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883263BC-1EB7-4662-A390-72513350A5CE}"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 name="※改訂履歴" sheetId="16"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発注情報!$A$1:$E$47</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 i="14" l="1"/>
  <c r="E1" i="11"/>
  <c r="AP2" i="10"/>
  <c r="AJ45" i="10"/>
  <c r="F100" i="16"/>
  <c r="E100" i="16"/>
  <c r="G99" i="16"/>
  <c r="F99" i="16"/>
  <c r="E99" i="16"/>
  <c r="G98" i="16"/>
  <c r="F98" i="16"/>
  <c r="E98" i="16"/>
  <c r="G97" i="16"/>
  <c r="F97" i="16"/>
  <c r="E97" i="16"/>
  <c r="G96" i="16"/>
  <c r="F96" i="16"/>
  <c r="E96" i="16"/>
  <c r="G95" i="16"/>
  <c r="F95" i="16"/>
  <c r="E95" i="16"/>
  <c r="G94" i="16"/>
  <c r="F94" i="16"/>
  <c r="E94" i="16"/>
  <c r="G93" i="16"/>
  <c r="F93" i="16"/>
  <c r="E93" i="16"/>
  <c r="G92" i="16"/>
  <c r="F92" i="16"/>
  <c r="E92" i="16"/>
  <c r="G91" i="16"/>
  <c r="F91" i="16"/>
  <c r="E91" i="16"/>
  <c r="G90" i="16"/>
  <c r="F90" i="16"/>
  <c r="E90" i="16"/>
  <c r="G89" i="16"/>
  <c r="F89" i="16"/>
  <c r="E89" i="16"/>
  <c r="G88" i="16"/>
  <c r="F88" i="16"/>
  <c r="E88" i="16"/>
  <c r="G87" i="16"/>
  <c r="F87" i="16"/>
  <c r="E87" i="16"/>
  <c r="G86" i="16"/>
  <c r="F86" i="16"/>
  <c r="E86" i="16"/>
  <c r="G85" i="16"/>
  <c r="F85" i="16"/>
  <c r="E85" i="16"/>
  <c r="G84" i="16"/>
  <c r="F84" i="16"/>
  <c r="E84" i="16"/>
  <c r="G83" i="16"/>
  <c r="F83" i="16"/>
  <c r="E83" i="16"/>
  <c r="G82" i="16"/>
  <c r="F82" i="16"/>
  <c r="E82" i="16"/>
  <c r="G81" i="16"/>
  <c r="F81" i="16"/>
  <c r="E81" i="16"/>
  <c r="G80" i="16"/>
  <c r="F80" i="16"/>
  <c r="E80" i="16"/>
  <c r="G79" i="16"/>
  <c r="F79" i="16"/>
  <c r="E79" i="16"/>
  <c r="G78" i="16"/>
  <c r="F78" i="16"/>
  <c r="E78" i="16"/>
  <c r="G77" i="16"/>
  <c r="F77" i="16"/>
  <c r="E77" i="16"/>
  <c r="G76" i="16"/>
  <c r="F76" i="16"/>
  <c r="E76" i="16"/>
  <c r="G75" i="16"/>
  <c r="F75" i="16"/>
  <c r="E75" i="16"/>
  <c r="G74" i="16"/>
  <c r="F74" i="16"/>
  <c r="E74" i="16"/>
  <c r="G73" i="16"/>
  <c r="F73" i="16"/>
  <c r="E73" i="16"/>
  <c r="G72" i="16"/>
  <c r="F72" i="16"/>
  <c r="E72" i="16"/>
  <c r="G71" i="16"/>
  <c r="F71" i="16"/>
  <c r="E71" i="16"/>
  <c r="G70" i="16"/>
  <c r="F70" i="16"/>
  <c r="E70" i="16"/>
  <c r="G69" i="16"/>
  <c r="F69" i="16"/>
  <c r="E69" i="16"/>
  <c r="G68" i="16"/>
  <c r="F68" i="16"/>
  <c r="E68" i="16"/>
  <c r="G67" i="16"/>
  <c r="F67" i="16"/>
  <c r="E67" i="16"/>
  <c r="G66" i="16"/>
  <c r="F66" i="16"/>
  <c r="E66" i="16"/>
  <c r="G65" i="16"/>
  <c r="F65" i="16"/>
  <c r="E65" i="16"/>
  <c r="G64" i="16"/>
  <c r="F64" i="16"/>
  <c r="E64" i="16"/>
  <c r="G63" i="16"/>
  <c r="F63" i="16"/>
  <c r="E63" i="16"/>
  <c r="G62" i="16"/>
  <c r="F62" i="16"/>
  <c r="E62" i="16"/>
  <c r="G61" i="16"/>
  <c r="F61" i="16"/>
  <c r="E61" i="16"/>
  <c r="G60" i="16"/>
  <c r="F60" i="16"/>
  <c r="E60" i="16"/>
  <c r="G59" i="16"/>
  <c r="F59" i="16"/>
  <c r="E59" i="16"/>
  <c r="G58" i="16"/>
  <c r="F58" i="16"/>
  <c r="E58" i="16"/>
  <c r="G57" i="16"/>
  <c r="F57" i="16"/>
  <c r="E57" i="16"/>
  <c r="G56" i="16"/>
  <c r="F56" i="16"/>
  <c r="E56" i="16"/>
  <c r="G55" i="16"/>
  <c r="F55" i="16"/>
  <c r="E55" i="16"/>
  <c r="G54" i="16"/>
  <c r="F54" i="16"/>
  <c r="E54" i="16"/>
  <c r="G53" i="16"/>
  <c r="F53" i="16"/>
  <c r="E53" i="16"/>
  <c r="G52" i="16"/>
  <c r="F52" i="16"/>
  <c r="E52" i="16"/>
  <c r="G51" i="16"/>
  <c r="F51" i="16"/>
  <c r="E51" i="16"/>
  <c r="G50" i="16"/>
  <c r="F50" i="16"/>
  <c r="E50" i="16"/>
  <c r="G49" i="16"/>
  <c r="F49" i="16"/>
  <c r="E49" i="16"/>
  <c r="G48" i="16"/>
  <c r="F48" i="16"/>
  <c r="E48" i="16"/>
  <c r="G47" i="16"/>
  <c r="F47" i="16"/>
  <c r="E47" i="16"/>
  <c r="G46" i="16"/>
  <c r="F46" i="16"/>
  <c r="E46" i="16"/>
  <c r="G45" i="16"/>
  <c r="F45" i="16"/>
  <c r="E45" i="16"/>
  <c r="G44" i="16"/>
  <c r="F44" i="16"/>
  <c r="E44" i="16"/>
  <c r="G43" i="16"/>
  <c r="F43" i="16"/>
  <c r="E43" i="16"/>
  <c r="G42" i="16"/>
  <c r="F42" i="16"/>
  <c r="E42" i="16"/>
  <c r="G41" i="16"/>
  <c r="F41" i="16"/>
  <c r="E41" i="16"/>
  <c r="G40" i="16"/>
  <c r="F40" i="16"/>
  <c r="E40" i="16"/>
  <c r="G39" i="16"/>
  <c r="F39" i="16"/>
  <c r="E39" i="16"/>
  <c r="G38" i="16"/>
  <c r="F38" i="16"/>
  <c r="E38" i="16"/>
  <c r="G37" i="16"/>
  <c r="F37" i="16"/>
  <c r="E37" i="16"/>
  <c r="G36" i="16"/>
  <c r="F36" i="16"/>
  <c r="E36" i="16"/>
  <c r="G35" i="16"/>
  <c r="F35" i="16"/>
  <c r="E35" i="16"/>
  <c r="G34" i="16"/>
  <c r="F34" i="16"/>
  <c r="E34" i="16"/>
  <c r="G33" i="16"/>
  <c r="F33" i="16"/>
  <c r="E33" i="16"/>
  <c r="G32" i="16"/>
  <c r="F32" i="16"/>
  <c r="E32" i="16"/>
  <c r="G31" i="16"/>
  <c r="F31" i="16"/>
  <c r="E31" i="16"/>
  <c r="G30" i="16"/>
  <c r="F30" i="16"/>
  <c r="E30" i="16"/>
  <c r="G29" i="16"/>
  <c r="F29" i="16"/>
  <c r="E29" i="16"/>
  <c r="G28" i="16"/>
  <c r="F28" i="16"/>
  <c r="E28" i="16"/>
  <c r="G27" i="16"/>
  <c r="F27" i="16"/>
  <c r="E27" i="16"/>
  <c r="G26" i="16"/>
  <c r="F26" i="16"/>
  <c r="E26" i="16"/>
  <c r="G25" i="16"/>
  <c r="F25" i="16"/>
  <c r="E25" i="16"/>
  <c r="G24" i="16"/>
  <c r="F24" i="16"/>
  <c r="E24" i="16"/>
  <c r="G23" i="16"/>
  <c r="F23" i="16"/>
  <c r="E23" i="16"/>
  <c r="G22" i="16"/>
  <c r="F22" i="16"/>
  <c r="E22" i="16"/>
  <c r="G21" i="16"/>
  <c r="F21" i="16"/>
  <c r="E21" i="16"/>
  <c r="G20" i="16"/>
  <c r="F20" i="16"/>
  <c r="E20" i="16"/>
  <c r="G19" i="16"/>
  <c r="F19" i="16"/>
  <c r="E19" i="16"/>
  <c r="G18" i="16"/>
  <c r="F18" i="16"/>
  <c r="E18" i="16"/>
  <c r="G17" i="16"/>
  <c r="F17" i="16"/>
  <c r="E17" i="16"/>
  <c r="G16" i="16"/>
  <c r="F16" i="16"/>
  <c r="E16" i="16"/>
  <c r="G15" i="16"/>
  <c r="F15" i="16"/>
  <c r="E15" i="16"/>
  <c r="G14" i="16"/>
  <c r="F14" i="16"/>
  <c r="E14" i="16"/>
  <c r="G13" i="16"/>
  <c r="F13" i="16"/>
  <c r="E13" i="16"/>
  <c r="G12" i="16"/>
  <c r="F12" i="16"/>
  <c r="E12" i="16"/>
  <c r="G11" i="16"/>
  <c r="F11" i="16"/>
  <c r="E11" i="16"/>
  <c r="G10" i="16"/>
  <c r="F10" i="16"/>
  <c r="E10" i="16"/>
  <c r="G9" i="16"/>
  <c r="F9" i="16"/>
  <c r="E9" i="16"/>
  <c r="G8" i="16"/>
  <c r="F8" i="16"/>
  <c r="E8" i="16"/>
  <c r="G7" i="16"/>
  <c r="F7" i="16"/>
  <c r="E7" i="16"/>
  <c r="G6" i="16"/>
  <c r="F6" i="16"/>
  <c r="E6" i="16"/>
  <c r="G5" i="16"/>
  <c r="F5" i="16"/>
  <c r="F1" i="16" s="1"/>
  <c r="E5" i="16"/>
  <c r="G4" i="16"/>
  <c r="G1" i="16" s="1"/>
  <c r="F4" i="16"/>
  <c r="E4" i="16"/>
  <c r="G3" i="16"/>
  <c r="AH37" i="10"/>
  <c r="AG37" i="10"/>
  <c r="AF37" i="10"/>
  <c r="AE37" i="10"/>
  <c r="AD37" i="10"/>
  <c r="AC37" i="10"/>
  <c r="AB37" i="10"/>
  <c r="AA37" i="10"/>
  <c r="Z37" i="10"/>
  <c r="Y37" i="10"/>
  <c r="X37" i="10"/>
  <c r="W37" i="10"/>
  <c r="V37" i="10"/>
  <c r="U37" i="10"/>
  <c r="T37" i="10"/>
  <c r="S37" i="10"/>
  <c r="R37" i="10"/>
  <c r="Q37" i="10"/>
  <c r="P37" i="10"/>
  <c r="O37" i="10"/>
  <c r="N37" i="10"/>
  <c r="M37" i="10"/>
  <c r="L37" i="10"/>
  <c r="K37" i="10"/>
  <c r="I3" i="14"/>
  <c r="L167" i="11"/>
  <c r="K167" i="11"/>
  <c r="L166" i="11"/>
  <c r="K166" i="11"/>
  <c r="L165" i="11"/>
  <c r="K165" i="11"/>
  <c r="L164" i="11"/>
  <c r="K164" i="11"/>
  <c r="L163" i="11"/>
  <c r="K163" i="11"/>
  <c r="L130" i="11"/>
  <c r="AR233" i="11"/>
  <c r="AR232" i="11"/>
  <c r="AR231" i="11"/>
  <c r="AQ235" i="11"/>
  <c r="AQ234" i="11"/>
  <c r="AP235" i="11"/>
  <c r="AP234" i="11"/>
  <c r="AO235" i="11"/>
  <c r="AO234" i="11"/>
  <c r="AN235" i="11"/>
  <c r="AN234" i="11"/>
  <c r="AM235" i="11"/>
  <c r="AM234" i="11"/>
  <c r="AL235" i="11"/>
  <c r="AL234" i="11"/>
  <c r="AK235" i="11"/>
  <c r="AK234" i="11"/>
  <c r="AJ235" i="11"/>
  <c r="AJ234" i="11"/>
  <c r="AI235" i="11"/>
  <c r="AI234" i="11"/>
  <c r="AH235" i="11"/>
  <c r="AH234" i="11"/>
  <c r="AG235" i="11"/>
  <c r="AG234" i="11"/>
  <c r="AF235" i="11"/>
  <c r="AF234" i="11"/>
  <c r="AE235" i="11"/>
  <c r="AE234" i="11"/>
  <c r="AD235" i="11"/>
  <c r="AD234" i="11"/>
  <c r="AC235" i="11"/>
  <c r="AC234" i="11"/>
  <c r="AB235" i="11"/>
  <c r="AB234" i="11"/>
  <c r="AA235" i="11"/>
  <c r="AA234" i="11"/>
  <c r="Z235" i="11"/>
  <c r="Z234" i="11"/>
  <c r="Y235" i="11"/>
  <c r="Y234" i="11"/>
  <c r="X235" i="11"/>
  <c r="X234" i="11"/>
  <c r="W235" i="11"/>
  <c r="W234" i="11"/>
  <c r="V235" i="11"/>
  <c r="V234" i="11"/>
  <c r="U235" i="11"/>
  <c r="U234" i="11"/>
  <c r="T235" i="11"/>
  <c r="T234" i="11"/>
  <c r="L129" i="11"/>
  <c r="L128" i="11"/>
  <c r="L116" i="11"/>
  <c r="L115" i="11"/>
  <c r="L114" i="11"/>
  <c r="L113" i="11"/>
  <c r="EI200" i="10"/>
  <c r="AS167" i="11" s="1"/>
  <c r="EH200" i="10"/>
  <c r="AR167" i="11" s="1"/>
  <c r="EF200" i="10"/>
  <c r="AQ167" i="11" s="1"/>
  <c r="EE200" i="10"/>
  <c r="AP167" i="11" s="1"/>
  <c r="ED200" i="10"/>
  <c r="AO167" i="11"/>
  <c r="EC200" i="10"/>
  <c r="AN167" i="11" s="1"/>
  <c r="EB200" i="10"/>
  <c r="AM167" i="11" s="1"/>
  <c r="EA200" i="10"/>
  <c r="AL167" i="11" s="1"/>
  <c r="DZ200" i="10"/>
  <c r="AK167" i="11"/>
  <c r="DY200" i="10"/>
  <c r="AJ167" i="11" s="1"/>
  <c r="DX200" i="10"/>
  <c r="AI167" i="11" s="1"/>
  <c r="DW200" i="10"/>
  <c r="AH167" i="11" s="1"/>
  <c r="DV200" i="10"/>
  <c r="AG167" i="11"/>
  <c r="DU200" i="10"/>
  <c r="AF167" i="11" s="1"/>
  <c r="DT200" i="10"/>
  <c r="AE167" i="11" s="1"/>
  <c r="DS200" i="10"/>
  <c r="AD167" i="11" s="1"/>
  <c r="DR200" i="10"/>
  <c r="AC167" i="11" s="1"/>
  <c r="DQ200" i="10"/>
  <c r="AB167" i="11" s="1"/>
  <c r="DP200" i="10"/>
  <c r="AA167" i="11" s="1"/>
  <c r="DO200" i="10"/>
  <c r="Z167" i="11" s="1"/>
  <c r="DN200" i="10"/>
  <c r="Y167" i="11" s="1"/>
  <c r="DM200" i="10"/>
  <c r="X167" i="11" s="1"/>
  <c r="DL200" i="10"/>
  <c r="W167" i="11" s="1"/>
  <c r="DK200" i="10"/>
  <c r="V167" i="11" s="1"/>
  <c r="DJ200" i="10"/>
  <c r="U167" i="11" s="1"/>
  <c r="DI200" i="10"/>
  <c r="T167" i="11" s="1"/>
  <c r="DH200" i="10"/>
  <c r="S167" i="11" s="1"/>
  <c r="DG200" i="10"/>
  <c r="R167" i="11" s="1"/>
  <c r="EI199" i="10"/>
  <c r="AS166" i="11" s="1"/>
  <c r="EH199" i="10"/>
  <c r="AR166" i="11" s="1"/>
  <c r="EF199" i="10"/>
  <c r="AQ166" i="11" s="1"/>
  <c r="EE199" i="10"/>
  <c r="AP166" i="11" s="1"/>
  <c r="ED199" i="10"/>
  <c r="AO166" i="11" s="1"/>
  <c r="EC199" i="10"/>
  <c r="AN166" i="11" s="1"/>
  <c r="EB199" i="10"/>
  <c r="AM166" i="11" s="1"/>
  <c r="EA199" i="10"/>
  <c r="AL166" i="11" s="1"/>
  <c r="DZ199" i="10"/>
  <c r="AK166" i="11" s="1"/>
  <c r="DY199" i="10"/>
  <c r="AJ166" i="11" s="1"/>
  <c r="DX199" i="10"/>
  <c r="AI166" i="11" s="1"/>
  <c r="DW199" i="10"/>
  <c r="AH166" i="11" s="1"/>
  <c r="DV199" i="10"/>
  <c r="AG166" i="11" s="1"/>
  <c r="DU199" i="10"/>
  <c r="AF166" i="11" s="1"/>
  <c r="DT199" i="10"/>
  <c r="AE166" i="11" s="1"/>
  <c r="DS199" i="10"/>
  <c r="AD166" i="11" s="1"/>
  <c r="DR199" i="10"/>
  <c r="AC166" i="11" s="1"/>
  <c r="DQ199" i="10"/>
  <c r="AB166" i="11" s="1"/>
  <c r="DP199" i="10"/>
  <c r="AA166" i="11" s="1"/>
  <c r="DO199" i="10"/>
  <c r="Z166" i="11" s="1"/>
  <c r="DN199" i="10"/>
  <c r="Y166" i="11" s="1"/>
  <c r="DM199" i="10"/>
  <c r="X166" i="11" s="1"/>
  <c r="DL199" i="10"/>
  <c r="W166" i="11" s="1"/>
  <c r="DK199" i="10"/>
  <c r="V166" i="11" s="1"/>
  <c r="DJ199" i="10"/>
  <c r="U166" i="11" s="1"/>
  <c r="DI199" i="10"/>
  <c r="T166" i="11" s="1"/>
  <c r="DH199" i="10"/>
  <c r="S166" i="11" s="1"/>
  <c r="DG199" i="10"/>
  <c r="R166" i="11" s="1"/>
  <c r="EI198" i="10"/>
  <c r="AS165" i="11" s="1"/>
  <c r="EH198" i="10"/>
  <c r="AR165" i="11" s="1"/>
  <c r="EF198" i="10"/>
  <c r="AQ165" i="11" s="1"/>
  <c r="EE198" i="10"/>
  <c r="AP165" i="11" s="1"/>
  <c r="ED198" i="10"/>
  <c r="AO165" i="11" s="1"/>
  <c r="EC198" i="10"/>
  <c r="AN165" i="11" s="1"/>
  <c r="EB198" i="10"/>
  <c r="AM165" i="11" s="1"/>
  <c r="EA198" i="10"/>
  <c r="AL165" i="11" s="1"/>
  <c r="DZ198" i="10"/>
  <c r="AK165" i="11" s="1"/>
  <c r="DY198" i="10"/>
  <c r="AJ165" i="11" s="1"/>
  <c r="DX198" i="10"/>
  <c r="AI165" i="11" s="1"/>
  <c r="DW198" i="10"/>
  <c r="AH165" i="11" s="1"/>
  <c r="DV198" i="10"/>
  <c r="AG165" i="11" s="1"/>
  <c r="DU198" i="10"/>
  <c r="AF165" i="11" s="1"/>
  <c r="DT198" i="10"/>
  <c r="AE165" i="11" s="1"/>
  <c r="DS198" i="10"/>
  <c r="AD165" i="11" s="1"/>
  <c r="DR198" i="10"/>
  <c r="AC165" i="11" s="1"/>
  <c r="DQ198" i="10"/>
  <c r="AB165" i="11" s="1"/>
  <c r="DP198" i="10"/>
  <c r="AA165" i="11" s="1"/>
  <c r="DO198" i="10"/>
  <c r="Z165" i="11" s="1"/>
  <c r="DN198" i="10"/>
  <c r="Y165" i="11" s="1"/>
  <c r="DM198" i="10"/>
  <c r="X165" i="11" s="1"/>
  <c r="DL198" i="10"/>
  <c r="W165" i="11" s="1"/>
  <c r="DK198" i="10"/>
  <c r="V165" i="11" s="1"/>
  <c r="DJ198" i="10"/>
  <c r="U165" i="11" s="1"/>
  <c r="DI198" i="10"/>
  <c r="T165" i="11" s="1"/>
  <c r="DH198" i="10"/>
  <c r="S165" i="11" s="1"/>
  <c r="DG198" i="10"/>
  <c r="R165" i="11" s="1"/>
  <c r="EI197" i="10"/>
  <c r="AS164" i="11" s="1"/>
  <c r="EH197" i="10"/>
  <c r="AR164" i="11" s="1"/>
  <c r="EF197" i="10"/>
  <c r="AQ164" i="11" s="1"/>
  <c r="EE197" i="10"/>
  <c r="AP164" i="11" s="1"/>
  <c r="ED197" i="10"/>
  <c r="AO164" i="11" s="1"/>
  <c r="EC197" i="10"/>
  <c r="AN164" i="11" s="1"/>
  <c r="EB197" i="10"/>
  <c r="AM164" i="11" s="1"/>
  <c r="EA197" i="10"/>
  <c r="AL164" i="11" s="1"/>
  <c r="DZ197" i="10"/>
  <c r="AK164" i="11" s="1"/>
  <c r="DY197" i="10"/>
  <c r="AJ164" i="11" s="1"/>
  <c r="DX197" i="10"/>
  <c r="AI164" i="11" s="1"/>
  <c r="DW197" i="10"/>
  <c r="AH164" i="11" s="1"/>
  <c r="DV197" i="10"/>
  <c r="AG164" i="11" s="1"/>
  <c r="DU197" i="10"/>
  <c r="AF164" i="11" s="1"/>
  <c r="DT197" i="10"/>
  <c r="AE164" i="11" s="1"/>
  <c r="DS197" i="10"/>
  <c r="AD164" i="11" s="1"/>
  <c r="DR197" i="10"/>
  <c r="AC164" i="11" s="1"/>
  <c r="DQ197" i="10"/>
  <c r="AB164" i="11" s="1"/>
  <c r="DP197" i="10"/>
  <c r="AA164" i="11" s="1"/>
  <c r="DO197" i="10"/>
  <c r="Z164" i="11" s="1"/>
  <c r="DN197" i="10"/>
  <c r="Y164" i="11" s="1"/>
  <c r="DM197" i="10"/>
  <c r="X164" i="11" s="1"/>
  <c r="DL197" i="10"/>
  <c r="W164" i="11" s="1"/>
  <c r="DK197" i="10"/>
  <c r="V164" i="11" s="1"/>
  <c r="DJ197" i="10"/>
  <c r="U164" i="11" s="1"/>
  <c r="DI197" i="10"/>
  <c r="T164" i="11" s="1"/>
  <c r="DH197" i="10"/>
  <c r="S164" i="11" s="1"/>
  <c r="DG197" i="10"/>
  <c r="R164" i="11" s="1"/>
  <c r="EI196" i="10"/>
  <c r="AS163" i="11" s="1"/>
  <c r="EH196" i="10"/>
  <c r="AR163" i="11" s="1"/>
  <c r="EF196" i="10"/>
  <c r="AQ163" i="11" s="1"/>
  <c r="EE196" i="10"/>
  <c r="AP163" i="11" s="1"/>
  <c r="ED196" i="10"/>
  <c r="AO163" i="11" s="1"/>
  <c r="EC196" i="10"/>
  <c r="AN163" i="11" s="1"/>
  <c r="EB196" i="10"/>
  <c r="AM163" i="11" s="1"/>
  <c r="EA196" i="10"/>
  <c r="AL163" i="11" s="1"/>
  <c r="DZ196" i="10"/>
  <c r="AK163" i="11" s="1"/>
  <c r="DY196" i="10"/>
  <c r="AJ163" i="11" s="1"/>
  <c r="DX196" i="10"/>
  <c r="AI163" i="11" s="1"/>
  <c r="DW196" i="10"/>
  <c r="AH163" i="11" s="1"/>
  <c r="DV196" i="10"/>
  <c r="AG163" i="11" s="1"/>
  <c r="DU196" i="10"/>
  <c r="AF163" i="11" s="1"/>
  <c r="DT196" i="10"/>
  <c r="AE163" i="11" s="1"/>
  <c r="DS196" i="10"/>
  <c r="AD163" i="11" s="1"/>
  <c r="DR196" i="10"/>
  <c r="AC163" i="11" s="1"/>
  <c r="DQ196" i="10"/>
  <c r="AB163" i="11" s="1"/>
  <c r="DP196" i="10"/>
  <c r="AA163" i="11" s="1"/>
  <c r="DO196" i="10"/>
  <c r="Z163" i="11" s="1"/>
  <c r="DN196" i="10"/>
  <c r="Y163" i="11" s="1"/>
  <c r="DM196" i="10"/>
  <c r="X163" i="11" s="1"/>
  <c r="DL196" i="10"/>
  <c r="W163" i="11" s="1"/>
  <c r="DK196" i="10"/>
  <c r="V163" i="11" s="1"/>
  <c r="DJ196" i="10"/>
  <c r="U163" i="11" s="1"/>
  <c r="DI196" i="10"/>
  <c r="T163" i="11" s="1"/>
  <c r="DH196" i="10"/>
  <c r="S163" i="11" s="1"/>
  <c r="DG196" i="10"/>
  <c r="R163" i="11" s="1"/>
  <c r="AH60" i="10"/>
  <c r="AG60" i="10"/>
  <c r="AF60" i="10"/>
  <c r="AE60" i="10"/>
  <c r="AD60" i="10"/>
  <c r="AC60" i="10"/>
  <c r="AB60" i="10"/>
  <c r="AA60" i="10"/>
  <c r="Z60" i="10"/>
  <c r="Y60" i="10"/>
  <c r="X60" i="10"/>
  <c r="W60" i="10"/>
  <c r="V60" i="10"/>
  <c r="U60" i="10"/>
  <c r="T60" i="10"/>
  <c r="S60" i="10"/>
  <c r="R60" i="10"/>
  <c r="Q60" i="10"/>
  <c r="P60" i="10"/>
  <c r="C60" i="10" s="1"/>
  <c r="O60" i="10"/>
  <c r="N60" i="10"/>
  <c r="M60" i="10"/>
  <c r="L60" i="10"/>
  <c r="K60" i="10"/>
  <c r="AH58" i="10"/>
  <c r="AG58" i="10"/>
  <c r="AF58" i="10"/>
  <c r="AE58" i="10"/>
  <c r="AD58" i="10"/>
  <c r="AC58" i="10"/>
  <c r="AB58" i="10"/>
  <c r="AA58" i="10"/>
  <c r="Z58" i="10"/>
  <c r="Y58" i="10"/>
  <c r="X58" i="10"/>
  <c r="W58" i="10"/>
  <c r="V58" i="10"/>
  <c r="U58" i="10"/>
  <c r="T58" i="10"/>
  <c r="S58" i="10"/>
  <c r="R58" i="10"/>
  <c r="Q58" i="10"/>
  <c r="P58" i="10"/>
  <c r="O58" i="10"/>
  <c r="N58" i="10"/>
  <c r="M58" i="10"/>
  <c r="L58" i="10"/>
  <c r="K58"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C52" i="10" s="1"/>
  <c r="AH50" i="10"/>
  <c r="AG50" i="10"/>
  <c r="AF50" i="10"/>
  <c r="AE50" i="10"/>
  <c r="AD50" i="10"/>
  <c r="AC50" i="10"/>
  <c r="AB50" i="10"/>
  <c r="AA50" i="10"/>
  <c r="Z50" i="10"/>
  <c r="Y50" i="10"/>
  <c r="X50" i="10"/>
  <c r="W50" i="10"/>
  <c r="V50" i="10"/>
  <c r="U50" i="10"/>
  <c r="T50" i="10"/>
  <c r="S50" i="10"/>
  <c r="R50" i="10"/>
  <c r="Q50" i="10"/>
  <c r="P50" i="10"/>
  <c r="O50" i="10"/>
  <c r="N50" i="10"/>
  <c r="M50" i="10"/>
  <c r="L50" i="10"/>
  <c r="K50"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125" i="10"/>
  <c r="AG125" i="10"/>
  <c r="AF125" i="10"/>
  <c r="AE125" i="10"/>
  <c r="AD125" i="10"/>
  <c r="AD126" i="10" s="1"/>
  <c r="AC125" i="10"/>
  <c r="AB125" i="10"/>
  <c r="AA125" i="10"/>
  <c r="Z125" i="10"/>
  <c r="Y125" i="10"/>
  <c r="X125" i="10"/>
  <c r="W125" i="10"/>
  <c r="V125" i="10"/>
  <c r="V126" i="10"/>
  <c r="U125" i="10"/>
  <c r="T125" i="10"/>
  <c r="S125" i="10"/>
  <c r="R125" i="10"/>
  <c r="Q125" i="10"/>
  <c r="Q126" i="10" s="1"/>
  <c r="P125" i="10"/>
  <c r="O125" i="10"/>
  <c r="N125" i="10"/>
  <c r="M125" i="10"/>
  <c r="L125" i="10"/>
  <c r="K125" i="10"/>
  <c r="AH124" i="10"/>
  <c r="AH126" i="10"/>
  <c r="AG124" i="10"/>
  <c r="AG126" i="10" s="1"/>
  <c r="AF124" i="10"/>
  <c r="AF126" i="10"/>
  <c r="AE124" i="10"/>
  <c r="AD124" i="10"/>
  <c r="AC124" i="10"/>
  <c r="AC126" i="10" s="1"/>
  <c r="AB124" i="10"/>
  <c r="AB126" i="10" s="1"/>
  <c r="AA124" i="10"/>
  <c r="Z124" i="10"/>
  <c r="Z126" i="10" s="1"/>
  <c r="Y124" i="10"/>
  <c r="X124" i="10"/>
  <c r="W124" i="10"/>
  <c r="V124" i="10"/>
  <c r="U124" i="10"/>
  <c r="U126" i="10" s="1"/>
  <c r="T124" i="10"/>
  <c r="T126" i="10"/>
  <c r="S124" i="10"/>
  <c r="R124" i="10"/>
  <c r="R126" i="10" s="1"/>
  <c r="Q124" i="10"/>
  <c r="P124" i="10"/>
  <c r="P126" i="10" s="1"/>
  <c r="O124" i="10"/>
  <c r="N124" i="10"/>
  <c r="M124" i="10"/>
  <c r="L124" i="10"/>
  <c r="L126" i="10" s="1"/>
  <c r="K124" i="10"/>
  <c r="AH18" i="10"/>
  <c r="AG18" i="10"/>
  <c r="AF18" i="10"/>
  <c r="AE18" i="10"/>
  <c r="AD18" i="10"/>
  <c r="AC18" i="10"/>
  <c r="AB18" i="10"/>
  <c r="AA18" i="10"/>
  <c r="Z18" i="10"/>
  <c r="Y18" i="10"/>
  <c r="X18" i="10"/>
  <c r="W18" i="10"/>
  <c r="V18" i="10"/>
  <c r="U18" i="10"/>
  <c r="T18" i="10"/>
  <c r="S18" i="10"/>
  <c r="R18" i="10"/>
  <c r="Q18" i="10"/>
  <c r="P18" i="10"/>
  <c r="O18" i="10"/>
  <c r="N18" i="10"/>
  <c r="M18" i="10"/>
  <c r="L18" i="10"/>
  <c r="K18"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AE126" i="10"/>
  <c r="AA126" i="10"/>
  <c r="Y126" i="10"/>
  <c r="W126" i="10"/>
  <c r="S126" i="10"/>
  <c r="O126" i="10"/>
  <c r="M126" i="10"/>
  <c r="K126" i="10"/>
  <c r="L40" i="10"/>
  <c r="K31" i="14" s="1"/>
  <c r="L43" i="10"/>
  <c r="M40" i="10"/>
  <c r="M43" i="10"/>
  <c r="N40" i="10"/>
  <c r="N43" i="10"/>
  <c r="O40" i="10"/>
  <c r="O43" i="10"/>
  <c r="P40" i="10"/>
  <c r="P43" i="10"/>
  <c r="Q40" i="10"/>
  <c r="Q43" i="10"/>
  <c r="R40" i="10"/>
  <c r="R43" i="10"/>
  <c r="S40" i="10"/>
  <c r="S43" i="10"/>
  <c r="T40" i="10"/>
  <c r="T43" i="10"/>
  <c r="U40" i="10"/>
  <c r="U43" i="10"/>
  <c r="V40" i="10"/>
  <c r="V43" i="10"/>
  <c r="W40" i="10"/>
  <c r="W43" i="10"/>
  <c r="X40" i="10"/>
  <c r="X43" i="10"/>
  <c r="Y40" i="10"/>
  <c r="Y43" i="10"/>
  <c r="Z40" i="10"/>
  <c r="Z43" i="10"/>
  <c r="AA40" i="10"/>
  <c r="AA43" i="10"/>
  <c r="AB40" i="10"/>
  <c r="AB43" i="10"/>
  <c r="AC40" i="10"/>
  <c r="AC43" i="10"/>
  <c r="AD40" i="10"/>
  <c r="AD43" i="10"/>
  <c r="AE40" i="10"/>
  <c r="AE43" i="10"/>
  <c r="AF40" i="10"/>
  <c r="AF43" i="10"/>
  <c r="AG40" i="10"/>
  <c r="AG43" i="10"/>
  <c r="AH40" i="10"/>
  <c r="AH43" i="10"/>
  <c r="K40" i="10"/>
  <c r="K43" i="10"/>
  <c r="F10" i="5"/>
  <c r="U10" i="5"/>
  <c r="V10" i="5" s="1"/>
  <c r="F43" i="15"/>
  <c r="R43" i="15"/>
  <c r="K45" i="10"/>
  <c r="EF36" i="10"/>
  <c r="AQ223" i="11"/>
  <c r="EE36" i="10"/>
  <c r="AP223" i="11"/>
  <c r="ED36" i="10"/>
  <c r="AO223" i="11"/>
  <c r="EC36" i="10"/>
  <c r="AN223" i="11" s="1"/>
  <c r="EB36" i="10"/>
  <c r="AM223" i="11"/>
  <c r="EA36" i="10"/>
  <c r="AL223" i="11"/>
  <c r="DZ36" i="10"/>
  <c r="AK223" i="11"/>
  <c r="DY36" i="10"/>
  <c r="AJ223" i="11" s="1"/>
  <c r="DX36" i="10"/>
  <c r="AI223" i="11"/>
  <c r="DW36" i="10"/>
  <c r="AH223" i="11"/>
  <c r="DV36" i="10"/>
  <c r="AG223" i="11"/>
  <c r="DU36" i="10"/>
  <c r="AF223" i="11" s="1"/>
  <c r="DT36" i="10"/>
  <c r="AE223" i="11"/>
  <c r="DS36" i="10"/>
  <c r="AD223" i="11"/>
  <c r="DR36" i="10"/>
  <c r="AC223" i="11"/>
  <c r="DQ36" i="10"/>
  <c r="AB223" i="11" s="1"/>
  <c r="DP36" i="10"/>
  <c r="AA223" i="11"/>
  <c r="DO36" i="10"/>
  <c r="Z223" i="11"/>
  <c r="DN36" i="10"/>
  <c r="Y223" i="11"/>
  <c r="DM36" i="10"/>
  <c r="X223" i="11" s="1"/>
  <c r="DL36" i="10"/>
  <c r="W223" i="11"/>
  <c r="DK36" i="10"/>
  <c r="V223" i="11"/>
  <c r="DJ36" i="10"/>
  <c r="U223" i="11"/>
  <c r="DI36" i="10"/>
  <c r="T223" i="11" s="1"/>
  <c r="EF35" i="10"/>
  <c r="AQ222" i="11"/>
  <c r="EE35" i="10"/>
  <c r="AP222" i="11"/>
  <c r="ED35" i="10"/>
  <c r="AO222" i="11"/>
  <c r="EC35" i="10"/>
  <c r="AN222" i="11" s="1"/>
  <c r="EB35" i="10"/>
  <c r="AM222" i="11"/>
  <c r="EA35" i="10"/>
  <c r="AL222" i="11"/>
  <c r="DZ35" i="10"/>
  <c r="AK222" i="11"/>
  <c r="DY35" i="10"/>
  <c r="AJ222" i="11" s="1"/>
  <c r="DX35" i="10"/>
  <c r="AI222" i="11"/>
  <c r="DW35" i="10"/>
  <c r="AH222" i="11"/>
  <c r="DV35" i="10"/>
  <c r="AG222" i="11"/>
  <c r="DU35" i="10"/>
  <c r="AF222" i="11" s="1"/>
  <c r="DT35" i="10"/>
  <c r="AE222" i="11"/>
  <c r="DS35" i="10"/>
  <c r="AD222" i="11"/>
  <c r="DR35" i="10"/>
  <c r="AC222" i="11"/>
  <c r="DQ35" i="10"/>
  <c r="AB222" i="11" s="1"/>
  <c r="DP35" i="10"/>
  <c r="AA222" i="11"/>
  <c r="DO35" i="10"/>
  <c r="Z222" i="11"/>
  <c r="DN35" i="10"/>
  <c r="Y222" i="11"/>
  <c r="DM35" i="10"/>
  <c r="X222" i="11" s="1"/>
  <c r="DL35" i="10"/>
  <c r="W222" i="11"/>
  <c r="DK35" i="10"/>
  <c r="V222" i="11"/>
  <c r="DJ35" i="10"/>
  <c r="U222" i="11"/>
  <c r="DI35" i="10"/>
  <c r="T222" i="11" s="1"/>
  <c r="EF34" i="10"/>
  <c r="AQ221" i="11"/>
  <c r="EE34" i="10"/>
  <c r="AP221" i="11"/>
  <c r="ED34" i="10"/>
  <c r="AO221" i="11"/>
  <c r="EC34" i="10"/>
  <c r="AN221" i="11" s="1"/>
  <c r="EB34" i="10"/>
  <c r="AM221" i="11"/>
  <c r="EA34" i="10"/>
  <c r="AL221" i="11"/>
  <c r="DZ34" i="10"/>
  <c r="AK221" i="11"/>
  <c r="DY34" i="10"/>
  <c r="AJ221" i="11" s="1"/>
  <c r="DX34" i="10"/>
  <c r="AI221" i="11"/>
  <c r="DW34" i="10"/>
  <c r="AH221" i="11"/>
  <c r="DV34" i="10"/>
  <c r="AG221" i="11"/>
  <c r="DU34" i="10"/>
  <c r="AF221" i="11" s="1"/>
  <c r="DT34" i="10"/>
  <c r="AE221" i="11"/>
  <c r="DS34" i="10"/>
  <c r="AD221" i="11"/>
  <c r="DR34" i="10"/>
  <c r="AC221" i="11"/>
  <c r="DQ34" i="10"/>
  <c r="AB221" i="11" s="1"/>
  <c r="DP34" i="10"/>
  <c r="AA221" i="11"/>
  <c r="DO34" i="10"/>
  <c r="Z221" i="11"/>
  <c r="DN34" i="10"/>
  <c r="Y221" i="11"/>
  <c r="DM34" i="10"/>
  <c r="X221" i="11" s="1"/>
  <c r="DL34" i="10"/>
  <c r="W221" i="11"/>
  <c r="DK34" i="10"/>
  <c r="V221" i="11"/>
  <c r="DJ34" i="10"/>
  <c r="U221" i="11"/>
  <c r="DI34" i="10"/>
  <c r="T221" i="11" s="1"/>
  <c r="EF32" i="10"/>
  <c r="AQ220" i="11"/>
  <c r="EE32" i="10"/>
  <c r="AP220" i="11"/>
  <c r="ED32" i="10"/>
  <c r="AO220" i="11"/>
  <c r="EC32" i="10"/>
  <c r="AN220" i="11" s="1"/>
  <c r="EB32" i="10"/>
  <c r="AM220" i="11"/>
  <c r="EA32" i="10"/>
  <c r="AL220" i="11"/>
  <c r="DZ32" i="10"/>
  <c r="AK220" i="11"/>
  <c r="DY32" i="10"/>
  <c r="AJ220" i="11" s="1"/>
  <c r="DX32" i="10"/>
  <c r="AI220" i="11"/>
  <c r="DW32" i="10"/>
  <c r="AH220" i="11"/>
  <c r="DV32" i="10"/>
  <c r="AG220" i="11"/>
  <c r="DU32" i="10"/>
  <c r="AF220" i="11" s="1"/>
  <c r="DT32" i="10"/>
  <c r="AE220" i="11"/>
  <c r="DS32" i="10"/>
  <c r="AD220" i="11"/>
  <c r="DR32" i="10"/>
  <c r="AC220" i="11"/>
  <c r="DQ32" i="10"/>
  <c r="AB220" i="11" s="1"/>
  <c r="DP32" i="10"/>
  <c r="AA220" i="11"/>
  <c r="DO32" i="10"/>
  <c r="Z220" i="11"/>
  <c r="DN32" i="10"/>
  <c r="Y220" i="11"/>
  <c r="DM32" i="10"/>
  <c r="X220" i="11" s="1"/>
  <c r="DL32" i="10"/>
  <c r="W220" i="11"/>
  <c r="DK32" i="10"/>
  <c r="V220" i="11"/>
  <c r="DJ32" i="10"/>
  <c r="U220" i="11"/>
  <c r="DI32" i="10"/>
  <c r="T220" i="11" s="1"/>
  <c r="EF31" i="10"/>
  <c r="AQ219" i="11"/>
  <c r="EE31" i="10"/>
  <c r="AP219" i="11"/>
  <c r="ED31" i="10"/>
  <c r="AO219" i="11"/>
  <c r="EC31" i="10"/>
  <c r="AN219" i="11" s="1"/>
  <c r="EB31" i="10"/>
  <c r="AM219" i="11"/>
  <c r="EA31" i="10"/>
  <c r="AL219" i="11"/>
  <c r="DZ31" i="10"/>
  <c r="AK219" i="11"/>
  <c r="DY31" i="10"/>
  <c r="AJ219" i="11" s="1"/>
  <c r="DX31" i="10"/>
  <c r="AI219" i="11"/>
  <c r="DW31" i="10"/>
  <c r="AH219" i="11"/>
  <c r="DV31" i="10"/>
  <c r="AG219" i="11"/>
  <c r="DU31" i="10"/>
  <c r="AF219" i="11" s="1"/>
  <c r="DT31" i="10"/>
  <c r="AE219" i="11"/>
  <c r="DS31" i="10"/>
  <c r="AD219" i="11"/>
  <c r="DR31" i="10"/>
  <c r="AC219" i="11"/>
  <c r="DQ31" i="10"/>
  <c r="AB219" i="11" s="1"/>
  <c r="DP31" i="10"/>
  <c r="AA219" i="11"/>
  <c r="DO31" i="10"/>
  <c r="Z219" i="11"/>
  <c r="DN31" i="10"/>
  <c r="Y219" i="11"/>
  <c r="DM31" i="10"/>
  <c r="X219" i="11" s="1"/>
  <c r="DL31" i="10"/>
  <c r="W219" i="11"/>
  <c r="DK31" i="10"/>
  <c r="V219" i="11"/>
  <c r="DJ31" i="10"/>
  <c r="U219" i="11"/>
  <c r="DI31" i="10"/>
  <c r="T219" i="11" s="1"/>
  <c r="EF30" i="10"/>
  <c r="AQ218" i="11"/>
  <c r="EE30" i="10"/>
  <c r="AP218" i="11"/>
  <c r="ED30" i="10"/>
  <c r="AO218" i="11"/>
  <c r="EC30" i="10"/>
  <c r="AN218" i="11" s="1"/>
  <c r="EB30" i="10"/>
  <c r="AM218" i="11"/>
  <c r="EA30" i="10"/>
  <c r="AL218" i="11"/>
  <c r="DZ30" i="10"/>
  <c r="AK218" i="11"/>
  <c r="DY30" i="10"/>
  <c r="AJ218" i="11" s="1"/>
  <c r="DX30" i="10"/>
  <c r="AI218" i="11"/>
  <c r="DW30" i="10"/>
  <c r="AH218" i="11"/>
  <c r="DV30" i="10"/>
  <c r="AG218" i="11"/>
  <c r="DU30" i="10"/>
  <c r="AF218" i="11" s="1"/>
  <c r="DT30" i="10"/>
  <c r="AE218" i="11"/>
  <c r="DS30" i="10"/>
  <c r="AD218" i="11"/>
  <c r="DR30" i="10"/>
  <c r="AC218" i="11"/>
  <c r="DQ30" i="10"/>
  <c r="AB218" i="11" s="1"/>
  <c r="DP30" i="10"/>
  <c r="AA218" i="11"/>
  <c r="DO30" i="10"/>
  <c r="Z218" i="11"/>
  <c r="DN30" i="10"/>
  <c r="Y218" i="11"/>
  <c r="DM30" i="10"/>
  <c r="X218" i="11" s="1"/>
  <c r="DL30" i="10"/>
  <c r="DK30" i="10"/>
  <c r="V218" i="11" s="1"/>
  <c r="DJ30" i="10"/>
  <c r="U218" i="11" s="1"/>
  <c r="DI30" i="10"/>
  <c r="T218" i="11"/>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W2" i="10"/>
  <c r="T2" i="10"/>
  <c r="N2" i="10"/>
  <c r="AH70" i="10"/>
  <c r="AG70" i="10"/>
  <c r="AF70" i="10"/>
  <c r="AE70" i="10"/>
  <c r="AD70" i="10"/>
  <c r="AC70" i="10"/>
  <c r="AB70" i="10"/>
  <c r="AA70" i="10"/>
  <c r="Z70" i="10"/>
  <c r="Y70" i="10"/>
  <c r="X70" i="10"/>
  <c r="W70" i="10"/>
  <c r="V70" i="10"/>
  <c r="U70" i="10"/>
  <c r="T70" i="10"/>
  <c r="S70" i="10"/>
  <c r="R70" i="10"/>
  <c r="Q70" i="10"/>
  <c r="P70" i="10"/>
  <c r="O70" i="10"/>
  <c r="N70" i="10"/>
  <c r="M70" i="10"/>
  <c r="L70" i="10"/>
  <c r="K70" i="10"/>
  <c r="C70" i="10" s="1"/>
  <c r="F19" i="5"/>
  <c r="U19" i="5" s="1"/>
  <c r="V19" i="5" s="1"/>
  <c r="F28" i="15"/>
  <c r="R28" i="15" s="1"/>
  <c r="AP44" i="10"/>
  <c r="AH45" i="10"/>
  <c r="AG45" i="10"/>
  <c r="AF45" i="10"/>
  <c r="AE45" i="10"/>
  <c r="AD45" i="10"/>
  <c r="AC45" i="10"/>
  <c r="AB45" i="10"/>
  <c r="AA45" i="10"/>
  <c r="Z45" i="10"/>
  <c r="Y45" i="10"/>
  <c r="X45" i="10"/>
  <c r="W45" i="10"/>
  <c r="V45" i="10"/>
  <c r="U45" i="10"/>
  <c r="T45" i="10"/>
  <c r="S45" i="10"/>
  <c r="R45" i="10"/>
  <c r="Q45" i="10"/>
  <c r="P45" i="10"/>
  <c r="O45" i="10"/>
  <c r="N45" i="10"/>
  <c r="M45" i="10"/>
  <c r="L45" i="10"/>
  <c r="F34" i="15"/>
  <c r="R34" i="15" s="1"/>
  <c r="S34" i="15" s="1"/>
  <c r="F16" i="5"/>
  <c r="R16" i="5"/>
  <c r="F46" i="15"/>
  <c r="R46" i="15" s="1"/>
  <c r="AQ42" i="10"/>
  <c r="AQ41" i="10"/>
  <c r="AJ42" i="10" s="1"/>
  <c r="AS237" i="11" s="1"/>
  <c r="AS38" i="11" s="1"/>
  <c r="C42" i="10"/>
  <c r="J42" i="10" s="1"/>
  <c r="AQ237" i="11"/>
  <c r="AP237" i="11"/>
  <c r="AP38" i="11" s="1"/>
  <c r="AO237" i="11"/>
  <c r="AN237" i="11"/>
  <c r="AN38" i="11" s="1"/>
  <c r="AM237" i="11"/>
  <c r="AL237" i="11"/>
  <c r="AL38" i="11" s="1"/>
  <c r="AK237" i="11"/>
  <c r="AJ237" i="11"/>
  <c r="AI237" i="11"/>
  <c r="AH237" i="11"/>
  <c r="AH38" i="11"/>
  <c r="AG237" i="11"/>
  <c r="AG38" i="11" s="1"/>
  <c r="AF237" i="11"/>
  <c r="AF38" i="11" s="1"/>
  <c r="AE237" i="11"/>
  <c r="AD237" i="11"/>
  <c r="AD38" i="11" s="1"/>
  <c r="AC237" i="11"/>
  <c r="AB237" i="11"/>
  <c r="AA237" i="11"/>
  <c r="Z237" i="11"/>
  <c r="Z38" i="11"/>
  <c r="Y237" i="11"/>
  <c r="X237" i="11"/>
  <c r="W237" i="11"/>
  <c r="V237" i="11"/>
  <c r="V38" i="11" s="1"/>
  <c r="U237" i="11"/>
  <c r="T237" i="11"/>
  <c r="AQ39" i="10"/>
  <c r="AQ38" i="10"/>
  <c r="AJ39" i="10" s="1"/>
  <c r="AS236" i="11" s="1"/>
  <c r="AS32" i="11" s="1"/>
  <c r="C39" i="10"/>
  <c r="AI39" i="10" s="1"/>
  <c r="AR236" i="11" s="1"/>
  <c r="AQ236" i="11"/>
  <c r="AQ32" i="11" s="1"/>
  <c r="AP236" i="11"/>
  <c r="AO236" i="11"/>
  <c r="AN236" i="11"/>
  <c r="AM236" i="11"/>
  <c r="AL236" i="11"/>
  <c r="AL32" i="11" s="1"/>
  <c r="AK236" i="11"/>
  <c r="AJ236" i="11"/>
  <c r="AI236" i="11"/>
  <c r="AI32" i="11" s="1"/>
  <c r="AH236" i="11"/>
  <c r="AG236" i="11"/>
  <c r="AF236" i="11"/>
  <c r="AE236" i="11"/>
  <c r="AD236" i="11"/>
  <c r="AD32" i="11" s="1"/>
  <c r="AC236" i="11"/>
  <c r="AB236" i="11"/>
  <c r="AA236" i="11"/>
  <c r="AA32" i="11" s="1"/>
  <c r="Z236" i="11"/>
  <c r="Y236" i="11"/>
  <c r="X236" i="11"/>
  <c r="W236" i="11"/>
  <c r="V236" i="11"/>
  <c r="V32" i="11" s="1"/>
  <c r="U236" i="11"/>
  <c r="T236" i="11"/>
  <c r="AS235" i="11"/>
  <c r="AS234" i="11"/>
  <c r="AS233" i="11"/>
  <c r="DR41" i="10"/>
  <c r="AC233" i="11"/>
  <c r="DQ41" i="10"/>
  <c r="AB233" i="11" s="1"/>
  <c r="DP41" i="10"/>
  <c r="AA233" i="11"/>
  <c r="DO41" i="10"/>
  <c r="Z233" i="11"/>
  <c r="DN41" i="10"/>
  <c r="Y233" i="11"/>
  <c r="DM41" i="10"/>
  <c r="X233" i="11" s="1"/>
  <c r="DL41" i="10"/>
  <c r="W233" i="11"/>
  <c r="DK41" i="10"/>
  <c r="V233" i="11"/>
  <c r="DJ41" i="10"/>
  <c r="U233" i="11"/>
  <c r="DI41" i="10"/>
  <c r="T233" i="11" s="1"/>
  <c r="AS232" i="11"/>
  <c r="DR40" i="10"/>
  <c r="AC232" i="11" s="1"/>
  <c r="DQ40" i="10"/>
  <c r="AB232" i="11" s="1"/>
  <c r="DP40" i="10"/>
  <c r="DO40" i="10"/>
  <c r="Z232" i="11" s="1"/>
  <c r="DN40" i="10"/>
  <c r="DM40" i="10"/>
  <c r="X232" i="11" s="1"/>
  <c r="DL40" i="10"/>
  <c r="W232" i="11" s="1"/>
  <c r="DK40" i="10"/>
  <c r="V232" i="11"/>
  <c r="DJ40" i="10"/>
  <c r="DI40" i="10"/>
  <c r="T232" i="11"/>
  <c r="AS231" i="11"/>
  <c r="DR39" i="10"/>
  <c r="AC231" i="11" s="1"/>
  <c r="DQ39" i="10"/>
  <c r="AB231" i="11"/>
  <c r="DP39" i="10"/>
  <c r="AA231" i="11"/>
  <c r="DO39" i="10"/>
  <c r="Z231" i="11" s="1"/>
  <c r="DN39" i="10"/>
  <c r="Y231" i="11" s="1"/>
  <c r="DM39" i="10"/>
  <c r="X231" i="11"/>
  <c r="DL39" i="10"/>
  <c r="W231" i="11"/>
  <c r="DK39" i="10"/>
  <c r="V231" i="11" s="1"/>
  <c r="DJ39" i="10"/>
  <c r="U231" i="11" s="1"/>
  <c r="DI39" i="10"/>
  <c r="T231" i="11"/>
  <c r="DR14" i="10"/>
  <c r="AC225" i="11"/>
  <c r="DQ14" i="10"/>
  <c r="AB225" i="11" s="1"/>
  <c r="DP14" i="10"/>
  <c r="AA225" i="11" s="1"/>
  <c r="DO13" i="10"/>
  <c r="DO14" i="10"/>
  <c r="Z225" i="11" s="1"/>
  <c r="DN13" i="10"/>
  <c r="DN14" i="10"/>
  <c r="Y225" i="11" s="1"/>
  <c r="DM14" i="10"/>
  <c r="X225" i="11" s="1"/>
  <c r="DL14" i="10"/>
  <c r="W225" i="11"/>
  <c r="DK14" i="10"/>
  <c r="V225" i="11"/>
  <c r="DJ13" i="10"/>
  <c r="DJ14" i="10"/>
  <c r="DI13" i="10"/>
  <c r="DI14" i="10"/>
  <c r="EI204" i="10"/>
  <c r="AS171" i="11"/>
  <c r="DH204" i="10"/>
  <c r="S171" i="11"/>
  <c r="DG204" i="10"/>
  <c r="R171" i="11" s="1"/>
  <c r="EI203" i="10"/>
  <c r="AS170" i="11" s="1"/>
  <c r="DH203" i="10"/>
  <c r="S170" i="11"/>
  <c r="DG203" i="10"/>
  <c r="R170" i="11"/>
  <c r="EI202" i="10"/>
  <c r="AS169" i="11" s="1"/>
  <c r="DH202" i="10"/>
  <c r="S169" i="11" s="1"/>
  <c r="DG202" i="10"/>
  <c r="R169" i="11"/>
  <c r="EI201" i="10"/>
  <c r="AS168" i="11"/>
  <c r="DH201" i="10"/>
  <c r="S168" i="11" s="1"/>
  <c r="DG201" i="10"/>
  <c r="R168" i="11" s="1"/>
  <c r="EI195" i="10"/>
  <c r="AS162" i="11"/>
  <c r="DH195" i="10"/>
  <c r="S162" i="11"/>
  <c r="DG195" i="10"/>
  <c r="R162" i="11" s="1"/>
  <c r="EI194" i="10"/>
  <c r="AS161" i="11" s="1"/>
  <c r="DH194" i="10"/>
  <c r="S161" i="11"/>
  <c r="DG194" i="10"/>
  <c r="R161" i="11"/>
  <c r="EI193" i="10"/>
  <c r="AS160" i="11" s="1"/>
  <c r="DH193" i="10"/>
  <c r="S160" i="11" s="1"/>
  <c r="DG193" i="10"/>
  <c r="R160" i="11"/>
  <c r="EI192" i="10"/>
  <c r="AS159" i="11"/>
  <c r="DH192" i="10"/>
  <c r="S159" i="11" s="1"/>
  <c r="DG192" i="10"/>
  <c r="R159" i="11" s="1"/>
  <c r="EI191" i="10"/>
  <c r="AS158" i="11"/>
  <c r="DH191" i="10"/>
  <c r="S158" i="11"/>
  <c r="DG191" i="10"/>
  <c r="R158" i="11" s="1"/>
  <c r="EI190" i="10"/>
  <c r="AS157" i="11" s="1"/>
  <c r="DH190" i="10"/>
  <c r="S157" i="11"/>
  <c r="DG190" i="10"/>
  <c r="R157" i="11"/>
  <c r="EI189" i="10"/>
  <c r="AS156" i="11" s="1"/>
  <c r="DH189" i="10"/>
  <c r="S156" i="11" s="1"/>
  <c r="DG189" i="10"/>
  <c r="R156" i="11"/>
  <c r="EI188" i="10"/>
  <c r="AS155" i="11"/>
  <c r="DH188" i="10"/>
  <c r="S155" i="11" s="1"/>
  <c r="DG188" i="10"/>
  <c r="R155" i="11" s="1"/>
  <c r="EI187" i="10"/>
  <c r="AS154" i="11"/>
  <c r="DH187" i="10"/>
  <c r="S154" i="11"/>
  <c r="DG187" i="10"/>
  <c r="R154" i="11" s="1"/>
  <c r="EI186" i="10"/>
  <c r="AS153" i="11" s="1"/>
  <c r="DH186" i="10"/>
  <c r="S153" i="11"/>
  <c r="DG186" i="10"/>
  <c r="R153" i="11"/>
  <c r="EI185" i="10"/>
  <c r="AS152" i="11" s="1"/>
  <c r="DH185" i="10"/>
  <c r="S152" i="11" s="1"/>
  <c r="DG185" i="10"/>
  <c r="R152" i="11"/>
  <c r="EI184" i="10"/>
  <c r="AS151" i="11"/>
  <c r="DH184" i="10"/>
  <c r="S151" i="11" s="1"/>
  <c r="DG184" i="10"/>
  <c r="R151" i="11" s="1"/>
  <c r="EI183" i="10"/>
  <c r="AS150" i="11"/>
  <c r="DH183" i="10"/>
  <c r="S150" i="11"/>
  <c r="DG183" i="10"/>
  <c r="R150" i="11" s="1"/>
  <c r="EI182" i="10"/>
  <c r="AS149" i="11" s="1"/>
  <c r="DH182" i="10"/>
  <c r="S149" i="11"/>
  <c r="DG182" i="10"/>
  <c r="R149" i="11"/>
  <c r="EI181" i="10"/>
  <c r="AS148" i="11" s="1"/>
  <c r="DH181" i="10"/>
  <c r="S148" i="11" s="1"/>
  <c r="DG181" i="10"/>
  <c r="R148" i="11"/>
  <c r="EI180" i="10"/>
  <c r="AS147" i="11"/>
  <c r="DH180" i="10"/>
  <c r="S147" i="11" s="1"/>
  <c r="DG180" i="10"/>
  <c r="R147" i="11" s="1"/>
  <c r="EI179" i="10"/>
  <c r="AS146" i="11"/>
  <c r="DH179" i="10"/>
  <c r="S146" i="11"/>
  <c r="DG179" i="10"/>
  <c r="R146" i="11" s="1"/>
  <c r="EI178" i="10"/>
  <c r="AS145" i="11" s="1"/>
  <c r="DH178" i="10"/>
  <c r="S145" i="11"/>
  <c r="DG178" i="10"/>
  <c r="R145" i="11"/>
  <c r="EI177" i="10"/>
  <c r="AS144" i="11" s="1"/>
  <c r="DH177" i="10"/>
  <c r="S144" i="11" s="1"/>
  <c r="DG177" i="10"/>
  <c r="R144" i="11"/>
  <c r="EI176" i="10"/>
  <c r="AS143" i="11"/>
  <c r="DH176" i="10"/>
  <c r="S143" i="11" s="1"/>
  <c r="DG176" i="10"/>
  <c r="R143" i="11" s="1"/>
  <c r="EI175" i="10"/>
  <c r="AS142" i="11"/>
  <c r="DH175" i="10"/>
  <c r="S142" i="11"/>
  <c r="DG175" i="10"/>
  <c r="R142" i="11" s="1"/>
  <c r="EI174" i="10"/>
  <c r="AS141" i="11" s="1"/>
  <c r="DH174" i="10"/>
  <c r="S141" i="11"/>
  <c r="DG174" i="10"/>
  <c r="R141" i="11"/>
  <c r="EI173" i="10"/>
  <c r="AS140" i="11" s="1"/>
  <c r="DH173" i="10"/>
  <c r="S140" i="11" s="1"/>
  <c r="DG173" i="10"/>
  <c r="R140" i="11"/>
  <c r="EI172" i="10"/>
  <c r="AS139" i="11"/>
  <c r="DH172" i="10"/>
  <c r="S139" i="11" s="1"/>
  <c r="DG172" i="10"/>
  <c r="R139" i="11" s="1"/>
  <c r="EI171" i="10"/>
  <c r="AS138" i="11"/>
  <c r="DH171" i="10"/>
  <c r="S138" i="11"/>
  <c r="DG171" i="10"/>
  <c r="R138" i="11" s="1"/>
  <c r="EI170" i="10"/>
  <c r="AS137" i="11" s="1"/>
  <c r="DH170" i="10"/>
  <c r="S137" i="11"/>
  <c r="DG170" i="10"/>
  <c r="R137" i="11"/>
  <c r="EI169" i="10"/>
  <c r="AS136" i="11" s="1"/>
  <c r="DH169" i="10"/>
  <c r="S136" i="11" s="1"/>
  <c r="DG169" i="10"/>
  <c r="R136" i="11"/>
  <c r="EI168" i="10"/>
  <c r="AS135" i="11"/>
  <c r="DH168" i="10"/>
  <c r="S135" i="11" s="1"/>
  <c r="DG168" i="10"/>
  <c r="R135" i="11" s="1"/>
  <c r="EI167" i="10"/>
  <c r="AS134" i="11"/>
  <c r="DH167" i="10"/>
  <c r="S134" i="11"/>
  <c r="DG167" i="10"/>
  <c r="R134" i="11" s="1"/>
  <c r="EI166" i="10"/>
  <c r="AS133" i="11" s="1"/>
  <c r="DH166" i="10"/>
  <c r="S133" i="11"/>
  <c r="DG166" i="10"/>
  <c r="R133" i="11"/>
  <c r="EI165" i="10"/>
  <c r="AS132" i="11" s="1"/>
  <c r="DH165" i="10"/>
  <c r="S132" i="11" s="1"/>
  <c r="DG165" i="10"/>
  <c r="R132" i="11"/>
  <c r="EI164" i="10"/>
  <c r="AS131" i="11"/>
  <c r="DH164" i="10"/>
  <c r="S131" i="11" s="1"/>
  <c r="DG164" i="10"/>
  <c r="R131" i="11" s="1"/>
  <c r="T87" i="10"/>
  <c r="S87" i="10"/>
  <c r="R87" i="10"/>
  <c r="Q87" i="10"/>
  <c r="P87" i="10"/>
  <c r="O87" i="10"/>
  <c r="N87" i="10"/>
  <c r="M87" i="10"/>
  <c r="L87" i="10"/>
  <c r="K87" i="10"/>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L126" i="11"/>
  <c r="L125" i="11"/>
  <c r="L124" i="11"/>
  <c r="L123" i="11"/>
  <c r="L122" i="11"/>
  <c r="DR38" i="10"/>
  <c r="DQ38" i="10"/>
  <c r="DP38" i="10"/>
  <c r="DO38" i="10"/>
  <c r="DN38" i="10"/>
  <c r="DM38" i="10"/>
  <c r="DL38" i="10"/>
  <c r="DK38" i="10"/>
  <c r="DJ38" i="10"/>
  <c r="DI38" i="10"/>
  <c r="L121" i="11"/>
  <c r="L120"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9" i="11"/>
  <c r="L78" i="11"/>
  <c r="L77" i="11"/>
  <c r="L76" i="11"/>
  <c r="L75" i="11"/>
  <c r="L74"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L40" i="11"/>
  <c r="L39" i="11"/>
  <c r="Q31" i="14"/>
  <c r="P31" i="14"/>
  <c r="O31" i="14"/>
  <c r="N31" i="14"/>
  <c r="M31" i="14"/>
  <c r="L31" i="14"/>
  <c r="J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Q38" i="11"/>
  <c r="AO38" i="11"/>
  <c r="AM38" i="11"/>
  <c r="AK38" i="11"/>
  <c r="AJ38" i="11"/>
  <c r="AI38" i="11"/>
  <c r="AE38" i="11"/>
  <c r="AC38" i="11"/>
  <c r="AB38" i="11"/>
  <c r="AA38" i="11"/>
  <c r="Y38" i="11"/>
  <c r="X38" i="11"/>
  <c r="W38" i="11"/>
  <c r="U38" i="11"/>
  <c r="T38" i="11"/>
  <c r="G16" i="14"/>
  <c r="F16" i="14"/>
  <c r="E16" i="14"/>
  <c r="G15" i="14"/>
  <c r="F15" i="14"/>
  <c r="E15" i="14"/>
  <c r="AP32" i="11"/>
  <c r="AO32" i="11"/>
  <c r="AN32" i="11"/>
  <c r="AM32" i="11"/>
  <c r="AK32" i="11"/>
  <c r="AJ32" i="11"/>
  <c r="AH32" i="11"/>
  <c r="AG32" i="11"/>
  <c r="AF32" i="11"/>
  <c r="AE32" i="11"/>
  <c r="AC32" i="11"/>
  <c r="AB32" i="11"/>
  <c r="Z32" i="11"/>
  <c r="Y32" i="11"/>
  <c r="X32" i="11"/>
  <c r="W32" i="11"/>
  <c r="U32" i="11"/>
  <c r="T32"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7" i="11"/>
  <c r="C47" i="11"/>
  <c r="B47" i="11"/>
  <c r="B1" i="14"/>
  <c r="AB1" i="14" s="1"/>
  <c r="B4" i="14"/>
  <c r="B3" i="14"/>
  <c r="B2" i="14"/>
  <c r="EH204" i="10"/>
  <c r="AR171" i="11" s="1"/>
  <c r="EF204" i="10"/>
  <c r="AQ171" i="11"/>
  <c r="EE204" i="10"/>
  <c r="AP171" i="11" s="1"/>
  <c r="ED204" i="10"/>
  <c r="AO171" i="11" s="1"/>
  <c r="EC204" i="10"/>
  <c r="AN171" i="11" s="1"/>
  <c r="EB204" i="10"/>
  <c r="AM171" i="11"/>
  <c r="EA204" i="10"/>
  <c r="AL171" i="11" s="1"/>
  <c r="DZ204" i="10"/>
  <c r="AK171" i="11" s="1"/>
  <c r="DY204" i="10"/>
  <c r="AJ171" i="11" s="1"/>
  <c r="DX204" i="10"/>
  <c r="AI171" i="11" s="1"/>
  <c r="DW204" i="10"/>
  <c r="AH171" i="11" s="1"/>
  <c r="DV204" i="10"/>
  <c r="AG171" i="11" s="1"/>
  <c r="DU204" i="10"/>
  <c r="AF171" i="11" s="1"/>
  <c r="DT204" i="10"/>
  <c r="AE171" i="11" s="1"/>
  <c r="DS204" i="10"/>
  <c r="AD171" i="11" s="1"/>
  <c r="DR204" i="10"/>
  <c r="AC171" i="11" s="1"/>
  <c r="DQ204" i="10"/>
  <c r="AB171" i="11" s="1"/>
  <c r="DP204" i="10"/>
  <c r="AA171" i="11" s="1"/>
  <c r="DO204" i="10"/>
  <c r="Z171" i="11" s="1"/>
  <c r="DN204" i="10"/>
  <c r="Y171" i="11" s="1"/>
  <c r="DM204" i="10"/>
  <c r="X171" i="11" s="1"/>
  <c r="DL204" i="10"/>
  <c r="W171" i="11" s="1"/>
  <c r="DK204" i="10"/>
  <c r="V171" i="11" s="1"/>
  <c r="DJ204" i="10"/>
  <c r="U171" i="11" s="1"/>
  <c r="DI204" i="10"/>
  <c r="T171" i="11" s="1"/>
  <c r="AH87" i="10"/>
  <c r="AG87" i="10"/>
  <c r="AF87" i="10"/>
  <c r="AE87" i="10"/>
  <c r="AD87" i="10"/>
  <c r="AC87" i="10"/>
  <c r="AB87" i="10"/>
  <c r="AA87" i="10"/>
  <c r="Z87" i="10"/>
  <c r="Y87" i="10"/>
  <c r="X87" i="10"/>
  <c r="W87" i="10"/>
  <c r="V87" i="10"/>
  <c r="U87" i="10"/>
  <c r="EH203" i="10"/>
  <c r="AR170" i="11" s="1"/>
  <c r="EF203" i="10"/>
  <c r="AQ170" i="11" s="1"/>
  <c r="EE203" i="10"/>
  <c r="AP170" i="11" s="1"/>
  <c r="ED203" i="10"/>
  <c r="AO170" i="11" s="1"/>
  <c r="EC203" i="10"/>
  <c r="AN170" i="11" s="1"/>
  <c r="EB203" i="10"/>
  <c r="AM170" i="11" s="1"/>
  <c r="EA203" i="10"/>
  <c r="AL170" i="11" s="1"/>
  <c r="DZ203" i="10"/>
  <c r="AK170" i="11" s="1"/>
  <c r="DY203" i="10"/>
  <c r="AJ170" i="11" s="1"/>
  <c r="DX203" i="10"/>
  <c r="AI170" i="11" s="1"/>
  <c r="DW203" i="10"/>
  <c r="AH170" i="11" s="1"/>
  <c r="DV203" i="10"/>
  <c r="AG170" i="11" s="1"/>
  <c r="DU203" i="10"/>
  <c r="AF170" i="11" s="1"/>
  <c r="DT203" i="10"/>
  <c r="AE170" i="11" s="1"/>
  <c r="DS203" i="10"/>
  <c r="AD170" i="11" s="1"/>
  <c r="DR203" i="10"/>
  <c r="AC170" i="11" s="1"/>
  <c r="DQ203" i="10"/>
  <c r="AB170" i="11" s="1"/>
  <c r="DP203" i="10"/>
  <c r="AA170" i="11" s="1"/>
  <c r="DO203" i="10"/>
  <c r="Z170" i="11" s="1"/>
  <c r="DN203" i="10"/>
  <c r="Y170" i="11" s="1"/>
  <c r="DM203" i="10"/>
  <c r="X170" i="11" s="1"/>
  <c r="DL203" i="10"/>
  <c r="W170" i="11" s="1"/>
  <c r="DK203" i="10"/>
  <c r="V170" i="11" s="1"/>
  <c r="DJ203" i="10"/>
  <c r="U170" i="11" s="1"/>
  <c r="DI203" i="10"/>
  <c r="T170" i="11" s="1"/>
  <c r="EH202" i="10"/>
  <c r="AR169" i="11" s="1"/>
  <c r="EF202" i="10"/>
  <c r="AQ169" i="11" s="1"/>
  <c r="EE202" i="10"/>
  <c r="AP169" i="11" s="1"/>
  <c r="ED202" i="10"/>
  <c r="AO169" i="11" s="1"/>
  <c r="EC202" i="10"/>
  <c r="AN169" i="11" s="1"/>
  <c r="EB202" i="10"/>
  <c r="AM169" i="11" s="1"/>
  <c r="EA202" i="10"/>
  <c r="AL169" i="11" s="1"/>
  <c r="DZ202" i="10"/>
  <c r="AK169" i="11" s="1"/>
  <c r="DY202" i="10"/>
  <c r="AJ169" i="11" s="1"/>
  <c r="DX202" i="10"/>
  <c r="AI169" i="11" s="1"/>
  <c r="DW202" i="10"/>
  <c r="AH169" i="11" s="1"/>
  <c r="DV202" i="10"/>
  <c r="AG169" i="11" s="1"/>
  <c r="DU202" i="10"/>
  <c r="AF169" i="11" s="1"/>
  <c r="DT202" i="10"/>
  <c r="AE169" i="11" s="1"/>
  <c r="DS202" i="10"/>
  <c r="AD169" i="11" s="1"/>
  <c r="DR202" i="10"/>
  <c r="AC169" i="11" s="1"/>
  <c r="DQ202" i="10"/>
  <c r="AB169" i="11" s="1"/>
  <c r="DP202" i="10"/>
  <c r="AA169" i="11" s="1"/>
  <c r="DO202" i="10"/>
  <c r="Z169" i="11" s="1"/>
  <c r="DN202" i="10"/>
  <c r="Y169" i="11" s="1"/>
  <c r="DM202" i="10"/>
  <c r="X169" i="11" s="1"/>
  <c r="DL202" i="10"/>
  <c r="W169" i="11" s="1"/>
  <c r="DK202" i="10"/>
  <c r="V169" i="11" s="1"/>
  <c r="DJ202" i="10"/>
  <c r="U169" i="11" s="1"/>
  <c r="DI202" i="10"/>
  <c r="T169" i="11" s="1"/>
  <c r="EH201" i="10"/>
  <c r="AR168" i="11" s="1"/>
  <c r="EF201" i="10"/>
  <c r="AQ168" i="11" s="1"/>
  <c r="EE201" i="10"/>
  <c r="AP168" i="11" s="1"/>
  <c r="ED201" i="10"/>
  <c r="AO168" i="11"/>
  <c r="EC201" i="10"/>
  <c r="AN168" i="11" s="1"/>
  <c r="EB201" i="10"/>
  <c r="AM168" i="11" s="1"/>
  <c r="EA201" i="10"/>
  <c r="AL168" i="11" s="1"/>
  <c r="DZ201" i="10"/>
  <c r="AK168" i="11" s="1"/>
  <c r="DY201" i="10"/>
  <c r="AJ168" i="11" s="1"/>
  <c r="DX201" i="10"/>
  <c r="AI168" i="11" s="1"/>
  <c r="DW201" i="10"/>
  <c r="AH168" i="11" s="1"/>
  <c r="DV201" i="10"/>
  <c r="AG168" i="11" s="1"/>
  <c r="DU201" i="10"/>
  <c r="AF168" i="11" s="1"/>
  <c r="DT201" i="10"/>
  <c r="AE168" i="11" s="1"/>
  <c r="DS201" i="10"/>
  <c r="AD168" i="11" s="1"/>
  <c r="DR201" i="10"/>
  <c r="AC168" i="11"/>
  <c r="DQ201" i="10"/>
  <c r="AB168" i="11" s="1"/>
  <c r="DP201" i="10"/>
  <c r="AA168" i="11" s="1"/>
  <c r="DO201" i="10"/>
  <c r="Z168" i="11" s="1"/>
  <c r="DN201" i="10"/>
  <c r="Y168" i="11"/>
  <c r="DM201" i="10"/>
  <c r="X168" i="11" s="1"/>
  <c r="DL201" i="10"/>
  <c r="W168" i="11" s="1"/>
  <c r="DK201" i="10"/>
  <c r="V168" i="11" s="1"/>
  <c r="DJ201" i="10"/>
  <c r="U168" i="11" s="1"/>
  <c r="DI201" i="10"/>
  <c r="T168" i="11" s="1"/>
  <c r="EH195" i="10"/>
  <c r="AR162" i="11" s="1"/>
  <c r="EF195" i="10"/>
  <c r="AQ162" i="11" s="1"/>
  <c r="EE195" i="10"/>
  <c r="AP162" i="11" s="1"/>
  <c r="ED195" i="10"/>
  <c r="AO162" i="11" s="1"/>
  <c r="EC195" i="10"/>
  <c r="AN162" i="11" s="1"/>
  <c r="EB195" i="10"/>
  <c r="AM162" i="11" s="1"/>
  <c r="EA195" i="10"/>
  <c r="AL162" i="11"/>
  <c r="DZ195" i="10"/>
  <c r="AK162" i="11" s="1"/>
  <c r="DY195" i="10"/>
  <c r="AJ162" i="11" s="1"/>
  <c r="DX195" i="10"/>
  <c r="AI162" i="11" s="1"/>
  <c r="DW195" i="10"/>
  <c r="AH162" i="11" s="1"/>
  <c r="DV195" i="10"/>
  <c r="AG162" i="11"/>
  <c r="DU195" i="10"/>
  <c r="AF162" i="11" s="1"/>
  <c r="DT195" i="10"/>
  <c r="AE162" i="11" s="1"/>
  <c r="DS195" i="10"/>
  <c r="AD162" i="11"/>
  <c r="DR195" i="10"/>
  <c r="AC162" i="11" s="1"/>
  <c r="DQ195" i="10"/>
  <c r="AB162" i="11" s="1"/>
  <c r="DP195" i="10"/>
  <c r="AA162" i="11" s="1"/>
  <c r="DO195" i="10"/>
  <c r="Z162" i="11" s="1"/>
  <c r="DN195" i="10"/>
  <c r="Y162" i="11"/>
  <c r="DM195" i="10"/>
  <c r="X162" i="11" s="1"/>
  <c r="DL195" i="10"/>
  <c r="W162" i="11" s="1"/>
  <c r="DK195" i="10"/>
  <c r="V162" i="11"/>
  <c r="DJ195" i="10"/>
  <c r="U162" i="11" s="1"/>
  <c r="DI195" i="10"/>
  <c r="T162" i="11"/>
  <c r="EH194" i="10"/>
  <c r="AR161" i="11" s="1"/>
  <c r="EF194" i="10"/>
  <c r="AQ161" i="11"/>
  <c r="EE194" i="10"/>
  <c r="AP161" i="11" s="1"/>
  <c r="ED194" i="10"/>
  <c r="AO161" i="11"/>
  <c r="EC194" i="10"/>
  <c r="AN161" i="11" s="1"/>
  <c r="EB194" i="10"/>
  <c r="AM161" i="11" s="1"/>
  <c r="EA194" i="10"/>
  <c r="AL161" i="11"/>
  <c r="DZ194" i="10"/>
  <c r="AK161" i="11" s="1"/>
  <c r="DY194" i="10"/>
  <c r="AJ161" i="11" s="1"/>
  <c r="DX194" i="10"/>
  <c r="AI161" i="11"/>
  <c r="DW194" i="10"/>
  <c r="AH161" i="11"/>
  <c r="DV194" i="10"/>
  <c r="AG161" i="11" s="1"/>
  <c r="DU194" i="10"/>
  <c r="AF161" i="11" s="1"/>
  <c r="DT194" i="10"/>
  <c r="AE161" i="11"/>
  <c r="DS194" i="10"/>
  <c r="AD161" i="11" s="1"/>
  <c r="DR194" i="10"/>
  <c r="AC161" i="11"/>
  <c r="DQ194" i="10"/>
  <c r="AB161" i="11" s="1"/>
  <c r="DP194" i="10"/>
  <c r="AA161" i="11"/>
  <c r="DO194" i="10"/>
  <c r="Z161" i="11"/>
  <c r="DN194" i="10"/>
  <c r="Y161" i="11"/>
  <c r="DM194" i="10"/>
  <c r="X161" i="11" s="1"/>
  <c r="DL194" i="10"/>
  <c r="W161" i="11" s="1"/>
  <c r="DK194" i="10"/>
  <c r="V161" i="11" s="1"/>
  <c r="DJ194" i="10"/>
  <c r="U161" i="11" s="1"/>
  <c r="DI194" i="10"/>
  <c r="T161" i="11" s="1"/>
  <c r="EH193" i="10"/>
  <c r="AR160" i="11" s="1"/>
  <c r="EF193" i="10"/>
  <c r="AQ160" i="11"/>
  <c r="EE193" i="10"/>
  <c r="AP160" i="11" s="1"/>
  <c r="ED193" i="10"/>
  <c r="AO160" i="11" s="1"/>
  <c r="EC193" i="10"/>
  <c r="AN160" i="11"/>
  <c r="EB193" i="10"/>
  <c r="AM160" i="11" s="1"/>
  <c r="EA193" i="10"/>
  <c r="AL160" i="11"/>
  <c r="DZ193" i="10"/>
  <c r="AK160" i="11" s="1"/>
  <c r="DY193" i="10"/>
  <c r="AJ160" i="11"/>
  <c r="DX193" i="10"/>
  <c r="AI160" i="11" s="1"/>
  <c r="DW193" i="10"/>
  <c r="AH160" i="11"/>
  <c r="DV193" i="10"/>
  <c r="AG160" i="11" s="1"/>
  <c r="DU193" i="10"/>
  <c r="AF160" i="11" s="1"/>
  <c r="DT193" i="10"/>
  <c r="AE160" i="11"/>
  <c r="DS193" i="10"/>
  <c r="AD160" i="11" s="1"/>
  <c r="DR193" i="10"/>
  <c r="AC160" i="11" s="1"/>
  <c r="DQ193" i="10"/>
  <c r="AB160" i="11" s="1"/>
  <c r="DP193" i="10"/>
  <c r="AA160" i="11"/>
  <c r="DO193" i="10"/>
  <c r="Z160" i="11" s="1"/>
  <c r="DN193" i="10"/>
  <c r="Y160" i="11" s="1"/>
  <c r="DM193" i="10"/>
  <c r="X160" i="11" s="1"/>
  <c r="DL193" i="10"/>
  <c r="W160" i="11" s="1"/>
  <c r="DK193" i="10"/>
  <c r="V160" i="11"/>
  <c r="DJ193" i="10"/>
  <c r="U160" i="11" s="1"/>
  <c r="DI193" i="10"/>
  <c r="T160" i="11"/>
  <c r="EH192" i="10"/>
  <c r="AR159" i="11" s="1"/>
  <c r="EF192" i="10"/>
  <c r="AQ159" i="11"/>
  <c r="EE192" i="10"/>
  <c r="AP159" i="11" s="1"/>
  <c r="ED192" i="10"/>
  <c r="AO159" i="11" s="1"/>
  <c r="EC192" i="10"/>
  <c r="AN159" i="11" s="1"/>
  <c r="EB192" i="10"/>
  <c r="AM159" i="11" s="1"/>
  <c r="EA192" i="10"/>
  <c r="AL159" i="11"/>
  <c r="DZ192" i="10"/>
  <c r="AK159" i="11" s="1"/>
  <c r="DY192" i="10"/>
  <c r="AJ159" i="11"/>
  <c r="DX192" i="10"/>
  <c r="AI159" i="11" s="1"/>
  <c r="DW192" i="10"/>
  <c r="AH159" i="11" s="1"/>
  <c r="DV192" i="10"/>
  <c r="AG159" i="11" s="1"/>
  <c r="DU192" i="10"/>
  <c r="AF159" i="11" s="1"/>
  <c r="DT192" i="10"/>
  <c r="AE159" i="11" s="1"/>
  <c r="DS192" i="10"/>
  <c r="AD159" i="11"/>
  <c r="DR192" i="10"/>
  <c r="AC159" i="11" s="1"/>
  <c r="DQ192" i="10"/>
  <c r="AB159" i="11"/>
  <c r="DP192" i="10"/>
  <c r="AA159" i="11" s="1"/>
  <c r="DO192" i="10"/>
  <c r="Z159" i="11"/>
  <c r="DN192" i="10"/>
  <c r="Y159" i="11" s="1"/>
  <c r="DM192" i="10"/>
  <c r="X159" i="11" s="1"/>
  <c r="DL192" i="10"/>
  <c r="W159" i="11" s="1"/>
  <c r="DK192" i="10"/>
  <c r="V159" i="11"/>
  <c r="DJ192" i="10"/>
  <c r="U159" i="11" s="1"/>
  <c r="DI192" i="10"/>
  <c r="T159" i="11"/>
  <c r="EH191" i="10"/>
  <c r="AR158" i="11" s="1"/>
  <c r="EF191" i="10"/>
  <c r="AQ158" i="11" s="1"/>
  <c r="EE191" i="10"/>
  <c r="AP158" i="11" s="1"/>
  <c r="ED191" i="10"/>
  <c r="AO158" i="11" s="1"/>
  <c r="EC191" i="10"/>
  <c r="AN158" i="11" s="1"/>
  <c r="EB191" i="10"/>
  <c r="AM158" i="11"/>
  <c r="EA191" i="10"/>
  <c r="AL158" i="11" s="1"/>
  <c r="DZ191" i="10"/>
  <c r="AK158" i="11"/>
  <c r="DY191" i="10"/>
  <c r="AJ158" i="11" s="1"/>
  <c r="DX191" i="10"/>
  <c r="AI158" i="11"/>
  <c r="DW191" i="10"/>
  <c r="AH158" i="11" s="1"/>
  <c r="DV191" i="10"/>
  <c r="AG158" i="11" s="1"/>
  <c r="DU191" i="10"/>
  <c r="AF158" i="11" s="1"/>
  <c r="DT191" i="10"/>
  <c r="AE158" i="11"/>
  <c r="DS191" i="10"/>
  <c r="AD158" i="11" s="1"/>
  <c r="DR191" i="10"/>
  <c r="AC158" i="11"/>
  <c r="DQ191" i="10"/>
  <c r="AB158" i="11" s="1"/>
  <c r="DP191" i="10"/>
  <c r="AA158" i="11"/>
  <c r="DO191" i="10"/>
  <c r="Z158" i="11" s="1"/>
  <c r="DN191" i="10"/>
  <c r="Y158" i="11" s="1"/>
  <c r="DM191" i="10"/>
  <c r="X158" i="11" s="1"/>
  <c r="DL191" i="10"/>
  <c r="W158" i="11" s="1"/>
  <c r="DK191" i="10"/>
  <c r="V158" i="11" s="1"/>
  <c r="DJ191" i="10"/>
  <c r="U158" i="11" s="1"/>
  <c r="DI191" i="10"/>
  <c r="T158" i="11" s="1"/>
  <c r="EH190" i="10"/>
  <c r="AR157" i="11"/>
  <c r="EF190" i="10"/>
  <c r="AQ157" i="11" s="1"/>
  <c r="EE190" i="10"/>
  <c r="AP157" i="11" s="1"/>
  <c r="ED190" i="10"/>
  <c r="AO157" i="11" s="1"/>
  <c r="EC190" i="10"/>
  <c r="AN157" i="11"/>
  <c r="EB190" i="10"/>
  <c r="AM157" i="11" s="1"/>
  <c r="EA190" i="10"/>
  <c r="AL157" i="11"/>
  <c r="DZ190" i="10"/>
  <c r="AK157" i="11" s="1"/>
  <c r="DY190" i="10"/>
  <c r="AJ157" i="11"/>
  <c r="DX190" i="10"/>
  <c r="AI157" i="11" s="1"/>
  <c r="DW190" i="10"/>
  <c r="AH157" i="11" s="1"/>
  <c r="DV190" i="10"/>
  <c r="AG157" i="11" s="1"/>
  <c r="DU190" i="10"/>
  <c r="AF157" i="11"/>
  <c r="DT190" i="10"/>
  <c r="AE157" i="11" s="1"/>
  <c r="DS190" i="10"/>
  <c r="AD157" i="11" s="1"/>
  <c r="DR190" i="10"/>
  <c r="AC157" i="11" s="1"/>
  <c r="DQ190" i="10"/>
  <c r="AB157" i="11"/>
  <c r="DP190" i="10"/>
  <c r="AA157" i="11" s="1"/>
  <c r="DO190" i="10"/>
  <c r="Z157" i="11" s="1"/>
  <c r="DN190" i="10"/>
  <c r="Y157" i="11" s="1"/>
  <c r="DM190" i="10"/>
  <c r="X157" i="11"/>
  <c r="DL190" i="10"/>
  <c r="W157" i="11" s="1"/>
  <c r="DK190" i="10"/>
  <c r="V157" i="11"/>
  <c r="DJ190" i="10"/>
  <c r="U157" i="11" s="1"/>
  <c r="DI190" i="10"/>
  <c r="T157" i="11"/>
  <c r="EH189" i="10"/>
  <c r="AR156" i="11" s="1"/>
  <c r="EF189" i="10"/>
  <c r="AQ156" i="11" s="1"/>
  <c r="EE189" i="10"/>
  <c r="AP156" i="11" s="1"/>
  <c r="ED189" i="10"/>
  <c r="AO156" i="11"/>
  <c r="EC189" i="10"/>
  <c r="AN156" i="11" s="1"/>
  <c r="EB189" i="10"/>
  <c r="AM156" i="11" s="1"/>
  <c r="EA189" i="10"/>
  <c r="AL156" i="11" s="1"/>
  <c r="DZ189" i="10"/>
  <c r="AK156" i="11"/>
  <c r="DY189" i="10"/>
  <c r="AJ156" i="11" s="1"/>
  <c r="DX189" i="10"/>
  <c r="AI156" i="11" s="1"/>
  <c r="DW189" i="10"/>
  <c r="AH156" i="11" s="1"/>
  <c r="DV189" i="10"/>
  <c r="AG156" i="11"/>
  <c r="DU189" i="10"/>
  <c r="AF156" i="11" s="1"/>
  <c r="DT189" i="10"/>
  <c r="AE156" i="11"/>
  <c r="DS189" i="10"/>
  <c r="AD156" i="11" s="1"/>
  <c r="DR189" i="10"/>
  <c r="AC156" i="11"/>
  <c r="DQ189" i="10"/>
  <c r="AB156" i="11" s="1"/>
  <c r="DP189" i="10"/>
  <c r="AA156" i="11" s="1"/>
  <c r="DO189" i="10"/>
  <c r="Z156" i="11" s="1"/>
  <c r="DN189" i="10"/>
  <c r="Y156" i="11"/>
  <c r="DM189" i="10"/>
  <c r="X156" i="11" s="1"/>
  <c r="DL189" i="10"/>
  <c r="W156" i="11" s="1"/>
  <c r="DK189" i="10"/>
  <c r="V156" i="11" s="1"/>
  <c r="DJ189" i="10"/>
  <c r="U156" i="11"/>
  <c r="DI189" i="10"/>
  <c r="T156" i="11" s="1"/>
  <c r="EH188" i="10"/>
  <c r="AR155" i="11" s="1"/>
  <c r="EF188" i="10"/>
  <c r="AQ155" i="11" s="1"/>
  <c r="EE188" i="10"/>
  <c r="AP155" i="11"/>
  <c r="ED188" i="10"/>
  <c r="AO155" i="11" s="1"/>
  <c r="EC188" i="10"/>
  <c r="AN155" i="11"/>
  <c r="EB188" i="10"/>
  <c r="AM155" i="11" s="1"/>
  <c r="EA188" i="10"/>
  <c r="AL155" i="11"/>
  <c r="DZ188" i="10"/>
  <c r="AK155" i="11" s="1"/>
  <c r="DY188" i="10"/>
  <c r="AJ155" i="11" s="1"/>
  <c r="DX188" i="10"/>
  <c r="AI155" i="11" s="1"/>
  <c r="DW188" i="10"/>
  <c r="AH155" i="11" s="1"/>
  <c r="DV188" i="10"/>
  <c r="AG155" i="11" s="1"/>
  <c r="DU188" i="10"/>
  <c r="AF155" i="11" s="1"/>
  <c r="DT188" i="10"/>
  <c r="AE155" i="11" s="1"/>
  <c r="DS188" i="10"/>
  <c r="AD155" i="11"/>
  <c r="DR188" i="10"/>
  <c r="AC155" i="11" s="1"/>
  <c r="DQ188" i="10"/>
  <c r="AB155" i="11" s="1"/>
  <c r="DP188" i="10"/>
  <c r="AA155" i="11" s="1"/>
  <c r="DO188" i="10"/>
  <c r="Z155" i="11"/>
  <c r="DN188" i="10"/>
  <c r="Y155" i="11" s="1"/>
  <c r="DM188" i="10"/>
  <c r="X155" i="11"/>
  <c r="DL188" i="10"/>
  <c r="W155" i="11" s="1"/>
  <c r="DK188" i="10"/>
  <c r="V155" i="11"/>
  <c r="DJ188" i="10"/>
  <c r="U155" i="11" s="1"/>
  <c r="DI188" i="10"/>
  <c r="T155" i="11" s="1"/>
  <c r="EH187" i="10"/>
  <c r="AR154" i="11" s="1"/>
  <c r="EF187" i="10"/>
  <c r="AQ154" i="11"/>
  <c r="EE187" i="10"/>
  <c r="AP154" i="11" s="1"/>
  <c r="ED187" i="10"/>
  <c r="AO154" i="11" s="1"/>
  <c r="EC187" i="10"/>
  <c r="AN154" i="11" s="1"/>
  <c r="EB187" i="10"/>
  <c r="AM154" i="11" s="1"/>
  <c r="EA187" i="10"/>
  <c r="AL154" i="11" s="1"/>
  <c r="DZ187" i="10"/>
  <c r="AK154" i="11" s="1"/>
  <c r="DY187" i="10"/>
  <c r="AJ154" i="11" s="1"/>
  <c r="DX187" i="10"/>
  <c r="AI154" i="11"/>
  <c r="DW187" i="10"/>
  <c r="AH154" i="11" s="1"/>
  <c r="DV187" i="10"/>
  <c r="AG154" i="11"/>
  <c r="DU187" i="10"/>
  <c r="AF154" i="11" s="1"/>
  <c r="DT187" i="10"/>
  <c r="AE154" i="11"/>
  <c r="DS187" i="10"/>
  <c r="AD154" i="11" s="1"/>
  <c r="DR187" i="10"/>
  <c r="AC154" i="11" s="1"/>
  <c r="DQ187" i="10"/>
  <c r="AB154" i="11" s="1"/>
  <c r="DP187" i="10"/>
  <c r="AA154" i="11" s="1"/>
  <c r="DO187" i="10"/>
  <c r="Z154" i="11" s="1"/>
  <c r="DN187" i="10"/>
  <c r="Y154" i="11" s="1"/>
  <c r="DM187" i="10"/>
  <c r="X154" i="11" s="1"/>
  <c r="DL187" i="10"/>
  <c r="W154" i="11" s="1"/>
  <c r="DK187" i="10"/>
  <c r="V154" i="11" s="1"/>
  <c r="DJ187" i="10"/>
  <c r="U154" i="11" s="1"/>
  <c r="DI187" i="10"/>
  <c r="T154" i="11" s="1"/>
  <c r="EH186" i="10"/>
  <c r="AR153" i="11"/>
  <c r="EF186" i="10"/>
  <c r="AQ153" i="11" s="1"/>
  <c r="EE186" i="10"/>
  <c r="AP153" i="11"/>
  <c r="ED186" i="10"/>
  <c r="AO153" i="11" s="1"/>
  <c r="EC186" i="10"/>
  <c r="AN153" i="11"/>
  <c r="EB186" i="10"/>
  <c r="AM153" i="11" s="1"/>
  <c r="EA186" i="10"/>
  <c r="AL153" i="11" s="1"/>
  <c r="DZ186" i="10"/>
  <c r="AK153" i="11" s="1"/>
  <c r="DY186" i="10"/>
  <c r="AJ153" i="11"/>
  <c r="DX186" i="10"/>
  <c r="AI153" i="11" s="1"/>
  <c r="DW186" i="10"/>
  <c r="AH153" i="11" s="1"/>
  <c r="DV186" i="10"/>
  <c r="AG153" i="11" s="1"/>
  <c r="DU186" i="10"/>
  <c r="AF153" i="11" s="1"/>
  <c r="DT186" i="10"/>
  <c r="AE153" i="11" s="1"/>
  <c r="DS186" i="10"/>
  <c r="AD153" i="11" s="1"/>
  <c r="DR186" i="10"/>
  <c r="AC153" i="11" s="1"/>
  <c r="DQ186" i="10"/>
  <c r="AB153" i="11"/>
  <c r="DP186" i="10"/>
  <c r="AA153" i="11" s="1"/>
  <c r="DO186" i="10"/>
  <c r="Z153" i="11"/>
  <c r="DN186" i="10"/>
  <c r="Y153" i="11" s="1"/>
  <c r="DM186" i="10"/>
  <c r="X153" i="11"/>
  <c r="DL186" i="10"/>
  <c r="W153" i="11" s="1"/>
  <c r="DK186" i="10"/>
  <c r="V153" i="11" s="1"/>
  <c r="DJ186" i="10"/>
  <c r="U153" i="11" s="1"/>
  <c r="DI186" i="10"/>
  <c r="T153" i="11" s="1"/>
  <c r="EH185" i="10"/>
  <c r="AR152" i="11" s="1"/>
  <c r="EF185" i="10"/>
  <c r="AQ152" i="11" s="1"/>
  <c r="EE185" i="10"/>
  <c r="AP152" i="11" s="1"/>
  <c r="ED185" i="10"/>
  <c r="AO152" i="11" s="1"/>
  <c r="EC185" i="10"/>
  <c r="AN152" i="11" s="1"/>
  <c r="EB185" i="10"/>
  <c r="AM152" i="11" s="1"/>
  <c r="EA185" i="10"/>
  <c r="AL152" i="11" s="1"/>
  <c r="DZ185" i="10"/>
  <c r="AK152" i="11"/>
  <c r="DY185" i="10"/>
  <c r="AJ152" i="11" s="1"/>
  <c r="DX185" i="10"/>
  <c r="AI152" i="11"/>
  <c r="DW185" i="10"/>
  <c r="AH152" i="11" s="1"/>
  <c r="DV185" i="10"/>
  <c r="AG152" i="11"/>
  <c r="DU185" i="10"/>
  <c r="AF152" i="11" s="1"/>
  <c r="DT185" i="10"/>
  <c r="AE152" i="11" s="1"/>
  <c r="DS185" i="10"/>
  <c r="AD152" i="11" s="1"/>
  <c r="DR185" i="10"/>
  <c r="AC152" i="11"/>
  <c r="DQ185" i="10"/>
  <c r="AB152" i="11" s="1"/>
  <c r="DP185" i="10"/>
  <c r="AA152" i="11" s="1"/>
  <c r="DO185" i="10"/>
  <c r="Z152" i="11" s="1"/>
  <c r="DN185" i="10"/>
  <c r="Y152" i="11" s="1"/>
  <c r="DM185" i="10"/>
  <c r="X152" i="11" s="1"/>
  <c r="DL185" i="10"/>
  <c r="W152" i="11" s="1"/>
  <c r="DK185" i="10"/>
  <c r="V152" i="11" s="1"/>
  <c r="DJ185" i="10"/>
  <c r="U152" i="11"/>
  <c r="DI185" i="10"/>
  <c r="T152" i="11" s="1"/>
  <c r="EH184" i="10"/>
  <c r="AR151" i="11"/>
  <c r="EF184" i="10"/>
  <c r="AQ151" i="11" s="1"/>
  <c r="EE184" i="10"/>
  <c r="AP151" i="11"/>
  <c r="ED184" i="10"/>
  <c r="AO151" i="11" s="1"/>
  <c r="EC184" i="10"/>
  <c r="AN151" i="11" s="1"/>
  <c r="EB184" i="10"/>
  <c r="AM151" i="11" s="1"/>
  <c r="EA184" i="10"/>
  <c r="AL151" i="11" s="1"/>
  <c r="DZ184" i="10"/>
  <c r="AK151" i="11" s="1"/>
  <c r="DY184" i="10"/>
  <c r="AJ151" i="11" s="1"/>
  <c r="DX184" i="10"/>
  <c r="AI151" i="11" s="1"/>
  <c r="DW184" i="10"/>
  <c r="AH151" i="11" s="1"/>
  <c r="DV184" i="10"/>
  <c r="AG151" i="11" s="1"/>
  <c r="DU184" i="10"/>
  <c r="AF151" i="11" s="1"/>
  <c r="DT184" i="10"/>
  <c r="AE151" i="11" s="1"/>
  <c r="DS184" i="10"/>
  <c r="AD151" i="11"/>
  <c r="DR184" i="10"/>
  <c r="AC151" i="11" s="1"/>
  <c r="DQ184" i="10"/>
  <c r="AB151" i="11"/>
  <c r="DP184" i="10"/>
  <c r="AA151" i="11" s="1"/>
  <c r="DO184" i="10"/>
  <c r="Z151" i="11"/>
  <c r="DN184" i="10"/>
  <c r="Y151" i="11" s="1"/>
  <c r="DM184" i="10"/>
  <c r="X151" i="11" s="1"/>
  <c r="DL184" i="10"/>
  <c r="W151" i="11" s="1"/>
  <c r="DK184" i="10"/>
  <c r="V151" i="11"/>
  <c r="DJ184" i="10"/>
  <c r="U151" i="11" s="1"/>
  <c r="DI184" i="10"/>
  <c r="T151" i="11" s="1"/>
  <c r="EH183" i="10"/>
  <c r="AR150" i="11" s="1"/>
  <c r="EF183" i="10"/>
  <c r="AQ150" i="11" s="1"/>
  <c r="EE183" i="10"/>
  <c r="AP150" i="11" s="1"/>
  <c r="ED183" i="10"/>
  <c r="AO150" i="11" s="1"/>
  <c r="EC183" i="10"/>
  <c r="AN150" i="11" s="1"/>
  <c r="EB183" i="10"/>
  <c r="AM150" i="11"/>
  <c r="EA183" i="10"/>
  <c r="AL150" i="11" s="1"/>
  <c r="DZ183" i="10"/>
  <c r="AK150" i="11"/>
  <c r="DY183" i="10"/>
  <c r="AJ150" i="11" s="1"/>
  <c r="DX183" i="10"/>
  <c r="AI150" i="11"/>
  <c r="DW183" i="10"/>
  <c r="AH150" i="11" s="1"/>
  <c r="DV183" i="10"/>
  <c r="AG150" i="11" s="1"/>
  <c r="DU183" i="10"/>
  <c r="AF150" i="11" s="1"/>
  <c r="DT183" i="10"/>
  <c r="AE150" i="11" s="1"/>
  <c r="DS183" i="10"/>
  <c r="AD150" i="11" s="1"/>
  <c r="DR183" i="10"/>
  <c r="AC150" i="11" s="1"/>
  <c r="DQ183" i="10"/>
  <c r="AB150" i="11" s="1"/>
  <c r="DP183" i="10"/>
  <c r="AA150" i="11" s="1"/>
  <c r="DO183" i="10"/>
  <c r="Z150" i="11" s="1"/>
  <c r="DN183" i="10"/>
  <c r="Y150" i="11" s="1"/>
  <c r="DM183" i="10"/>
  <c r="X150" i="11" s="1"/>
  <c r="DL183" i="10"/>
  <c r="W150" i="11"/>
  <c r="DK183" i="10"/>
  <c r="V150" i="11" s="1"/>
  <c r="DJ183" i="10"/>
  <c r="U150" i="11"/>
  <c r="DI183" i="10"/>
  <c r="T150" i="11" s="1"/>
  <c r="EH182" i="10"/>
  <c r="AR149" i="11" s="1"/>
  <c r="EF182" i="10"/>
  <c r="AQ149" i="11" s="1"/>
  <c r="EE182" i="10"/>
  <c r="AP149" i="11" s="1"/>
  <c r="ED182" i="10"/>
  <c r="AO149" i="11" s="1"/>
  <c r="EC182" i="10"/>
  <c r="AN149" i="11"/>
  <c r="EB182" i="10"/>
  <c r="AM149" i="11" s="1"/>
  <c r="EA182" i="10"/>
  <c r="AL149" i="11" s="1"/>
  <c r="DZ182" i="10"/>
  <c r="AK149" i="11"/>
  <c r="DY182" i="10"/>
  <c r="AJ149" i="11" s="1"/>
  <c r="DX182" i="10"/>
  <c r="AI149" i="11" s="1"/>
  <c r="DW182" i="10"/>
  <c r="AH149" i="11"/>
  <c r="DV182" i="10"/>
  <c r="AG149" i="11" s="1"/>
  <c r="DU182" i="10"/>
  <c r="AF149" i="11"/>
  <c r="DT182" i="10"/>
  <c r="AE149" i="11" s="1"/>
  <c r="DS182" i="10"/>
  <c r="AD149" i="11" s="1"/>
  <c r="DR182" i="10"/>
  <c r="AC149" i="11" s="1"/>
  <c r="DQ182" i="10"/>
  <c r="AB149" i="11"/>
  <c r="DP182" i="10"/>
  <c r="AA149" i="11" s="1"/>
  <c r="DO182" i="10"/>
  <c r="Z149" i="11"/>
  <c r="DN182" i="10"/>
  <c r="Y149" i="11"/>
  <c r="DM182" i="10"/>
  <c r="X149" i="11" s="1"/>
  <c r="DL182" i="10"/>
  <c r="W149" i="11" s="1"/>
  <c r="DK182" i="10"/>
  <c r="V149" i="11" s="1"/>
  <c r="DJ182" i="10"/>
  <c r="U149" i="11" s="1"/>
  <c r="DI182" i="10"/>
  <c r="T149" i="11" s="1"/>
  <c r="EH181" i="10"/>
  <c r="AR148" i="11" s="1"/>
  <c r="EF181" i="10"/>
  <c r="AQ148" i="11"/>
  <c r="EE181" i="10"/>
  <c r="AP148" i="11"/>
  <c r="ED181" i="10"/>
  <c r="AO148" i="11"/>
  <c r="EC181" i="10"/>
  <c r="AN148" i="11" s="1"/>
  <c r="EB181" i="10"/>
  <c r="AM148" i="11"/>
  <c r="EA181" i="10"/>
  <c r="AL148" i="11" s="1"/>
  <c r="DZ181" i="10"/>
  <c r="AK148" i="11" s="1"/>
  <c r="DY181" i="10"/>
  <c r="AJ148" i="11" s="1"/>
  <c r="DX181" i="10"/>
  <c r="AI148" i="11" s="1"/>
  <c r="DW181" i="10"/>
  <c r="AH148" i="11" s="1"/>
  <c r="DV181" i="10"/>
  <c r="AG148" i="11"/>
  <c r="DU181" i="10"/>
  <c r="AF148" i="11" s="1"/>
  <c r="DT181" i="10"/>
  <c r="AE148" i="11" s="1"/>
  <c r="DS181" i="10"/>
  <c r="AD148" i="11"/>
  <c r="DR181" i="10"/>
  <c r="AC148" i="11" s="1"/>
  <c r="DQ181" i="10"/>
  <c r="AB148" i="11" s="1"/>
  <c r="DP181" i="10"/>
  <c r="AA148" i="11"/>
  <c r="DO181" i="10"/>
  <c r="Z148" i="11" s="1"/>
  <c r="DN181" i="10"/>
  <c r="Y148" i="11" s="1"/>
  <c r="DM181" i="10"/>
  <c r="X148" i="11" s="1"/>
  <c r="DL181" i="10"/>
  <c r="W148" i="11" s="1"/>
  <c r="DK181" i="10"/>
  <c r="V148" i="11" s="1"/>
  <c r="DJ181" i="10"/>
  <c r="U148" i="11"/>
  <c r="DI181" i="10"/>
  <c r="T148" i="11" s="1"/>
  <c r="EH180" i="10"/>
  <c r="AR147" i="11"/>
  <c r="EF180" i="10"/>
  <c r="AQ147" i="11"/>
  <c r="EE180" i="10"/>
  <c r="AP147" i="11" s="1"/>
  <c r="ED180" i="10"/>
  <c r="AO147" i="11" s="1"/>
  <c r="EC180" i="10"/>
  <c r="AN147" i="11" s="1"/>
  <c r="EB180" i="10"/>
  <c r="AM147" i="11" s="1"/>
  <c r="EA180" i="10"/>
  <c r="AL147" i="11" s="1"/>
  <c r="DZ180" i="10"/>
  <c r="AK147" i="11" s="1"/>
  <c r="DY180" i="10"/>
  <c r="AJ147" i="11"/>
  <c r="DX180" i="10"/>
  <c r="AI147" i="11"/>
  <c r="DW180" i="10"/>
  <c r="AH147" i="11"/>
  <c r="DV180" i="10"/>
  <c r="AG147" i="11" s="1"/>
  <c r="DU180" i="10"/>
  <c r="AF147" i="11"/>
  <c r="DT180" i="10"/>
  <c r="AE147" i="11" s="1"/>
  <c r="DS180" i="10"/>
  <c r="AD147" i="11" s="1"/>
  <c r="DR180" i="10"/>
  <c r="AC147" i="11" s="1"/>
  <c r="DQ180" i="10"/>
  <c r="AB147" i="11" s="1"/>
  <c r="DP180" i="10"/>
  <c r="AA147" i="11" s="1"/>
  <c r="DO180" i="10"/>
  <c r="Z147" i="11"/>
  <c r="DN180" i="10"/>
  <c r="Y147" i="11"/>
  <c r="DM180" i="10"/>
  <c r="X147" i="11" s="1"/>
  <c r="DL180" i="10"/>
  <c r="W147" i="11"/>
  <c r="DK180" i="10"/>
  <c r="V147" i="11"/>
  <c r="DJ180" i="10"/>
  <c r="U147" i="11"/>
  <c r="DI180" i="10"/>
  <c r="T147" i="11" s="1"/>
  <c r="EH179" i="10"/>
  <c r="AR146" i="11" s="1"/>
  <c r="EF179" i="10"/>
  <c r="AQ146" i="11"/>
  <c r="EE179" i="10"/>
  <c r="AP146" i="11"/>
  <c r="ED179" i="10"/>
  <c r="AO146" i="11" s="1"/>
  <c r="EC179" i="10"/>
  <c r="AN146" i="11"/>
  <c r="EB179" i="10"/>
  <c r="AM146" i="11"/>
  <c r="EA179" i="10"/>
  <c r="AL146" i="11"/>
  <c r="DZ179" i="10"/>
  <c r="AK146" i="11" s="1"/>
  <c r="DY179" i="10"/>
  <c r="AJ146" i="11" s="1"/>
  <c r="DX179" i="10"/>
  <c r="AI146" i="11"/>
  <c r="DW179" i="10"/>
  <c r="AH146" i="11"/>
  <c r="DV179" i="10"/>
  <c r="AG146" i="11" s="1"/>
  <c r="DU179" i="10"/>
  <c r="AF146" i="11"/>
  <c r="DT179" i="10"/>
  <c r="AE146" i="11"/>
  <c r="DS179" i="10"/>
  <c r="AD146" i="11"/>
  <c r="DR179" i="10"/>
  <c r="AC146" i="11" s="1"/>
  <c r="DQ179" i="10"/>
  <c r="AB146" i="11"/>
  <c r="DP179" i="10"/>
  <c r="AA146" i="11"/>
  <c r="DO179" i="10"/>
  <c r="Z146" i="11"/>
  <c r="DN179" i="10"/>
  <c r="Y146" i="11" s="1"/>
  <c r="DM179" i="10"/>
  <c r="X146" i="11" s="1"/>
  <c r="DL179" i="10"/>
  <c r="W146" i="11"/>
  <c r="DK179" i="10"/>
  <c r="V146" i="11"/>
  <c r="DJ179" i="10"/>
  <c r="U146" i="11" s="1"/>
  <c r="DI179" i="10"/>
  <c r="T146" i="11" s="1"/>
  <c r="EH178" i="10"/>
  <c r="AR145" i="11"/>
  <c r="EF178" i="10"/>
  <c r="AQ145" i="11"/>
  <c r="EE178" i="10"/>
  <c r="AP145" i="11" s="1"/>
  <c r="ED178" i="10"/>
  <c r="AO145" i="11"/>
  <c r="EC178" i="10"/>
  <c r="AN145" i="11"/>
  <c r="EB178" i="10"/>
  <c r="AM145" i="11"/>
  <c r="EA178" i="10"/>
  <c r="AL145" i="11" s="1"/>
  <c r="DZ178" i="10"/>
  <c r="AK145" i="11" s="1"/>
  <c r="DY178" i="10"/>
  <c r="AJ145" i="11"/>
  <c r="DX178" i="10"/>
  <c r="AI145" i="11"/>
  <c r="DW178" i="10"/>
  <c r="AH145" i="11" s="1"/>
  <c r="DV178" i="10"/>
  <c r="AG145" i="11"/>
  <c r="DU178" i="10"/>
  <c r="AF145" i="11"/>
  <c r="DT178" i="10"/>
  <c r="AE145" i="11"/>
  <c r="DS178" i="10"/>
  <c r="AD145" i="11" s="1"/>
  <c r="DR178" i="10"/>
  <c r="AC145" i="11" s="1"/>
  <c r="DQ178" i="10"/>
  <c r="AB145" i="11"/>
  <c r="DP178" i="10"/>
  <c r="AA145" i="11"/>
  <c r="DO178" i="10"/>
  <c r="Z145" i="11" s="1"/>
  <c r="DN178" i="10"/>
  <c r="Y145" i="11"/>
  <c r="DM178" i="10"/>
  <c r="X145" i="11"/>
  <c r="DL178" i="10"/>
  <c r="W145" i="11"/>
  <c r="DK178" i="10"/>
  <c r="V145" i="11" s="1"/>
  <c r="DJ178" i="10"/>
  <c r="U145" i="11"/>
  <c r="DI178" i="10"/>
  <c r="T145" i="11"/>
  <c r="EH177" i="10"/>
  <c r="AR144" i="11"/>
  <c r="EF177" i="10"/>
  <c r="AQ144" i="11" s="1"/>
  <c r="EE177" i="10"/>
  <c r="AP144" i="11" s="1"/>
  <c r="ED177" i="10"/>
  <c r="AO144" i="11"/>
  <c r="EC177" i="10"/>
  <c r="AN144" i="11"/>
  <c r="EB177" i="10"/>
  <c r="AM144" i="11" s="1"/>
  <c r="EA177" i="10"/>
  <c r="AL144" i="11" s="1"/>
  <c r="DZ177" i="10"/>
  <c r="AK144" i="11"/>
  <c r="DY177" i="10"/>
  <c r="AJ144" i="11"/>
  <c r="DX177" i="10"/>
  <c r="AI144" i="11" s="1"/>
  <c r="DW177" i="10"/>
  <c r="AH144" i="11"/>
  <c r="DV177" i="10"/>
  <c r="AG144" i="11"/>
  <c r="DU177" i="10"/>
  <c r="AF144" i="11"/>
  <c r="DT177" i="10"/>
  <c r="AE144" i="11" s="1"/>
  <c r="DS177" i="10"/>
  <c r="AD144" i="11" s="1"/>
  <c r="DR177" i="10"/>
  <c r="AC144" i="11"/>
  <c r="DQ177" i="10"/>
  <c r="AB144" i="11"/>
  <c r="DP177" i="10"/>
  <c r="AA144" i="11" s="1"/>
  <c r="DO177" i="10"/>
  <c r="Z144" i="11"/>
  <c r="DN177" i="10"/>
  <c r="Y144" i="11"/>
  <c r="DM177" i="10"/>
  <c r="X144" i="11"/>
  <c r="DL177" i="10"/>
  <c r="W144" i="11" s="1"/>
  <c r="DK177" i="10"/>
  <c r="V144" i="11" s="1"/>
  <c r="DJ177" i="10"/>
  <c r="U144" i="11"/>
  <c r="DI177" i="10"/>
  <c r="T144" i="11"/>
  <c r="EH176" i="10"/>
  <c r="AR143" i="11" s="1"/>
  <c r="EF176" i="10"/>
  <c r="AQ143" i="11"/>
  <c r="EE176" i="10"/>
  <c r="AP143" i="11" s="1"/>
  <c r="ED176" i="10"/>
  <c r="AO143" i="11"/>
  <c r="EC176" i="10"/>
  <c r="AN143" i="11" s="1"/>
  <c r="EB176" i="10"/>
  <c r="AM143" i="11"/>
  <c r="EA176" i="10"/>
  <c r="AL143" i="11"/>
  <c r="DZ176" i="10"/>
  <c r="AK143" i="11" s="1"/>
  <c r="DY176" i="10"/>
  <c r="AJ143" i="11" s="1"/>
  <c r="DX176" i="10"/>
  <c r="AI143" i="11" s="1"/>
  <c r="DW176" i="10"/>
  <c r="AH143" i="11"/>
  <c r="DV176" i="10"/>
  <c r="AG143" i="11" s="1"/>
  <c r="DU176" i="10"/>
  <c r="AF143" i="11" s="1"/>
  <c r="DT176" i="10"/>
  <c r="AE143" i="11" s="1"/>
  <c r="DS176" i="10"/>
  <c r="AD143" i="11"/>
  <c r="DR176" i="10"/>
  <c r="AC143" i="11"/>
  <c r="DQ176" i="10"/>
  <c r="AB143" i="11" s="1"/>
  <c r="DP176" i="10"/>
  <c r="AA143" i="11"/>
  <c r="DO176" i="10"/>
  <c r="Z143" i="11" s="1"/>
  <c r="DN176" i="10"/>
  <c r="Y143" i="11"/>
  <c r="DM176" i="10"/>
  <c r="X143" i="11" s="1"/>
  <c r="DL176" i="10"/>
  <c r="W143" i="11" s="1"/>
  <c r="DK176" i="10"/>
  <c r="V143" i="11" s="1"/>
  <c r="DJ176" i="10"/>
  <c r="U143" i="11"/>
  <c r="DI176" i="10"/>
  <c r="T143" i="11" s="1"/>
  <c r="EH175" i="10"/>
  <c r="AR142" i="11" s="1"/>
  <c r="EF175" i="10"/>
  <c r="AQ142" i="11"/>
  <c r="EE175" i="10"/>
  <c r="AP142" i="11" s="1"/>
  <c r="ED175" i="10"/>
  <c r="AO142" i="11" s="1"/>
  <c r="EC175" i="10"/>
  <c r="AN142" i="11" s="1"/>
  <c r="EB175" i="10"/>
  <c r="AM142" i="11" s="1"/>
  <c r="EA175" i="10"/>
  <c r="AL142" i="11" s="1"/>
  <c r="DZ175" i="10"/>
  <c r="AK142" i="11" s="1"/>
  <c r="DY175" i="10"/>
  <c r="AJ142" i="11"/>
  <c r="DX175" i="10"/>
  <c r="AI142" i="11" s="1"/>
  <c r="DW175" i="10"/>
  <c r="AH142" i="11"/>
  <c r="DV175" i="10"/>
  <c r="AG142" i="11" s="1"/>
  <c r="DU175" i="10"/>
  <c r="AF142" i="11"/>
  <c r="DT175" i="10"/>
  <c r="AE142" i="11"/>
  <c r="DS175" i="10"/>
  <c r="AD142" i="11" s="1"/>
  <c r="DR175" i="10"/>
  <c r="AC142" i="11" s="1"/>
  <c r="DQ175" i="10"/>
  <c r="AB142" i="11" s="1"/>
  <c r="DP175" i="10"/>
  <c r="AA142" i="11"/>
  <c r="DO175" i="10"/>
  <c r="Z142" i="11" s="1"/>
  <c r="DN175" i="10"/>
  <c r="Y142" i="11" s="1"/>
  <c r="DM175" i="10"/>
  <c r="X142" i="11" s="1"/>
  <c r="DL175" i="10"/>
  <c r="W142" i="11" s="1"/>
  <c r="DK175" i="10"/>
  <c r="V142" i="11" s="1"/>
  <c r="DJ175" i="10"/>
  <c r="U142" i="11" s="1"/>
  <c r="DI175" i="10"/>
  <c r="T142" i="11"/>
  <c r="EH174" i="10"/>
  <c r="AR141" i="11"/>
  <c r="EF174" i="10"/>
  <c r="AQ141" i="11"/>
  <c r="EE174" i="10"/>
  <c r="AP141" i="11" s="1"/>
  <c r="ED174" i="10"/>
  <c r="AO141" i="11" s="1"/>
  <c r="EC174" i="10"/>
  <c r="AN141" i="11" s="1"/>
  <c r="EB174" i="10"/>
  <c r="AM141" i="11" s="1"/>
  <c r="EA174" i="10"/>
  <c r="AL141" i="11" s="1"/>
  <c r="DZ174" i="10"/>
  <c r="AK141" i="11" s="1"/>
  <c r="DY174" i="10"/>
  <c r="AJ141" i="11"/>
  <c r="DX174" i="10"/>
  <c r="AI141" i="11"/>
  <c r="DW174" i="10"/>
  <c r="AH141" i="11" s="1"/>
  <c r="DV174" i="10"/>
  <c r="AG141" i="11" s="1"/>
  <c r="DU174" i="10"/>
  <c r="AF141" i="11" s="1"/>
  <c r="DT174" i="10"/>
  <c r="AE141" i="11" s="1"/>
  <c r="DS174" i="10"/>
  <c r="AD141" i="11" s="1"/>
  <c r="DR174" i="10"/>
  <c r="AC141" i="11"/>
  <c r="DQ174" i="10"/>
  <c r="AB141" i="11" s="1"/>
  <c r="DP174" i="10"/>
  <c r="AA141" i="11"/>
  <c r="DO174" i="10"/>
  <c r="Z141" i="11" s="1"/>
  <c r="DN174" i="10"/>
  <c r="Y141" i="11" s="1"/>
  <c r="DM174" i="10"/>
  <c r="X141" i="11" s="1"/>
  <c r="DL174" i="10"/>
  <c r="W141" i="11" s="1"/>
  <c r="DK174" i="10"/>
  <c r="V141" i="11" s="1"/>
  <c r="DJ174" i="10"/>
  <c r="U141" i="11"/>
  <c r="DI174" i="10"/>
  <c r="T141" i="11"/>
  <c r="EH173" i="10"/>
  <c r="AR140" i="11" s="1"/>
  <c r="EF173" i="10"/>
  <c r="AQ140" i="11" s="1"/>
  <c r="EE173" i="10"/>
  <c r="AP140" i="11" s="1"/>
  <c r="ED173" i="10"/>
  <c r="AO140" i="11" s="1"/>
  <c r="EC173" i="10"/>
  <c r="AN140" i="11" s="1"/>
  <c r="EB173" i="10"/>
  <c r="AM140" i="11" s="1"/>
  <c r="EA173" i="10"/>
  <c r="AL140" i="11"/>
  <c r="DZ173" i="10"/>
  <c r="AK140" i="11"/>
  <c r="DY173" i="10"/>
  <c r="AJ140" i="11"/>
  <c r="DX173" i="10"/>
  <c r="AI140" i="11" s="1"/>
  <c r="DW173" i="10"/>
  <c r="AH140" i="11" s="1"/>
  <c r="DV173" i="10"/>
  <c r="AG140" i="11" s="1"/>
  <c r="DU173" i="10"/>
  <c r="AF140" i="11" s="1"/>
  <c r="DT173" i="10"/>
  <c r="AE140" i="11" s="1"/>
  <c r="DS173" i="10"/>
  <c r="AD140" i="11" s="1"/>
  <c r="DR173" i="10"/>
  <c r="AC140" i="11"/>
  <c r="DQ173" i="10"/>
  <c r="AB140" i="11"/>
  <c r="DP173" i="10"/>
  <c r="AA140" i="11" s="1"/>
  <c r="DO173" i="10"/>
  <c r="Z140" i="11" s="1"/>
  <c r="DN173" i="10"/>
  <c r="Y140" i="11" s="1"/>
  <c r="DM173" i="10"/>
  <c r="X140" i="11" s="1"/>
  <c r="DL173" i="10"/>
  <c r="W140" i="11" s="1"/>
  <c r="DK173" i="10"/>
  <c r="V140" i="11"/>
  <c r="DJ173" i="10"/>
  <c r="U140" i="11" s="1"/>
  <c r="DI173" i="10"/>
  <c r="T140" i="11"/>
  <c r="EH172" i="10"/>
  <c r="AR139" i="11" s="1"/>
  <c r="EF172" i="10"/>
  <c r="AQ139" i="11" s="1"/>
  <c r="EE172" i="10"/>
  <c r="AP139" i="11" s="1"/>
  <c r="ED172" i="10"/>
  <c r="AO139" i="11" s="1"/>
  <c r="EC172" i="10"/>
  <c r="AN139" i="11" s="1"/>
  <c r="EB172" i="10"/>
  <c r="AM139" i="11"/>
  <c r="EA172" i="10"/>
  <c r="AL139" i="11"/>
  <c r="DZ172" i="10"/>
  <c r="AK139" i="11" s="1"/>
  <c r="DY172" i="10"/>
  <c r="AJ139" i="11" s="1"/>
  <c r="DX172" i="10"/>
  <c r="AI139" i="11" s="1"/>
  <c r="DW172" i="10"/>
  <c r="AH139" i="11" s="1"/>
  <c r="DV172" i="10"/>
  <c r="AG139" i="11" s="1"/>
  <c r="DU172" i="10"/>
  <c r="AF139" i="11" s="1"/>
  <c r="DT172" i="10"/>
  <c r="AE139" i="11"/>
  <c r="DS172" i="10"/>
  <c r="AD139" i="11"/>
  <c r="DR172" i="10"/>
  <c r="AC139" i="11"/>
  <c r="DQ172" i="10"/>
  <c r="AB139" i="11" s="1"/>
  <c r="DP172" i="10"/>
  <c r="AA139" i="11" s="1"/>
  <c r="DO172" i="10"/>
  <c r="Z139" i="11" s="1"/>
  <c r="DN172" i="10"/>
  <c r="Y139" i="11" s="1"/>
  <c r="DM172" i="10"/>
  <c r="X139" i="11" s="1"/>
  <c r="DL172" i="10"/>
  <c r="W139" i="11" s="1"/>
  <c r="DK172" i="10"/>
  <c r="V139" i="11"/>
  <c r="DJ172" i="10"/>
  <c r="U139" i="11"/>
  <c r="DI172" i="10"/>
  <c r="T139" i="11" s="1"/>
  <c r="EH171" i="10"/>
  <c r="AR138" i="11" s="1"/>
  <c r="EF171" i="10"/>
  <c r="AQ138" i="11" s="1"/>
  <c r="EE171" i="10"/>
  <c r="AP138" i="11" s="1"/>
  <c r="ED171" i="10"/>
  <c r="AO138" i="11" s="1"/>
  <c r="EC171" i="10"/>
  <c r="AN138" i="11"/>
  <c r="EB171" i="10"/>
  <c r="AM138" i="11" s="1"/>
  <c r="EA171" i="10"/>
  <c r="AL138" i="11"/>
  <c r="DZ171" i="10"/>
  <c r="AK138" i="11" s="1"/>
  <c r="DY171" i="10"/>
  <c r="AJ138" i="11" s="1"/>
  <c r="DX171" i="10"/>
  <c r="AI138" i="11" s="1"/>
  <c r="DW171" i="10"/>
  <c r="AH138" i="11" s="1"/>
  <c r="DV171" i="10"/>
  <c r="AG138" i="11" s="1"/>
  <c r="DU171" i="10"/>
  <c r="AF138" i="11"/>
  <c r="DT171" i="10"/>
  <c r="AE138" i="11"/>
  <c r="DS171" i="10"/>
  <c r="AD138" i="11" s="1"/>
  <c r="DR171" i="10"/>
  <c r="AC138" i="11" s="1"/>
  <c r="DQ171" i="10"/>
  <c r="AB138" i="11" s="1"/>
  <c r="DP171" i="10"/>
  <c r="AA138" i="11" s="1"/>
  <c r="DO171" i="10"/>
  <c r="Z138" i="11" s="1"/>
  <c r="DN171" i="10"/>
  <c r="Y138" i="11" s="1"/>
  <c r="DM171" i="10"/>
  <c r="X138" i="11"/>
  <c r="DL171" i="10"/>
  <c r="W138" i="11"/>
  <c r="DK171" i="10"/>
  <c r="V138" i="11"/>
  <c r="DJ171" i="10"/>
  <c r="U138" i="11" s="1"/>
  <c r="DI171" i="10"/>
  <c r="T138" i="11" s="1"/>
  <c r="EH170" i="10"/>
  <c r="AR137" i="11"/>
  <c r="EF170" i="10"/>
  <c r="AQ137" i="11" s="1"/>
  <c r="EE170" i="10"/>
  <c r="AP137" i="11" s="1"/>
  <c r="ED170" i="10"/>
  <c r="AO137" i="11" s="1"/>
  <c r="EC170" i="10"/>
  <c r="AN137" i="11"/>
  <c r="EB170" i="10"/>
  <c r="AM137" i="11"/>
  <c r="EA170" i="10"/>
  <c r="AL137" i="11" s="1"/>
  <c r="DZ170" i="10"/>
  <c r="AK137" i="11"/>
  <c r="DY170" i="10"/>
  <c r="AJ137" i="11" s="1"/>
  <c r="DX170" i="10"/>
  <c r="AI137" i="11"/>
  <c r="DW170" i="10"/>
  <c r="AH137" i="11" s="1"/>
  <c r="DV170" i="10"/>
  <c r="AG137" i="11"/>
  <c r="DU170" i="10"/>
  <c r="AF137" i="11" s="1"/>
  <c r="DT170" i="10"/>
  <c r="AE137" i="11"/>
  <c r="DS170" i="10"/>
  <c r="AD137" i="11" s="1"/>
  <c r="DR170" i="10"/>
  <c r="AC137" i="11" s="1"/>
  <c r="DQ170" i="10"/>
  <c r="AB137" i="11" s="1"/>
  <c r="DP170" i="10"/>
  <c r="AA137" i="11" s="1"/>
  <c r="DO170" i="10"/>
  <c r="Z137" i="11" s="1"/>
  <c r="DN170" i="10"/>
  <c r="Y137" i="11"/>
  <c r="DM170" i="10"/>
  <c r="X137" i="11"/>
  <c r="DL170" i="10"/>
  <c r="W137" i="11" s="1"/>
  <c r="DK170" i="10"/>
  <c r="V137" i="11" s="1"/>
  <c r="DJ170" i="10"/>
  <c r="U137" i="11" s="1"/>
  <c r="DI170" i="10"/>
  <c r="T137" i="11" s="1"/>
  <c r="EH169" i="10"/>
  <c r="AR136" i="11"/>
  <c r="EF169" i="10"/>
  <c r="AQ136" i="11" s="1"/>
  <c r="EE169" i="10"/>
  <c r="AP136" i="11"/>
  <c r="ED169" i="10"/>
  <c r="AO136" i="11"/>
  <c r="EC169" i="10"/>
  <c r="AN136" i="11"/>
  <c r="EB169" i="10"/>
  <c r="AM136" i="11" s="1"/>
  <c r="EA169" i="10"/>
  <c r="AL136" i="11" s="1"/>
  <c r="DZ169" i="10"/>
  <c r="AK136" i="11" s="1"/>
  <c r="DY169" i="10"/>
  <c r="AJ136" i="11" s="1"/>
  <c r="DX169" i="10"/>
  <c r="AI136" i="11" s="1"/>
  <c r="DW169" i="10"/>
  <c r="AH136" i="11" s="1"/>
  <c r="DV169" i="10"/>
  <c r="AG136" i="11"/>
  <c r="DU169" i="10"/>
  <c r="AF136" i="11"/>
  <c r="DT169" i="10"/>
  <c r="AE136" i="11" s="1"/>
  <c r="DS169" i="10"/>
  <c r="AD136" i="11" s="1"/>
  <c r="DR169" i="10"/>
  <c r="AC136" i="11" s="1"/>
  <c r="DQ169" i="10"/>
  <c r="AB136" i="11" s="1"/>
  <c r="DP169" i="10"/>
  <c r="AA136" i="11" s="1"/>
  <c r="DO169" i="10"/>
  <c r="Z136" i="11"/>
  <c r="DN169" i="10"/>
  <c r="Y136" i="11" s="1"/>
  <c r="DM169" i="10"/>
  <c r="X136" i="11"/>
  <c r="DL169" i="10"/>
  <c r="W136" i="11" s="1"/>
  <c r="DK169" i="10"/>
  <c r="V136" i="11" s="1"/>
  <c r="DJ169" i="10"/>
  <c r="U136" i="11"/>
  <c r="DI169" i="10"/>
  <c r="T136" i="11" s="1"/>
  <c r="EH168" i="10"/>
  <c r="AR135" i="11" s="1"/>
  <c r="EF168" i="10"/>
  <c r="AQ135" i="11" s="1"/>
  <c r="EE168" i="10"/>
  <c r="AP135" i="11"/>
  <c r="ED168" i="10"/>
  <c r="AO135" i="11" s="1"/>
  <c r="EC168" i="10"/>
  <c r="AN135" i="11" s="1"/>
  <c r="EB168" i="10"/>
  <c r="AM135" i="11" s="1"/>
  <c r="EA168" i="10"/>
  <c r="AL135" i="11" s="1"/>
  <c r="DZ168" i="10"/>
  <c r="AK135" i="11" s="1"/>
  <c r="DY168" i="10"/>
  <c r="AJ135" i="11" s="1"/>
  <c r="DX168" i="10"/>
  <c r="AI135" i="11" s="1"/>
  <c r="DW168" i="10"/>
  <c r="AH135" i="11"/>
  <c r="DV168" i="10"/>
  <c r="AG135" i="11" s="1"/>
  <c r="DU168" i="10"/>
  <c r="AF135" i="11" s="1"/>
  <c r="DT168" i="10"/>
  <c r="AE135" i="11" s="1"/>
  <c r="DS168" i="10"/>
  <c r="AD135" i="11" s="1"/>
  <c r="DR168" i="10"/>
  <c r="AC135" i="11" s="1"/>
  <c r="DQ168" i="10"/>
  <c r="AB135" i="11" s="1"/>
  <c r="DP168" i="10"/>
  <c r="AA135" i="11" s="1"/>
  <c r="DO168" i="10"/>
  <c r="Z135" i="11"/>
  <c r="DN168" i="10"/>
  <c r="Y135" i="11" s="1"/>
  <c r="DM168" i="10"/>
  <c r="X135" i="11" s="1"/>
  <c r="DL168" i="10"/>
  <c r="W135" i="11" s="1"/>
  <c r="DK168" i="10"/>
  <c r="V135" i="11" s="1"/>
  <c r="DJ168" i="10"/>
  <c r="U135" i="11" s="1"/>
  <c r="DI168" i="10"/>
  <c r="T135" i="11" s="1"/>
  <c r="EH167" i="10"/>
  <c r="AR134" i="11" s="1"/>
  <c r="EF167" i="10"/>
  <c r="AQ134" i="11"/>
  <c r="EE167" i="10"/>
  <c r="AP134" i="11" s="1"/>
  <c r="ED167" i="10"/>
  <c r="AO134" i="11" s="1"/>
  <c r="EC167" i="10"/>
  <c r="AN134" i="11" s="1"/>
  <c r="EB167" i="10"/>
  <c r="AM134" i="11"/>
  <c r="EA167" i="10"/>
  <c r="AL134" i="11" s="1"/>
  <c r="DZ167" i="10"/>
  <c r="AK134" i="11" s="1"/>
  <c r="DY167" i="10"/>
  <c r="AJ134" i="11" s="1"/>
  <c r="DX167" i="10"/>
  <c r="AI134" i="11"/>
  <c r="DW167" i="10"/>
  <c r="AH134" i="11" s="1"/>
  <c r="DV167" i="10"/>
  <c r="AG134" i="11" s="1"/>
  <c r="DU167" i="10"/>
  <c r="AF134" i="11" s="1"/>
  <c r="DT167" i="10"/>
  <c r="AE134" i="11" s="1"/>
  <c r="DS167" i="10"/>
  <c r="AD134" i="11" s="1"/>
  <c r="DR167" i="10"/>
  <c r="AC134" i="11" s="1"/>
  <c r="DQ167" i="10"/>
  <c r="AB134" i="11" s="1"/>
  <c r="DP167" i="10"/>
  <c r="AA134" i="11"/>
  <c r="DO167" i="10"/>
  <c r="Z134" i="11" s="1"/>
  <c r="DN167" i="10"/>
  <c r="Y134" i="11" s="1"/>
  <c r="DM167" i="10"/>
  <c r="X134" i="11" s="1"/>
  <c r="DL167" i="10"/>
  <c r="W134" i="11" s="1"/>
  <c r="DK167" i="10"/>
  <c r="V134" i="11" s="1"/>
  <c r="DJ167" i="10"/>
  <c r="U134" i="11" s="1"/>
  <c r="DI167" i="10"/>
  <c r="T134" i="11" s="1"/>
  <c r="EH166" i="10"/>
  <c r="AR133" i="11"/>
  <c r="EF166" i="10"/>
  <c r="AQ133" i="11" s="1"/>
  <c r="EE166" i="10"/>
  <c r="AP133" i="11" s="1"/>
  <c r="ED166" i="10"/>
  <c r="AO133" i="11" s="1"/>
  <c r="EC166" i="10"/>
  <c r="AN133" i="11" s="1"/>
  <c r="EB166" i="10"/>
  <c r="AM133" i="11" s="1"/>
  <c r="EA166" i="10"/>
  <c r="AL133" i="11" s="1"/>
  <c r="DZ166" i="10"/>
  <c r="AK133" i="11" s="1"/>
  <c r="DY166" i="10"/>
  <c r="AJ133" i="11"/>
  <c r="DX166" i="10"/>
  <c r="AI133" i="11" s="1"/>
  <c r="DW166" i="10"/>
  <c r="AH133" i="11" s="1"/>
  <c r="DV166" i="10"/>
  <c r="AG133" i="11" s="1"/>
  <c r="DU166" i="10"/>
  <c r="AF133" i="11"/>
  <c r="DT166" i="10"/>
  <c r="AE133" i="11" s="1"/>
  <c r="DS166" i="10"/>
  <c r="AD133" i="11" s="1"/>
  <c r="DR166" i="10"/>
  <c r="AC133" i="11" s="1"/>
  <c r="DQ166" i="10"/>
  <c r="AB133" i="11"/>
  <c r="DP166" i="10"/>
  <c r="AA133" i="11" s="1"/>
  <c r="DO166" i="10"/>
  <c r="Z133" i="11" s="1"/>
  <c r="DN166" i="10"/>
  <c r="Y133" i="11" s="1"/>
  <c r="DM166" i="10"/>
  <c r="X133" i="11" s="1"/>
  <c r="DL166" i="10"/>
  <c r="W133" i="11" s="1"/>
  <c r="DK166" i="10"/>
  <c r="V133" i="11" s="1"/>
  <c r="DJ166" i="10"/>
  <c r="U133" i="11" s="1"/>
  <c r="DI166" i="10"/>
  <c r="T133" i="11"/>
  <c r="EH165" i="10"/>
  <c r="AR132" i="11" s="1"/>
  <c r="EF165" i="10"/>
  <c r="AQ132" i="11" s="1"/>
  <c r="EE165" i="10"/>
  <c r="AP132" i="11" s="1"/>
  <c r="ED165" i="10"/>
  <c r="AO132" i="11" s="1"/>
  <c r="EC165" i="10"/>
  <c r="AN132" i="11" s="1"/>
  <c r="EB165" i="10"/>
  <c r="AM132" i="11" s="1"/>
  <c r="EA165" i="10"/>
  <c r="AL132" i="11" s="1"/>
  <c r="DZ165" i="10"/>
  <c r="AK132" i="11"/>
  <c r="DY165" i="10"/>
  <c r="AJ132" i="11" s="1"/>
  <c r="DX165" i="10"/>
  <c r="AI132" i="11" s="1"/>
  <c r="DW165" i="10"/>
  <c r="AH132" i="11" s="1"/>
  <c r="DV165" i="10"/>
  <c r="AG132" i="11" s="1"/>
  <c r="DU165" i="10"/>
  <c r="AF132" i="11" s="1"/>
  <c r="DT165" i="10"/>
  <c r="AE132" i="11" s="1"/>
  <c r="DS165" i="10"/>
  <c r="AD132" i="11" s="1"/>
  <c r="DR165" i="10"/>
  <c r="AC132" i="11"/>
  <c r="DQ165" i="10"/>
  <c r="AB132" i="11" s="1"/>
  <c r="DP165" i="10"/>
  <c r="AA132" i="11" s="1"/>
  <c r="DO165" i="10"/>
  <c r="Z132" i="11" s="1"/>
  <c r="DN165" i="10"/>
  <c r="Y132" i="11"/>
  <c r="DM165" i="10"/>
  <c r="X132" i="11" s="1"/>
  <c r="DL165" i="10"/>
  <c r="W132" i="11" s="1"/>
  <c r="DK165" i="10"/>
  <c r="V132" i="11" s="1"/>
  <c r="DJ165" i="10"/>
  <c r="U132" i="11"/>
  <c r="DI165" i="10"/>
  <c r="T132" i="11" s="1"/>
  <c r="EH164" i="10"/>
  <c r="AR131" i="11" s="1"/>
  <c r="EF164" i="10"/>
  <c r="AQ131" i="11" s="1"/>
  <c r="EE164" i="10"/>
  <c r="AP131" i="11" s="1"/>
  <c r="ED164" i="10"/>
  <c r="AO131" i="11" s="1"/>
  <c r="EC164" i="10"/>
  <c r="AN131" i="11" s="1"/>
  <c r="EB164" i="10"/>
  <c r="AM131" i="11" s="1"/>
  <c r="EA164" i="10"/>
  <c r="AL131" i="11"/>
  <c r="DZ164" i="10"/>
  <c r="AK131" i="11" s="1"/>
  <c r="DY164" i="10"/>
  <c r="AJ131" i="11" s="1"/>
  <c r="DX164" i="10"/>
  <c r="AI131" i="11" s="1"/>
  <c r="DW164" i="10"/>
  <c r="AH131" i="11" s="1"/>
  <c r="DV164" i="10"/>
  <c r="AG131" i="11" s="1"/>
  <c r="DU164" i="10"/>
  <c r="AF131" i="11" s="1"/>
  <c r="DT164" i="10"/>
  <c r="AE131" i="11" s="1"/>
  <c r="DS164" i="10"/>
  <c r="AD131" i="11"/>
  <c r="DR164" i="10"/>
  <c r="AC131" i="11" s="1"/>
  <c r="DQ164" i="10"/>
  <c r="AB131" i="11" s="1"/>
  <c r="DP164" i="10"/>
  <c r="AA131" i="11" s="1"/>
  <c r="DO164" i="10"/>
  <c r="Z131" i="11" s="1"/>
  <c r="DN164" i="10"/>
  <c r="Y131" i="11" s="1"/>
  <c r="DM164" i="10"/>
  <c r="X131" i="11" s="1"/>
  <c r="DL164" i="10"/>
  <c r="W131" i="11" s="1"/>
  <c r="DK164" i="10"/>
  <c r="V131" i="11"/>
  <c r="DJ164" i="10"/>
  <c r="U131" i="11" s="1"/>
  <c r="DI164" i="10"/>
  <c r="T131" i="11" s="1"/>
  <c r="EG14" i="10"/>
  <c r="EF14" i="10"/>
  <c r="AQ225" i="11"/>
  <c r="EE14" i="10"/>
  <c r="AP225" i="11" s="1"/>
  <c r="ED14" i="10"/>
  <c r="AO225" i="11"/>
  <c r="EC14" i="10"/>
  <c r="AN225" i="11"/>
  <c r="EB14" i="10"/>
  <c r="AM225" i="11"/>
  <c r="EA14" i="10"/>
  <c r="AL225" i="11" s="1"/>
  <c r="DZ14" i="10"/>
  <c r="AK225" i="11"/>
  <c r="DY14" i="10"/>
  <c r="AJ225" i="11"/>
  <c r="DX14" i="10"/>
  <c r="AI225" i="11"/>
  <c r="DW14" i="10"/>
  <c r="AH225" i="11" s="1"/>
  <c r="DV14" i="10"/>
  <c r="AG225" i="11"/>
  <c r="DU14" i="10"/>
  <c r="AF225" i="11"/>
  <c r="DT14" i="10"/>
  <c r="AE225" i="11"/>
  <c r="AE129" i="11" s="1"/>
  <c r="DS14" i="10"/>
  <c r="EF39" i="10"/>
  <c r="AQ231" i="11"/>
  <c r="EE39" i="10"/>
  <c r="AP231" i="11"/>
  <c r="ED39" i="10"/>
  <c r="AO231" i="11"/>
  <c r="EC39" i="10"/>
  <c r="AN231" i="11" s="1"/>
  <c r="EB39" i="10"/>
  <c r="AM231" i="11"/>
  <c r="EA39" i="10"/>
  <c r="AL231" i="11"/>
  <c r="DZ39" i="10"/>
  <c r="AK231" i="11"/>
  <c r="DY39" i="10"/>
  <c r="AJ231" i="11" s="1"/>
  <c r="DX39" i="10"/>
  <c r="AI231" i="11"/>
  <c r="DW39" i="10"/>
  <c r="AH231" i="11"/>
  <c r="DV39" i="10"/>
  <c r="AG231" i="11"/>
  <c r="DU39" i="10"/>
  <c r="DT39" i="10"/>
  <c r="AE231" i="11"/>
  <c r="DS39" i="10"/>
  <c r="AD231" i="11"/>
  <c r="EF38" i="10"/>
  <c r="EE38" i="10"/>
  <c r="ED38" i="10"/>
  <c r="EC38" i="10"/>
  <c r="EB38" i="10"/>
  <c r="EA38" i="10"/>
  <c r="DZ38" i="10"/>
  <c r="DY38" i="10"/>
  <c r="DX38" i="10"/>
  <c r="DW38" i="10"/>
  <c r="DV38" i="10"/>
  <c r="DU38" i="10"/>
  <c r="DT38" i="10"/>
  <c r="DS38" i="10"/>
  <c r="EF37" i="10"/>
  <c r="AQ224" i="11"/>
  <c r="EE37" i="10"/>
  <c r="AP224" i="11"/>
  <c r="AP80" i="11" s="1"/>
  <c r="ED37" i="10"/>
  <c r="AO224" i="11" s="1"/>
  <c r="EC37" i="10"/>
  <c r="AN224" i="11"/>
  <c r="EB37" i="10"/>
  <c r="AM224" i="11"/>
  <c r="EA37" i="10"/>
  <c r="AL224" i="11"/>
  <c r="DZ37" i="10"/>
  <c r="AK224" i="11" s="1"/>
  <c r="DY37" i="10"/>
  <c r="AJ224" i="11"/>
  <c r="DX37" i="10"/>
  <c r="AI224" i="11"/>
  <c r="DW37" i="10"/>
  <c r="AH224" i="11"/>
  <c r="DV37" i="10"/>
  <c r="AG224" i="11" s="1"/>
  <c r="DU37" i="10"/>
  <c r="AF224" i="11"/>
  <c r="DT37" i="10"/>
  <c r="AE224" i="11"/>
  <c r="DS37" i="10"/>
  <c r="AD224" i="11"/>
  <c r="DR37" i="10"/>
  <c r="AC224" i="11" s="1"/>
  <c r="DQ37" i="10"/>
  <c r="AB224" i="11" s="1"/>
  <c r="DP37" i="10"/>
  <c r="AA224" i="11" s="1"/>
  <c r="DO37" i="10"/>
  <c r="Z224" i="11"/>
  <c r="DN37" i="10"/>
  <c r="Y224" i="11" s="1"/>
  <c r="DM37" i="10"/>
  <c r="X224" i="11" s="1"/>
  <c r="DL37" i="10"/>
  <c r="W224" i="11" s="1"/>
  <c r="DK37" i="10"/>
  <c r="V224" i="11"/>
  <c r="DJ37" i="10"/>
  <c r="U224" i="11" s="1"/>
  <c r="DI37" i="10"/>
  <c r="T224" i="11" s="1"/>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7" i="10" s="1"/>
  <c r="AH96" i="10"/>
  <c r="AG95" i="10"/>
  <c r="AG96" i="10"/>
  <c r="AF95" i="10"/>
  <c r="AF96" i="10"/>
  <c r="AE95" i="10"/>
  <c r="AE97" i="10"/>
  <c r="AE96" i="10"/>
  <c r="AD95" i="10"/>
  <c r="AD96" i="10"/>
  <c r="AC95" i="10"/>
  <c r="AC96" i="10"/>
  <c r="AB95" i="10"/>
  <c r="AB96" i="10"/>
  <c r="AA95" i="10"/>
  <c r="AA96" i="10"/>
  <c r="AA97" i="10" s="1"/>
  <c r="Z95" i="10"/>
  <c r="Z97" i="10" s="1"/>
  <c r="Z96" i="10"/>
  <c r="Y95" i="10"/>
  <c r="Y96" i="10"/>
  <c r="X95" i="10"/>
  <c r="X96" i="10"/>
  <c r="W95" i="10"/>
  <c r="W96" i="10"/>
  <c r="V95" i="10"/>
  <c r="V96" i="10"/>
  <c r="V97" i="10"/>
  <c r="U95" i="10"/>
  <c r="U96" i="10"/>
  <c r="U97" i="10" s="1"/>
  <c r="T95" i="10"/>
  <c r="T96" i="10"/>
  <c r="S95" i="10"/>
  <c r="S96" i="10"/>
  <c r="S97" i="10" s="1"/>
  <c r="R95" i="10"/>
  <c r="R96" i="10"/>
  <c r="Q95" i="10"/>
  <c r="Q97" i="10" s="1"/>
  <c r="Q96" i="10"/>
  <c r="P95" i="10"/>
  <c r="P96" i="10"/>
  <c r="O95" i="10"/>
  <c r="O97" i="10"/>
  <c r="O96" i="10"/>
  <c r="N95" i="10"/>
  <c r="N96" i="10"/>
  <c r="M95" i="10"/>
  <c r="M96" i="10"/>
  <c r="L95" i="10"/>
  <c r="L96" i="10"/>
  <c r="K95" i="10"/>
  <c r="K96" i="10"/>
  <c r="K97" i="10" s="1"/>
  <c r="AJ96" i="10"/>
  <c r="AK96" i="10" s="1"/>
  <c r="AL96" i="10" s="1"/>
  <c r="C87" i="10"/>
  <c r="AH82" i="10"/>
  <c r="AG82" i="10"/>
  <c r="AF82" i="10"/>
  <c r="AE82" i="10"/>
  <c r="AD82" i="10"/>
  <c r="AC82" i="10"/>
  <c r="AB82" i="10"/>
  <c r="AA82" i="10"/>
  <c r="Z82" i="10"/>
  <c r="Y82" i="10"/>
  <c r="X82" i="10"/>
  <c r="W82" i="10"/>
  <c r="V82" i="10"/>
  <c r="U82" i="10"/>
  <c r="T82" i="10"/>
  <c r="S82" i="10"/>
  <c r="R82" i="10"/>
  <c r="Q82" i="10"/>
  <c r="P82" i="10"/>
  <c r="O82" i="10"/>
  <c r="N82" i="10"/>
  <c r="M82" i="10"/>
  <c r="L82" i="10"/>
  <c r="K82" i="10"/>
  <c r="AH79" i="10"/>
  <c r="AG31" i="14"/>
  <c r="AG79" i="10"/>
  <c r="AF31" i="14"/>
  <c r="AF79" i="10"/>
  <c r="AE31" i="14"/>
  <c r="AE79" i="10"/>
  <c r="AD31" i="14"/>
  <c r="AD79" i="10"/>
  <c r="AC31" i="14"/>
  <c r="AC79" i="10"/>
  <c r="AB31" i="14"/>
  <c r="AB79" i="10"/>
  <c r="AA31" i="14"/>
  <c r="AA79" i="10"/>
  <c r="Z31" i="14"/>
  <c r="Z79" i="10"/>
  <c r="Y31" i="14"/>
  <c r="Y79" i="10"/>
  <c r="X31" i="14"/>
  <c r="X79" i="10"/>
  <c r="W31" i="14"/>
  <c r="W79" i="10"/>
  <c r="V31" i="14"/>
  <c r="V79" i="10"/>
  <c r="U31" i="14"/>
  <c r="U79" i="10"/>
  <c r="C18" i="10"/>
  <c r="T31" i="14"/>
  <c r="T79" i="10"/>
  <c r="S31" i="14"/>
  <c r="S79" i="10"/>
  <c r="R31" i="14"/>
  <c r="R79" i="10"/>
  <c r="Q79" i="10"/>
  <c r="P79" i="10"/>
  <c r="C79" i="10" s="1"/>
  <c r="O79" i="10"/>
  <c r="N79" i="10"/>
  <c r="M79" i="10"/>
  <c r="L79" i="10"/>
  <c r="C43" i="10"/>
  <c r="AP77" i="10"/>
  <c r="AP76" i="10"/>
  <c r="C71" i="10"/>
  <c r="C68" i="10"/>
  <c r="AJ60" i="10"/>
  <c r="AJ58" i="10"/>
  <c r="AJ56" i="10"/>
  <c r="AJ52" i="10"/>
  <c r="AJ50" i="10"/>
  <c r="AJ48" i="10"/>
  <c r="EF41" i="10"/>
  <c r="AQ233" i="11" s="1"/>
  <c r="AQ118" i="11" s="1"/>
  <c r="EE41" i="10"/>
  <c r="AP233" i="11"/>
  <c r="ED41" i="10"/>
  <c r="AO233" i="11"/>
  <c r="EC41" i="10"/>
  <c r="AN233" i="11"/>
  <c r="EB41" i="10"/>
  <c r="AM233" i="11" s="1"/>
  <c r="EA41" i="10"/>
  <c r="AL233" i="11"/>
  <c r="DZ41" i="10"/>
  <c r="AK233" i="11"/>
  <c r="DY41" i="10"/>
  <c r="AJ233" i="11"/>
  <c r="DX41" i="10"/>
  <c r="AI233" i="11" s="1"/>
  <c r="DW41" i="10"/>
  <c r="AH233" i="11"/>
  <c r="DV41" i="10"/>
  <c r="AG233" i="11"/>
  <c r="DU41" i="10"/>
  <c r="AF233" i="11"/>
  <c r="DT41" i="10"/>
  <c r="AE233" i="11" s="1"/>
  <c r="DS41" i="10"/>
  <c r="AD233" i="11"/>
  <c r="EF40" i="10"/>
  <c r="AQ232" i="11"/>
  <c r="EE40" i="10"/>
  <c r="AP232" i="11"/>
  <c r="AP58" i="11"/>
  <c r="ED40" i="10"/>
  <c r="AO232" i="11" s="1"/>
  <c r="AO52" i="11" s="1"/>
  <c r="EC40" i="10"/>
  <c r="AN232" i="11" s="1"/>
  <c r="EB40" i="10"/>
  <c r="AM232" i="11" s="1"/>
  <c r="EA40" i="10"/>
  <c r="AL232" i="11" s="1"/>
  <c r="DZ40" i="10"/>
  <c r="AK232" i="11"/>
  <c r="DY40" i="10"/>
  <c r="AJ232" i="11"/>
  <c r="DX40" i="10"/>
  <c r="DW40" i="10"/>
  <c r="AH232" i="11"/>
  <c r="AH88" i="11" s="1"/>
  <c r="DV40" i="10"/>
  <c r="AG232" i="11" s="1"/>
  <c r="DU40" i="10"/>
  <c r="AF232" i="11" s="1"/>
  <c r="DT40" i="10"/>
  <c r="AE232" i="11" s="1"/>
  <c r="DS40" i="10"/>
  <c r="AD232" i="11" s="1"/>
  <c r="C40" i="10"/>
  <c r="J39" i="10"/>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B13" i="10"/>
  <c r="AS33" i="11"/>
  <c r="AR33" i="11"/>
  <c r="AS27" i="11"/>
  <c r="AR27" i="11"/>
  <c r="AB79" i="11"/>
  <c r="AB50" i="11"/>
  <c r="AS37" i="11"/>
  <c r="AR37" i="11"/>
  <c r="AS36" i="11"/>
  <c r="AR36" i="11"/>
  <c r="AS35" i="11"/>
  <c r="AR35" i="11"/>
  <c r="AS34" i="11"/>
  <c r="AR34" i="11"/>
  <c r="AS31" i="11"/>
  <c r="AR31" i="11"/>
  <c r="AS30" i="11"/>
  <c r="AR30" i="11"/>
  <c r="AS29" i="11"/>
  <c r="AR29" i="11"/>
  <c r="AS28" i="11"/>
  <c r="AR28" i="11"/>
  <c r="F22" i="5"/>
  <c r="U16" i="5"/>
  <c r="V16" i="5"/>
  <c r="F13" i="5"/>
  <c r="S13" i="15"/>
  <c r="S16" i="15"/>
  <c r="S19" i="15"/>
  <c r="S22" i="15"/>
  <c r="S25" i="15"/>
  <c r="F7" i="15"/>
  <c r="R7" i="15" s="1"/>
  <c r="L65" i="10" s="1"/>
  <c r="F31" i="15"/>
  <c r="R31" i="15" s="1"/>
  <c r="S31" i="15" s="1"/>
  <c r="S37" i="15"/>
  <c r="S40" i="15"/>
  <c r="F49" i="15"/>
  <c r="R49" i="15" s="1"/>
  <c r="M24" i="10" s="1"/>
  <c r="F55" i="15"/>
  <c r="R55" i="15"/>
  <c r="S55" i="15" s="1"/>
  <c r="AJ8" i="10" s="1"/>
  <c r="C81" i="10" s="1"/>
  <c r="F58" i="15"/>
  <c r="R58" i="15"/>
  <c r="S58" i="15" s="1"/>
  <c r="F61" i="15"/>
  <c r="R61" i="15"/>
  <c r="S61" i="15" s="1"/>
  <c r="S64" i="15"/>
  <c r="F67" i="15"/>
  <c r="R67" i="15"/>
  <c r="F7" i="5"/>
  <c r="U7" i="5" s="1"/>
  <c r="V7" i="5" s="1"/>
  <c r="V28" i="5"/>
  <c r="V43" i="5"/>
  <c r="V79" i="5"/>
  <c r="V82" i="5"/>
  <c r="F25" i="5"/>
  <c r="R25" i="5" s="1"/>
  <c r="AF123" i="10" s="1"/>
  <c r="V52" i="5"/>
  <c r="F49" i="5"/>
  <c r="F55" i="5"/>
  <c r="F46" i="5"/>
  <c r="F58" i="5"/>
  <c r="F61" i="5"/>
  <c r="F64" i="5"/>
  <c r="T28" i="5"/>
  <c r="T31" i="5"/>
  <c r="T43" i="5"/>
  <c r="T79" i="5"/>
  <c r="T85" i="5"/>
  <c r="T52" i="5"/>
  <c r="F85" i="5"/>
  <c r="U85" i="5"/>
  <c r="V85" i="5" s="1"/>
  <c r="F52" i="5"/>
  <c r="F79" i="5"/>
  <c r="F82" i="5"/>
  <c r="R10" i="5"/>
  <c r="W26" i="10" s="1"/>
  <c r="AQ122" i="11"/>
  <c r="AE119" i="10"/>
  <c r="AA119" i="10"/>
  <c r="W119" i="10"/>
  <c r="S119" i="10"/>
  <c r="O119" i="10"/>
  <c r="K119" i="10"/>
  <c r="AF119" i="10"/>
  <c r="AB119" i="10"/>
  <c r="X119" i="10"/>
  <c r="T119" i="10"/>
  <c r="P119" i="10"/>
  <c r="L119" i="10"/>
  <c r="AG119" i="10"/>
  <c r="AC119" i="10"/>
  <c r="Y119" i="10"/>
  <c r="U119" i="10"/>
  <c r="Q119" i="10"/>
  <c r="M119" i="10"/>
  <c r="AH119" i="10"/>
  <c r="AD119" i="10"/>
  <c r="Z119" i="10"/>
  <c r="V119" i="10"/>
  <c r="R119" i="10"/>
  <c r="N119" i="10"/>
  <c r="R19" i="5"/>
  <c r="C19" i="10"/>
  <c r="AJ19" i="10" s="1"/>
  <c r="T19" i="5"/>
  <c r="AH126" i="11"/>
  <c r="L97" i="10"/>
  <c r="T97" i="10"/>
  <c r="Y97" i="10"/>
  <c r="AB97" i="10"/>
  <c r="AG97" i="10"/>
  <c r="M97" i="10"/>
  <c r="P97" i="10"/>
  <c r="X97" i="10"/>
  <c r="AC97" i="10"/>
  <c r="AF97" i="10"/>
  <c r="Y1" i="14"/>
  <c r="R1" i="14"/>
  <c r="H1" i="14"/>
  <c r="C1" i="14"/>
  <c r="O1" i="14"/>
  <c r="AF20" i="10"/>
  <c r="Q20" i="10"/>
  <c r="O20" i="10"/>
  <c r="AH20" i="10"/>
  <c r="Z20" i="10"/>
  <c r="V111" i="10"/>
  <c r="AD28" i="10"/>
  <c r="U28" i="10"/>
  <c r="U24" i="10"/>
  <c r="AE24" i="10"/>
  <c r="AB129" i="11"/>
  <c r="AB113" i="11"/>
  <c r="AJ116" i="11"/>
  <c r="W218" i="11"/>
  <c r="T225" i="11"/>
  <c r="AG116" i="11"/>
  <c r="T25" i="5"/>
  <c r="AJ128" i="11"/>
  <c r="AO128" i="11"/>
  <c r="AH130" i="11"/>
  <c r="AJ130" i="11"/>
  <c r="AC123" i="11"/>
  <c r="AC128" i="11"/>
  <c r="AC72" i="11"/>
  <c r="AC54" i="11"/>
  <c r="AC59" i="11"/>
  <c r="AC114" i="11"/>
  <c r="AC85" i="11"/>
  <c r="AC77" i="11"/>
  <c r="AC101" i="11"/>
  <c r="AC130" i="11"/>
  <c r="AM118" i="11"/>
  <c r="AM89" i="11"/>
  <c r="AM61" i="11"/>
  <c r="AM60" i="11"/>
  <c r="AM91" i="11"/>
  <c r="DE158" i="10"/>
  <c r="M125" i="11" s="1"/>
  <c r="N125" i="11" s="1"/>
  <c r="AH114" i="11"/>
  <c r="AE128" i="11"/>
  <c r="AM86" i="11"/>
  <c r="AE67" i="11"/>
  <c r="AE74" i="11"/>
  <c r="AP98" i="11"/>
  <c r="AP46" i="11"/>
  <c r="AP112" i="11"/>
  <c r="AH70" i="11"/>
  <c r="AH104" i="11"/>
  <c r="AH47" i="11"/>
  <c r="AH76" i="11"/>
  <c r="AH109" i="11"/>
  <c r="AE49" i="11"/>
  <c r="AM64" i="11"/>
  <c r="AE66" i="11"/>
  <c r="AE71" i="11"/>
  <c r="AE103" i="11"/>
  <c r="AN104" i="11"/>
  <c r="AE127" i="11"/>
  <c r="AE108" i="11"/>
  <c r="AE101" i="11"/>
  <c r="AE99" i="11"/>
  <c r="AE92" i="11"/>
  <c r="AE85" i="11"/>
  <c r="AE83" i="11"/>
  <c r="AE72" i="11"/>
  <c r="AE70" i="11"/>
  <c r="AE65" i="11"/>
  <c r="AE63" i="11"/>
  <c r="AE61" i="11"/>
  <c r="AE59" i="11"/>
  <c r="AE57" i="11"/>
  <c r="AE125" i="11"/>
  <c r="AE123" i="11"/>
  <c r="AE119" i="11"/>
  <c r="AE117" i="11"/>
  <c r="AE104" i="11"/>
  <c r="AE97" i="11"/>
  <c r="AE88" i="11"/>
  <c r="AE81" i="11"/>
  <c r="AE76" i="11"/>
  <c r="AE126" i="11"/>
  <c r="AE75" i="11"/>
  <c r="AE62" i="11"/>
  <c r="AE54" i="11"/>
  <c r="AE52" i="11"/>
  <c r="AE50" i="11"/>
  <c r="AE48" i="11"/>
  <c r="AE46" i="11"/>
  <c r="AE44" i="11"/>
  <c r="AE42" i="11"/>
  <c r="AE40" i="11"/>
  <c r="AE118" i="11"/>
  <c r="AE109" i="11"/>
  <c r="AE106" i="11"/>
  <c r="AE100" i="11"/>
  <c r="AE93" i="11"/>
  <c r="AE84" i="11"/>
  <c r="AE73" i="11"/>
  <c r="AE60" i="11"/>
  <c r="AE56" i="11"/>
  <c r="AE122" i="11"/>
  <c r="AH118" i="11"/>
  <c r="AH72" i="11"/>
  <c r="AH54" i="11"/>
  <c r="AH117" i="11"/>
  <c r="AH97" i="11"/>
  <c r="AH81" i="11"/>
  <c r="AH64" i="11"/>
  <c r="AH50" i="11"/>
  <c r="AH125" i="11"/>
  <c r="AH108" i="11"/>
  <c r="AH92" i="11"/>
  <c r="AH75" i="11"/>
  <c r="AH49" i="11"/>
  <c r="AH119" i="11"/>
  <c r="AH83" i="11"/>
  <c r="AH66" i="11"/>
  <c r="AH52" i="11"/>
  <c r="AH124" i="11"/>
  <c r="AH77" i="11"/>
  <c r="AH58" i="11"/>
  <c r="AH40" i="11"/>
  <c r="AH101" i="11"/>
  <c r="AH85" i="11"/>
  <c r="AH68" i="11"/>
  <c r="AH53" i="11"/>
  <c r="AH39" i="11"/>
  <c r="AH112" i="11"/>
  <c r="AH96" i="11"/>
  <c r="AH80" i="11"/>
  <c r="AH56" i="11"/>
  <c r="AH123" i="11"/>
  <c r="AH69" i="11"/>
  <c r="AH55" i="11"/>
  <c r="AP97" i="11"/>
  <c r="AP64" i="11"/>
  <c r="AP72" i="11"/>
  <c r="AP101" i="11"/>
  <c r="AP49" i="11"/>
  <c r="AG97" i="11"/>
  <c r="AG64" i="11"/>
  <c r="AG88" i="11"/>
  <c r="AG54" i="11"/>
  <c r="AG44" i="11"/>
  <c r="AO118" i="11"/>
  <c r="AO70" i="11"/>
  <c r="AO55" i="11"/>
  <c r="AO112" i="11"/>
  <c r="AO89" i="11"/>
  <c r="AO80" i="11"/>
  <c r="AO63" i="11"/>
  <c r="AO53" i="11"/>
  <c r="AO47" i="11"/>
  <c r="AO45" i="11"/>
  <c r="AO39" i="11"/>
  <c r="AC125" i="11"/>
  <c r="AC119" i="11"/>
  <c r="AC117" i="11"/>
  <c r="AC104" i="11"/>
  <c r="AC97" i="11"/>
  <c r="AC88" i="11"/>
  <c r="AC81" i="11"/>
  <c r="AC79" i="11"/>
  <c r="AC76" i="11"/>
  <c r="AC109" i="11"/>
  <c r="AC100" i="11"/>
  <c r="AC93" i="11"/>
  <c r="AC84" i="11"/>
  <c r="AC73" i="11"/>
  <c r="AC71" i="11"/>
  <c r="AC69" i="11"/>
  <c r="AC67" i="11"/>
  <c r="AC66" i="11"/>
  <c r="AC64" i="11"/>
  <c r="AC62" i="11"/>
  <c r="AC60" i="11"/>
  <c r="AC58" i="11"/>
  <c r="AC56" i="11"/>
  <c r="AC118" i="11"/>
  <c r="AC70" i="11"/>
  <c r="AC65" i="11"/>
  <c r="AC57" i="11"/>
  <c r="AC122" i="11"/>
  <c r="AC127" i="11"/>
  <c r="AC124" i="11"/>
  <c r="AC112" i="11"/>
  <c r="AC105" i="11"/>
  <c r="AC96" i="11"/>
  <c r="AC89" i="11"/>
  <c r="AC80" i="11"/>
  <c r="AC63" i="11"/>
  <c r="AC55" i="11"/>
  <c r="AC53" i="11"/>
  <c r="AC51" i="11"/>
  <c r="AC49" i="11"/>
  <c r="AC47" i="11"/>
  <c r="AC45" i="11"/>
  <c r="AC43" i="11"/>
  <c r="AC41" i="11"/>
  <c r="AC39" i="11"/>
  <c r="DE105" i="10"/>
  <c r="M74" i="11" s="1"/>
  <c r="N74" i="11" s="1"/>
  <c r="AP115" i="11"/>
  <c r="AP130" i="11"/>
  <c r="AH113" i="11"/>
  <c r="AH128" i="11"/>
  <c r="AE116" i="11"/>
  <c r="AE113" i="11"/>
  <c r="AH90" i="11"/>
  <c r="AH67" i="11"/>
  <c r="AH127" i="11"/>
  <c r="AP69" i="11"/>
  <c r="AP42" i="11"/>
  <c r="AP100" i="11"/>
  <c r="AP76" i="11"/>
  <c r="AH45" i="11"/>
  <c r="AH73" i="11"/>
  <c r="AH60" i="11"/>
  <c r="AH100" i="11"/>
  <c r="AH43" i="11"/>
  <c r="AH71" i="11"/>
  <c r="AH105" i="11"/>
  <c r="AH62" i="11"/>
  <c r="AE39" i="11"/>
  <c r="AE47" i="11"/>
  <c r="AE55" i="11"/>
  <c r="AE64" i="11"/>
  <c r="AE69" i="11"/>
  <c r="AE87" i="11"/>
  <c r="AE94" i="11"/>
  <c r="AE105" i="11"/>
  <c r="AE107" i="11"/>
  <c r="AE112" i="11"/>
  <c r="U225" i="11"/>
  <c r="U232" i="11"/>
  <c r="AG103" i="11"/>
  <c r="AG96" i="11"/>
  <c r="AG101" i="11"/>
  <c r="AG65" i="11"/>
  <c r="AG63" i="11"/>
  <c r="AJ119" i="11"/>
  <c r="AJ117" i="11"/>
  <c r="AJ111" i="11"/>
  <c r="AJ104" i="11"/>
  <c r="AJ97" i="11"/>
  <c r="AJ88" i="11"/>
  <c r="AJ81" i="11"/>
  <c r="AJ76" i="11"/>
  <c r="AJ126" i="11"/>
  <c r="AJ109" i="11"/>
  <c r="AJ100" i="11"/>
  <c r="AJ93" i="11"/>
  <c r="AJ84" i="11"/>
  <c r="AJ73" i="11"/>
  <c r="AJ71" i="11"/>
  <c r="AJ69" i="11"/>
  <c r="AJ66" i="11"/>
  <c r="AJ64" i="11"/>
  <c r="AJ62" i="11"/>
  <c r="AJ60" i="11"/>
  <c r="AJ58" i="11"/>
  <c r="AJ56" i="11"/>
  <c r="AO126" i="11"/>
  <c r="AO125" i="11"/>
  <c r="AO104" i="11"/>
  <c r="AO88" i="11"/>
  <c r="AO81" i="11"/>
  <c r="AO124" i="11"/>
  <c r="AO109" i="11"/>
  <c r="AO93" i="11"/>
  <c r="AO71" i="11"/>
  <c r="AO69" i="11"/>
  <c r="AO62" i="11"/>
  <c r="AO60" i="11"/>
  <c r="AQ110" i="11"/>
  <c r="AQ108" i="11"/>
  <c r="AQ101" i="11"/>
  <c r="AQ94" i="11"/>
  <c r="AQ92" i="11"/>
  <c r="AQ85" i="11"/>
  <c r="AQ72" i="11"/>
  <c r="AQ70" i="11"/>
  <c r="AQ65" i="11"/>
  <c r="AQ63" i="11"/>
  <c r="AQ61" i="11"/>
  <c r="AQ59" i="11"/>
  <c r="AQ57" i="11"/>
  <c r="AQ125" i="11"/>
  <c r="AQ119" i="11"/>
  <c r="AQ117" i="11"/>
  <c r="AQ106" i="11"/>
  <c r="AQ104" i="11"/>
  <c r="AQ97" i="11"/>
  <c r="AQ90" i="11"/>
  <c r="AQ88" i="11"/>
  <c r="AQ81" i="11"/>
  <c r="AQ76" i="11"/>
  <c r="Z76" i="11"/>
  <c r="AB109" i="11"/>
  <c r="AB107" i="11"/>
  <c r="AB100" i="11"/>
  <c r="AB93" i="11"/>
  <c r="AB84" i="11"/>
  <c r="AB74" i="11"/>
  <c r="AB73" i="11"/>
  <c r="AB71" i="11"/>
  <c r="AB69" i="11"/>
  <c r="AB66" i="11"/>
  <c r="AB64" i="11"/>
  <c r="AB62" i="11"/>
  <c r="AB60" i="11"/>
  <c r="AB58" i="11"/>
  <c r="AB126" i="11"/>
  <c r="AB124" i="11"/>
  <c r="AB118" i="11"/>
  <c r="AB112" i="11"/>
  <c r="AB105" i="11"/>
  <c r="AB96" i="11"/>
  <c r="AB89" i="11"/>
  <c r="AB80" i="11"/>
  <c r="AB77" i="11"/>
  <c r="AO123" i="11"/>
  <c r="AJ37" i="10"/>
  <c r="AI42" i="10"/>
  <c r="AR237" i="11" s="1"/>
  <c r="Y28" i="10"/>
  <c r="M28" i="10"/>
  <c r="L26" i="10"/>
  <c r="AG28" i="10"/>
  <c r="T26" i="10"/>
  <c r="R28" i="10"/>
  <c r="Z28" i="10"/>
  <c r="AH28" i="10"/>
  <c r="Y26" i="10"/>
  <c r="L28" i="10"/>
  <c r="T28" i="10"/>
  <c r="AB28" i="10"/>
  <c r="O26" i="10"/>
  <c r="AE26" i="10"/>
  <c r="R111" i="10"/>
  <c r="Z111" i="10"/>
  <c r="AH111" i="10"/>
  <c r="Z26" i="10"/>
  <c r="C15" i="10"/>
  <c r="T10" i="5"/>
  <c r="AB111" i="10"/>
  <c r="P111" i="10"/>
  <c r="AB26" i="10"/>
  <c r="X26" i="10"/>
  <c r="M111" i="10"/>
  <c r="U111" i="10"/>
  <c r="AC111" i="10"/>
  <c r="M26" i="10"/>
  <c r="AC26" i="10"/>
  <c r="O111" i="10"/>
  <c r="W111" i="10"/>
  <c r="AE111" i="10"/>
  <c r="S26" i="10"/>
  <c r="K28" i="10"/>
  <c r="S28" i="10"/>
  <c r="AA28" i="10"/>
  <c r="N26" i="10"/>
  <c r="Z79" i="11"/>
  <c r="Z95" i="11"/>
  <c r="AO91" i="11"/>
  <c r="AJ91" i="11"/>
  <c r="AH107" i="11"/>
  <c r="AP87" i="11"/>
  <c r="AC95" i="11"/>
  <c r="AE79" i="11"/>
  <c r="AE95" i="11"/>
  <c r="AE111" i="11"/>
  <c r="AH79" i="11"/>
  <c r="AP111" i="11"/>
  <c r="AH115" i="11"/>
  <c r="AB87" i="11"/>
  <c r="AQ68" i="11"/>
  <c r="AO111" i="11"/>
  <c r="AJ107" i="11"/>
  <c r="AJ79" i="11"/>
  <c r="AP103" i="11"/>
  <c r="AC68" i="11"/>
  <c r="AC91" i="11"/>
  <c r="AC111" i="11"/>
  <c r="AP68" i="11"/>
  <c r="AH87" i="11"/>
  <c r="AE86" i="11"/>
  <c r="AE102" i="11"/>
  <c r="AH111" i="11"/>
  <c r="AH78" i="11"/>
  <c r="AK110" i="11"/>
  <c r="AC83" i="11"/>
  <c r="AC98" i="11"/>
  <c r="AC103" i="11"/>
  <c r="AE114" i="11"/>
  <c r="AG98" i="11"/>
  <c r="AJ78" i="11"/>
  <c r="AP94" i="11"/>
  <c r="AB110" i="11"/>
  <c r="AB98" i="11"/>
  <c r="AH110" i="11"/>
  <c r="AO98" i="11"/>
  <c r="AM74" i="11"/>
  <c r="AP83" i="11"/>
  <c r="AP90" i="11"/>
  <c r="AH86" i="11"/>
  <c r="AQ78" i="11"/>
  <c r="AJ87" i="11"/>
  <c r="AB95" i="11"/>
  <c r="AB75" i="11"/>
  <c r="AH103" i="11"/>
  <c r="AP107" i="11"/>
  <c r="AE115" i="11"/>
  <c r="AJ103" i="11"/>
  <c r="AB103" i="11"/>
  <c r="AB91" i="11"/>
  <c r="AQ79" i="11"/>
  <c r="AQ95" i="11"/>
  <c r="AQ111" i="11"/>
  <c r="AQ83" i="11"/>
  <c r="AQ99" i="11"/>
  <c r="AJ95" i="11"/>
  <c r="AG99" i="11"/>
  <c r="AH98" i="11"/>
  <c r="AC107" i="11"/>
  <c r="AP75" i="11"/>
  <c r="AP78" i="11"/>
  <c r="AE90" i="11"/>
  <c r="AE82" i="11"/>
  <c r="AE98" i="11"/>
  <c r="AE68" i="11"/>
  <c r="AH82" i="11"/>
  <c r="AM98" i="11"/>
  <c r="AC78" i="11"/>
  <c r="AC102" i="11"/>
  <c r="AQ114" i="11"/>
  <c r="AI232" i="11"/>
  <c r="DE125" i="10"/>
  <c r="M94" i="11" s="1"/>
  <c r="N94" i="11" s="1"/>
  <c r="AM104" i="11"/>
  <c r="AM97" i="11"/>
  <c r="AM95" i="11"/>
  <c r="AM45" i="11"/>
  <c r="AM122" i="11"/>
  <c r="AM130" i="11"/>
  <c r="AM88" i="11"/>
  <c r="AM127" i="11"/>
  <c r="AM128" i="11"/>
  <c r="AM62" i="11"/>
  <c r="AM53" i="11"/>
  <c r="AM43" i="11"/>
  <c r="AM116" i="11"/>
  <c r="AM103" i="11"/>
  <c r="AM80" i="11"/>
  <c r="AM101" i="11"/>
  <c r="AM83" i="11"/>
  <c r="AM65" i="11"/>
  <c r="AM57" i="11"/>
  <c r="AM100" i="11"/>
  <c r="AM73" i="11"/>
  <c r="AM119" i="11"/>
  <c r="AM66" i="11"/>
  <c r="AM52" i="11"/>
  <c r="AM44" i="11"/>
  <c r="AM106" i="11"/>
  <c r="AM90" i="11"/>
  <c r="AM49" i="11"/>
  <c r="AM69" i="11"/>
  <c r="AM125" i="11"/>
  <c r="AM39" i="11"/>
  <c r="AM105" i="11"/>
  <c r="AM87" i="11"/>
  <c r="AM108" i="11"/>
  <c r="AM85" i="11"/>
  <c r="AM68" i="11"/>
  <c r="AM59" i="11"/>
  <c r="AM109" i="11"/>
  <c r="AM76" i="11"/>
  <c r="AM123" i="11"/>
  <c r="AM71" i="11"/>
  <c r="AM54" i="11"/>
  <c r="AM46" i="11"/>
  <c r="AM114" i="11"/>
  <c r="AM110" i="11"/>
  <c r="AM94" i="11"/>
  <c r="AM67" i="11"/>
  <c r="AM79" i="11"/>
  <c r="AM117" i="11"/>
  <c r="AM111" i="11"/>
  <c r="AM96" i="11"/>
  <c r="AM99" i="11"/>
  <c r="AM63" i="11"/>
  <c r="AM93" i="11"/>
  <c r="AM107" i="11"/>
  <c r="AM50" i="11"/>
  <c r="AM102" i="11"/>
  <c r="AM115" i="11"/>
  <c r="AM78" i="11"/>
  <c r="AM81" i="11"/>
  <c r="AM51" i="11"/>
  <c r="AM112" i="11"/>
  <c r="AM75" i="11"/>
  <c r="AM70" i="11"/>
  <c r="AM124" i="11"/>
  <c r="AM126" i="11"/>
  <c r="AM56" i="11"/>
  <c r="AM40" i="11"/>
  <c r="AM82" i="11"/>
  <c r="AM77" i="11"/>
  <c r="AM55" i="11"/>
  <c r="AM58" i="11"/>
  <c r="AM113" i="11"/>
  <c r="AM47" i="11"/>
  <c r="AM92" i="11"/>
  <c r="AM84" i="11"/>
  <c r="AM48" i="11"/>
  <c r="AM129" i="11"/>
  <c r="AG109" i="11"/>
  <c r="AG100" i="11"/>
  <c r="AG66" i="11"/>
  <c r="AG56" i="11"/>
  <c r="AG55" i="11"/>
  <c r="AG51" i="11"/>
  <c r="AG74" i="11"/>
  <c r="AG94" i="11"/>
  <c r="AG102" i="11"/>
  <c r="AG110" i="11"/>
  <c r="AG129" i="11"/>
  <c r="AG114" i="11"/>
  <c r="AG107" i="11"/>
  <c r="AG84" i="11"/>
  <c r="AG73" i="11"/>
  <c r="AG71" i="11"/>
  <c r="AG58" i="11"/>
  <c r="AG53" i="11"/>
  <c r="AG49" i="11"/>
  <c r="AG47" i="11"/>
  <c r="AG43" i="11"/>
  <c r="AG82" i="11"/>
  <c r="AG90" i="11"/>
  <c r="AG127" i="11"/>
  <c r="AG115" i="11"/>
  <c r="AG93" i="11"/>
  <c r="AG106" i="11"/>
  <c r="AG130" i="11"/>
  <c r="AG69" i="11"/>
  <c r="AG104" i="11"/>
  <c r="AG62" i="11"/>
  <c r="AG48" i="11"/>
  <c r="AG40" i="11"/>
  <c r="AG126" i="11"/>
  <c r="AG105" i="11"/>
  <c r="AG87" i="11"/>
  <c r="AG108" i="11"/>
  <c r="AG85" i="11"/>
  <c r="AG68" i="11"/>
  <c r="AG59" i="11"/>
  <c r="AG78" i="11"/>
  <c r="AG86" i="11"/>
  <c r="AG113" i="11"/>
  <c r="AG81" i="11"/>
  <c r="AG111" i="11"/>
  <c r="AG79" i="11"/>
  <c r="AG50" i="11"/>
  <c r="AG112" i="11"/>
  <c r="AG89" i="11"/>
  <c r="AG75" i="11"/>
  <c r="AG92" i="11"/>
  <c r="AG70" i="11"/>
  <c r="AG61" i="11"/>
  <c r="AG67" i="11"/>
  <c r="AG123" i="11"/>
  <c r="AG117" i="11"/>
  <c r="AG95" i="11"/>
  <c r="AG46" i="11"/>
  <c r="AG118" i="11"/>
  <c r="AG77" i="11"/>
  <c r="AG72" i="11"/>
  <c r="AG119" i="11"/>
  <c r="AG122" i="11"/>
  <c r="AG125" i="11"/>
  <c r="AG52" i="11"/>
  <c r="AG124" i="11"/>
  <c r="AG80" i="11"/>
  <c r="AG83" i="11"/>
  <c r="AG57" i="11"/>
  <c r="AN81" i="11"/>
  <c r="AN82" i="11"/>
  <c r="AN110" i="11"/>
  <c r="AN40" i="11"/>
  <c r="AN109" i="11"/>
  <c r="AN91" i="11"/>
  <c r="AN60" i="11"/>
  <c r="AN51" i="11"/>
  <c r="AN43" i="11"/>
  <c r="AN129" i="11"/>
  <c r="AN102" i="11"/>
  <c r="AN74" i="11"/>
  <c r="AN93" i="11"/>
  <c r="AN75" i="11"/>
  <c r="AN88" i="11"/>
  <c r="AN45" i="11"/>
  <c r="AN48" i="11"/>
  <c r="AN94" i="11"/>
  <c r="AN52" i="11"/>
  <c r="AN77" i="11"/>
  <c r="AN63" i="11"/>
  <c r="AN122" i="11"/>
  <c r="AN84" i="11"/>
  <c r="AN58" i="11"/>
  <c r="AN68" i="11"/>
  <c r="AQ41" i="11"/>
  <c r="AB41" i="11"/>
  <c r="AJ41" i="11"/>
  <c r="AO41" i="11"/>
  <c r="AM41" i="11"/>
  <c r="AH41" i="11"/>
  <c r="AG41" i="11"/>
  <c r="AE41" i="11"/>
  <c r="AN41" i="11"/>
  <c r="AA232" i="11"/>
  <c r="DE150" i="10"/>
  <c r="M119" i="11" s="1"/>
  <c r="N119" i="11" s="1"/>
  <c r="DE71" i="10"/>
  <c r="M47" i="11" s="1"/>
  <c r="N47" i="11" s="1"/>
  <c r="AN119" i="11"/>
  <c r="AL57" i="11"/>
  <c r="AL43" i="11"/>
  <c r="AL110" i="11"/>
  <c r="AL116" i="11"/>
  <c r="AL47" i="11"/>
  <c r="AL123" i="11"/>
  <c r="AL102" i="11"/>
  <c r="AL129" i="11"/>
  <c r="AL87" i="11"/>
  <c r="AL106" i="11"/>
  <c r="AL67" i="11"/>
  <c r="AL66" i="11"/>
  <c r="AK39" i="11"/>
  <c r="AK114" i="11"/>
  <c r="AK126" i="11"/>
  <c r="AK104" i="11"/>
  <c r="AK87" i="11"/>
  <c r="AK122" i="11"/>
  <c r="AK73" i="11"/>
  <c r="AK99" i="11"/>
  <c r="AK107" i="11"/>
  <c r="AK91" i="11"/>
  <c r="AK53" i="11"/>
  <c r="AK118" i="11"/>
  <c r="AO101" i="11"/>
  <c r="AO103" i="11"/>
  <c r="AO92" i="11"/>
  <c r="AO87" i="11"/>
  <c r="AO61" i="11"/>
  <c r="AO40" i="11"/>
  <c r="AO102" i="11"/>
  <c r="AO110" i="11"/>
  <c r="AO78" i="11"/>
  <c r="AO114" i="11"/>
  <c r="AO130" i="11"/>
  <c r="AO108" i="11"/>
  <c r="AO99" i="11"/>
  <c r="AO50" i="11"/>
  <c r="AO82" i="11"/>
  <c r="AO90" i="11"/>
  <c r="AO113" i="11"/>
  <c r="AO129" i="11"/>
  <c r="AO94" i="11"/>
  <c r="AO77" i="11"/>
  <c r="AO75" i="11"/>
  <c r="AO48" i="11"/>
  <c r="AO46" i="11"/>
  <c r="AO44" i="11"/>
  <c r="AO122" i="11"/>
  <c r="AO106" i="11"/>
  <c r="AO127" i="11"/>
  <c r="AO115" i="11"/>
  <c r="AO57" i="11"/>
  <c r="AO96" i="11"/>
  <c r="AO67" i="11"/>
  <c r="AO49" i="11"/>
  <c r="AO74" i="11"/>
  <c r="AO117" i="11"/>
  <c r="AO95" i="11"/>
  <c r="AO76" i="11"/>
  <c r="AO100" i="11"/>
  <c r="AO73" i="11"/>
  <c r="AO64" i="11"/>
  <c r="AO56" i="11"/>
  <c r="AO83" i="11"/>
  <c r="AO86" i="11"/>
  <c r="AO65" i="11"/>
  <c r="AO105" i="11"/>
  <c r="AO68" i="11"/>
  <c r="AO51" i="11"/>
  <c r="AO43" i="11"/>
  <c r="AO119" i="11"/>
  <c r="AO97" i="11"/>
  <c r="AO79" i="11"/>
  <c r="AO107" i="11"/>
  <c r="AO84" i="11"/>
  <c r="AO66" i="11"/>
  <c r="AO58" i="11"/>
  <c r="AB42" i="11"/>
  <c r="AC42" i="11"/>
  <c r="AJ42" i="11"/>
  <c r="AL42" i="11"/>
  <c r="AQ42" i="11"/>
  <c r="AA42" i="11"/>
  <c r="AH42" i="11"/>
  <c r="AG42" i="11"/>
  <c r="AI42" i="11"/>
  <c r="Y232" i="11"/>
  <c r="DE94" i="10"/>
  <c r="M66" i="11"/>
  <c r="N66" i="11" s="1"/>
  <c r="DE120" i="10"/>
  <c r="M89" i="11"/>
  <c r="N89" i="11" s="1"/>
  <c r="DE146" i="10"/>
  <c r="M115" i="11" s="1"/>
  <c r="N115" i="11" s="1"/>
  <c r="DE143" i="10"/>
  <c r="M112" i="11" s="1"/>
  <c r="N112" i="11" s="1"/>
  <c r="DE98" i="10"/>
  <c r="M69" i="11" s="1"/>
  <c r="N69" i="11" s="1"/>
  <c r="DE93" i="10"/>
  <c r="M65" i="11" s="1"/>
  <c r="N65" i="11" s="1"/>
  <c r="DE78" i="10"/>
  <c r="M52" i="11"/>
  <c r="N52" i="11" s="1"/>
  <c r="DE85" i="10"/>
  <c r="M58" i="11" s="1"/>
  <c r="N58" i="11" s="1"/>
  <c r="DE87" i="10"/>
  <c r="M60" i="11"/>
  <c r="N60" i="11" s="1"/>
  <c r="DE90" i="10"/>
  <c r="M63" i="11" s="1"/>
  <c r="N63" i="11" s="1"/>
  <c r="DE128" i="10"/>
  <c r="M97" i="11" s="1"/>
  <c r="N97" i="11" s="1"/>
  <c r="DE89" i="10"/>
  <c r="M62" i="11" s="1"/>
  <c r="N62" i="11" s="1"/>
  <c r="AB117" i="11"/>
  <c r="AB88" i="11"/>
  <c r="AB85" i="11"/>
  <c r="AB72" i="11"/>
  <c r="AB68" i="11"/>
  <c r="AB65" i="11"/>
  <c r="AB59" i="11"/>
  <c r="AB57" i="11"/>
  <c r="AB54" i="11"/>
  <c r="AB49" i="11"/>
  <c r="AB48" i="11"/>
  <c r="AB47" i="11"/>
  <c r="AB45" i="11"/>
  <c r="AB44" i="11"/>
  <c r="AB127" i="11"/>
  <c r="AB90" i="11"/>
  <c r="AB102" i="11"/>
  <c r="AB115" i="11"/>
  <c r="AB111" i="11"/>
  <c r="AB92" i="11"/>
  <c r="AB70" i="11"/>
  <c r="AB61" i="11"/>
  <c r="AB46" i="11"/>
  <c r="AB40" i="11"/>
  <c r="AB39" i="11"/>
  <c r="AB123" i="11"/>
  <c r="AB94" i="11"/>
  <c r="AB106" i="11"/>
  <c r="AB116" i="11"/>
  <c r="AB130" i="11"/>
  <c r="AB108" i="11"/>
  <c r="AB104" i="11"/>
  <c r="AB101" i="11"/>
  <c r="AB99" i="11"/>
  <c r="AB83" i="11"/>
  <c r="AB125" i="11"/>
  <c r="AB82" i="11"/>
  <c r="AB114" i="11"/>
  <c r="AB119" i="11"/>
  <c r="AB81" i="11"/>
  <c r="AB76" i="11"/>
  <c r="AB63" i="11"/>
  <c r="AB51" i="11"/>
  <c r="AB122" i="11"/>
  <c r="AB67" i="11"/>
  <c r="AB128" i="11"/>
  <c r="AP124" i="11"/>
  <c r="AP105" i="11"/>
  <c r="AP43" i="11"/>
  <c r="AP60" i="11"/>
  <c r="AP95" i="11"/>
  <c r="AP63" i="11"/>
  <c r="AP67" i="11"/>
  <c r="AP44" i="11"/>
  <c r="AP61" i="11"/>
  <c r="AP84" i="11"/>
  <c r="AP99" i="11"/>
  <c r="AP66" i="11"/>
  <c r="AP125" i="11"/>
  <c r="AP82" i="11"/>
  <c r="AP128" i="11"/>
  <c r="DE127" i="10"/>
  <c r="M96" i="11"/>
  <c r="N96" i="11" s="1"/>
  <c r="DE141" i="10"/>
  <c r="M110" i="11" s="1"/>
  <c r="N110" i="11" s="1"/>
  <c r="DE145" i="10"/>
  <c r="M114" i="11" s="1"/>
  <c r="N114" i="11" s="1"/>
  <c r="DE74" i="10"/>
  <c r="DE86" i="10"/>
  <c r="M59" i="11" s="1"/>
  <c r="N59" i="11" s="1"/>
  <c r="AC40" i="11"/>
  <c r="AC94" i="11"/>
  <c r="AC110" i="11"/>
  <c r="AC52" i="11"/>
  <c r="AC87" i="11"/>
  <c r="AC92" i="11"/>
  <c r="AC99" i="11"/>
  <c r="AC74" i="11"/>
  <c r="AC48" i="11"/>
  <c r="AC90" i="11"/>
  <c r="AC106" i="11"/>
  <c r="AC113" i="11"/>
  <c r="AC126" i="11"/>
  <c r="AC116" i="11"/>
  <c r="AC50" i="11"/>
  <c r="AC108" i="11"/>
  <c r="AC61" i="11"/>
  <c r="AC46" i="11"/>
  <c r="AE58" i="11"/>
  <c r="AE53" i="11"/>
  <c r="AE43" i="11"/>
  <c r="AE110" i="11"/>
  <c r="AE124" i="11"/>
  <c r="AE91" i="11"/>
  <c r="AE80" i="11"/>
  <c r="AE77" i="11"/>
  <c r="AE45" i="11"/>
  <c r="AE78" i="11"/>
  <c r="AE130" i="11"/>
  <c r="AH102" i="11"/>
  <c r="AH93" i="11"/>
  <c r="AH122" i="11"/>
  <c r="AH46" i="11"/>
  <c r="AH63" i="11"/>
  <c r="AH106" i="11"/>
  <c r="AH65" i="11"/>
  <c r="AH44" i="11"/>
  <c r="AH57" i="11"/>
  <c r="AH84" i="11"/>
  <c r="AH91" i="11"/>
  <c r="AH74" i="11"/>
  <c r="AJ112" i="11"/>
  <c r="AJ108" i="11"/>
  <c r="AJ99" i="11"/>
  <c r="AJ89" i="11"/>
  <c r="AJ83" i="11"/>
  <c r="AJ50" i="11"/>
  <c r="AJ86" i="11"/>
  <c r="AJ94" i="11"/>
  <c r="AJ129" i="11"/>
  <c r="AJ113" i="11"/>
  <c r="AJ122" i="11"/>
  <c r="AJ127" i="11"/>
  <c r="AJ105" i="11"/>
  <c r="AJ72" i="11"/>
  <c r="AJ68" i="11"/>
  <c r="AJ65" i="11"/>
  <c r="AJ59" i="11"/>
  <c r="AJ57" i="11"/>
  <c r="AJ55" i="11"/>
  <c r="AJ54" i="11"/>
  <c r="AJ52" i="11"/>
  <c r="AJ51" i="11"/>
  <c r="AJ48" i="11"/>
  <c r="AJ125" i="11"/>
  <c r="AJ123" i="11"/>
  <c r="AJ102" i="11"/>
  <c r="AJ110" i="11"/>
  <c r="AJ114" i="11"/>
  <c r="AQ96" i="11"/>
  <c r="AQ93" i="11"/>
  <c r="AQ77" i="11"/>
  <c r="AQ75" i="11"/>
  <c r="AQ62" i="11"/>
  <c r="AQ53" i="11"/>
  <c r="AQ48" i="11"/>
  <c r="AQ47" i="11"/>
  <c r="AQ46" i="11"/>
  <c r="AQ44" i="11"/>
  <c r="AQ43" i="11"/>
  <c r="AQ74" i="11"/>
  <c r="AQ123" i="11"/>
  <c r="AQ115" i="11"/>
  <c r="AQ128" i="11"/>
  <c r="AQ107" i="11"/>
  <c r="AQ112" i="11"/>
  <c r="AQ109" i="11"/>
  <c r="AQ103" i="11"/>
  <c r="AQ102" i="11"/>
  <c r="AQ100" i="11"/>
  <c r="AQ98" i="11"/>
  <c r="AQ89" i="11"/>
  <c r="AQ87" i="11"/>
  <c r="AQ86" i="11"/>
  <c r="AQ82" i="11"/>
  <c r="AQ66" i="11"/>
  <c r="AQ45" i="11"/>
  <c r="AQ40" i="11"/>
  <c r="AQ39" i="11"/>
  <c r="AQ127" i="11"/>
  <c r="AQ129" i="11"/>
  <c r="Z107" i="11"/>
  <c r="Z126" i="11"/>
  <c r="Z124" i="11"/>
  <c r="Z105" i="11"/>
  <c r="Z102" i="11"/>
  <c r="Z91" i="11"/>
  <c r="Z86" i="11"/>
  <c r="Z84" i="11"/>
  <c r="Z80" i="11"/>
  <c r="Z77" i="11"/>
  <c r="Z73" i="11"/>
  <c r="Z71" i="11"/>
  <c r="Z46" i="11"/>
  <c r="Z40" i="11"/>
  <c r="Z39" i="11"/>
  <c r="Z78" i="11"/>
  <c r="Z67" i="11"/>
  <c r="Z129" i="11"/>
  <c r="Z114" i="11"/>
  <c r="Z118" i="11"/>
  <c r="Z96" i="11"/>
  <c r="Z75" i="11"/>
  <c r="Z64" i="11"/>
  <c r="Z60" i="11"/>
  <c r="Z51" i="11"/>
  <c r="Z122" i="11"/>
  <c r="Z74" i="11"/>
  <c r="Z115" i="11"/>
  <c r="J16" i="10"/>
  <c r="J15" i="10"/>
  <c r="AI15" i="10"/>
  <c r="AI52" i="11"/>
  <c r="AI130" i="11"/>
  <c r="AI95" i="11"/>
  <c r="AI85" i="11"/>
  <c r="AI44" i="11"/>
  <c r="AI129" i="11"/>
  <c r="AI114" i="11"/>
  <c r="AI104" i="11"/>
  <c r="AI128" i="11"/>
  <c r="AI63" i="11"/>
  <c r="AI99" i="11"/>
  <c r="AI59" i="11"/>
  <c r="AI49" i="11"/>
  <c r="AI97" i="11"/>
  <c r="AI57" i="11"/>
  <c r="AI116" i="11"/>
  <c r="AI110" i="11"/>
  <c r="AI94" i="11"/>
  <c r="AI67" i="11"/>
  <c r="AI54" i="11"/>
  <c r="AI101" i="11"/>
  <c r="AI125" i="11"/>
  <c r="AI61" i="11"/>
  <c r="AI115" i="11"/>
  <c r="AI68" i="11"/>
  <c r="AI108" i="11"/>
  <c r="AI72" i="11"/>
  <c r="AI51" i="11"/>
  <c r="AI43" i="11"/>
  <c r="AI117" i="11"/>
  <c r="AI65" i="11"/>
  <c r="AI123" i="11"/>
  <c r="AI98" i="11"/>
  <c r="AI82" i="11"/>
  <c r="AI78" i="11"/>
  <c r="AI46" i="11"/>
  <c r="AI79" i="11"/>
  <c r="AI55" i="11"/>
  <c r="AI39" i="11"/>
  <c r="AI106" i="11"/>
  <c r="AI109" i="11"/>
  <c r="AI91" i="11"/>
  <c r="AI69" i="11"/>
  <c r="AI60" i="11"/>
  <c r="AI118" i="11"/>
  <c r="AI96" i="11"/>
  <c r="AI77" i="11"/>
  <c r="AI83" i="11"/>
  <c r="AI45" i="11"/>
  <c r="AI70" i="11"/>
  <c r="AI76" i="11"/>
  <c r="AI113" i="11"/>
  <c r="AI127" i="11"/>
  <c r="AI86" i="11"/>
  <c r="AI93" i="11"/>
  <c r="AI71" i="11"/>
  <c r="AI62" i="11"/>
  <c r="AI124" i="11"/>
  <c r="AI103" i="11"/>
  <c r="AI80" i="11"/>
  <c r="AI111" i="11"/>
  <c r="AI48" i="11"/>
  <c r="AI47" i="11"/>
  <c r="AI107" i="11"/>
  <c r="AI66" i="11"/>
  <c r="AI112" i="11"/>
  <c r="AI75" i="11"/>
  <c r="AI119" i="11"/>
  <c r="AI122" i="11"/>
  <c r="AI50" i="11"/>
  <c r="AI102" i="11"/>
  <c r="AI100" i="11"/>
  <c r="AI64" i="11"/>
  <c r="AI105" i="11"/>
  <c r="AI74" i="11"/>
  <c r="AI88" i="11"/>
  <c r="AI81" i="11"/>
  <c r="AI58" i="11"/>
  <c r="AI40" i="11"/>
  <c r="AI126" i="11"/>
  <c r="AI92" i="11"/>
  <c r="AI87" i="11"/>
  <c r="AI56" i="11"/>
  <c r="AI89" i="11"/>
  <c r="AI53" i="11"/>
  <c r="AI73" i="11"/>
  <c r="AI84" i="11"/>
  <c r="AI90" i="11"/>
  <c r="Y87" i="11"/>
  <c r="Y126" i="11"/>
  <c r="Y83" i="11"/>
  <c r="Y55" i="11"/>
  <c r="Y47" i="11"/>
  <c r="Y101" i="11"/>
  <c r="Y108" i="11"/>
  <c r="Y72" i="11"/>
  <c r="Y49" i="11"/>
  <c r="Y39" i="11"/>
  <c r="Y46" i="11"/>
  <c r="Y78" i="11"/>
  <c r="Y57" i="11"/>
  <c r="Y96" i="11"/>
  <c r="Y48" i="11"/>
  <c r="Y90" i="11"/>
  <c r="Y106" i="11"/>
  <c r="Y50" i="11"/>
  <c r="Y68" i="11"/>
  <c r="Y103" i="11"/>
  <c r="Y61" i="11"/>
  <c r="Y75" i="11"/>
  <c r="Y51" i="11"/>
  <c r="Y54" i="11"/>
  <c r="Y105" i="11"/>
  <c r="Y63" i="11"/>
  <c r="Y124" i="11"/>
  <c r="Y65" i="11"/>
  <c r="Y86" i="11"/>
  <c r="Y102" i="11"/>
  <c r="Y112" i="11"/>
  <c r="Y118" i="11"/>
  <c r="Y113" i="11"/>
  <c r="Y99" i="11"/>
  <c r="Y45" i="11"/>
  <c r="Y129" i="11"/>
  <c r="Y44" i="11"/>
  <c r="Y40" i="11"/>
  <c r="Y110" i="11"/>
  <c r="Y52" i="11"/>
  <c r="Y123" i="11"/>
  <c r="Y104" i="11"/>
  <c r="Y81" i="11"/>
  <c r="Y125" i="11"/>
  <c r="Y93" i="11"/>
  <c r="Y71" i="11"/>
  <c r="Y62" i="11"/>
  <c r="Y77" i="11"/>
  <c r="Y53" i="11"/>
  <c r="Y80" i="11"/>
  <c r="Y130" i="11"/>
  <c r="Y70" i="11"/>
  <c r="Y98" i="11"/>
  <c r="Y116" i="11"/>
  <c r="Y111" i="11"/>
  <c r="Y88" i="11"/>
  <c r="Y67" i="11"/>
  <c r="Y100" i="11"/>
  <c r="Y73" i="11"/>
  <c r="Y64" i="11"/>
  <c r="Y56" i="11"/>
  <c r="Y85" i="11"/>
  <c r="Y122" i="11"/>
  <c r="Y89" i="11"/>
  <c r="Y42" i="11"/>
  <c r="Y97" i="11"/>
  <c r="Y109" i="11"/>
  <c r="Y69" i="11"/>
  <c r="Y92" i="11"/>
  <c r="Y114" i="11"/>
  <c r="Y82" i="11"/>
  <c r="Y74" i="11"/>
  <c r="Y95" i="11"/>
  <c r="Y107" i="11"/>
  <c r="Y66" i="11"/>
  <c r="Y59" i="11"/>
  <c r="Y94" i="11"/>
  <c r="Y79" i="11"/>
  <c r="Y60" i="11"/>
  <c r="Y43" i="11"/>
  <c r="Y115" i="11"/>
  <c r="Y76" i="11"/>
  <c r="Y58" i="11"/>
  <c r="Y84" i="11"/>
  <c r="Y91" i="11"/>
  <c r="Y127" i="11"/>
  <c r="Y119" i="11"/>
  <c r="Y117" i="11"/>
  <c r="Y128" i="11"/>
  <c r="AA127" i="11"/>
  <c r="AA47" i="11"/>
  <c r="AA49" i="11"/>
  <c r="AA98" i="11"/>
  <c r="AA62" i="11"/>
  <c r="AA74" i="11"/>
  <c r="AA79" i="11"/>
  <c r="AA95" i="11"/>
  <c r="AA86" i="11"/>
  <c r="AA114" i="11"/>
  <c r="AA43" i="11"/>
  <c r="AA117" i="11"/>
  <c r="AA56" i="11"/>
  <c r="AA90" i="11"/>
  <c r="AA97" i="11"/>
  <c r="AA78" i="11"/>
  <c r="AA116" i="11"/>
  <c r="AA115" i="11"/>
  <c r="AA67" i="11"/>
  <c r="AA110" i="11"/>
  <c r="AA129" i="11"/>
  <c r="AA53" i="11"/>
  <c r="AA55" i="11"/>
  <c r="AA94" i="11"/>
  <c r="AA118" i="11"/>
  <c r="AA96" i="11"/>
  <c r="AA77" i="11"/>
  <c r="AA99" i="11"/>
  <c r="AA72" i="11"/>
  <c r="AA63" i="11"/>
  <c r="AA125" i="11"/>
  <c r="AA84" i="11"/>
  <c r="AA119" i="11"/>
  <c r="AA66" i="11"/>
  <c r="AA50" i="11"/>
  <c r="AA51" i="11"/>
  <c r="AA88" i="11"/>
  <c r="AA113" i="11"/>
  <c r="AA130" i="11"/>
  <c r="AA64" i="11"/>
  <c r="AA124" i="11"/>
  <c r="AA103" i="11"/>
  <c r="AA80" i="11"/>
  <c r="AA101" i="11"/>
  <c r="AA83" i="11"/>
  <c r="AA65" i="11"/>
  <c r="AA57" i="11"/>
  <c r="AA93" i="11"/>
  <c r="AA60" i="11"/>
  <c r="AA71" i="11"/>
  <c r="AA52" i="11"/>
  <c r="AA44" i="11"/>
  <c r="AA128" i="11"/>
  <c r="AA45" i="11"/>
  <c r="AA102" i="11"/>
  <c r="AA112" i="11"/>
  <c r="AA75" i="11"/>
  <c r="AA70" i="11"/>
  <c r="AA109" i="11"/>
  <c r="AA107" i="11"/>
  <c r="AA48" i="11"/>
  <c r="AA81" i="11"/>
  <c r="AA106" i="11"/>
  <c r="AA69" i="11"/>
  <c r="AA126" i="11"/>
  <c r="AA87" i="11"/>
  <c r="AA85" i="11"/>
  <c r="AA59" i="11"/>
  <c r="AA73" i="11"/>
  <c r="AA54" i="11"/>
  <c r="AA104" i="11"/>
  <c r="AA82" i="11"/>
  <c r="AA108" i="11"/>
  <c r="AA100" i="11"/>
  <c r="AA46" i="11"/>
  <c r="AA123" i="11"/>
  <c r="AA92" i="11"/>
  <c r="AA76" i="11"/>
  <c r="AA40" i="11"/>
  <c r="AA105" i="11"/>
  <c r="AA91" i="11"/>
  <c r="AA39" i="11"/>
  <c r="AA89" i="11"/>
  <c r="AA58" i="11"/>
  <c r="AA122" i="11"/>
  <c r="AA68" i="11"/>
  <c r="AA111" i="11"/>
  <c r="AA61" i="11"/>
  <c r="Y41" i="11"/>
  <c r="AA41" i="11"/>
  <c r="AI41" i="11"/>
  <c r="C48" i="10"/>
  <c r="C50" i="10"/>
  <c r="C82" i="10"/>
  <c r="C58" i="10"/>
  <c r="X78" i="11"/>
  <c r="X108" i="11"/>
  <c r="X104" i="11"/>
  <c r="X97" i="11"/>
  <c r="X85" i="11"/>
  <c r="X72" i="11"/>
  <c r="X65" i="11"/>
  <c r="X59" i="11"/>
  <c r="X54" i="11"/>
  <c r="X49" i="11"/>
  <c r="X48" i="11"/>
  <c r="X44" i="11"/>
  <c r="X41" i="11"/>
  <c r="X40" i="11"/>
  <c r="X94" i="11"/>
  <c r="X110" i="11"/>
  <c r="X115" i="11"/>
  <c r="X111" i="11"/>
  <c r="X130" i="11"/>
  <c r="X109" i="11"/>
  <c r="X93" i="11"/>
  <c r="X73" i="11"/>
  <c r="X69" i="11"/>
  <c r="X64" i="11"/>
  <c r="X60" i="11"/>
  <c r="X126" i="11"/>
  <c r="X118" i="11"/>
  <c r="X105" i="11"/>
  <c r="X96" i="11"/>
  <c r="X80" i="11"/>
  <c r="X75" i="11"/>
  <c r="X83" i="11"/>
  <c r="X82" i="11"/>
  <c r="X42" i="11"/>
  <c r="X92" i="11"/>
  <c r="X70" i="11"/>
  <c r="X51" i="11"/>
  <c r="X67" i="11"/>
  <c r="X98" i="11"/>
  <c r="X113" i="11"/>
  <c r="X119" i="11"/>
  <c r="X76" i="11"/>
  <c r="X56" i="11"/>
  <c r="X53" i="11"/>
  <c r="X50" i="11"/>
  <c r="X90" i="11"/>
  <c r="X127" i="11"/>
  <c r="X114" i="11"/>
  <c r="X95" i="11"/>
  <c r="X68" i="11"/>
  <c r="X117" i="11"/>
  <c r="X101" i="11"/>
  <c r="X88" i="11"/>
  <c r="X57" i="11"/>
  <c r="X47" i="11"/>
  <c r="X46" i="11"/>
  <c r="X45" i="11"/>
  <c r="X39" i="11"/>
  <c r="X125" i="11"/>
  <c r="X106" i="11"/>
  <c r="X116" i="11"/>
  <c r="X100" i="11"/>
  <c r="X84" i="11"/>
  <c r="X71" i="11"/>
  <c r="X66" i="11"/>
  <c r="X62" i="11"/>
  <c r="X58" i="11"/>
  <c r="X124" i="11"/>
  <c r="X112" i="11"/>
  <c r="X103" i="11"/>
  <c r="X89" i="11"/>
  <c r="X77" i="11"/>
  <c r="X91" i="11"/>
  <c r="X107" i="11"/>
  <c r="X79" i="11"/>
  <c r="X99" i="11"/>
  <c r="X87" i="11"/>
  <c r="X74" i="11"/>
  <c r="X61" i="11"/>
  <c r="X122" i="11"/>
  <c r="X86" i="11"/>
  <c r="X129" i="11"/>
  <c r="X128" i="11"/>
  <c r="X81" i="11"/>
  <c r="X63" i="11"/>
  <c r="X55" i="11"/>
  <c r="X52" i="11"/>
  <c r="X43" i="11"/>
  <c r="X102" i="11"/>
  <c r="X123" i="11"/>
  <c r="W97" i="11"/>
  <c r="W125" i="11"/>
  <c r="W52" i="11"/>
  <c r="W71" i="11"/>
  <c r="W82" i="11"/>
  <c r="W108" i="11"/>
  <c r="W63" i="11"/>
  <c r="W130" i="11"/>
  <c r="W96" i="11"/>
  <c r="W51" i="11"/>
  <c r="W116" i="11"/>
  <c r="W53" i="11"/>
  <c r="W72" i="11"/>
  <c r="W43" i="11"/>
  <c r="W66" i="11"/>
  <c r="W92" i="11"/>
  <c r="W122" i="11"/>
  <c r="W112" i="11"/>
  <c r="W67" i="11"/>
  <c r="W115" i="11"/>
  <c r="W79" i="11"/>
  <c r="W98" i="11"/>
  <c r="W117" i="11"/>
  <c r="W68" i="11"/>
  <c r="W118" i="11"/>
  <c r="W57" i="11"/>
  <c r="W54" i="11"/>
  <c r="W83" i="11"/>
  <c r="W104" i="11"/>
  <c r="W59" i="11"/>
  <c r="W73" i="11"/>
  <c r="W70" i="11"/>
  <c r="W99" i="11"/>
  <c r="W128" i="11"/>
  <c r="W84" i="11"/>
  <c r="W39" i="11"/>
  <c r="W89" i="11"/>
  <c r="W90" i="11"/>
  <c r="W119" i="11"/>
  <c r="W101" i="11"/>
  <c r="W56" i="11"/>
  <c r="W102" i="11"/>
  <c r="W60" i="11"/>
  <c r="W93" i="11"/>
  <c r="W94" i="11"/>
  <c r="W81" i="11"/>
  <c r="W100" i="11"/>
  <c r="W124" i="11"/>
  <c r="W55" i="11"/>
  <c r="W105" i="11"/>
  <c r="W75" i="11"/>
  <c r="W126" i="11"/>
  <c r="W109" i="11"/>
  <c r="W64" i="11"/>
  <c r="W110" i="11"/>
  <c r="W69" i="11"/>
  <c r="W88" i="11"/>
  <c r="W91" i="11"/>
  <c r="W123" i="11"/>
  <c r="W50" i="11"/>
  <c r="W47" i="11"/>
  <c r="W113" i="11"/>
  <c r="W80" i="11"/>
  <c r="W78" i="11"/>
  <c r="W114" i="11"/>
  <c r="W107" i="11"/>
  <c r="W41" i="11"/>
  <c r="W42" i="11"/>
  <c r="W49" i="11"/>
  <c r="W87" i="11"/>
  <c r="W46" i="11"/>
  <c r="W95" i="11"/>
  <c r="W45" i="11"/>
  <c r="W85" i="11"/>
  <c r="W40" i="11"/>
  <c r="W86" i="11"/>
  <c r="W111" i="11"/>
  <c r="W61" i="11"/>
  <c r="W58" i="11"/>
  <c r="W65" i="11"/>
  <c r="W103" i="11"/>
  <c r="W62" i="11"/>
  <c r="W44" i="11"/>
  <c r="W76" i="11"/>
  <c r="W77" i="11"/>
  <c r="W127" i="11"/>
  <c r="W74" i="11"/>
  <c r="W129" i="11"/>
  <c r="W106" i="11"/>
  <c r="W48" i="11"/>
  <c r="Y123" i="10"/>
  <c r="Q123" i="10"/>
  <c r="T123" i="10"/>
  <c r="M123" i="10"/>
  <c r="AG123" i="10"/>
  <c r="L123" i="10"/>
  <c r="AD123" i="10"/>
  <c r="R123" i="10"/>
  <c r="K123" i="10"/>
  <c r="AC123" i="10"/>
  <c r="P123" i="10"/>
  <c r="Z123" i="10"/>
  <c r="AB123" i="10"/>
  <c r="U123" i="10"/>
  <c r="V112" i="11"/>
  <c r="V92" i="11"/>
  <c r="V59" i="11"/>
  <c r="V81" i="11"/>
  <c r="V55" i="11"/>
  <c r="V43" i="11"/>
  <c r="V94" i="11"/>
  <c r="V93" i="11"/>
  <c r="V49" i="11"/>
  <c r="V44" i="11"/>
  <c r="V129" i="11"/>
  <c r="V73" i="11"/>
  <c r="V90" i="11"/>
  <c r="V77" i="11"/>
  <c r="V109" i="11"/>
  <c r="V66" i="11"/>
  <c r="V39" i="11"/>
  <c r="V103" i="11"/>
  <c r="V89" i="11"/>
  <c r="V123" i="11"/>
  <c r="V85" i="11"/>
  <c r="V84" i="11"/>
  <c r="V125" i="11"/>
  <c r="V101" i="11"/>
  <c r="V61" i="11"/>
  <c r="V91" i="11"/>
  <c r="V107" i="11"/>
  <c r="V56" i="11"/>
  <c r="V50" i="11"/>
  <c r="V104" i="11"/>
  <c r="V95" i="11"/>
  <c r="V54" i="11"/>
  <c r="V45" i="11"/>
  <c r="V110" i="11"/>
  <c r="V122" i="11"/>
  <c r="V78" i="11"/>
  <c r="V96" i="11"/>
  <c r="V117" i="11"/>
  <c r="V69" i="11"/>
  <c r="V40" i="11"/>
  <c r="V124" i="11"/>
  <c r="V126" i="11"/>
  <c r="V63" i="11"/>
  <c r="V75" i="11"/>
  <c r="V42" i="11"/>
  <c r="V67" i="11"/>
  <c r="V114" i="11"/>
  <c r="V80" i="11"/>
  <c r="V68" i="11"/>
  <c r="V119" i="11"/>
  <c r="V60" i="11"/>
  <c r="V52" i="11"/>
  <c r="V116" i="11"/>
  <c r="V97" i="11"/>
  <c r="V62" i="11"/>
  <c r="V47" i="11"/>
  <c r="V102" i="11"/>
  <c r="V128" i="11"/>
  <c r="V51" i="11"/>
  <c r="V118" i="11"/>
  <c r="V72" i="11"/>
  <c r="V88" i="11"/>
  <c r="V46" i="11"/>
  <c r="V130" i="11"/>
  <c r="V76" i="11"/>
  <c r="V83" i="11"/>
  <c r="V105" i="11"/>
  <c r="V57" i="11"/>
  <c r="V98" i="11"/>
  <c r="V87" i="11"/>
  <c r="V70" i="11"/>
  <c r="V115" i="11"/>
  <c r="V41" i="11"/>
  <c r="V64" i="11"/>
  <c r="V53" i="11"/>
  <c r="V86" i="11"/>
  <c r="V127" i="11"/>
  <c r="V79" i="11"/>
  <c r="V48" i="11"/>
  <c r="V74" i="11"/>
  <c r="V113" i="11"/>
  <c r="V71" i="11"/>
  <c r="V111" i="11"/>
  <c r="V99" i="11"/>
  <c r="V100" i="11"/>
  <c r="V58" i="11"/>
  <c r="V106" i="11"/>
  <c r="V82" i="11"/>
  <c r="V108" i="11"/>
  <c r="V65" i="11"/>
  <c r="U99" i="11"/>
  <c r="U83" i="11"/>
  <c r="U63" i="11"/>
  <c r="U119" i="11"/>
  <c r="U97" i="11"/>
  <c r="U76" i="11"/>
  <c r="U54" i="11"/>
  <c r="U46" i="11"/>
  <c r="U118" i="11"/>
  <c r="U93" i="11"/>
  <c r="U60" i="11"/>
  <c r="U77" i="11"/>
  <c r="U51" i="11"/>
  <c r="U66" i="11"/>
  <c r="U113" i="11"/>
  <c r="U112" i="11"/>
  <c r="U127" i="11"/>
  <c r="U47" i="11"/>
  <c r="U41" i="11"/>
  <c r="U114" i="11"/>
  <c r="U78" i="11"/>
  <c r="U95" i="11"/>
  <c r="U110" i="11"/>
  <c r="U94" i="11"/>
  <c r="U72" i="11"/>
  <c r="U61" i="11"/>
  <c r="U117" i="11"/>
  <c r="U90" i="11"/>
  <c r="U126" i="11"/>
  <c r="U52" i="11"/>
  <c r="U44" i="11"/>
  <c r="U109" i="11"/>
  <c r="U84" i="11"/>
  <c r="U124" i="11"/>
  <c r="U69" i="11"/>
  <c r="U43" i="11"/>
  <c r="U55" i="11"/>
  <c r="U56" i="11"/>
  <c r="U105" i="11"/>
  <c r="U116" i="11"/>
  <c r="U39" i="11"/>
  <c r="U115" i="11"/>
  <c r="U111" i="11"/>
  <c r="U108" i="11"/>
  <c r="U92" i="11"/>
  <c r="U70" i="11"/>
  <c r="U59" i="11"/>
  <c r="U106" i="11"/>
  <c r="U88" i="11"/>
  <c r="U75" i="11"/>
  <c r="U50" i="11"/>
  <c r="U42" i="11"/>
  <c r="U100" i="11"/>
  <c r="U82" i="11"/>
  <c r="U96" i="11"/>
  <c r="U64" i="11"/>
  <c r="U122" i="11"/>
  <c r="U123" i="11"/>
  <c r="U67" i="11"/>
  <c r="U53" i="11"/>
  <c r="U130" i="11"/>
  <c r="U80" i="11"/>
  <c r="U91" i="11"/>
  <c r="U102" i="11"/>
  <c r="U86" i="11"/>
  <c r="U68" i="11"/>
  <c r="U101" i="11"/>
  <c r="U85" i="11"/>
  <c r="U65" i="11"/>
  <c r="U57" i="11"/>
  <c r="U104" i="11"/>
  <c r="U81" i="11"/>
  <c r="U62" i="11"/>
  <c r="U48" i="11"/>
  <c r="U40" i="11"/>
  <c r="U98" i="11"/>
  <c r="U73" i="11"/>
  <c r="U89" i="11"/>
  <c r="U58" i="11"/>
  <c r="U71" i="11"/>
  <c r="U128" i="11"/>
  <c r="U129" i="11"/>
  <c r="U45" i="11"/>
  <c r="U125" i="11"/>
  <c r="U49" i="11"/>
  <c r="U87" i="11"/>
  <c r="U107" i="11"/>
  <c r="U79" i="11"/>
  <c r="U74" i="11"/>
  <c r="U103" i="11"/>
  <c r="T116" i="11"/>
  <c r="T70" i="11"/>
  <c r="T50" i="11"/>
  <c r="T40" i="11"/>
  <c r="T45" i="11"/>
  <c r="T110" i="11"/>
  <c r="T99" i="11"/>
  <c r="T80" i="11"/>
  <c r="T93" i="11"/>
  <c r="T39" i="11"/>
  <c r="T60" i="11"/>
  <c r="T57" i="11"/>
  <c r="T65" i="11"/>
  <c r="T81" i="11"/>
  <c r="T86" i="11"/>
  <c r="T61" i="11"/>
  <c r="T54" i="11"/>
  <c r="T55" i="11"/>
  <c r="T130" i="11"/>
  <c r="T128" i="11"/>
  <c r="T78" i="11"/>
  <c r="T106" i="11"/>
  <c r="T102" i="11"/>
  <c r="T90" i="11"/>
  <c r="T64" i="11"/>
  <c r="T58" i="11"/>
  <c r="T63" i="11"/>
  <c r="T122" i="11"/>
  <c r="T119" i="11"/>
  <c r="T96" i="11"/>
  <c r="T109" i="11"/>
  <c r="T73" i="11"/>
  <c r="T82" i="11"/>
  <c r="T71" i="11"/>
  <c r="T84" i="11"/>
  <c r="T97" i="11"/>
  <c r="T125" i="11"/>
  <c r="T74" i="11"/>
  <c r="T85" i="11"/>
  <c r="T83" i="11"/>
  <c r="T91" i="11"/>
  <c r="T111" i="11"/>
  <c r="T113" i="11"/>
  <c r="T95" i="11"/>
  <c r="T92" i="11"/>
  <c r="T89" i="11"/>
  <c r="T76" i="11"/>
  <c r="T56" i="11"/>
  <c r="T112" i="11"/>
  <c r="T44" i="11"/>
  <c r="T47" i="11"/>
  <c r="T98" i="11"/>
  <c r="T103" i="11"/>
  <c r="T100" i="11"/>
  <c r="T117" i="11"/>
  <c r="T52" i="11"/>
  <c r="T46" i="11"/>
  <c r="T88" i="11"/>
  <c r="T101" i="11"/>
  <c r="T59" i="11"/>
  <c r="T114" i="11"/>
  <c r="T68" i="11"/>
  <c r="T79" i="11"/>
  <c r="T42" i="11"/>
  <c r="T94" i="11"/>
  <c r="T49" i="11"/>
  <c r="T108" i="11"/>
  <c r="T105" i="11"/>
  <c r="T66" i="11"/>
  <c r="T77" i="11"/>
  <c r="T53" i="11"/>
  <c r="T62" i="11"/>
  <c r="T69" i="11"/>
  <c r="T118" i="11"/>
  <c r="T126" i="11"/>
  <c r="T123" i="11"/>
  <c r="T51" i="11"/>
  <c r="T48" i="11"/>
  <c r="T67" i="11"/>
  <c r="T127" i="11"/>
  <c r="T124" i="11"/>
  <c r="T43" i="11"/>
  <c r="T104" i="11"/>
  <c r="T107" i="11"/>
  <c r="T87" i="11"/>
  <c r="T41" i="11"/>
  <c r="T72" i="11"/>
  <c r="T129" i="11"/>
  <c r="T75" i="11"/>
  <c r="T115" i="11"/>
  <c r="T16" i="5"/>
  <c r="Y31" i="10"/>
  <c r="S31" i="10"/>
  <c r="AH31" i="10"/>
  <c r="T31" i="10"/>
  <c r="R31" i="10"/>
  <c r="M31" i="10"/>
  <c r="Q31" i="10"/>
  <c r="N31" i="10"/>
  <c r="W31" i="10"/>
  <c r="L31" i="10"/>
  <c r="AD31" i="10"/>
  <c r="U31" i="10"/>
  <c r="AA31" i="10"/>
  <c r="AG31" i="10"/>
  <c r="K31" i="10"/>
  <c r="AB31" i="10"/>
  <c r="P31" i="10"/>
  <c r="O31" i="10"/>
  <c r="AE31" i="10"/>
  <c r="AC31" i="10"/>
  <c r="Z31" i="10"/>
  <c r="AF31" i="10"/>
  <c r="V31" i="10"/>
  <c r="X31" i="10"/>
  <c r="E17" i="5"/>
  <c r="N118" i="10" s="1"/>
  <c r="K90" i="10"/>
  <c r="AH89" i="10"/>
  <c r="J41" i="10"/>
  <c r="C84" i="10"/>
  <c r="K84" i="10" s="1"/>
  <c r="K89" i="10"/>
  <c r="AJ84" i="10"/>
  <c r="AH84" i="10" s="1"/>
  <c r="AI38" i="10"/>
  <c r="S46" i="15"/>
  <c r="J38" i="10"/>
  <c r="AH90" i="10"/>
  <c r="K88" i="10"/>
  <c r="DE204" i="10" s="1"/>
  <c r="M171" i="11" s="1"/>
  <c r="N171" i="11" s="1"/>
  <c r="AI41" i="10"/>
  <c r="AH88" i="10"/>
  <c r="AR38" i="10"/>
  <c r="AR39" i="10"/>
  <c r="AH91" i="10"/>
  <c r="K91" i="10"/>
  <c r="AR41" i="10"/>
  <c r="AR42" i="10"/>
  <c r="R44" i="15"/>
  <c r="J44" i="10" s="1"/>
  <c r="S43" i="15"/>
  <c r="G9" i="10"/>
  <c r="T118" i="10"/>
  <c r="AC118" i="10"/>
  <c r="X118" i="10"/>
  <c r="O118" i="10"/>
  <c r="P118" i="10"/>
  <c r="AB118" i="10"/>
  <c r="AG118" i="10"/>
  <c r="AH118" i="10"/>
  <c r="U118" i="10"/>
  <c r="S118" i="10"/>
  <c r="Z118" i="10"/>
  <c r="M118" i="10"/>
  <c r="Q118" i="10"/>
  <c r="S28" i="15"/>
  <c r="E32" i="15"/>
  <c r="AJ44" i="10"/>
  <c r="E35" i="15"/>
  <c r="E3" i="15"/>
  <c r="L2" i="11"/>
  <c r="DE171" i="10"/>
  <c r="M138" i="11" s="1"/>
  <c r="N138" i="11" s="1"/>
  <c r="DE180" i="10"/>
  <c r="M147" i="11" s="1"/>
  <c r="N147" i="11" s="1"/>
  <c r="Y9" i="10"/>
  <c r="Z9" i="10"/>
  <c r="Z103" i="10" s="1"/>
  <c r="Q9" i="10"/>
  <c r="Q103" i="10" s="1"/>
  <c r="AC9" i="10"/>
  <c r="AC103" i="10" s="1"/>
  <c r="AE9" i="10"/>
  <c r="AE104" i="10" s="1"/>
  <c r="W9" i="10"/>
  <c r="W83" i="10" s="1"/>
  <c r="V9" i="10"/>
  <c r="V103" i="10" s="1"/>
  <c r="AD9" i="10"/>
  <c r="AD103" i="10" s="1"/>
  <c r="AB9" i="10"/>
  <c r="AQ3" i="10"/>
  <c r="AF9" i="10"/>
  <c r="AF104" i="10" s="1"/>
  <c r="L9" i="10"/>
  <c r="M9" i="10"/>
  <c r="M83" i="10" s="1"/>
  <c r="AH9" i="10"/>
  <c r="AH92" i="10" s="1"/>
  <c r="AA9" i="10"/>
  <c r="AA92" i="10" s="1"/>
  <c r="U9" i="10"/>
  <c r="U92" i="10" s="1"/>
  <c r="AG9" i="10"/>
  <c r="AG83" i="10" s="1"/>
  <c r="E47" i="15"/>
  <c r="K47" i="15"/>
  <c r="E44" i="15"/>
  <c r="P42" i="15"/>
  <c r="AG104" i="10"/>
  <c r="AG103" i="10"/>
  <c r="AG92" i="10"/>
  <c r="AA83" i="10"/>
  <c r="AA104" i="10"/>
  <c r="M104" i="10"/>
  <c r="M103" i="10"/>
  <c r="N9" i="10"/>
  <c r="N92" i="10" s="1"/>
  <c r="X9" i="10"/>
  <c r="X83" i="10" s="1"/>
  <c r="S9" i="10"/>
  <c r="S104" i="10" s="1"/>
  <c r="T9" i="10"/>
  <c r="T83" i="10" s="1"/>
  <c r="K9" i="10"/>
  <c r="P9" i="10"/>
  <c r="P83" i="10" s="1"/>
  <c r="P103" i="10"/>
  <c r="O9" i="10"/>
  <c r="O103" i="10" s="1"/>
  <c r="R9" i="10"/>
  <c r="R103" i="10" s="1"/>
  <c r="AB92" i="10"/>
  <c r="AB103" i="10"/>
  <c r="AB83" i="10"/>
  <c r="AB104" i="10"/>
  <c r="AD92" i="10"/>
  <c r="V104" i="10"/>
  <c r="V92" i="10"/>
  <c r="W92" i="10"/>
  <c r="W104" i="10"/>
  <c r="AE83" i="10"/>
  <c r="AE92" i="10"/>
  <c r="Q83" i="10"/>
  <c r="Y103" i="10"/>
  <c r="Y83" i="10"/>
  <c r="Y104" i="10"/>
  <c r="Y92" i="10"/>
  <c r="T92" i="10"/>
  <c r="X103" i="10"/>
  <c r="X104" i="10"/>
  <c r="O83" i="10"/>
  <c r="O104" i="10"/>
  <c r="K104" i="10"/>
  <c r="K103" i="10"/>
  <c r="S83" i="10"/>
  <c r="N103" i="10"/>
  <c r="W63" i="10"/>
  <c r="AH63" i="10"/>
  <c r="O65" i="10"/>
  <c r="L63" i="10"/>
  <c r="AD65" i="10"/>
  <c r="AA63" i="10"/>
  <c r="M63" i="10"/>
  <c r="X92" i="10"/>
  <c r="U22" i="5"/>
  <c r="U94" i="5" s="1"/>
  <c r="V94" i="5" s="1"/>
  <c r="R22" i="5"/>
  <c r="AJ70" i="11"/>
  <c r="AJ67" i="11"/>
  <c r="AJ49" i="11"/>
  <c r="AJ45" i="11"/>
  <c r="AJ40" i="11"/>
  <c r="AQ64" i="11"/>
  <c r="AQ60" i="11"/>
  <c r="AQ55" i="11"/>
  <c r="AQ54" i="11"/>
  <c r="AQ52" i="11"/>
  <c r="AQ51" i="11"/>
  <c r="AQ50" i="11"/>
  <c r="AE89" i="11"/>
  <c r="AO85" i="11"/>
  <c r="AQ67" i="11"/>
  <c r="X123" i="10"/>
  <c r="W123" i="10"/>
  <c r="S123" i="10"/>
  <c r="AE123" i="10"/>
  <c r="AH123" i="10"/>
  <c r="E26" i="5"/>
  <c r="L111" i="10"/>
  <c r="AF26" i="10"/>
  <c r="AF111" i="10"/>
  <c r="T111" i="10"/>
  <c r="X111" i="10"/>
  <c r="Q111" i="10"/>
  <c r="Y111" i="10"/>
  <c r="AG111" i="10"/>
  <c r="U26" i="10"/>
  <c r="K111" i="10"/>
  <c r="S111" i="10"/>
  <c r="AA111" i="10"/>
  <c r="K26" i="10"/>
  <c r="AA26" i="10"/>
  <c r="O28" i="10"/>
  <c r="W28" i="10"/>
  <c r="AE28" i="10"/>
  <c r="V26" i="10"/>
  <c r="AP48" i="11"/>
  <c r="AP119" i="11"/>
  <c r="AP96" i="11"/>
  <c r="AP71" i="11"/>
  <c r="AJ39" i="11"/>
  <c r="AJ43" i="11"/>
  <c r="AJ44" i="11"/>
  <c r="AG45" i="11"/>
  <c r="AQ49" i="11"/>
  <c r="AG60" i="11"/>
  <c r="AQ71" i="11"/>
  <c r="AQ80" i="11"/>
  <c r="AG39" i="11"/>
  <c r="AO72" i="11"/>
  <c r="AO59" i="11"/>
  <c r="AO42" i="11"/>
  <c r="AQ124" i="11"/>
  <c r="AI76" i="10"/>
  <c r="AR234" i="11"/>
  <c r="J76" i="10"/>
  <c r="J77" i="10"/>
  <c r="AI77" i="10"/>
  <c r="AR235" i="11"/>
  <c r="AR52" i="11" s="1"/>
  <c r="AJ106" i="11"/>
  <c r="AL103" i="11"/>
  <c r="AP86" i="11"/>
  <c r="AP74" i="11"/>
  <c r="AP77" i="11"/>
  <c r="AJ75" i="11"/>
  <c r="AJ77" i="11"/>
  <c r="AJ80" i="11"/>
  <c r="AQ84" i="11"/>
  <c r="AJ92" i="11"/>
  <c r="Z93" i="11"/>
  <c r="AJ96" i="11"/>
  <c r="Z100" i="11"/>
  <c r="Z109" i="11"/>
  <c r="AJ118" i="11"/>
  <c r="AJ124" i="11"/>
  <c r="AQ126" i="11"/>
  <c r="DE153" i="10"/>
  <c r="M120" i="11" s="1"/>
  <c r="N120" i="11" s="1"/>
  <c r="DE154" i="10"/>
  <c r="M121" i="11"/>
  <c r="N121" i="11" s="1"/>
  <c r="Z69" i="11"/>
  <c r="AJ82" i="11"/>
  <c r="AN98" i="11"/>
  <c r="AP110" i="11"/>
  <c r="AP79" i="11"/>
  <c r="AQ91" i="11"/>
  <c r="AH99" i="11"/>
  <c r="X126" i="10"/>
  <c r="C37" i="10"/>
  <c r="AR102" i="11"/>
  <c r="AR114" i="11"/>
  <c r="AR71" i="11"/>
  <c r="AR68" i="11"/>
  <c r="AR78" i="11"/>
  <c r="AR101" i="11"/>
  <c r="AR111" i="11"/>
  <c r="AR81" i="11"/>
  <c r="AR76" i="11"/>
  <c r="AR108" i="11"/>
  <c r="AR40" i="11"/>
  <c r="AR127" i="11"/>
  <c r="AR75" i="11"/>
  <c r="AH66" i="10"/>
  <c r="AF66" i="10"/>
  <c r="AF74" i="10" s="1"/>
  <c r="AD66" i="10"/>
  <c r="AD74" i="10" s="1"/>
  <c r="AA66" i="10"/>
  <c r="Z66" i="10"/>
  <c r="V66" i="10"/>
  <c r="T66" i="10"/>
  <c r="T74" i="10" s="1"/>
  <c r="R66" i="10"/>
  <c r="R74" i="10" s="1"/>
  <c r="P66" i="10"/>
  <c r="N66" i="10"/>
  <c r="L66" i="10"/>
  <c r="AE66" i="10"/>
  <c r="AB66" i="10"/>
  <c r="Y66" i="10"/>
  <c r="W66" i="10"/>
  <c r="S66" i="10"/>
  <c r="S74" i="10" s="1"/>
  <c r="O66" i="10"/>
  <c r="O74" i="10" s="1"/>
  <c r="K66" i="10"/>
  <c r="K74" i="10" s="1"/>
  <c r="AG66" i="10"/>
  <c r="AC66" i="10"/>
  <c r="X66" i="10"/>
  <c r="U66" i="10"/>
  <c r="Q66" i="10"/>
  <c r="M66" i="10"/>
  <c r="AG61" i="10"/>
  <c r="Y61" i="10"/>
  <c r="Q61" i="10"/>
  <c r="AG53" i="10"/>
  <c r="Y53" i="10"/>
  <c r="Q53" i="10"/>
  <c r="AH61" i="10"/>
  <c r="Z61" i="10"/>
  <c r="R61" i="10"/>
  <c r="AH53" i="10"/>
  <c r="Z53" i="10"/>
  <c r="R53" i="10"/>
  <c r="AE61" i="10"/>
  <c r="W61" i="10"/>
  <c r="O61" i="10"/>
  <c r="AE53" i="10"/>
  <c r="W53" i="10"/>
  <c r="O53" i="10"/>
  <c r="AF61" i="10"/>
  <c r="X61" i="10"/>
  <c r="P61" i="10"/>
  <c r="AF53" i="10"/>
  <c r="X53" i="10"/>
  <c r="P53" i="10"/>
  <c r="AG122" i="10"/>
  <c r="AG130" i="10" s="1"/>
  <c r="AC122" i="10"/>
  <c r="AC130" i="10" s="1"/>
  <c r="Y122" i="10"/>
  <c r="Y130" i="10" s="1"/>
  <c r="U122" i="10"/>
  <c r="U130" i="10" s="1"/>
  <c r="Q122" i="10"/>
  <c r="Q130" i="10" s="1"/>
  <c r="M122" i="10"/>
  <c r="M130" i="10" s="1"/>
  <c r="AH122" i="10"/>
  <c r="AH130" i="10" s="1"/>
  <c r="AD122" i="10"/>
  <c r="AD130" i="10" s="1"/>
  <c r="Z122" i="10"/>
  <c r="Z130" i="10" s="1"/>
  <c r="V122" i="10"/>
  <c r="V130" i="10" s="1"/>
  <c r="R122" i="10"/>
  <c r="R130" i="10" s="1"/>
  <c r="N122" i="10"/>
  <c r="N130" i="10" s="1"/>
  <c r="AE122" i="10"/>
  <c r="AE130" i="10" s="1"/>
  <c r="AA122" i="10"/>
  <c r="AA130" i="10" s="1"/>
  <c r="W122" i="10"/>
  <c r="W130" i="10" s="1"/>
  <c r="S122" i="10"/>
  <c r="S130" i="10" s="1"/>
  <c r="O122" i="10"/>
  <c r="O130" i="10" s="1"/>
  <c r="K122" i="10"/>
  <c r="K130" i="10" s="1"/>
  <c r="AF122" i="10"/>
  <c r="AF130" i="10" s="1"/>
  <c r="AB122" i="10"/>
  <c r="AB130" i="10" s="1"/>
  <c r="X122" i="10"/>
  <c r="X130" i="10" s="1"/>
  <c r="T122" i="10"/>
  <c r="T130" i="10" s="1"/>
  <c r="P122" i="10"/>
  <c r="P130" i="10" s="1"/>
  <c r="L122" i="10"/>
  <c r="L130" i="10" s="1"/>
  <c r="T22" i="5"/>
  <c r="R94" i="5"/>
  <c r="T94" i="5"/>
  <c r="AC61" i="10"/>
  <c r="M61" i="10"/>
  <c r="U53" i="10"/>
  <c r="AD61" i="10"/>
  <c r="N61" i="10"/>
  <c r="V53" i="10"/>
  <c r="AA61" i="10"/>
  <c r="K61" i="10"/>
  <c r="S53" i="10"/>
  <c r="AB61" i="10"/>
  <c r="L61" i="10"/>
  <c r="T53" i="10"/>
  <c r="E23" i="5"/>
  <c r="U61" i="10"/>
  <c r="AC53" i="10"/>
  <c r="M53" i="10"/>
  <c r="V61" i="10"/>
  <c r="AD53" i="10"/>
  <c r="N53" i="10"/>
  <c r="S61" i="10"/>
  <c r="AA53" i="10"/>
  <c r="K53" i="10"/>
  <c r="T61" i="10"/>
  <c r="AB53" i="10"/>
  <c r="L53" i="10"/>
  <c r="Q74" i="10"/>
  <c r="M74" i="10"/>
  <c r="U74" i="10"/>
  <c r="AC74" i="10"/>
  <c r="Y74" i="10"/>
  <c r="AE74" i="10"/>
  <c r="N74" i="10"/>
  <c r="V74" i="10"/>
  <c r="AA74" i="10"/>
  <c r="Y65" i="10"/>
  <c r="AG63" i="10"/>
  <c r="N65" i="10"/>
  <c r="AE65" i="10"/>
  <c r="X65" i="10"/>
  <c r="Y63" i="10"/>
  <c r="AB63" i="10"/>
  <c r="E8" i="15"/>
  <c r="H8" i="15"/>
  <c r="V63" i="10"/>
  <c r="U65" i="10"/>
  <c r="K63" i="10"/>
  <c r="Q63" i="10"/>
  <c r="Z65" i="10"/>
  <c r="AE63" i="10"/>
  <c r="U63" i="10"/>
  <c r="AA65" i="10"/>
  <c r="K65" i="10"/>
  <c r="AF63" i="10"/>
  <c r="R63" i="10"/>
  <c r="T65" i="10"/>
  <c r="S7" i="15"/>
  <c r="P65" i="10"/>
  <c r="AF65" i="10"/>
  <c r="P63" i="10"/>
  <c r="S63" i="10"/>
  <c r="W65" i="10"/>
  <c r="AD63" i="10"/>
  <c r="O63" i="10"/>
  <c r="V65" i="10"/>
  <c r="Z63" i="10"/>
  <c r="Q65" i="10"/>
  <c r="AG65" i="10"/>
  <c r="T63" i="10"/>
  <c r="AB65" i="10"/>
  <c r="N63" i="10"/>
  <c r="R65" i="10"/>
  <c r="X63" i="10"/>
  <c r="AC65" i="10"/>
  <c r="C1" i="16" l="1"/>
  <c r="AL46" i="11"/>
  <c r="AL40" i="11"/>
  <c r="AL75" i="11"/>
  <c r="AL78" i="11"/>
  <c r="AL93" i="11"/>
  <c r="AL95" i="11"/>
  <c r="AL118" i="11"/>
  <c r="AL55" i="11"/>
  <c r="AL69" i="11"/>
  <c r="AL98" i="11"/>
  <c r="AL52" i="11"/>
  <c r="AL86" i="11"/>
  <c r="AL89" i="11"/>
  <c r="AL119" i="11"/>
  <c r="AL130" i="11"/>
  <c r="AL61" i="11"/>
  <c r="AL63" i="11"/>
  <c r="AL101" i="11"/>
  <c r="AL114" i="11"/>
  <c r="AL99" i="11"/>
  <c r="AL71" i="11"/>
  <c r="AL91" i="11"/>
  <c r="AL97" i="11"/>
  <c r="AL64" i="11"/>
  <c r="Z58" i="11"/>
  <c r="Z49" i="11"/>
  <c r="Z116" i="11"/>
  <c r="Z44" i="11"/>
  <c r="Z113" i="11"/>
  <c r="Z43" i="11"/>
  <c r="Z123" i="11"/>
  <c r="Z68" i="11"/>
  <c r="Z104" i="11"/>
  <c r="Z94" i="11"/>
  <c r="Z90" i="11"/>
  <c r="Z65" i="11"/>
  <c r="Z97" i="11"/>
  <c r="Z110" i="11"/>
  <c r="Z108" i="11"/>
  <c r="Z63" i="11"/>
  <c r="Z88" i="11"/>
  <c r="Z82" i="11"/>
  <c r="Z103" i="11"/>
  <c r="Z101" i="11"/>
  <c r="Z61" i="11"/>
  <c r="Z81" i="11"/>
  <c r="Z98" i="11"/>
  <c r="Z106" i="11"/>
  <c r="Z89" i="11"/>
  <c r="Z128" i="11"/>
  <c r="Z52" i="11"/>
  <c r="Z72" i="11"/>
  <c r="Z119" i="11"/>
  <c r="Z111" i="11"/>
  <c r="Z99" i="11"/>
  <c r="AF231" i="11"/>
  <c r="DE136" i="10"/>
  <c r="M105" i="11" s="1"/>
  <c r="N105" i="11" s="1"/>
  <c r="DE134" i="10"/>
  <c r="M103" i="11" s="1"/>
  <c r="N103" i="11" s="1"/>
  <c r="DE82" i="10"/>
  <c r="M55" i="11" s="1"/>
  <c r="N55" i="11" s="1"/>
  <c r="DE135" i="10"/>
  <c r="M104" i="11" s="1"/>
  <c r="N104" i="11" s="1"/>
  <c r="DE119" i="10"/>
  <c r="M88" i="11" s="1"/>
  <c r="N88" i="11" s="1"/>
  <c r="DE83" i="10"/>
  <c r="M56" i="11" s="1"/>
  <c r="N56" i="11" s="1"/>
  <c r="DE148" i="10"/>
  <c r="M117" i="11" s="1"/>
  <c r="N117" i="11" s="1"/>
  <c r="DE102" i="10"/>
  <c r="M73" i="11" s="1"/>
  <c r="N73" i="11" s="1"/>
  <c r="DE99" i="10"/>
  <c r="M70" i="11" s="1"/>
  <c r="N70" i="11" s="1"/>
  <c r="DE131" i="10"/>
  <c r="M100" i="11" s="1"/>
  <c r="N100" i="11" s="1"/>
  <c r="DE124" i="10"/>
  <c r="M93" i="11" s="1"/>
  <c r="N93" i="11" s="1"/>
  <c r="DE142" i="10"/>
  <c r="M111" i="11" s="1"/>
  <c r="N111" i="11" s="1"/>
  <c r="DE137" i="10"/>
  <c r="M106" i="11" s="1"/>
  <c r="N106" i="11" s="1"/>
  <c r="DE64" i="10"/>
  <c r="M41" i="11" s="1"/>
  <c r="N41" i="11" s="1"/>
  <c r="DE118" i="10"/>
  <c r="M87" i="11" s="1"/>
  <c r="N87" i="11" s="1"/>
  <c r="DE80" i="10"/>
  <c r="M53" i="11" s="1"/>
  <c r="N53" i="11" s="1"/>
  <c r="DE66" i="10"/>
  <c r="DE130" i="10"/>
  <c r="M99" i="11" s="1"/>
  <c r="N99" i="11" s="1"/>
  <c r="DE73" i="10"/>
  <c r="M48" i="11" s="1"/>
  <c r="N48" i="11" s="1"/>
  <c r="DE69" i="10"/>
  <c r="M45" i="11" s="1"/>
  <c r="N45" i="11" s="1"/>
  <c r="AK86" i="11"/>
  <c r="AK106" i="11"/>
  <c r="AK90" i="11"/>
  <c r="AK48" i="11"/>
  <c r="AK128" i="11"/>
  <c r="AK41" i="11"/>
  <c r="AR47" i="11"/>
  <c r="AR95" i="11"/>
  <c r="AR59" i="11"/>
  <c r="AR118" i="11"/>
  <c r="AR116" i="11"/>
  <c r="S103" i="10"/>
  <c r="Q104" i="10"/>
  <c r="V83" i="10"/>
  <c r="AJ12" i="10"/>
  <c r="AA103" i="10"/>
  <c r="AF83" i="10"/>
  <c r="AI44" i="10"/>
  <c r="DE184" i="10"/>
  <c r="M151" i="11" s="1"/>
  <c r="N151" i="11" s="1"/>
  <c r="AD118" i="10"/>
  <c r="K118" i="10"/>
  <c r="AA118" i="10"/>
  <c r="DE116" i="10"/>
  <c r="M85" i="11" s="1"/>
  <c r="N85" i="11" s="1"/>
  <c r="DE100" i="10"/>
  <c r="M71" i="11" s="1"/>
  <c r="N71" i="11" s="1"/>
  <c r="DE77" i="10"/>
  <c r="M51" i="11" s="1"/>
  <c r="N51" i="11" s="1"/>
  <c r="DE129" i="10"/>
  <c r="M98" i="11" s="1"/>
  <c r="N98" i="11" s="1"/>
  <c r="AK100" i="11"/>
  <c r="AK113" i="11"/>
  <c r="AK79" i="11"/>
  <c r="AK74" i="11"/>
  <c r="AK50" i="11"/>
  <c r="AK63" i="11"/>
  <c r="AL94" i="11"/>
  <c r="AL100" i="11"/>
  <c r="AL49" i="11"/>
  <c r="AL74" i="11"/>
  <c r="AL76" i="11"/>
  <c r="AL45" i="11"/>
  <c r="AL105" i="11"/>
  <c r="DE140" i="10"/>
  <c r="M109" i="11" s="1"/>
  <c r="N109" i="11" s="1"/>
  <c r="Z41" i="11"/>
  <c r="Z117" i="11"/>
  <c r="W97" i="10"/>
  <c r="AP95" i="10"/>
  <c r="AF103" i="10"/>
  <c r="V22" i="5"/>
  <c r="AR64" i="11"/>
  <c r="AR112" i="11"/>
  <c r="AR67" i="11"/>
  <c r="AR58" i="11"/>
  <c r="P104" i="10"/>
  <c r="Q92" i="10"/>
  <c r="AH103" i="10"/>
  <c r="AF92" i="10"/>
  <c r="DE167" i="10"/>
  <c r="M134" i="11" s="1"/>
  <c r="N134" i="11" s="1"/>
  <c r="R118" i="10"/>
  <c r="L118" i="10"/>
  <c r="V118" i="10"/>
  <c r="DE202" i="10"/>
  <c r="M169" i="11" s="1"/>
  <c r="N169" i="11" s="1"/>
  <c r="C31" i="10"/>
  <c r="DE139" i="10"/>
  <c r="M108" i="11" s="1"/>
  <c r="N108" i="11" s="1"/>
  <c r="DE70" i="10"/>
  <c r="M46" i="11" s="1"/>
  <c r="N46" i="11" s="1"/>
  <c r="DE121" i="10"/>
  <c r="M90" i="11" s="1"/>
  <c r="N90" i="11" s="1"/>
  <c r="DE95" i="10"/>
  <c r="M67" i="11" s="1"/>
  <c r="N67" i="11" s="1"/>
  <c r="AK62" i="11"/>
  <c r="AK64" i="11"/>
  <c r="AK95" i="11"/>
  <c r="AK115" i="11"/>
  <c r="AK58" i="11"/>
  <c r="AK72" i="11"/>
  <c r="AL104" i="11"/>
  <c r="AL50" i="11"/>
  <c r="AL88" i="11"/>
  <c r="AL48" i="11"/>
  <c r="AL109" i="11"/>
  <c r="AL59" i="11"/>
  <c r="AL58" i="11"/>
  <c r="DE67" i="10"/>
  <c r="M43" i="11" s="1"/>
  <c r="N43" i="11" s="1"/>
  <c r="Z57" i="11"/>
  <c r="AN49" i="11"/>
  <c r="AN78" i="11"/>
  <c r="AN95" i="11"/>
  <c r="AN106" i="11"/>
  <c r="AN67" i="11"/>
  <c r="AN105" i="11"/>
  <c r="AN65" i="11"/>
  <c r="AN71" i="11"/>
  <c r="AN125" i="11"/>
  <c r="AN72" i="11"/>
  <c r="AN55" i="11"/>
  <c r="AN114" i="11"/>
  <c r="AN47" i="11"/>
  <c r="AN113" i="11"/>
  <c r="AN130" i="11"/>
  <c r="AN87" i="11"/>
  <c r="AN108" i="11"/>
  <c r="AN62" i="11"/>
  <c r="AN61" i="11"/>
  <c r="AN117" i="11"/>
  <c r="AN126" i="11"/>
  <c r="AN116" i="11"/>
  <c r="AN85" i="11"/>
  <c r="AN46" i="11"/>
  <c r="AN103" i="11"/>
  <c r="AN83" i="11"/>
  <c r="AN54" i="11"/>
  <c r="AN111" i="11"/>
  <c r="AN59" i="11"/>
  <c r="AN112" i="11"/>
  <c r="AN50" i="11"/>
  <c r="AN73" i="11"/>
  <c r="AN86" i="11"/>
  <c r="AN42" i="11"/>
  <c r="AN100" i="11"/>
  <c r="AN76" i="11"/>
  <c r="AN107" i="11"/>
  <c r="AN115" i="11"/>
  <c r="AN56" i="11"/>
  <c r="AN123" i="11"/>
  <c r="AN79" i="11"/>
  <c r="AN90" i="11"/>
  <c r="AN89" i="11"/>
  <c r="AN99" i="11"/>
  <c r="AN118" i="11"/>
  <c r="AN57" i="11"/>
  <c r="AN70" i="11"/>
  <c r="AN66" i="11"/>
  <c r="AN64" i="11"/>
  <c r="AN96" i="11"/>
  <c r="AN127" i="11"/>
  <c r="AN97" i="11"/>
  <c r="AN128" i="11"/>
  <c r="AN69" i="11"/>
  <c r="AN101" i="11"/>
  <c r="AN124" i="11"/>
  <c r="AN53" i="11"/>
  <c r="AN44" i="11"/>
  <c r="AN39" i="11"/>
  <c r="AN80" i="11"/>
  <c r="AK68" i="11"/>
  <c r="S67" i="15"/>
  <c r="P68" i="15"/>
  <c r="R68" i="15" s="1"/>
  <c r="AR72" i="11"/>
  <c r="AR63" i="11"/>
  <c r="AR74" i="11"/>
  <c r="AR107" i="11"/>
  <c r="P92" i="10"/>
  <c r="AH104" i="10"/>
  <c r="DE191" i="10"/>
  <c r="M158" i="11" s="1"/>
  <c r="N158" i="11" s="1"/>
  <c r="DE169" i="10"/>
  <c r="M136" i="11" s="1"/>
  <c r="N136" i="11" s="1"/>
  <c r="DE101" i="10"/>
  <c r="M72" i="11" s="1"/>
  <c r="N72" i="11" s="1"/>
  <c r="DE88" i="10"/>
  <c r="M61" i="11" s="1"/>
  <c r="N61" i="11" s="1"/>
  <c r="DE126" i="10"/>
  <c r="M95" i="11" s="1"/>
  <c r="N95" i="11" s="1"/>
  <c r="DE117" i="10"/>
  <c r="M86" i="11" s="1"/>
  <c r="N86" i="11" s="1"/>
  <c r="AK125" i="11"/>
  <c r="AK103" i="11"/>
  <c r="AK111" i="11"/>
  <c r="AK75" i="11"/>
  <c r="AK89" i="11"/>
  <c r="AK92" i="11"/>
  <c r="AL128" i="11"/>
  <c r="AL81" i="11"/>
  <c r="AL39" i="11"/>
  <c r="AL79" i="11"/>
  <c r="AL44" i="11"/>
  <c r="AL73" i="11"/>
  <c r="AL77" i="11"/>
  <c r="DE138" i="10"/>
  <c r="M107" i="11" s="1"/>
  <c r="N107" i="11" s="1"/>
  <c r="Z83" i="11"/>
  <c r="Z59" i="11"/>
  <c r="DE188" i="10"/>
  <c r="M155" i="11" s="1"/>
  <c r="N155" i="11" s="1"/>
  <c r="AR84" i="11"/>
  <c r="AR90" i="11"/>
  <c r="AR119" i="11"/>
  <c r="AR129" i="11"/>
  <c r="O92" i="10"/>
  <c r="AE103" i="10"/>
  <c r="U104" i="10"/>
  <c r="DE192" i="10"/>
  <c r="M159" i="11" s="1"/>
  <c r="N159" i="11" s="1"/>
  <c r="DE195" i="10"/>
  <c r="M162" i="11" s="1"/>
  <c r="N162" i="11" s="1"/>
  <c r="W118" i="10"/>
  <c r="AE118" i="10"/>
  <c r="DE96" i="10"/>
  <c r="M68" i="11" s="1"/>
  <c r="N68" i="11" s="1"/>
  <c r="DE68" i="10"/>
  <c r="M44" i="11" s="1"/>
  <c r="N44" i="11" s="1"/>
  <c r="DE122" i="10"/>
  <c r="M91" i="11" s="1"/>
  <c r="N91" i="11" s="1"/>
  <c r="DE92" i="10"/>
  <c r="M64" i="11" s="1"/>
  <c r="N64" i="11" s="1"/>
  <c r="DE123" i="10"/>
  <c r="M92" i="11" s="1"/>
  <c r="N92" i="11" s="1"/>
  <c r="AK93" i="11"/>
  <c r="AK44" i="11"/>
  <c r="AK57" i="11"/>
  <c r="AK45" i="11"/>
  <c r="AK105" i="11"/>
  <c r="AK108" i="11"/>
  <c r="AL115" i="11"/>
  <c r="AL117" i="11"/>
  <c r="AL68" i="11"/>
  <c r="AL60" i="11"/>
  <c r="AL62" i="11"/>
  <c r="AL56" i="11"/>
  <c r="AL124" i="11"/>
  <c r="DE84" i="10"/>
  <c r="M57" i="11" s="1"/>
  <c r="N57" i="11" s="1"/>
  <c r="DE65" i="10"/>
  <c r="M42" i="11" s="1"/>
  <c r="N42" i="11" s="1"/>
  <c r="Z70" i="11"/>
  <c r="AK77" i="11"/>
  <c r="S52" i="15"/>
  <c r="DE174" i="10"/>
  <c r="M141" i="11" s="1"/>
  <c r="N141" i="11" s="1"/>
  <c r="DE187" i="10"/>
  <c r="M154" i="11" s="1"/>
  <c r="N154" i="11" s="1"/>
  <c r="DE175" i="10"/>
  <c r="M142" i="11" s="1"/>
  <c r="N142" i="11" s="1"/>
  <c r="DE114" i="10"/>
  <c r="M83" i="11" s="1"/>
  <c r="N83" i="11" s="1"/>
  <c r="DE132" i="10"/>
  <c r="M101" i="11" s="1"/>
  <c r="N101" i="11" s="1"/>
  <c r="AK42" i="11"/>
  <c r="AK60" i="11"/>
  <c r="AK52" i="11"/>
  <c r="AK65" i="11"/>
  <c r="AK82" i="11"/>
  <c r="AK76" i="11"/>
  <c r="AK47" i="11"/>
  <c r="AL90" i="11"/>
  <c r="AL65" i="11"/>
  <c r="AL54" i="11"/>
  <c r="AL80" i="11"/>
  <c r="AL82" i="11"/>
  <c r="AL92" i="11"/>
  <c r="DE147" i="10"/>
  <c r="M116" i="11" s="1"/>
  <c r="N116" i="11" s="1"/>
  <c r="Z85" i="11"/>
  <c r="AK67" i="11"/>
  <c r="AK61" i="11"/>
  <c r="DE186" i="10"/>
  <c r="M153" i="11" s="1"/>
  <c r="N153" i="11" s="1"/>
  <c r="DE198" i="10"/>
  <c r="M165" i="11" s="1"/>
  <c r="N165" i="11" s="1"/>
  <c r="E68" i="15"/>
  <c r="DE115" i="10"/>
  <c r="M84" i="11" s="1"/>
  <c r="N84" i="11" s="1"/>
  <c r="AK116" i="11"/>
  <c r="AK66" i="11"/>
  <c r="AK83" i="11"/>
  <c r="AK43" i="11"/>
  <c r="AK88" i="11"/>
  <c r="AK129" i="11"/>
  <c r="AL122" i="11"/>
  <c r="AL107" i="11"/>
  <c r="AL113" i="11"/>
  <c r="AL96" i="11"/>
  <c r="AL111" i="11"/>
  <c r="AL112" i="11"/>
  <c r="DE75" i="10"/>
  <c r="M49" i="11" s="1"/>
  <c r="N49" i="11" s="1"/>
  <c r="Z92" i="11"/>
  <c r="AL53" i="11"/>
  <c r="AP70" i="11"/>
  <c r="AP54" i="11"/>
  <c r="AP81" i="11"/>
  <c r="AK130" i="11"/>
  <c r="DE81" i="10"/>
  <c r="M54" i="11" s="1"/>
  <c r="N54" i="11" s="1"/>
  <c r="DE108" i="10"/>
  <c r="M77" i="11" s="1"/>
  <c r="N77" i="11" s="1"/>
  <c r="DE160" i="10"/>
  <c r="M127" i="11" s="1"/>
  <c r="N127" i="11" s="1"/>
  <c r="AK46" i="11"/>
  <c r="N28" i="10"/>
  <c r="C28" i="10" s="1"/>
  <c r="AH95" i="11"/>
  <c r="U25" i="5"/>
  <c r="V25" i="5" s="1"/>
  <c r="AO116" i="11"/>
  <c r="AO54" i="11"/>
  <c r="O123" i="10"/>
  <c r="AA123" i="10"/>
  <c r="N123" i="10"/>
  <c r="S49" i="15"/>
  <c r="AG24" i="10"/>
  <c r="W24" i="10"/>
  <c r="AH24" i="10"/>
  <c r="AC24" i="10"/>
  <c r="S24" i="10"/>
  <c r="R24" i="10"/>
  <c r="AF24" i="10"/>
  <c r="Y24" i="10"/>
  <c r="O24" i="10"/>
  <c r="X24" i="10"/>
  <c r="Q24" i="10"/>
  <c r="AD24" i="10"/>
  <c r="AK70" i="11"/>
  <c r="AK80" i="11"/>
  <c r="AK123" i="11"/>
  <c r="AK102" i="11"/>
  <c r="AK40" i="11"/>
  <c r="AP126" i="11"/>
  <c r="AP56" i="11"/>
  <c r="AP92" i="11"/>
  <c r="AP118" i="11"/>
  <c r="AP117" i="11"/>
  <c r="AK51" i="11"/>
  <c r="AP91" i="11"/>
  <c r="DE144" i="10"/>
  <c r="M113" i="11" s="1"/>
  <c r="N113" i="11" s="1"/>
  <c r="DE106" i="10"/>
  <c r="M75" i="11" s="1"/>
  <c r="N75" i="11" s="1"/>
  <c r="DE157" i="10"/>
  <c r="M124" i="11" s="1"/>
  <c r="N124" i="11" s="1"/>
  <c r="AK56" i="11"/>
  <c r="V123" i="10"/>
  <c r="AQ130" i="11"/>
  <c r="V24" i="10"/>
  <c r="L24" i="10"/>
  <c r="X28" i="10"/>
  <c r="AP93" i="11"/>
  <c r="DE155" i="10"/>
  <c r="M122" i="11" s="1"/>
  <c r="N122" i="11" s="1"/>
  <c r="AB43" i="11"/>
  <c r="AB56" i="11"/>
  <c r="AB55" i="11"/>
  <c r="AB86" i="11"/>
  <c r="AL51" i="11"/>
  <c r="AL126" i="11"/>
  <c r="AL41" i="11"/>
  <c r="AL127" i="11"/>
  <c r="AL108" i="11"/>
  <c r="AL72" i="11"/>
  <c r="AL84" i="11"/>
  <c r="AL125" i="11"/>
  <c r="AL70" i="11"/>
  <c r="AL85" i="11"/>
  <c r="AL83" i="11"/>
  <c r="AQ113" i="11"/>
  <c r="DE76" i="10"/>
  <c r="M50" i="11" s="1"/>
  <c r="N50" i="11" s="1"/>
  <c r="AP62" i="11"/>
  <c r="AP55" i="11"/>
  <c r="AK98" i="11"/>
  <c r="AP108" i="11"/>
  <c r="AP88" i="11"/>
  <c r="AP51" i="11"/>
  <c r="AP73" i="11"/>
  <c r="AP114" i="11"/>
  <c r="DE163" i="10"/>
  <c r="M130" i="11" s="1"/>
  <c r="N130" i="11" s="1"/>
  <c r="DE133" i="10"/>
  <c r="M102" i="11" s="1"/>
  <c r="N102" i="11" s="1"/>
  <c r="AK96" i="11"/>
  <c r="AJ16" i="10"/>
  <c r="Z24" i="10"/>
  <c r="P24" i="10"/>
  <c r="AF28" i="10"/>
  <c r="U13" i="5"/>
  <c r="V13" i="5" s="1"/>
  <c r="R13" i="5"/>
  <c r="N97" i="10"/>
  <c r="AJ95" i="10"/>
  <c r="AK95" i="10"/>
  <c r="AL95" i="10"/>
  <c r="AC75" i="11"/>
  <c r="AC82" i="11"/>
  <c r="AC129" i="11"/>
  <c r="AC86" i="11"/>
  <c r="AC44" i="11"/>
  <c r="AC115" i="11"/>
  <c r="AH59" i="11"/>
  <c r="AH116" i="11"/>
  <c r="AH89" i="11"/>
  <c r="AH94" i="11"/>
  <c r="AM72" i="11"/>
  <c r="AM42" i="11"/>
  <c r="DE159" i="10"/>
  <c r="M126" i="11" s="1"/>
  <c r="N126" i="11" s="1"/>
  <c r="AP109" i="11"/>
  <c r="AP41" i="11"/>
  <c r="AP39" i="11"/>
  <c r="AP104" i="11"/>
  <c r="AP65" i="11"/>
  <c r="AH48" i="11"/>
  <c r="AP40" i="11"/>
  <c r="AP59" i="11"/>
  <c r="AK127" i="11"/>
  <c r="AP129" i="11"/>
  <c r="DE109" i="10"/>
  <c r="M78" i="11" s="1"/>
  <c r="N78" i="11" s="1"/>
  <c r="AK112" i="11"/>
  <c r="N24" i="10"/>
  <c r="T24" i="10"/>
  <c r="AK124" i="11"/>
  <c r="J19" i="10"/>
  <c r="AI19" i="10"/>
  <c r="R7" i="5"/>
  <c r="AC16" i="10" s="1"/>
  <c r="AG76" i="11"/>
  <c r="AM95" i="10"/>
  <c r="R97" i="10"/>
  <c r="AD88" i="11"/>
  <c r="AD53" i="11"/>
  <c r="AD65" i="11"/>
  <c r="AD225" i="11"/>
  <c r="DE112" i="10"/>
  <c r="M81" i="11" s="1"/>
  <c r="N81" i="11" s="1"/>
  <c r="DE107" i="10"/>
  <c r="M76" i="11" s="1"/>
  <c r="N76" i="11" s="1"/>
  <c r="DE161" i="10"/>
  <c r="M128" i="11" s="1"/>
  <c r="N128" i="11" s="1"/>
  <c r="DE111" i="10"/>
  <c r="M80" i="11" s="1"/>
  <c r="N80" i="11" s="1"/>
  <c r="DE162" i="10"/>
  <c r="M129" i="11" s="1"/>
  <c r="N129" i="11" s="1"/>
  <c r="AP53" i="11"/>
  <c r="AP122" i="11"/>
  <c r="AP106" i="11"/>
  <c r="DE62" i="10"/>
  <c r="M39" i="11" s="1"/>
  <c r="N39" i="11" s="1"/>
  <c r="AP89" i="11"/>
  <c r="AP45" i="11"/>
  <c r="AK109" i="11"/>
  <c r="DE63" i="10"/>
  <c r="M40" i="11" s="1"/>
  <c r="N40" i="11" s="1"/>
  <c r="DE110" i="10"/>
  <c r="M79" i="11" s="1"/>
  <c r="N79" i="11" s="1"/>
  <c r="AK81" i="11"/>
  <c r="AP116" i="11"/>
  <c r="K24" i="10"/>
  <c r="C24" i="10" s="1"/>
  <c r="F6" i="10" s="1"/>
  <c r="AB24" i="10"/>
  <c r="AP127" i="11"/>
  <c r="AJ15" i="10"/>
  <c r="AH26" i="10"/>
  <c r="P28" i="10"/>
  <c r="AC28" i="10"/>
  <c r="R26" i="10"/>
  <c r="AG26" i="10"/>
  <c r="P26" i="10"/>
  <c r="C26" i="10" s="1"/>
  <c r="AD111" i="10"/>
  <c r="Q26" i="10"/>
  <c r="AD26" i="10"/>
  <c r="N111" i="10"/>
  <c r="V28" i="10"/>
  <c r="M65" i="10"/>
  <c r="AJ65" i="10" s="1"/>
  <c r="AC63" i="10"/>
  <c r="C63" i="10" s="1"/>
  <c r="AH65" i="10"/>
  <c r="S65" i="10"/>
  <c r="AK49" i="11"/>
  <c r="DE113" i="10"/>
  <c r="M82" i="11" s="1"/>
  <c r="N82" i="11" s="1"/>
  <c r="AP47" i="11"/>
  <c r="DE156" i="10"/>
  <c r="M123" i="11" s="1"/>
  <c r="N123" i="11" s="1"/>
  <c r="AP85" i="11"/>
  <c r="AP50" i="11"/>
  <c r="AK84" i="11"/>
  <c r="AP57" i="11"/>
  <c r="AP102" i="11"/>
  <c r="AH129" i="11"/>
  <c r="DE149" i="10"/>
  <c r="M118" i="11" s="1"/>
  <c r="N118" i="11" s="1"/>
  <c r="AK119" i="11"/>
  <c r="AP113" i="11"/>
  <c r="AA24" i="10"/>
  <c r="Q28" i="10"/>
  <c r="AB20" i="10"/>
  <c r="X20" i="10"/>
  <c r="AG20" i="10"/>
  <c r="Y20" i="10"/>
  <c r="W20" i="10"/>
  <c r="AD97" i="10"/>
  <c r="AE96" i="11"/>
  <c r="AJ63" i="11"/>
  <c r="AJ61" i="11"/>
  <c r="AJ46" i="11"/>
  <c r="AJ90" i="11"/>
  <c r="AJ74" i="11"/>
  <c r="AJ53" i="11"/>
  <c r="AJ98" i="11"/>
  <c r="AG91" i="11"/>
  <c r="AE51" i="11"/>
  <c r="AQ58" i="11"/>
  <c r="AJ85" i="11"/>
  <c r="AN92" i="11"/>
  <c r="AK85" i="11"/>
  <c r="AP52" i="11"/>
  <c r="C45" i="10"/>
  <c r="N126" i="10"/>
  <c r="C56" i="10"/>
  <c r="Z74" i="10"/>
  <c r="X74" i="10"/>
  <c r="AB74" i="10"/>
  <c r="P74" i="10"/>
  <c r="AH74" i="10"/>
  <c r="AR32" i="11"/>
  <c r="N32" i="11"/>
  <c r="C53" i="10"/>
  <c r="N38" i="11"/>
  <c r="AR38" i="11"/>
  <c r="C61" i="10"/>
  <c r="AJ66" i="10"/>
  <c r="W74" i="10"/>
  <c r="L74" i="10"/>
  <c r="AG74" i="10"/>
  <c r="AR50" i="11"/>
  <c r="AR80" i="11"/>
  <c r="AR99" i="11"/>
  <c r="AR103" i="11"/>
  <c r="AR105" i="11"/>
  <c r="AR42" i="11"/>
  <c r="AR65" i="11"/>
  <c r="AR126" i="11"/>
  <c r="AR98" i="11"/>
  <c r="AR104" i="11"/>
  <c r="AR85" i="11"/>
  <c r="R83" i="10"/>
  <c r="N104" i="10"/>
  <c r="K92" i="10"/>
  <c r="AH83" i="10"/>
  <c r="R104" i="10"/>
  <c r="DE183" i="10"/>
  <c r="M150" i="11" s="1"/>
  <c r="N150" i="11" s="1"/>
  <c r="DE173" i="10"/>
  <c r="M140" i="11" s="1"/>
  <c r="N140" i="11" s="1"/>
  <c r="DE200" i="10"/>
  <c r="M167" i="11" s="1"/>
  <c r="N167" i="11" s="1"/>
  <c r="DE182" i="10"/>
  <c r="M149" i="11" s="1"/>
  <c r="N149" i="11" s="1"/>
  <c r="DE165" i="10"/>
  <c r="M132" i="11" s="1"/>
  <c r="N132" i="11" s="1"/>
  <c r="R20" i="10"/>
  <c r="M20" i="10"/>
  <c r="T20" i="10"/>
  <c r="Z42" i="11"/>
  <c r="Z48" i="11"/>
  <c r="AB53" i="11"/>
  <c r="AQ56" i="11"/>
  <c r="AQ73" i="11"/>
  <c r="Z112" i="11"/>
  <c r="AR62" i="11"/>
  <c r="AR53" i="11"/>
  <c r="AR41" i="11"/>
  <c r="AR87" i="11"/>
  <c r="AR96" i="11"/>
  <c r="AR55" i="11"/>
  <c r="AR54" i="11"/>
  <c r="AR56" i="11"/>
  <c r="AR109" i="11"/>
  <c r="AR39" i="11"/>
  <c r="AR125" i="11"/>
  <c r="N83" i="10"/>
  <c r="K83" i="10"/>
  <c r="R92" i="10"/>
  <c r="Z104" i="10"/>
  <c r="AC83" i="10"/>
  <c r="AD83" i="10"/>
  <c r="L92" i="10"/>
  <c r="U103" i="10"/>
  <c r="DE181" i="10"/>
  <c r="M148" i="11" s="1"/>
  <c r="N148" i="11" s="1"/>
  <c r="DE189" i="10"/>
  <c r="M156" i="11" s="1"/>
  <c r="N156" i="11" s="1"/>
  <c r="DE177" i="10"/>
  <c r="M144" i="11" s="1"/>
  <c r="N144" i="11" s="1"/>
  <c r="DE203" i="10"/>
  <c r="M170" i="11" s="1"/>
  <c r="N170" i="11" s="1"/>
  <c r="DE172" i="10"/>
  <c r="M139" i="11" s="1"/>
  <c r="N139" i="11" s="1"/>
  <c r="DE194" i="10"/>
  <c r="M161" i="11" s="1"/>
  <c r="N161" i="11" s="1"/>
  <c r="AD20" i="10"/>
  <c r="AE20" i="10"/>
  <c r="P20" i="10"/>
  <c r="AJ47" i="11"/>
  <c r="Z53" i="11"/>
  <c r="AQ69" i="11"/>
  <c r="AQ105" i="11"/>
  <c r="AR88" i="11"/>
  <c r="AR117" i="11"/>
  <c r="AR130" i="11"/>
  <c r="AR94" i="11"/>
  <c r="AR113" i="11"/>
  <c r="AR92" i="11"/>
  <c r="AR83" i="11"/>
  <c r="AR82" i="11"/>
  <c r="AR121" i="11"/>
  <c r="AR49" i="11"/>
  <c r="AR86" i="11"/>
  <c r="AR44" i="11"/>
  <c r="S92" i="10"/>
  <c r="Z92" i="10"/>
  <c r="AC104" i="10"/>
  <c r="W103" i="10"/>
  <c r="AD104" i="10"/>
  <c r="L103" i="10"/>
  <c r="AI103" i="10" s="1"/>
  <c r="U83" i="10"/>
  <c r="T104" i="10"/>
  <c r="M92" i="10"/>
  <c r="DE166" i="10"/>
  <c r="M133" i="11" s="1"/>
  <c r="N133" i="11" s="1"/>
  <c r="DE164" i="10"/>
  <c r="M131" i="11" s="1"/>
  <c r="N131" i="11" s="1"/>
  <c r="DE170" i="10"/>
  <c r="M137" i="11" s="1"/>
  <c r="N137" i="11" s="1"/>
  <c r="DE168" i="10"/>
  <c r="M135" i="11" s="1"/>
  <c r="N135" i="11" s="1"/>
  <c r="DE199" i="10"/>
  <c r="M166" i="11" s="1"/>
  <c r="N166" i="11" s="1"/>
  <c r="AF118" i="10"/>
  <c r="Y118" i="10"/>
  <c r="AK78" i="11"/>
  <c r="AK94" i="11"/>
  <c r="AK59" i="11"/>
  <c r="Z130" i="11"/>
  <c r="N20" i="10"/>
  <c r="AA20" i="10"/>
  <c r="L20" i="10"/>
  <c r="Z127" i="11"/>
  <c r="AP123" i="11"/>
  <c r="AH51" i="11"/>
  <c r="Z47" i="11"/>
  <c r="AB52" i="11"/>
  <c r="Z56" i="11"/>
  <c r="Z66" i="11"/>
  <c r="AB97" i="11"/>
  <c r="AR77" i="11"/>
  <c r="AR51" i="11"/>
  <c r="AR115" i="11"/>
  <c r="AR61" i="11"/>
  <c r="Z83" i="10"/>
  <c r="AC92" i="10"/>
  <c r="L104" i="10"/>
  <c r="AK55" i="11"/>
  <c r="C66" i="10"/>
  <c r="C74" i="10" s="1"/>
  <c r="AR91" i="11"/>
  <c r="AR106" i="11"/>
  <c r="AR120" i="11"/>
  <c r="AR57" i="11"/>
  <c r="AR97" i="11"/>
  <c r="AR70" i="11"/>
  <c r="AR45" i="11"/>
  <c r="AR43" i="11"/>
  <c r="AR100" i="11"/>
  <c r="AR123" i="11"/>
  <c r="AR79" i="11"/>
  <c r="AR69" i="11"/>
  <c r="T103" i="10"/>
  <c r="L83" i="10"/>
  <c r="DE197" i="10"/>
  <c r="M164" i="11" s="1"/>
  <c r="N164" i="11" s="1"/>
  <c r="DE193" i="10"/>
  <c r="M160" i="11" s="1"/>
  <c r="N160" i="11" s="1"/>
  <c r="DE196" i="10"/>
  <c r="M163" i="11" s="1"/>
  <c r="N163" i="11" s="1"/>
  <c r="DE201" i="10"/>
  <c r="M168" i="11" s="1"/>
  <c r="N168" i="11" s="1"/>
  <c r="DE179" i="10"/>
  <c r="M146" i="11" s="1"/>
  <c r="N146" i="11" s="1"/>
  <c r="AK69" i="11"/>
  <c r="AK71" i="11"/>
  <c r="AK117" i="11"/>
  <c r="AK101" i="11"/>
  <c r="AJ101" i="11"/>
  <c r="AG128" i="11"/>
  <c r="V20" i="10"/>
  <c r="S20" i="10"/>
  <c r="AC20" i="10"/>
  <c r="AB78" i="11"/>
  <c r="AH61" i="11"/>
  <c r="Z45" i="11"/>
  <c r="Z55" i="11"/>
  <c r="Z62" i="11"/>
  <c r="Z87" i="11"/>
  <c r="AR128" i="11"/>
  <c r="AR110" i="11"/>
  <c r="AR93" i="11"/>
  <c r="AR66" i="11"/>
  <c r="AR48" i="11"/>
  <c r="AR60" i="11"/>
  <c r="AR124" i="11"/>
  <c r="AR89" i="11"/>
  <c r="AR122" i="11"/>
  <c r="AR46" i="11"/>
  <c r="DE176" i="10"/>
  <c r="M143" i="11" s="1"/>
  <c r="N143" i="11" s="1"/>
  <c r="DE190" i="10"/>
  <c r="M157" i="11" s="1"/>
  <c r="N157" i="11" s="1"/>
  <c r="DE178" i="10"/>
  <c r="M145" i="11" s="1"/>
  <c r="N145" i="11" s="1"/>
  <c r="DE185" i="10"/>
  <c r="M152" i="11" s="1"/>
  <c r="N152" i="11" s="1"/>
  <c r="AK54" i="11"/>
  <c r="AK97" i="11"/>
  <c r="AQ116" i="11"/>
  <c r="AJ115" i="11"/>
  <c r="K20" i="10"/>
  <c r="U20" i="10"/>
  <c r="Z50" i="11"/>
  <c r="Z54" i="11"/>
  <c r="Z125" i="11"/>
  <c r="AD45" i="11" l="1"/>
  <c r="AD106" i="11"/>
  <c r="AD96" i="11"/>
  <c r="AD126" i="11"/>
  <c r="AD43" i="11"/>
  <c r="AD78" i="11"/>
  <c r="AD91" i="11"/>
  <c r="AD98" i="11"/>
  <c r="AD66" i="11"/>
  <c r="AD48" i="11"/>
  <c r="AD62" i="11"/>
  <c r="AD54" i="11"/>
  <c r="AD101" i="11"/>
  <c r="AD39" i="11"/>
  <c r="AD40" i="11"/>
  <c r="AD59" i="11"/>
  <c r="AD68" i="11"/>
  <c r="AD116" i="11"/>
  <c r="AD109" i="11"/>
  <c r="AD95" i="11"/>
  <c r="AD51" i="11"/>
  <c r="AD115" i="11"/>
  <c r="AD71" i="11"/>
  <c r="AD90" i="11"/>
  <c r="AD84" i="11"/>
  <c r="AD56" i="11"/>
  <c r="AD63" i="11"/>
  <c r="AD130" i="11"/>
  <c r="AD119" i="11"/>
  <c r="AD94" i="11"/>
  <c r="AD100" i="11"/>
  <c r="AD128" i="11"/>
  <c r="AD79" i="11"/>
  <c r="AD50" i="11"/>
  <c r="AD105" i="11"/>
  <c r="AD104" i="11"/>
  <c r="AD60" i="11"/>
  <c r="AD117" i="11"/>
  <c r="AD49" i="11"/>
  <c r="AD58" i="11"/>
  <c r="AD75" i="11"/>
  <c r="AD92" i="11"/>
  <c r="AD57" i="11"/>
  <c r="AD111" i="11"/>
  <c r="AD113" i="11"/>
  <c r="AD83" i="11"/>
  <c r="AD112" i="11"/>
  <c r="AD123" i="11"/>
  <c r="AD76" i="11"/>
  <c r="AD118" i="11"/>
  <c r="AD81" i="11"/>
  <c r="AD70" i="11"/>
  <c r="AD97" i="11"/>
  <c r="AD77" i="11"/>
  <c r="AD73" i="11"/>
  <c r="AD64" i="11"/>
  <c r="AD114" i="11"/>
  <c r="AD86" i="11"/>
  <c r="AD110" i="11"/>
  <c r="AD47" i="11"/>
  <c r="AD85" i="11"/>
  <c r="AD108" i="11"/>
  <c r="AD52" i="11"/>
  <c r="AD41" i="11"/>
  <c r="AD93" i="11"/>
  <c r="AD124" i="11"/>
  <c r="AD61" i="11"/>
  <c r="AD103" i="11"/>
  <c r="AD42" i="11"/>
  <c r="AD80" i="11"/>
  <c r="AD44" i="11"/>
  <c r="AD99" i="11"/>
  <c r="AD67" i="11"/>
  <c r="AD46" i="11"/>
  <c r="AD125" i="11"/>
  <c r="AD87" i="11"/>
  <c r="AD107" i="11"/>
  <c r="AD82" i="11"/>
  <c r="AD74" i="11"/>
  <c r="AD69" i="11"/>
  <c r="AD89" i="11"/>
  <c r="AD55" i="11"/>
  <c r="AD129" i="11"/>
  <c r="AF16" i="10"/>
  <c r="K16" i="10"/>
  <c r="AD122" i="11"/>
  <c r="AC117" i="10"/>
  <c r="V117" i="10"/>
  <c r="K117" i="10"/>
  <c r="AE117" i="10"/>
  <c r="Z117" i="10"/>
  <c r="W117" i="10"/>
  <c r="Q117" i="10"/>
  <c r="T117" i="10"/>
  <c r="Y117" i="10"/>
  <c r="N117" i="10"/>
  <c r="AH117" i="10"/>
  <c r="O117" i="10"/>
  <c r="U117" i="10"/>
  <c r="P117" i="10"/>
  <c r="AG117" i="10"/>
  <c r="X117" i="10"/>
  <c r="AD117" i="10"/>
  <c r="S117" i="10"/>
  <c r="T13" i="5"/>
  <c r="M117" i="10"/>
  <c r="AA117" i="10"/>
  <c r="L117" i="10"/>
  <c r="AF117" i="10"/>
  <c r="AB117" i="10"/>
  <c r="R117" i="10"/>
  <c r="AB73" i="10"/>
  <c r="AA106" i="10"/>
  <c r="Y73" i="10"/>
  <c r="X73" i="10"/>
  <c r="S106" i="10"/>
  <c r="AA73" i="10"/>
  <c r="AC106" i="10"/>
  <c r="K106" i="10"/>
  <c r="O73" i="10"/>
  <c r="U106" i="10"/>
  <c r="AB106" i="10"/>
  <c r="K73" i="10"/>
  <c r="AD106" i="10"/>
  <c r="L106" i="10"/>
  <c r="N106" i="10"/>
  <c r="T106" i="10"/>
  <c r="H8" i="5"/>
  <c r="M106" i="10"/>
  <c r="Y16" i="10"/>
  <c r="X16" i="10"/>
  <c r="X7" i="10" s="1"/>
  <c r="AG73" i="10"/>
  <c r="V73" i="10"/>
  <c r="P73" i="10"/>
  <c r="AE106" i="10"/>
  <c r="H6" i="15"/>
  <c r="AH16" i="10"/>
  <c r="AH7" i="10" s="1"/>
  <c r="Z16" i="10"/>
  <c r="Z7" i="10" s="1"/>
  <c r="AG16" i="10"/>
  <c r="AG7" i="10" s="1"/>
  <c r="AC73" i="10"/>
  <c r="R73" i="10"/>
  <c r="L73" i="10"/>
  <c r="W106" i="10"/>
  <c r="AB16" i="10"/>
  <c r="AB7" i="10" s="1"/>
  <c r="S16" i="10"/>
  <c r="U73" i="10"/>
  <c r="N73" i="10"/>
  <c r="AG106" i="10"/>
  <c r="O106" i="10"/>
  <c r="U16" i="10"/>
  <c r="R106" i="10"/>
  <c r="N16" i="10"/>
  <c r="O16" i="10"/>
  <c r="Q73" i="10"/>
  <c r="AE73" i="10"/>
  <c r="Y106" i="10"/>
  <c r="AF106" i="10"/>
  <c r="P16" i="10"/>
  <c r="T73" i="10"/>
  <c r="E11" i="5"/>
  <c r="V16" i="10"/>
  <c r="W16" i="10"/>
  <c r="W7" i="10" s="1"/>
  <c r="T16" i="10"/>
  <c r="M73" i="10"/>
  <c r="W73" i="10"/>
  <c r="Q106" i="10"/>
  <c r="X106" i="10"/>
  <c r="H6" i="5"/>
  <c r="AD73" i="10"/>
  <c r="AF73" i="10"/>
  <c r="Z106" i="10"/>
  <c r="T7" i="5"/>
  <c r="Z73" i="10"/>
  <c r="V106" i="10"/>
  <c r="AD16" i="10"/>
  <c r="AA16" i="10"/>
  <c r="Q16" i="10"/>
  <c r="AH73" i="10"/>
  <c r="S73" i="10"/>
  <c r="AH106" i="10"/>
  <c r="P106" i="10"/>
  <c r="R16" i="10"/>
  <c r="M16" i="10"/>
  <c r="AE16" i="10"/>
  <c r="E8" i="5"/>
  <c r="E3" i="5" s="1"/>
  <c r="AJ63" i="10"/>
  <c r="AF93" i="11"/>
  <c r="AF92" i="11"/>
  <c r="AF66" i="11"/>
  <c r="AF59" i="11"/>
  <c r="AF68" i="11"/>
  <c r="AF63" i="11"/>
  <c r="AF71" i="11"/>
  <c r="AF78" i="11"/>
  <c r="AF114" i="11"/>
  <c r="AF82" i="11"/>
  <c r="AF55" i="11"/>
  <c r="AF91" i="11"/>
  <c r="AF130" i="11"/>
  <c r="AF46" i="11"/>
  <c r="AF45" i="11"/>
  <c r="AF53" i="11"/>
  <c r="AF48" i="11"/>
  <c r="AF57" i="11"/>
  <c r="AF81" i="11"/>
  <c r="AF129" i="11"/>
  <c r="AF119" i="11"/>
  <c r="AF94" i="11"/>
  <c r="AF52" i="11"/>
  <c r="AF112" i="11"/>
  <c r="AF118" i="11"/>
  <c r="AF39" i="11"/>
  <c r="AF124" i="11"/>
  <c r="AF43" i="11"/>
  <c r="AF65" i="11"/>
  <c r="AF108" i="11"/>
  <c r="AF75" i="11"/>
  <c r="AF99" i="11"/>
  <c r="AF90" i="11"/>
  <c r="AF115" i="11"/>
  <c r="AF41" i="11"/>
  <c r="AF61" i="11"/>
  <c r="AF47" i="11"/>
  <c r="AF96" i="11"/>
  <c r="AF72" i="11"/>
  <c r="AF126" i="11"/>
  <c r="AF77" i="11"/>
  <c r="AF69" i="11"/>
  <c r="AF76" i="11"/>
  <c r="AF80" i="11"/>
  <c r="AF54" i="11"/>
  <c r="AF100" i="11"/>
  <c r="AF58" i="11"/>
  <c r="AF116" i="11"/>
  <c r="AF109" i="11"/>
  <c r="AF56" i="11"/>
  <c r="AF125" i="11"/>
  <c r="AF84" i="11"/>
  <c r="AF40" i="11"/>
  <c r="AF97" i="11"/>
  <c r="AF50" i="11"/>
  <c r="AF62" i="11"/>
  <c r="AF123" i="11"/>
  <c r="AF101" i="11"/>
  <c r="AF60" i="11"/>
  <c r="AF105" i="11"/>
  <c r="AF127" i="11"/>
  <c r="AF51" i="11"/>
  <c r="AF87" i="11"/>
  <c r="AF73" i="11"/>
  <c r="AF49" i="11"/>
  <c r="AF106" i="11"/>
  <c r="AF110" i="11"/>
  <c r="AF85" i="11"/>
  <c r="AF64" i="11"/>
  <c r="AF74" i="11"/>
  <c r="AF83" i="11"/>
  <c r="AF104" i="11"/>
  <c r="AF107" i="11"/>
  <c r="AF102" i="11"/>
  <c r="AF103" i="11"/>
  <c r="AF86" i="11"/>
  <c r="AF89" i="11"/>
  <c r="AF79" i="11"/>
  <c r="AF42" i="11"/>
  <c r="AF98" i="11"/>
  <c r="AF44" i="11"/>
  <c r="AF117" i="11"/>
  <c r="AF95" i="11"/>
  <c r="AF113" i="11"/>
  <c r="AF122" i="11"/>
  <c r="AF88" i="11"/>
  <c r="AF128" i="11"/>
  <c r="AF67" i="11"/>
  <c r="AF70" i="11"/>
  <c r="AF111" i="11"/>
  <c r="C65" i="10"/>
  <c r="AD102" i="11"/>
  <c r="AD127" i="11"/>
  <c r="AI104" i="10"/>
  <c r="AD72" i="11"/>
  <c r="AP97" i="10"/>
  <c r="AJ81" i="10" s="1"/>
  <c r="L16" i="10"/>
  <c r="L7" i="10" s="1"/>
  <c r="AE7" i="10"/>
  <c r="S7" i="10"/>
  <c r="R7" i="10"/>
  <c r="AC7" i="10"/>
  <c r="N7" i="10"/>
  <c r="M7" i="10"/>
  <c r="AC1" i="10"/>
  <c r="AJ74" i="10"/>
  <c r="C20" i="10"/>
  <c r="K7" i="10"/>
  <c r="V7" i="10"/>
  <c r="AA7" i="10"/>
  <c r="AD7" i="10"/>
  <c r="T7" i="10"/>
  <c r="U7" i="10"/>
  <c r="P7" i="10"/>
  <c r="AJ83" i="10"/>
  <c r="R69" i="10" l="1"/>
  <c r="R10" i="10" s="1"/>
  <c r="R72" i="10"/>
  <c r="M72" i="10"/>
  <c r="M69" i="10"/>
  <c r="M10" i="10" s="1"/>
  <c r="AC69" i="10"/>
  <c r="AC10" i="10" s="1"/>
  <c r="AC72" i="10"/>
  <c r="AG72" i="10"/>
  <c r="AG69" i="10"/>
  <c r="C16" i="10"/>
  <c r="AA69" i="10"/>
  <c r="AA10" i="10" s="1"/>
  <c r="AA72" i="10"/>
  <c r="S69" i="10"/>
  <c r="S10" i="10" s="1"/>
  <c r="S72" i="10"/>
  <c r="AE69" i="10"/>
  <c r="AE72" i="10"/>
  <c r="N69" i="10"/>
  <c r="N10" i="10" s="1"/>
  <c r="N72" i="10"/>
  <c r="K72" i="10"/>
  <c r="C73" i="10"/>
  <c r="K69" i="10"/>
  <c r="K10" i="10" s="1"/>
  <c r="X69" i="10"/>
  <c r="X72" i="10"/>
  <c r="X10" i="10" s="1"/>
  <c r="AG10" i="10"/>
  <c r="W72" i="10"/>
  <c r="W69" i="10"/>
  <c r="AH69" i="10"/>
  <c r="AH72" i="10"/>
  <c r="AH10" i="10" s="1"/>
  <c r="AF69" i="10"/>
  <c r="AF10" i="10" s="1"/>
  <c r="AF72" i="10"/>
  <c r="Q69" i="10"/>
  <c r="Q72" i="10"/>
  <c r="U72" i="10"/>
  <c r="U69" i="10"/>
  <c r="Y7" i="10"/>
  <c r="Y10" i="10"/>
  <c r="Y69" i="10"/>
  <c r="Y72" i="10"/>
  <c r="Q7" i="10"/>
  <c r="Q10" i="10"/>
  <c r="AD72" i="10"/>
  <c r="AD69" i="10"/>
  <c r="AD10" i="10" s="1"/>
  <c r="O10" i="10"/>
  <c r="O7" i="10"/>
  <c r="O8" i="10" s="1"/>
  <c r="AF7" i="10"/>
  <c r="V69" i="10"/>
  <c r="V72" i="10"/>
  <c r="O69" i="10"/>
  <c r="O72" i="10"/>
  <c r="AB69" i="10"/>
  <c r="AB72" i="10"/>
  <c r="AB10" i="10" s="1"/>
  <c r="Z72" i="10"/>
  <c r="Z69" i="10"/>
  <c r="T69" i="10"/>
  <c r="T72" i="10"/>
  <c r="W10" i="10"/>
  <c r="L69" i="10"/>
  <c r="L10" i="10" s="1"/>
  <c r="L72" i="10"/>
  <c r="P72" i="10"/>
  <c r="P69" i="10"/>
  <c r="AC8" i="10"/>
  <c r="M8" i="10"/>
  <c r="R8" i="10"/>
  <c r="AA8" i="10"/>
  <c r="AE8" i="10"/>
  <c r="Y8" i="10"/>
  <c r="AD8" i="10"/>
  <c r="S8" i="10"/>
  <c r="U8" i="10"/>
  <c r="T8" i="10"/>
  <c r="N8" i="10"/>
  <c r="K8" i="10"/>
  <c r="L8" i="10"/>
  <c r="S1" i="10"/>
  <c r="V8" i="10"/>
  <c r="AF8" i="10"/>
  <c r="X8" i="10"/>
  <c r="W8" i="10"/>
  <c r="Q8" i="10"/>
  <c r="Z8" i="10"/>
  <c r="AH8" i="10"/>
  <c r="AB8" i="10"/>
  <c r="AG8" i="10"/>
  <c r="P8" i="10"/>
  <c r="T10" i="10" l="1"/>
  <c r="V10" i="10"/>
  <c r="AE10" i="10"/>
  <c r="Z10" i="10"/>
  <c r="P10" i="10"/>
  <c r="AJ10" i="10" s="1"/>
  <c r="U10" i="10"/>
  <c r="O19" i="11"/>
  <c r="AA80" i="10"/>
  <c r="AJ2" i="11"/>
  <c r="AM2" i="11"/>
  <c r="AD80" i="10"/>
  <c r="O22" i="11"/>
  <c r="Q80" i="10"/>
  <c r="O9" i="11"/>
  <c r="Z2" i="11"/>
  <c r="O3" i="11"/>
  <c r="T2" i="11"/>
  <c r="K80" i="10"/>
  <c r="AQ6" i="10"/>
  <c r="V80" i="10"/>
  <c r="O14" i="11"/>
  <c r="AE2" i="11"/>
  <c r="AO2" i="11"/>
  <c r="O24" i="11"/>
  <c r="AF80" i="10"/>
  <c r="S80" i="10"/>
  <c r="AB2" i="11"/>
  <c r="O11" i="11"/>
  <c r="AL2" i="11"/>
  <c r="O21" i="11"/>
  <c r="AC80" i="10"/>
  <c r="W2" i="11"/>
  <c r="N80" i="10"/>
  <c r="O6" i="11"/>
  <c r="AN2" i="11"/>
  <c r="AE80" i="10"/>
  <c r="O23" i="11"/>
  <c r="AG80" i="10"/>
  <c r="O25" i="11"/>
  <c r="AP2" i="11"/>
  <c r="O8" i="11"/>
  <c r="Y2" i="11"/>
  <c r="P80" i="10"/>
  <c r="O16" i="11"/>
  <c r="X80" i="10"/>
  <c r="AG2" i="11"/>
  <c r="U80" i="10"/>
  <c r="O13" i="11"/>
  <c r="AD2" i="11"/>
  <c r="M80" i="10"/>
  <c r="O5" i="11"/>
  <c r="V2" i="11"/>
  <c r="W80" i="10"/>
  <c r="O15" i="11"/>
  <c r="AF2" i="11"/>
  <c r="O12" i="11"/>
  <c r="T80" i="10"/>
  <c r="AC2" i="11"/>
  <c r="AA2" i="11"/>
  <c r="R80" i="10"/>
  <c r="O10" i="11"/>
  <c r="AH2" i="11"/>
  <c r="Y80" i="10"/>
  <c r="O17" i="11"/>
  <c r="O18" i="11"/>
  <c r="Z80" i="10"/>
  <c r="AI2" i="11"/>
  <c r="O26" i="11"/>
  <c r="AH80" i="10"/>
  <c r="AQ2" i="11"/>
  <c r="L80" i="10"/>
  <c r="U2" i="11"/>
  <c r="O4" i="11"/>
  <c r="O20" i="11"/>
  <c r="AK2" i="11"/>
  <c r="AB80" i="10"/>
  <c r="O80" i="10"/>
  <c r="O7" i="11"/>
  <c r="X2" i="11"/>
  <c r="P6" i="11" l="1"/>
  <c r="G6" i="11"/>
  <c r="L6" i="11"/>
  <c r="AK30" i="11"/>
  <c r="AK29" i="11"/>
  <c r="AK36" i="11"/>
  <c r="AK33" i="11"/>
  <c r="AK37" i="11"/>
  <c r="AK35" i="11"/>
  <c r="AK28" i="11"/>
  <c r="AK27" i="11"/>
  <c r="AK31" i="11"/>
  <c r="AK34" i="11"/>
  <c r="G25" i="11"/>
  <c r="K25" i="11" s="1"/>
  <c r="P25" i="11"/>
  <c r="L25" i="11"/>
  <c r="AO37" i="11"/>
  <c r="AO29" i="11"/>
  <c r="AO30" i="11"/>
  <c r="AO34" i="11"/>
  <c r="AO36" i="11"/>
  <c r="AO27" i="11"/>
  <c r="AO31" i="11"/>
  <c r="AO28" i="11"/>
  <c r="AO33" i="11"/>
  <c r="AO35" i="11"/>
  <c r="Z31" i="11"/>
  <c r="Z37" i="11"/>
  <c r="Z33" i="11"/>
  <c r="Z30" i="11"/>
  <c r="Z29" i="11"/>
  <c r="Z27" i="11"/>
  <c r="Z35" i="11"/>
  <c r="Z36" i="11"/>
  <c r="Z34" i="11"/>
  <c r="Z28" i="11"/>
  <c r="L19" i="11"/>
  <c r="G19" i="11"/>
  <c r="K19" i="11" s="1"/>
  <c r="P19" i="11"/>
  <c r="AA31" i="11"/>
  <c r="AA37" i="11"/>
  <c r="AA29" i="11"/>
  <c r="AA27" i="11"/>
  <c r="AA36" i="11"/>
  <c r="AA35" i="11"/>
  <c r="AA28" i="11"/>
  <c r="AA30" i="11"/>
  <c r="AA34" i="11"/>
  <c r="AA33" i="11"/>
  <c r="P5" i="11"/>
  <c r="G5" i="11"/>
  <c r="L5" i="11"/>
  <c r="AN29" i="11"/>
  <c r="AN34" i="11"/>
  <c r="AN35" i="11"/>
  <c r="AN33" i="11"/>
  <c r="AN36" i="11"/>
  <c r="AN30" i="11"/>
  <c r="AN27" i="11"/>
  <c r="AN37" i="11"/>
  <c r="AN31" i="11"/>
  <c r="AN28" i="11"/>
  <c r="AB30" i="11"/>
  <c r="AB36" i="11"/>
  <c r="AB29" i="11"/>
  <c r="AB33" i="11"/>
  <c r="AB28" i="11"/>
  <c r="AB37" i="11"/>
  <c r="AB31" i="11"/>
  <c r="AB35" i="11"/>
  <c r="AB34" i="11"/>
  <c r="AB27" i="11"/>
  <c r="G16" i="11"/>
  <c r="P16" i="11"/>
  <c r="L16" i="11"/>
  <c r="X30" i="11"/>
  <c r="X28" i="11"/>
  <c r="X31" i="11"/>
  <c r="X35" i="11"/>
  <c r="X34" i="11"/>
  <c r="X37" i="11"/>
  <c r="X27" i="11"/>
  <c r="X29" i="11"/>
  <c r="X36" i="11"/>
  <c r="X33" i="11"/>
  <c r="AF29" i="11"/>
  <c r="AF33" i="11"/>
  <c r="AF34" i="11"/>
  <c r="AF30" i="11"/>
  <c r="AF31" i="11"/>
  <c r="AF28" i="11"/>
  <c r="AF35" i="11"/>
  <c r="AF27" i="11"/>
  <c r="AF36" i="11"/>
  <c r="AF37" i="11"/>
  <c r="U35" i="11"/>
  <c r="U31" i="11"/>
  <c r="U29" i="11"/>
  <c r="U33" i="11"/>
  <c r="U30" i="11"/>
  <c r="U28" i="11"/>
  <c r="U27" i="11"/>
  <c r="U37" i="11"/>
  <c r="U36" i="11"/>
  <c r="U34" i="11"/>
  <c r="G17" i="11"/>
  <c r="K17" i="11" s="1"/>
  <c r="L17" i="11"/>
  <c r="P17" i="11"/>
  <c r="L12" i="11"/>
  <c r="G12" i="11"/>
  <c r="K12" i="11" s="1"/>
  <c r="P12" i="11"/>
  <c r="L13" i="11"/>
  <c r="G13" i="11"/>
  <c r="P13" i="11"/>
  <c r="AP27" i="11"/>
  <c r="AP34" i="11"/>
  <c r="AP30" i="11"/>
  <c r="AP31" i="11"/>
  <c r="AP37" i="11"/>
  <c r="AP28" i="11"/>
  <c r="AP33" i="11"/>
  <c r="AP36" i="11"/>
  <c r="AP29" i="11"/>
  <c r="AP35" i="11"/>
  <c r="W34" i="11"/>
  <c r="W36" i="11"/>
  <c r="W31" i="11"/>
  <c r="W27" i="11"/>
  <c r="W28" i="11"/>
  <c r="W33" i="11"/>
  <c r="W30" i="11"/>
  <c r="W35" i="11"/>
  <c r="W29" i="11"/>
  <c r="W37" i="11"/>
  <c r="L24" i="11"/>
  <c r="G24" i="11"/>
  <c r="P24" i="11"/>
  <c r="G3" i="11"/>
  <c r="K3" i="11" s="1"/>
  <c r="N27" i="11"/>
  <c r="N35" i="11"/>
  <c r="N34" i="11"/>
  <c r="N33" i="11"/>
  <c r="L3" i="11"/>
  <c r="N29" i="11"/>
  <c r="N37" i="11"/>
  <c r="N31" i="11"/>
  <c r="N30" i="11"/>
  <c r="P3" i="11"/>
  <c r="N28" i="11"/>
  <c r="N36" i="11"/>
  <c r="L4" i="11"/>
  <c r="P4" i="11"/>
  <c r="G4" i="11"/>
  <c r="L18" i="11"/>
  <c r="G18" i="11"/>
  <c r="P18" i="11"/>
  <c r="AD30" i="11"/>
  <c r="AD35" i="11"/>
  <c r="AD28" i="11"/>
  <c r="AD37" i="11"/>
  <c r="AD34" i="11"/>
  <c r="AD33" i="11"/>
  <c r="AD29" i="11"/>
  <c r="AD36" i="11"/>
  <c r="AD27" i="11"/>
  <c r="AD31" i="11"/>
  <c r="P8" i="11"/>
  <c r="G8" i="11"/>
  <c r="L8" i="11"/>
  <c r="T33" i="11"/>
  <c r="T31" i="11"/>
  <c r="T34" i="11"/>
  <c r="T30" i="11"/>
  <c r="T29" i="11"/>
  <c r="T28" i="11"/>
  <c r="T36" i="11"/>
  <c r="T37" i="11"/>
  <c r="T35" i="11"/>
  <c r="T27" i="11"/>
  <c r="AJ30" i="11"/>
  <c r="AJ37" i="11"/>
  <c r="AJ36" i="11"/>
  <c r="AJ35" i="11"/>
  <c r="AJ27" i="11"/>
  <c r="AJ28" i="11"/>
  <c r="AJ34" i="11"/>
  <c r="AJ33" i="11"/>
  <c r="AJ29" i="11"/>
  <c r="AJ31" i="11"/>
  <c r="C80" i="10"/>
  <c r="AJ80" i="10"/>
  <c r="R6" i="10"/>
  <c r="AM28" i="11"/>
  <c r="AM35" i="11"/>
  <c r="AM31" i="11"/>
  <c r="AM27" i="11"/>
  <c r="AM34" i="11"/>
  <c r="AM29" i="11"/>
  <c r="AM36" i="11"/>
  <c r="AM37" i="11"/>
  <c r="AM30" i="11"/>
  <c r="AM33" i="11"/>
  <c r="Z6" i="10"/>
  <c r="K4" i="10"/>
  <c r="P26" i="11"/>
  <c r="L26" i="11"/>
  <c r="G26" i="11"/>
  <c r="L11" i="11"/>
  <c r="G11" i="11"/>
  <c r="P11" i="11"/>
  <c r="L20" i="11"/>
  <c r="G20" i="11"/>
  <c r="P20" i="11"/>
  <c r="AC34" i="11"/>
  <c r="AC35" i="11"/>
  <c r="AC27" i="11"/>
  <c r="AC29" i="11"/>
  <c r="AC31" i="11"/>
  <c r="AC30" i="11"/>
  <c r="AC28" i="11"/>
  <c r="AC37" i="11"/>
  <c r="AC36" i="11"/>
  <c r="AC33" i="11"/>
  <c r="Y33" i="11"/>
  <c r="Y31" i="11"/>
  <c r="Y30" i="11"/>
  <c r="Y34" i="11"/>
  <c r="Y35" i="11"/>
  <c r="Y29" i="11"/>
  <c r="Y37" i="11"/>
  <c r="Y27" i="11"/>
  <c r="Y36" i="11"/>
  <c r="Y28" i="11"/>
  <c r="AI33" i="11"/>
  <c r="AI27" i="11"/>
  <c r="AI28" i="11"/>
  <c r="AI30" i="11"/>
  <c r="AI31" i="11"/>
  <c r="AI37" i="11"/>
  <c r="AI36" i="11"/>
  <c r="AI29" i="11"/>
  <c r="AI34" i="11"/>
  <c r="AI35" i="11"/>
  <c r="V37" i="11"/>
  <c r="V28" i="11"/>
  <c r="V27" i="11"/>
  <c r="V29" i="11"/>
  <c r="V33" i="11"/>
  <c r="V30" i="11"/>
  <c r="V36" i="11"/>
  <c r="V35" i="11"/>
  <c r="V31" i="11"/>
  <c r="V34" i="11"/>
  <c r="L22" i="11"/>
  <c r="P22" i="11"/>
  <c r="G22" i="11"/>
  <c r="K22" i="11" s="1"/>
  <c r="L10" i="11"/>
  <c r="P10" i="11"/>
  <c r="G10" i="11"/>
  <c r="G23" i="11"/>
  <c r="P23" i="11"/>
  <c r="L23" i="11"/>
  <c r="AL28" i="11"/>
  <c r="AL33" i="11"/>
  <c r="AL27" i="11"/>
  <c r="AL37" i="11"/>
  <c r="AL31" i="11"/>
  <c r="AL34" i="11"/>
  <c r="AL30" i="11"/>
  <c r="AL36" i="11"/>
  <c r="AL29" i="11"/>
  <c r="AL35" i="11"/>
  <c r="P14" i="11"/>
  <c r="G14" i="11"/>
  <c r="L14" i="11"/>
  <c r="G7" i="11"/>
  <c r="L7" i="11"/>
  <c r="P7" i="11"/>
  <c r="AQ30" i="11"/>
  <c r="AQ34" i="11"/>
  <c r="AQ36" i="11"/>
  <c r="AQ29" i="11"/>
  <c r="AQ37" i="11"/>
  <c r="AQ27" i="11"/>
  <c r="AQ31" i="11"/>
  <c r="AQ35" i="11"/>
  <c r="AQ28" i="11"/>
  <c r="AQ33" i="11"/>
  <c r="AH33" i="11"/>
  <c r="AH30" i="11"/>
  <c r="AH35" i="11"/>
  <c r="AH27" i="11"/>
  <c r="AH36" i="11"/>
  <c r="AH37" i="11"/>
  <c r="AH29" i="11"/>
  <c r="AH31" i="11"/>
  <c r="AH28" i="11"/>
  <c r="AH34" i="11"/>
  <c r="P15" i="11"/>
  <c r="L15" i="11"/>
  <c r="G15" i="11"/>
  <c r="AG35" i="11"/>
  <c r="AG37" i="11"/>
  <c r="AG31" i="11"/>
  <c r="AG36" i="11"/>
  <c r="AG30" i="11"/>
  <c r="AG34" i="11"/>
  <c r="AG33" i="11"/>
  <c r="AG29" i="11"/>
  <c r="AG28" i="11"/>
  <c r="AG27" i="11"/>
  <c r="L21" i="11"/>
  <c r="P21" i="11"/>
  <c r="G21" i="11"/>
  <c r="AE33" i="11"/>
  <c r="AE31" i="11"/>
  <c r="AE34" i="11"/>
  <c r="AE35" i="11"/>
  <c r="AE27" i="11"/>
  <c r="AE36" i="11"/>
  <c r="AE30" i="11"/>
  <c r="AE37" i="11"/>
  <c r="AE28" i="11"/>
  <c r="AE29" i="11"/>
  <c r="P9" i="11"/>
  <c r="G9" i="11"/>
  <c r="L9" i="11"/>
  <c r="K15" i="11" l="1"/>
  <c r="K18" i="11"/>
  <c r="K11" i="11"/>
  <c r="K4" i="11"/>
  <c r="K16" i="11"/>
  <c r="AA10" i="11"/>
  <c r="W10" i="11"/>
  <c r="AI10" i="11"/>
  <c r="AG10" i="11"/>
  <c r="AO10" i="11"/>
  <c r="AM10" i="11"/>
  <c r="AL10" i="11"/>
  <c r="N10" i="11"/>
  <c r="AE10" i="11"/>
  <c r="X10" i="11"/>
  <c r="AQ10" i="11"/>
  <c r="AN10" i="11"/>
  <c r="U10" i="11"/>
  <c r="AJ10" i="11"/>
  <c r="AH10" i="11"/>
  <c r="AC10" i="11"/>
  <c r="AB10" i="11"/>
  <c r="M10" i="11"/>
  <c r="V10" i="11"/>
  <c r="Y10" i="11"/>
  <c r="AP10" i="11"/>
  <c r="Z10" i="11"/>
  <c r="AD10" i="11"/>
  <c r="AF10" i="11"/>
  <c r="AK10" i="11"/>
  <c r="T10" i="11"/>
  <c r="Y8" i="11"/>
  <c r="AG8" i="11"/>
  <c r="AE8" i="11"/>
  <c r="U8" i="11"/>
  <c r="M8" i="11"/>
  <c r="W8" i="11"/>
  <c r="AQ8" i="11"/>
  <c r="AP8" i="11"/>
  <c r="AJ8" i="11"/>
  <c r="AB8" i="11"/>
  <c r="AI8" i="11"/>
  <c r="T8" i="11"/>
  <c r="AA8" i="11"/>
  <c r="AK8" i="11"/>
  <c r="AD8" i="11"/>
  <c r="AM8" i="11"/>
  <c r="Z8" i="11"/>
  <c r="N8" i="11"/>
  <c r="V8" i="11"/>
  <c r="AN8" i="11"/>
  <c r="AO8" i="11"/>
  <c r="X8" i="11"/>
  <c r="AF8" i="11"/>
  <c r="AL8" i="11"/>
  <c r="AC8" i="11"/>
  <c r="AH8" i="11"/>
  <c r="K13" i="11"/>
  <c r="AB7" i="11"/>
  <c r="U7" i="11"/>
  <c r="AA7" i="11"/>
  <c r="M7" i="11"/>
  <c r="AF7" i="11"/>
  <c r="AG7" i="11"/>
  <c r="Y7" i="11"/>
  <c r="AD7" i="11"/>
  <c r="AM7" i="11"/>
  <c r="W7" i="11"/>
  <c r="AC7" i="11"/>
  <c r="AE7" i="11"/>
  <c r="V7" i="11"/>
  <c r="AI7" i="11"/>
  <c r="Z7" i="11"/>
  <c r="X7" i="11"/>
  <c r="AQ7" i="11"/>
  <c r="N7" i="11"/>
  <c r="AK7" i="11"/>
  <c r="AO7" i="11"/>
  <c r="AL7" i="11"/>
  <c r="AP7" i="11"/>
  <c r="AH7" i="11"/>
  <c r="T7" i="11"/>
  <c r="AN7" i="11"/>
  <c r="AJ7" i="11"/>
  <c r="AC18" i="11"/>
  <c r="AG18" i="11"/>
  <c r="AA18" i="11"/>
  <c r="AI18" i="11"/>
  <c r="AD18" i="11"/>
  <c r="AL18" i="11"/>
  <c r="AM18" i="11"/>
  <c r="X18" i="11"/>
  <c r="AF18" i="11"/>
  <c r="AE18" i="11"/>
  <c r="AB18" i="11"/>
  <c r="AN18" i="11"/>
  <c r="N18" i="11"/>
  <c r="Y18" i="11"/>
  <c r="W18" i="11"/>
  <c r="U18" i="11"/>
  <c r="AO18" i="11"/>
  <c r="AJ18" i="11"/>
  <c r="M18" i="11"/>
  <c r="AH18" i="11"/>
  <c r="Z18" i="11"/>
  <c r="V18" i="11"/>
  <c r="AQ18" i="11"/>
  <c r="AP18" i="11"/>
  <c r="T18" i="11"/>
  <c r="AK18" i="11"/>
  <c r="K21" i="11"/>
  <c r="K6" i="11"/>
  <c r="AD14" i="11"/>
  <c r="AE14" i="11"/>
  <c r="AO14" i="11"/>
  <c r="N14" i="11"/>
  <c r="AP14" i="11"/>
  <c r="X14" i="11"/>
  <c r="AN14" i="11"/>
  <c r="AG14" i="11"/>
  <c r="AL14" i="11"/>
  <c r="V14" i="11"/>
  <c r="AH14" i="11"/>
  <c r="AF14" i="11"/>
  <c r="Y14" i="11"/>
  <c r="AA14" i="11"/>
  <c r="AB14" i="11"/>
  <c r="W14" i="11"/>
  <c r="AK14" i="11"/>
  <c r="AC14" i="11"/>
  <c r="AM14" i="11"/>
  <c r="AI14" i="11"/>
  <c r="T14" i="11"/>
  <c r="Z14" i="11"/>
  <c r="AJ14" i="11"/>
  <c r="U14" i="11"/>
  <c r="AQ14" i="11"/>
  <c r="M14" i="11"/>
  <c r="AM20" i="11"/>
  <c r="V20" i="11"/>
  <c r="W20" i="11"/>
  <c r="AG20" i="11"/>
  <c r="AK20" i="11"/>
  <c r="AN20" i="11"/>
  <c r="AD20" i="11"/>
  <c r="AB20" i="11"/>
  <c r="AL20" i="11"/>
  <c r="Y20" i="11"/>
  <c r="AI20" i="11"/>
  <c r="AE20" i="11"/>
  <c r="AP20" i="11"/>
  <c r="X20" i="11"/>
  <c r="U20" i="11"/>
  <c r="Z20" i="11"/>
  <c r="N20" i="11"/>
  <c r="AQ20" i="11"/>
  <c r="AF20" i="11"/>
  <c r="AJ20" i="11"/>
  <c r="M20" i="11"/>
  <c r="T20" i="11"/>
  <c r="AC20" i="11"/>
  <c r="AO20" i="11"/>
  <c r="AH20" i="11"/>
  <c r="AA20" i="11"/>
  <c r="AE17" i="11"/>
  <c r="AO17" i="11"/>
  <c r="N17" i="11"/>
  <c r="AF17" i="11"/>
  <c r="AH17" i="11"/>
  <c r="X17" i="11"/>
  <c r="Y17" i="11"/>
  <c r="W17" i="11"/>
  <c r="T17" i="11"/>
  <c r="AM17" i="11"/>
  <c r="Z17" i="11"/>
  <c r="V17" i="11"/>
  <c r="AQ17" i="11"/>
  <c r="AI17" i="11"/>
  <c r="AA17" i="11"/>
  <c r="AD17" i="11"/>
  <c r="M17" i="11"/>
  <c r="U17" i="11"/>
  <c r="AK17" i="11"/>
  <c r="AC17" i="11"/>
  <c r="AL17" i="11"/>
  <c r="AJ17" i="11"/>
  <c r="AN17" i="11"/>
  <c r="AP17" i="11"/>
  <c r="AG17" i="11"/>
  <c r="AB17" i="11"/>
  <c r="AI16" i="11"/>
  <c r="N16" i="11"/>
  <c r="AM16" i="11"/>
  <c r="AA16" i="11"/>
  <c r="U16" i="11"/>
  <c r="AO16" i="11"/>
  <c r="AH16" i="11"/>
  <c r="Z16" i="11"/>
  <c r="AP16" i="11"/>
  <c r="X16" i="11"/>
  <c r="M16" i="11"/>
  <c r="AF16" i="11"/>
  <c r="T16" i="11"/>
  <c r="AQ16" i="11"/>
  <c r="AK16" i="11"/>
  <c r="Y16" i="11"/>
  <c r="AL16" i="11"/>
  <c r="AD16" i="11"/>
  <c r="AJ16" i="11"/>
  <c r="V16" i="11"/>
  <c r="AG16" i="11"/>
  <c r="AC16" i="11"/>
  <c r="AB16" i="11"/>
  <c r="W16" i="11"/>
  <c r="AE16" i="11"/>
  <c r="AN16" i="11"/>
  <c r="AQ6" i="11"/>
  <c r="N6" i="11"/>
  <c r="AO6" i="11"/>
  <c r="X6" i="11"/>
  <c r="U6" i="11"/>
  <c r="AF6" i="11"/>
  <c r="AE6" i="11"/>
  <c r="AP6" i="11"/>
  <c r="AD6" i="11"/>
  <c r="AH6" i="11"/>
  <c r="AB6" i="11"/>
  <c r="AN6" i="11"/>
  <c r="M6" i="11"/>
  <c r="AM6" i="11"/>
  <c r="AA6" i="11"/>
  <c r="AL6" i="11"/>
  <c r="AC6" i="11"/>
  <c r="V6" i="11"/>
  <c r="W6" i="11"/>
  <c r="T6" i="11"/>
  <c r="AG6" i="11"/>
  <c r="Z6" i="11"/>
  <c r="Y6" i="11"/>
  <c r="AK6" i="11"/>
  <c r="AI6" i="11"/>
  <c r="AJ6" i="11"/>
  <c r="K10" i="11"/>
  <c r="K5" i="11"/>
  <c r="X15" i="11"/>
  <c r="AJ15" i="11"/>
  <c r="AA15" i="11"/>
  <c r="AE15" i="11"/>
  <c r="AG15" i="11"/>
  <c r="AH15" i="11"/>
  <c r="AP15" i="11"/>
  <c r="Z15" i="11"/>
  <c r="AN15" i="11"/>
  <c r="AD15" i="11"/>
  <c r="U15" i="11"/>
  <c r="W15" i="11"/>
  <c r="AF15" i="11"/>
  <c r="AB15" i="11"/>
  <c r="AK15" i="11"/>
  <c r="N15" i="11"/>
  <c r="Y15" i="11"/>
  <c r="AI15" i="11"/>
  <c r="T15" i="11"/>
  <c r="AL15" i="11"/>
  <c r="AO15" i="11"/>
  <c r="AM15" i="11"/>
  <c r="AC15" i="11"/>
  <c r="V15" i="11"/>
  <c r="AQ15" i="11"/>
  <c r="M15" i="11"/>
  <c r="AC5" i="11"/>
  <c r="AK5" i="11"/>
  <c r="AA5" i="11"/>
  <c r="AP5" i="11"/>
  <c r="X5" i="11"/>
  <c r="AQ5" i="11"/>
  <c r="AM5" i="11"/>
  <c r="T5" i="11"/>
  <c r="AE5" i="11"/>
  <c r="W5" i="11"/>
  <c r="U5" i="11"/>
  <c r="AD5" i="11"/>
  <c r="AI5" i="11"/>
  <c r="AO5" i="11"/>
  <c r="AF5" i="11"/>
  <c r="Y5" i="11"/>
  <c r="AL5" i="11"/>
  <c r="N5" i="11"/>
  <c r="M5" i="11"/>
  <c r="AH5" i="11"/>
  <c r="AJ5" i="11"/>
  <c r="Z5" i="11"/>
  <c r="AG5" i="11"/>
  <c r="AB5" i="11"/>
  <c r="AN5" i="11"/>
  <c r="V5" i="11"/>
  <c r="K14" i="11"/>
  <c r="K7" i="11"/>
  <c r="K23" i="11"/>
  <c r="K20" i="11"/>
  <c r="AN12" i="11"/>
  <c r="V12" i="11"/>
  <c r="AQ12" i="11"/>
  <c r="N12" i="11"/>
  <c r="X12" i="11"/>
  <c r="AJ12" i="11"/>
  <c r="AD12" i="11"/>
  <c r="AC12" i="11"/>
  <c r="AE12" i="11"/>
  <c r="AA12" i="11"/>
  <c r="AL12" i="11"/>
  <c r="T12" i="11"/>
  <c r="Y12" i="11"/>
  <c r="AG12" i="11"/>
  <c r="AP12" i="11"/>
  <c r="Z12" i="11"/>
  <c r="AM12" i="11"/>
  <c r="AI12" i="11"/>
  <c r="AF12" i="11"/>
  <c r="AK12" i="11"/>
  <c r="AO12" i="11"/>
  <c r="U12" i="11"/>
  <c r="W12" i="11"/>
  <c r="M12" i="11"/>
  <c r="AH12" i="11"/>
  <c r="AB12" i="11"/>
  <c r="AM19" i="11"/>
  <c r="T19" i="11"/>
  <c r="AL19" i="11"/>
  <c r="AI19" i="11"/>
  <c r="AB19" i="11"/>
  <c r="Y19" i="11"/>
  <c r="AJ19" i="11"/>
  <c r="AF19" i="11"/>
  <c r="AA19" i="11"/>
  <c r="AO19" i="11"/>
  <c r="Z19" i="11"/>
  <c r="AP19" i="11"/>
  <c r="M19" i="11"/>
  <c r="U19" i="11"/>
  <c r="AN19" i="11"/>
  <c r="N19" i="11"/>
  <c r="AE19" i="11"/>
  <c r="AG19" i="11"/>
  <c r="AQ19" i="11"/>
  <c r="W19" i="11"/>
  <c r="AH19" i="11"/>
  <c r="AC19" i="11"/>
  <c r="AK19" i="11"/>
  <c r="X19" i="11"/>
  <c r="V19" i="11"/>
  <c r="AD19" i="11"/>
  <c r="V23" i="11"/>
  <c r="AA23" i="11"/>
  <c r="AG23" i="11"/>
  <c r="AK23" i="11"/>
  <c r="X23" i="11"/>
  <c r="AI23" i="11"/>
  <c r="AQ23" i="11"/>
  <c r="N23" i="11"/>
  <c r="Y23" i="11"/>
  <c r="W23" i="11"/>
  <c r="AD23" i="11"/>
  <c r="AM23" i="11"/>
  <c r="AN23" i="11"/>
  <c r="U23" i="11"/>
  <c r="AO23" i="11"/>
  <c r="M23" i="11"/>
  <c r="T23" i="11"/>
  <c r="Z23" i="11"/>
  <c r="AB23" i="11"/>
  <c r="AF23" i="11"/>
  <c r="AJ23" i="11"/>
  <c r="AH23" i="11"/>
  <c r="AC23" i="11"/>
  <c r="AP23" i="11"/>
  <c r="AL23" i="11"/>
  <c r="AE23" i="11"/>
  <c r="AB22" i="11"/>
  <c r="X22" i="11"/>
  <c r="AM22" i="11"/>
  <c r="AL22" i="11"/>
  <c r="AE22" i="11"/>
  <c r="Y22" i="11"/>
  <c r="AH22" i="11"/>
  <c r="V22" i="11"/>
  <c r="U22" i="11"/>
  <c r="AD22" i="11"/>
  <c r="AO22" i="11"/>
  <c r="Z22" i="11"/>
  <c r="M22" i="11"/>
  <c r="AK22" i="11"/>
  <c r="AC22" i="11"/>
  <c r="T22" i="11"/>
  <c r="AN22" i="11"/>
  <c r="N22" i="11"/>
  <c r="AP22" i="11"/>
  <c r="AA22" i="11"/>
  <c r="AI22" i="11"/>
  <c r="AG22" i="11"/>
  <c r="W22" i="11"/>
  <c r="AJ22" i="11"/>
  <c r="AF22" i="11"/>
  <c r="AQ22" i="11"/>
  <c r="AF26" i="11"/>
  <c r="AJ26" i="11"/>
  <c r="AQ26" i="11"/>
  <c r="W26" i="11"/>
  <c r="AK26" i="11"/>
  <c r="M26" i="11"/>
  <c r="AH26" i="11"/>
  <c r="AC26" i="11"/>
  <c r="Z26" i="11"/>
  <c r="X26" i="11"/>
  <c r="AM26" i="11"/>
  <c r="AI26" i="11"/>
  <c r="AO26" i="11"/>
  <c r="T26" i="11"/>
  <c r="AE26" i="11"/>
  <c r="AB26" i="11"/>
  <c r="V26" i="11"/>
  <c r="AP26" i="11"/>
  <c r="N26" i="11"/>
  <c r="AG26" i="11"/>
  <c r="AN26" i="11"/>
  <c r="U26" i="11"/>
  <c r="Y26" i="11"/>
  <c r="AA26" i="11"/>
  <c r="AL26" i="11"/>
  <c r="AD26" i="11"/>
  <c r="Z9" i="11"/>
  <c r="AH9" i="11"/>
  <c r="N9" i="11"/>
  <c r="AE9" i="11"/>
  <c r="AM9" i="11"/>
  <c r="U9" i="11"/>
  <c r="V9" i="11"/>
  <c r="AP9" i="11"/>
  <c r="AL9" i="11"/>
  <c r="W9" i="11"/>
  <c r="X9" i="11"/>
  <c r="AJ9" i="11"/>
  <c r="AD9" i="11"/>
  <c r="Y9" i="11"/>
  <c r="AO9" i="11"/>
  <c r="T9" i="11"/>
  <c r="AQ9" i="11"/>
  <c r="M9" i="11"/>
  <c r="AB9" i="11"/>
  <c r="AC9" i="11"/>
  <c r="AN9" i="11"/>
  <c r="AI9" i="11"/>
  <c r="AF9" i="11"/>
  <c r="AA9" i="11"/>
  <c r="AG9" i="11"/>
  <c r="AK9" i="11"/>
  <c r="AG4" i="11"/>
  <c r="M4" i="11"/>
  <c r="AF4" i="11"/>
  <c r="AC4" i="11"/>
  <c r="AI4" i="11"/>
  <c r="AO4" i="11"/>
  <c r="X4" i="11"/>
  <c r="N4" i="11"/>
  <c r="AP4" i="11"/>
  <c r="U4" i="11"/>
  <c r="AH4" i="11"/>
  <c r="AL4" i="11"/>
  <c r="AD4" i="11"/>
  <c r="Y4" i="11"/>
  <c r="W4" i="11"/>
  <c r="AA4" i="11"/>
  <c r="AJ4" i="11"/>
  <c r="AE4" i="11"/>
  <c r="AK4" i="11"/>
  <c r="V4" i="11"/>
  <c r="Z4" i="11"/>
  <c r="AN4" i="11"/>
  <c r="AQ4" i="11"/>
  <c r="T4" i="11"/>
  <c r="AM4" i="11"/>
  <c r="AB4" i="11"/>
  <c r="AH3" i="11"/>
  <c r="Y3" i="11"/>
  <c r="V3" i="11"/>
  <c r="AL3" i="11"/>
  <c r="Z3" i="11"/>
  <c r="AM3" i="11"/>
  <c r="AG3" i="11"/>
  <c r="AF3" i="11"/>
  <c r="AC3" i="11"/>
  <c r="AP3" i="11"/>
  <c r="U3" i="11"/>
  <c r="AJ3" i="11"/>
  <c r="AQ3" i="11"/>
  <c r="T3" i="11"/>
  <c r="AN3" i="11"/>
  <c r="AA3" i="11"/>
  <c r="AE3" i="11"/>
  <c r="W3" i="11"/>
  <c r="X3" i="11"/>
  <c r="M3" i="11"/>
  <c r="AB3" i="11"/>
  <c r="N3" i="11"/>
  <c r="AI3" i="11"/>
  <c r="AO3" i="11"/>
  <c r="AD3" i="11"/>
  <c r="AK3" i="11"/>
  <c r="AL24" i="11"/>
  <c r="AA24" i="11"/>
  <c r="AN24" i="11"/>
  <c r="AD24" i="11"/>
  <c r="AJ24" i="11"/>
  <c r="W24" i="11"/>
  <c r="AK24" i="11"/>
  <c r="Y24" i="11"/>
  <c r="U24" i="11"/>
  <c r="N24" i="11"/>
  <c r="AP24" i="11"/>
  <c r="Z24" i="11"/>
  <c r="AQ24" i="11"/>
  <c r="AG24" i="11"/>
  <c r="AF24" i="11"/>
  <c r="AB24" i="11"/>
  <c r="AM24" i="11"/>
  <c r="M24" i="11"/>
  <c r="T24" i="11"/>
  <c r="AC24" i="11"/>
  <c r="X24" i="11"/>
  <c r="AI24" i="11"/>
  <c r="AO24" i="11"/>
  <c r="V24" i="11"/>
  <c r="AH24" i="11"/>
  <c r="AE24" i="11"/>
  <c r="K9" i="11"/>
  <c r="K26" i="11"/>
  <c r="AE21" i="11"/>
  <c r="W21" i="11"/>
  <c r="AP21" i="11"/>
  <c r="AD21" i="11"/>
  <c r="U21" i="11"/>
  <c r="AK21" i="11"/>
  <c r="T21" i="11"/>
  <c r="AB21" i="11"/>
  <c r="AO21" i="11"/>
  <c r="AH21" i="11"/>
  <c r="M21" i="11"/>
  <c r="AA21" i="11"/>
  <c r="X21" i="11"/>
  <c r="AN21" i="11"/>
  <c r="AJ21" i="11"/>
  <c r="AM21" i="11"/>
  <c r="AC21" i="11"/>
  <c r="N21" i="11"/>
  <c r="AG21" i="11"/>
  <c r="AI21" i="11"/>
  <c r="V21" i="11"/>
  <c r="Y21" i="11"/>
  <c r="AF21" i="11"/>
  <c r="Z21" i="11"/>
  <c r="AL21" i="11"/>
  <c r="AQ21" i="11"/>
  <c r="AC11" i="11"/>
  <c r="AL11" i="11"/>
  <c r="AQ11" i="11"/>
  <c r="AM11" i="11"/>
  <c r="N11" i="11"/>
  <c r="AN11" i="11"/>
  <c r="Z11" i="11"/>
  <c r="AP11" i="11"/>
  <c r="V11" i="11"/>
  <c r="AK11" i="11"/>
  <c r="U11" i="11"/>
  <c r="AH11" i="11"/>
  <c r="T11" i="11"/>
  <c r="AB11" i="11"/>
  <c r="X11" i="11"/>
  <c r="AA11" i="11"/>
  <c r="AD11" i="11"/>
  <c r="AO11" i="11"/>
  <c r="AF11" i="11"/>
  <c r="W11" i="11"/>
  <c r="Y11" i="11"/>
  <c r="AJ11" i="11"/>
  <c r="AE11" i="11"/>
  <c r="AG11" i="11"/>
  <c r="M11" i="11"/>
  <c r="AI11" i="11"/>
  <c r="B3" i="11"/>
  <c r="AQ13" i="11"/>
  <c r="AA13" i="11"/>
  <c r="M13" i="11"/>
  <c r="Z13" i="11"/>
  <c r="AJ13" i="11"/>
  <c r="T13" i="11"/>
  <c r="AM13" i="11"/>
  <c r="AC13" i="11"/>
  <c r="AP13" i="11"/>
  <c r="Y13" i="11"/>
  <c r="AF13" i="11"/>
  <c r="V13" i="11"/>
  <c r="AI13" i="11"/>
  <c r="AH13" i="11"/>
  <c r="AD13" i="11"/>
  <c r="U13" i="11"/>
  <c r="AO13" i="11"/>
  <c r="W13" i="11"/>
  <c r="AN13" i="11"/>
  <c r="AG13" i="11"/>
  <c r="AE13" i="11"/>
  <c r="AL13" i="11"/>
  <c r="AK13" i="11"/>
  <c r="AB13" i="11"/>
  <c r="X13" i="11"/>
  <c r="N13" i="11"/>
  <c r="AG25" i="11"/>
  <c r="X25" i="11"/>
  <c r="AD25" i="11"/>
  <c r="AJ25" i="11"/>
  <c r="Y25" i="11"/>
  <c r="AA25" i="11"/>
  <c r="AC25" i="11"/>
  <c r="T25" i="11"/>
  <c r="AB25" i="11"/>
  <c r="AH25" i="11"/>
  <c r="AN25" i="11"/>
  <c r="N25" i="11"/>
  <c r="AM25" i="11"/>
  <c r="Z25" i="11"/>
  <c r="AP25" i="11"/>
  <c r="AQ25" i="11"/>
  <c r="U25" i="11"/>
  <c r="AL25" i="11"/>
  <c r="AF25" i="11"/>
  <c r="AK25" i="11"/>
  <c r="AI25" i="11"/>
  <c r="M25" i="11"/>
  <c r="AE25" i="11"/>
  <c r="AO25" i="11"/>
  <c r="W25" i="11"/>
  <c r="V25" i="11"/>
  <c r="K8" i="11"/>
  <c r="K24" i="11"/>
  <c r="R210" i="11" l="1" a="1"/>
  <c r="R210" i="11" s="1"/>
  <c r="AQ205" i="11" a="1"/>
  <c r="AQ205" i="11" s="1"/>
  <c r="AR185" i="11" a="1"/>
  <c r="AR185" i="11" s="1"/>
  <c r="AQ186" i="11" a="1"/>
  <c r="AQ186" i="11" s="1"/>
  <c r="AQ211" i="11" a="1"/>
  <c r="AQ211" i="11" s="1"/>
  <c r="Z194" i="11" a="1"/>
  <c r="Z194" i="11" s="1"/>
  <c r="AA197" i="11" a="1"/>
  <c r="AA197" i="11" s="1"/>
  <c r="X208" i="11" a="1"/>
  <c r="X208" i="11" s="1"/>
  <c r="R205" i="11" a="1"/>
  <c r="R205" i="11" s="1"/>
  <c r="AB184" i="11" a="1"/>
  <c r="AB184" i="11" s="1"/>
  <c r="AA215" i="11" a="1"/>
  <c r="AA215" i="11" s="1"/>
  <c r="AO201" i="11" a="1"/>
  <c r="AO201" i="11" s="1"/>
  <c r="Y181" i="11" a="1"/>
  <c r="Y181" i="11" s="1"/>
  <c r="S204" i="11" a="1"/>
  <c r="S204" i="11" s="1"/>
  <c r="T196" i="11" a="1"/>
  <c r="T196" i="11" s="1"/>
  <c r="Y186" i="11" a="1"/>
  <c r="Y186" i="11" s="1"/>
  <c r="AA198" i="11" a="1"/>
  <c r="AA198" i="11" s="1"/>
  <c r="AP188" i="11" a="1"/>
  <c r="AP188" i="11" s="1"/>
  <c r="AB204" i="11" a="1"/>
  <c r="AB204" i="11" s="1"/>
  <c r="AJ181" i="11" a="1"/>
  <c r="AJ181" i="11" s="1"/>
  <c r="V191" i="11" a="1"/>
  <c r="V191" i="11" s="1"/>
  <c r="AH206" i="11" a="1"/>
  <c r="AH206" i="11" s="1"/>
  <c r="AN187" i="11" a="1"/>
  <c r="AN187" i="11" s="1"/>
  <c r="AR215" i="11" a="1"/>
  <c r="AR215" i="11" s="1"/>
  <c r="AP214" i="11" a="1"/>
  <c r="AP214" i="11" s="1"/>
  <c r="R187" i="11" a="1"/>
  <c r="R187" i="11" s="1"/>
  <c r="AQ180" i="11" a="1"/>
  <c r="AQ180" i="11" s="1"/>
  <c r="AD199" i="11" a="1"/>
  <c r="AD199" i="11" s="1"/>
  <c r="AB214" i="11" a="1"/>
  <c r="AB214" i="11" s="1"/>
  <c r="L196" i="11" a="1"/>
  <c r="L196" i="11" s="1"/>
  <c r="C21" i="11" s="1"/>
  <c r="AP184" i="11" a="1"/>
  <c r="AP184" i="11" s="1"/>
  <c r="AI202" i="11" a="1"/>
  <c r="AI202" i="11" s="1"/>
  <c r="W194" i="11" a="1"/>
  <c r="W194" i="11" s="1"/>
  <c r="K214" i="11" a="1"/>
  <c r="K214" i="11" s="1"/>
  <c r="B39" i="11" s="1"/>
  <c r="AR209" i="11" a="1"/>
  <c r="AR209" i="11" s="1"/>
  <c r="M185" i="11" a="1"/>
  <c r="M185" i="11" s="1"/>
  <c r="D10" i="11" s="1"/>
  <c r="E10" i="11" s="1"/>
  <c r="T191" i="11" a="1"/>
  <c r="T191" i="11" s="1"/>
  <c r="AG205" i="11" a="1"/>
  <c r="AG205" i="11" s="1"/>
  <c r="W205" i="11" a="1"/>
  <c r="W205" i="11" s="1"/>
  <c r="AG198" i="11" a="1"/>
  <c r="AG198" i="11" s="1"/>
  <c r="L192" i="11" a="1"/>
  <c r="L192" i="11" s="1"/>
  <c r="C17" i="11" s="1"/>
  <c r="T215" i="11" a="1"/>
  <c r="T215" i="11" s="1"/>
  <c r="AD198" i="11" a="1"/>
  <c r="AD198" i="11" s="1"/>
  <c r="AK182" i="11" a="1"/>
  <c r="AK182" i="11" s="1"/>
  <c r="AH200" i="11" a="1"/>
  <c r="AH200" i="11" s="1"/>
  <c r="K211" i="11" a="1"/>
  <c r="K211" i="11" s="1"/>
  <c r="B36" i="11" s="1"/>
  <c r="M183" i="11" a="1"/>
  <c r="M183" i="11" s="1"/>
  <c r="D8" i="11" s="1"/>
  <c r="E8" i="11" s="1"/>
  <c r="AD209" i="11" a="1"/>
  <c r="AD209" i="11" s="1"/>
  <c r="AQ215" i="11" a="1"/>
  <c r="AQ215" i="11" s="1"/>
  <c r="AJ207" i="11" a="1"/>
  <c r="AJ207" i="11" s="1"/>
  <c r="L213" i="11" a="1"/>
  <c r="L213" i="11" s="1"/>
  <c r="C38" i="11" s="1"/>
  <c r="AC214" i="11" a="1"/>
  <c r="AC214" i="11" s="1"/>
  <c r="S196" i="11" a="1"/>
  <c r="S196" i="11" s="1"/>
  <c r="Z191" i="11" a="1"/>
  <c r="Z191" i="11" s="1"/>
  <c r="AC211" i="11" a="1"/>
  <c r="AC211" i="11" s="1"/>
  <c r="AP196" i="11" a="1"/>
  <c r="AP196" i="11" s="1"/>
  <c r="AL209" i="11" a="1"/>
  <c r="AL209" i="11" s="1"/>
  <c r="V189" i="11" a="1"/>
  <c r="V189" i="11" s="1"/>
  <c r="AG209" i="11" a="1"/>
  <c r="AG209" i="11" s="1"/>
  <c r="AG214" i="11" a="1"/>
  <c r="AG214" i="11" s="1"/>
  <c r="X185" i="11" a="1"/>
  <c r="X185" i="11" s="1"/>
  <c r="Y211" i="11" a="1"/>
  <c r="Y211" i="11" s="1"/>
  <c r="W197" i="11" a="1"/>
  <c r="W197" i="11" s="1"/>
  <c r="AG192" i="11" a="1"/>
  <c r="AG192" i="11" s="1"/>
  <c r="AR208" i="11" a="1"/>
  <c r="AR208" i="11" s="1"/>
  <c r="AK190" i="11" a="1"/>
  <c r="AK190" i="11" s="1"/>
  <c r="L188" i="11" a="1"/>
  <c r="L188" i="11" s="1"/>
  <c r="C13" i="11" s="1"/>
  <c r="L187" i="11" a="1"/>
  <c r="L187" i="11" s="1"/>
  <c r="C12" i="11" s="1"/>
  <c r="AC210" i="11" a="1"/>
  <c r="AC210" i="11" s="1"/>
  <c r="Y197" i="11" a="1"/>
  <c r="Y197" i="11" s="1"/>
  <c r="AH213" i="11" a="1"/>
  <c r="AH213" i="11" s="1"/>
  <c r="AB211" i="11" a="1"/>
  <c r="AB211" i="11" s="1"/>
  <c r="AE209" i="11" a="1"/>
  <c r="AE209" i="11" s="1"/>
  <c r="AN214" i="11" a="1"/>
  <c r="AN214" i="11" s="1"/>
  <c r="U180" i="11" a="1"/>
  <c r="U180" i="11" s="1"/>
  <c r="AP206" i="11" a="1"/>
  <c r="AP206" i="11" s="1"/>
  <c r="AR206" i="11" a="1"/>
  <c r="AR206" i="11" s="1"/>
  <c r="K189" i="11" a="1"/>
  <c r="K189" i="11" s="1"/>
  <c r="B14" i="11" s="1"/>
  <c r="AF201" i="11" a="1"/>
  <c r="AF201" i="11" s="1"/>
  <c r="AM207" i="11" a="1"/>
  <c r="AM207" i="11" s="1"/>
  <c r="AB192" i="11" a="1"/>
  <c r="AB192" i="11" s="1"/>
  <c r="AL188" i="11" a="1"/>
  <c r="AL188" i="11" s="1"/>
  <c r="W209" i="11" a="1"/>
  <c r="W209" i="11" s="1"/>
  <c r="M204" i="11" a="1"/>
  <c r="M204" i="11" s="1"/>
  <c r="D29" i="11" s="1"/>
  <c r="E29" i="11" s="1"/>
  <c r="AB205" i="11" a="1"/>
  <c r="AB205" i="11" s="1"/>
  <c r="U192" i="11" a="1"/>
  <c r="U192" i="11" s="1"/>
  <c r="K194" i="11" a="1"/>
  <c r="K194" i="11" s="1"/>
  <c r="B19" i="11" s="1"/>
  <c r="U186" i="11" a="1"/>
  <c r="U186" i="11" s="1"/>
  <c r="AR194" i="11" a="1"/>
  <c r="AR194" i="11" s="1"/>
  <c r="R211" i="11" a="1"/>
  <c r="R211" i="11" s="1"/>
  <c r="AL199" i="11" a="1"/>
  <c r="AL199" i="11" s="1"/>
  <c r="T194" i="11" a="1"/>
  <c r="T194" i="11" s="1"/>
  <c r="Y205" i="11" a="1"/>
  <c r="Y205" i="11" s="1"/>
  <c r="AP202" i="11" a="1"/>
  <c r="AP202" i="11" s="1"/>
  <c r="AQ195" i="11" a="1"/>
  <c r="AQ195" i="11" s="1"/>
  <c r="AB182" i="11" a="1"/>
  <c r="AB182" i="11" s="1"/>
  <c r="AJ197" i="11" a="1"/>
  <c r="AJ197" i="11" s="1"/>
  <c r="S185" i="11" a="1"/>
  <c r="S185" i="11" s="1"/>
  <c r="AD183" i="11" a="1"/>
  <c r="AD183" i="11" s="1"/>
  <c r="L199" i="11" a="1"/>
  <c r="L199" i="11" s="1"/>
  <c r="C24" i="11" s="1"/>
  <c r="AM212" i="11" a="1"/>
  <c r="AM212" i="11" s="1"/>
  <c r="AH188" i="11" a="1"/>
  <c r="AH188" i="11" s="1"/>
  <c r="AJ202" i="11" a="1"/>
  <c r="AJ202" i="11" s="1"/>
  <c r="T200" i="11" a="1"/>
  <c r="T200" i="11" s="1"/>
  <c r="AK181" i="11" a="1"/>
  <c r="AK181" i="11" s="1"/>
  <c r="AE182" i="11" a="1"/>
  <c r="AE182" i="11" s="1"/>
  <c r="Z180" i="11" a="1"/>
  <c r="Z180" i="11" s="1"/>
  <c r="AS186" i="11" a="1"/>
  <c r="AS186" i="11" s="1"/>
  <c r="AA200" i="11" a="1"/>
  <c r="AA200" i="11" s="1"/>
  <c r="AG196" i="11" a="1"/>
  <c r="AG196" i="11" s="1"/>
  <c r="AF193" i="11" a="1"/>
  <c r="AF193" i="11" s="1"/>
  <c r="L210" i="11" a="1"/>
  <c r="L210" i="11" s="1"/>
  <c r="C35" i="11" s="1"/>
  <c r="AQ208" i="11" a="1"/>
  <c r="AQ208" i="11" s="1"/>
  <c r="R184" i="11" a="1"/>
  <c r="R184" i="11" s="1"/>
  <c r="Y212" i="11" a="1"/>
  <c r="Y212" i="11" s="1"/>
  <c r="V197" i="11" a="1"/>
  <c r="V197" i="11" s="1"/>
  <c r="M210" i="11" a="1"/>
  <c r="M210" i="11" s="1"/>
  <c r="D35" i="11" s="1"/>
  <c r="E35" i="11" s="1"/>
  <c r="AE204" i="11" a="1"/>
  <c r="AE204" i="11" s="1"/>
  <c r="L205" i="11" a="1"/>
  <c r="L205" i="11" s="1"/>
  <c r="C30" i="11" s="1"/>
  <c r="S201" i="11" a="1"/>
  <c r="S201" i="11" s="1"/>
  <c r="AD213" i="11" a="1"/>
  <c r="AD213" i="11" s="1"/>
  <c r="U212" i="11" a="1"/>
  <c r="U212" i="11" s="1"/>
  <c r="V203" i="11" a="1"/>
  <c r="V203" i="11" s="1"/>
  <c r="AI200" i="11" a="1"/>
  <c r="AI200" i="11" s="1"/>
  <c r="AF180" i="11" a="1"/>
  <c r="AF180" i="11" s="1"/>
  <c r="AD197" i="11" a="1"/>
  <c r="AD197" i="11" s="1"/>
  <c r="X197" i="11" a="1"/>
  <c r="X197" i="11" s="1"/>
  <c r="AN200" i="11" a="1"/>
  <c r="AN200" i="11" s="1"/>
  <c r="AK210" i="11" a="1"/>
  <c r="AK210" i="11" s="1"/>
  <c r="AN211" i="11" a="1"/>
  <c r="AN211" i="11" s="1"/>
  <c r="AI199" i="11" a="1"/>
  <c r="AI199" i="11" s="1"/>
  <c r="AK206" i="11" a="1"/>
  <c r="AK206" i="11" s="1"/>
  <c r="Z196" i="11" a="1"/>
  <c r="Z196" i="11" s="1"/>
  <c r="AS202" i="11" a="1"/>
  <c r="AS202" i="11" s="1"/>
  <c r="V192" i="11" a="1"/>
  <c r="V192" i="11" s="1"/>
  <c r="AH191" i="11" a="1"/>
  <c r="AH191" i="11" s="1"/>
  <c r="S213" i="11" a="1"/>
  <c r="S213" i="11" s="1"/>
  <c r="AI181" i="11" a="1"/>
  <c r="AI181" i="11" s="1"/>
  <c r="AH184" i="11" a="1"/>
  <c r="AH184" i="11" s="1"/>
  <c r="AJ206" i="11" a="1"/>
  <c r="AJ206" i="11" s="1"/>
  <c r="X189" i="11" a="1"/>
  <c r="X189" i="11" s="1"/>
  <c r="AC195" i="11" a="1"/>
  <c r="AC195" i="11" s="1"/>
  <c r="AO199" i="11" a="1"/>
  <c r="AO199" i="11" s="1"/>
  <c r="W201" i="11" a="1"/>
  <c r="W201" i="11" s="1"/>
  <c r="L204" i="11" a="1"/>
  <c r="L204" i="11" s="1"/>
  <c r="C29" i="11" s="1"/>
  <c r="AG194" i="11" a="1"/>
  <c r="AG194" i="11" s="1"/>
  <c r="Z202" i="11" a="1"/>
  <c r="Z202" i="11" s="1"/>
  <c r="AB190" i="11" a="1"/>
  <c r="AB190" i="11" s="1"/>
  <c r="Z195" i="11" a="1"/>
  <c r="Z195" i="11" s="1"/>
  <c r="AA193" i="11" a="1"/>
  <c r="AA193" i="11" s="1"/>
  <c r="X194" i="11" a="1"/>
  <c r="X194" i="11" s="1"/>
  <c r="S203" i="11" a="1"/>
  <c r="S203" i="11" s="1"/>
  <c r="AE186" i="11" a="1"/>
  <c r="AE186" i="11" s="1"/>
  <c r="K204" i="11" a="1"/>
  <c r="K204" i="11" s="1"/>
  <c r="B29" i="11" s="1"/>
  <c r="AF187" i="11" a="1"/>
  <c r="AF187" i="11" s="1"/>
  <c r="AS193" i="11" a="1"/>
  <c r="AS193" i="11" s="1"/>
  <c r="K213" i="11" a="1"/>
  <c r="K213" i="11" s="1"/>
  <c r="B38" i="11" s="1"/>
  <c r="AD180" i="11" a="1"/>
  <c r="AD180" i="11" s="1"/>
  <c r="AE183" i="11" a="1"/>
  <c r="AE183" i="11" s="1"/>
  <c r="Y191" i="11" a="1"/>
  <c r="Y191" i="11" s="1"/>
  <c r="AQ197" i="11" a="1"/>
  <c r="AQ197" i="11" s="1"/>
  <c r="R189" i="11" a="1"/>
  <c r="R189" i="11" s="1"/>
  <c r="T211" i="11" a="1"/>
  <c r="T211" i="11" s="1"/>
  <c r="AR186" i="11" a="1"/>
  <c r="AR186" i="11" s="1"/>
  <c r="Z209" i="11" a="1"/>
  <c r="Z209" i="11" s="1"/>
  <c r="AF185" i="11" a="1"/>
  <c r="AF185" i="11" s="1"/>
  <c r="U185" i="11" a="1"/>
  <c r="U185" i="11" s="1"/>
  <c r="U184" i="11" a="1"/>
  <c r="U184" i="11" s="1"/>
  <c r="AS195" i="11" a="1"/>
  <c r="AS195" i="11" s="1"/>
  <c r="R214" i="11" a="1"/>
  <c r="R214" i="11" s="1"/>
  <c r="L185" i="11" a="1"/>
  <c r="L185" i="11" s="1"/>
  <c r="C10" i="11" s="1"/>
  <c r="M214" i="11" a="1"/>
  <c r="M214" i="11" s="1"/>
  <c r="D39" i="11" s="1"/>
  <c r="E39" i="11" s="1"/>
  <c r="AP204" i="11" a="1"/>
  <c r="AP204" i="11" s="1"/>
  <c r="AF184" i="11" a="1"/>
  <c r="AF184" i="11" s="1"/>
  <c r="AM199" i="11" a="1"/>
  <c r="AM199" i="11" s="1"/>
  <c r="Z205" i="11" a="1"/>
  <c r="Z205" i="11" s="1"/>
  <c r="K200" i="11" a="1"/>
  <c r="K200" i="11" s="1"/>
  <c r="B25" i="11" s="1"/>
  <c r="AG199" i="11" a="1"/>
  <c r="AG199" i="11" s="1"/>
  <c r="AO187" i="11" a="1"/>
  <c r="AO187" i="11" s="1"/>
  <c r="S180" i="11" a="1"/>
  <c r="S180" i="11" s="1"/>
  <c r="AG204" i="11" a="1"/>
  <c r="AG204" i="11" s="1"/>
  <c r="AG187" i="11" a="1"/>
  <c r="AG187" i="11" s="1"/>
  <c r="Z197" i="11" a="1"/>
  <c r="Z197" i="11" s="1"/>
  <c r="L208" i="11" a="1"/>
  <c r="L208" i="11" s="1"/>
  <c r="C33" i="11" s="1"/>
  <c r="R183" i="11" a="1"/>
  <c r="R183" i="11" s="1"/>
  <c r="AD185" i="11" a="1"/>
  <c r="AD185" i="11" s="1"/>
  <c r="AJ200" i="11" a="1"/>
  <c r="AJ200" i="11" s="1"/>
  <c r="AJ192" i="11" a="1"/>
  <c r="AJ192" i="11" s="1"/>
  <c r="AM184" i="11" a="1"/>
  <c r="AM184" i="11" s="1"/>
  <c r="AK211" i="11" a="1"/>
  <c r="AK211" i="11" s="1"/>
  <c r="Z200" i="11" a="1"/>
  <c r="Z200" i="11" s="1"/>
  <c r="AA190" i="11" a="1"/>
  <c r="AA190" i="11" s="1"/>
  <c r="AN202" i="11" a="1"/>
  <c r="AN202" i="11" s="1"/>
  <c r="W184" i="11" a="1"/>
  <c r="W184" i="11" s="1"/>
  <c r="AI190" i="11" a="1"/>
  <c r="AI190" i="11" s="1"/>
  <c r="AQ181" i="11" a="1"/>
  <c r="AQ181" i="11" s="1"/>
  <c r="U182" i="11" a="1"/>
  <c r="U182" i="11" s="1"/>
  <c r="AH201" i="11" a="1"/>
  <c r="AH201" i="11" s="1"/>
  <c r="AN183" i="11" a="1"/>
  <c r="AN183" i="11" s="1"/>
  <c r="AF199" i="11" a="1"/>
  <c r="AF199" i="11" s="1"/>
  <c r="AS209" i="11" a="1"/>
  <c r="AS209" i="11" s="1"/>
  <c r="AN182" i="11" a="1"/>
  <c r="AN182" i="11" s="1"/>
  <c r="AF191" i="11" a="1"/>
  <c r="AF191" i="11" s="1"/>
  <c r="AL186" i="11" a="1"/>
  <c r="AL186" i="11" s="1"/>
  <c r="AD212" i="11" a="1"/>
  <c r="AD212" i="11" s="1"/>
  <c r="AG193" i="11" a="1"/>
  <c r="AG193" i="11" s="1"/>
  <c r="AQ192" i="11" a="1"/>
  <c r="AQ192" i="11" s="1"/>
  <c r="U208" i="11" a="1"/>
  <c r="U208" i="11" s="1"/>
  <c r="AE201" i="11" a="1"/>
  <c r="AE201" i="11" s="1"/>
  <c r="S210" i="11" a="1"/>
  <c r="S210" i="11" s="1"/>
  <c r="U193" i="11" a="1"/>
  <c r="U193" i="11" s="1"/>
  <c r="AI191" i="11" a="1"/>
  <c r="AI191" i="11" s="1"/>
  <c r="AH192" i="11" a="1"/>
  <c r="AH192" i="11" s="1"/>
  <c r="AC188" i="11" a="1"/>
  <c r="AC188" i="11" s="1"/>
  <c r="M188" i="11" a="1"/>
  <c r="M188" i="11" s="1"/>
  <c r="D13" i="11" s="1"/>
  <c r="E13" i="11" s="1"/>
  <c r="U183" i="11" a="1"/>
  <c r="U183" i="11" s="1"/>
  <c r="AH185" i="11" a="1"/>
  <c r="AH185" i="11" s="1"/>
  <c r="AM187" i="11" a="1"/>
  <c r="AM187" i="11" s="1"/>
  <c r="AR207" i="11" a="1"/>
  <c r="AR207" i="11" s="1"/>
  <c r="R188" i="11" a="1"/>
  <c r="R188" i="11" s="1"/>
  <c r="AL213" i="11" a="1"/>
  <c r="AL213" i="11" s="1"/>
  <c r="AI192" i="11" a="1"/>
  <c r="AI192" i="11" s="1"/>
  <c r="AL210" i="11" a="1"/>
  <c r="AL210" i="11" s="1"/>
  <c r="S195" i="11" a="1"/>
  <c r="S195" i="11" s="1"/>
  <c r="M203" i="11" a="1"/>
  <c r="M203" i="11" s="1"/>
  <c r="D28" i="11" s="1"/>
  <c r="E28" i="11" s="1"/>
  <c r="W196" i="11" a="1"/>
  <c r="W196" i="11" s="1"/>
  <c r="AI208" i="11" a="1"/>
  <c r="AI208" i="11" s="1"/>
  <c r="AN189" i="11" a="1"/>
  <c r="AN189" i="11" s="1"/>
  <c r="S184" i="11" a="1"/>
  <c r="S184" i="11" s="1"/>
  <c r="Z184" i="11" a="1"/>
  <c r="Z184" i="11" s="1"/>
  <c r="T210" i="11" a="1"/>
  <c r="T210" i="11" s="1"/>
  <c r="AN192" i="11" a="1"/>
  <c r="AN192" i="11" s="1"/>
  <c r="M182" i="11" a="1"/>
  <c r="M182" i="11" s="1"/>
  <c r="D7" i="11" s="1"/>
  <c r="E7" i="11" s="1"/>
  <c r="AA188" i="11" a="1"/>
  <c r="AA188" i="11" s="1"/>
  <c r="Z182" i="11" a="1"/>
  <c r="Z182" i="11" s="1"/>
  <c r="AE181" i="11" a="1"/>
  <c r="AE181" i="11" s="1"/>
  <c r="AO195" i="11" a="1"/>
  <c r="AO195" i="11" s="1"/>
  <c r="AB210" i="11" a="1"/>
  <c r="AB210" i="11" s="1"/>
  <c r="AD189" i="11" a="1"/>
  <c r="AD189" i="11" s="1"/>
  <c r="AM206" i="11" a="1"/>
  <c r="AM206" i="11" s="1"/>
  <c r="AR205" i="11" a="1"/>
  <c r="AR205" i="11" s="1"/>
  <c r="K197" i="11" a="1"/>
  <c r="K197" i="11" s="1"/>
  <c r="B22" i="11" s="1"/>
  <c r="W180" i="11" a="1"/>
  <c r="W180" i="11" s="1"/>
  <c r="Y185" i="11" a="1"/>
  <c r="Y185" i="11" s="1"/>
  <c r="K199" i="11" a="1"/>
  <c r="K199" i="11" s="1"/>
  <c r="B24" i="11" s="1"/>
  <c r="T187" i="11" a="1"/>
  <c r="T187" i="11" s="1"/>
  <c r="T181" i="11" a="1"/>
  <c r="T181" i="11" s="1"/>
  <c r="AM188" i="11" a="1"/>
  <c r="AM188" i="11" s="1"/>
  <c r="AC204" i="11" a="1"/>
  <c r="AC204" i="11" s="1"/>
  <c r="AF202" i="11" a="1"/>
  <c r="AF202" i="11" s="1"/>
  <c r="T213" i="11" a="1"/>
  <c r="T213" i="11" s="1"/>
  <c r="X180" i="11" a="1"/>
  <c r="X180" i="11" s="1"/>
  <c r="AI189" i="11" a="1"/>
  <c r="AI189" i="11" s="1"/>
  <c r="Y199" i="11" a="1"/>
  <c r="Y199" i="11" s="1"/>
  <c r="AS210" i="11" a="1"/>
  <c r="AS210" i="11" s="1"/>
  <c r="U195" i="11" a="1"/>
  <c r="U195" i="11" s="1"/>
  <c r="AR180" i="11" a="1"/>
  <c r="AR180" i="11" s="1"/>
  <c r="AA187" i="11" a="1"/>
  <c r="AA187" i="11" s="1"/>
  <c r="AQ204" i="11" a="1"/>
  <c r="AQ204" i="11" s="1"/>
  <c r="T201" i="11" a="1"/>
  <c r="T201" i="11" s="1"/>
  <c r="AG210" i="11" a="1"/>
  <c r="AG210" i="11" s="1"/>
  <c r="AS208" i="11" a="1"/>
  <c r="AS208" i="11" s="1"/>
  <c r="AN193" i="11" a="1"/>
  <c r="AN193" i="11" s="1"/>
  <c r="AK201" i="11" a="1"/>
  <c r="AK201" i="11" s="1"/>
  <c r="S206" i="11" a="1"/>
  <c r="S206" i="11" s="1"/>
  <c r="AH196" i="11" a="1"/>
  <c r="AH196" i="11" s="1"/>
  <c r="AK214" i="11" a="1"/>
  <c r="AK214" i="11" s="1"/>
  <c r="AM189" i="11" a="1"/>
  <c r="AM189" i="11" s="1"/>
  <c r="AG183" i="11" a="1"/>
  <c r="AG183" i="11" s="1"/>
  <c r="AS215" i="11" a="1"/>
  <c r="AS215" i="11" s="1"/>
  <c r="AL185" i="11" a="1"/>
  <c r="AL185" i="11" s="1"/>
  <c r="AQ194" i="11" a="1"/>
  <c r="AQ194" i="11" s="1"/>
  <c r="AO191" i="11" a="1"/>
  <c r="AO191" i="11" s="1"/>
  <c r="Y192" i="11" a="1"/>
  <c r="Y192" i="11" s="1"/>
  <c r="L212" i="11" a="1"/>
  <c r="L212" i="11" s="1"/>
  <c r="C37" i="11" s="1"/>
  <c r="M186" i="11" a="1"/>
  <c r="M186" i="11" s="1"/>
  <c r="D11" i="11" s="1"/>
  <c r="E11" i="11" s="1"/>
  <c r="AO209" i="11" a="1"/>
  <c r="AO209" i="11" s="1"/>
  <c r="AP194" i="11" a="1"/>
  <c r="AP194" i="11" s="1"/>
  <c r="AI196" i="11" a="1"/>
  <c r="AI196" i="11" s="1"/>
  <c r="AN210" i="11" a="1"/>
  <c r="AN210" i="11" s="1"/>
  <c r="S200" i="11" a="1"/>
  <c r="S200" i="11" s="1"/>
  <c r="L198" i="11" a="1"/>
  <c r="L198" i="11" s="1"/>
  <c r="C23" i="11" s="1"/>
  <c r="AB193" i="11" a="1"/>
  <c r="AB193" i="11" s="1"/>
  <c r="X184" i="11" a="1"/>
  <c r="X184" i="11" s="1"/>
  <c r="AR198" i="11" a="1"/>
  <c r="AR198" i="11" s="1"/>
  <c r="L206" i="11" a="1"/>
  <c r="L206" i="11" s="1"/>
  <c r="C31" i="11" s="1"/>
  <c r="AH202" i="11" a="1"/>
  <c r="AH202" i="11" s="1"/>
  <c r="AR192" i="11" a="1"/>
  <c r="AR192" i="11" s="1"/>
  <c r="V194" i="11" a="1"/>
  <c r="V194" i="11" s="1"/>
  <c r="AK209" i="11" a="1"/>
  <c r="AK209" i="11" s="1"/>
  <c r="AD190" i="11" a="1"/>
  <c r="AD190" i="11" s="1"/>
  <c r="U198" i="11" a="1"/>
  <c r="U198" i="11" s="1"/>
  <c r="AL197" i="11" a="1"/>
  <c r="AL197" i="11" s="1"/>
  <c r="AG191" i="11" a="1"/>
  <c r="AG191" i="11" s="1"/>
  <c r="AQ212" i="11" a="1"/>
  <c r="AQ212" i="11" s="1"/>
  <c r="AM185" i="11" a="1"/>
  <c r="AM185" i="11" s="1"/>
  <c r="AE192" i="11" a="1"/>
  <c r="AE192" i="11" s="1"/>
  <c r="AK212" i="11" a="1"/>
  <c r="AK212" i="11" s="1"/>
  <c r="R213" i="11" a="1"/>
  <c r="R213" i="11" s="1"/>
  <c r="T207" i="11" a="1"/>
  <c r="T207" i="11" s="1"/>
  <c r="X206" i="11" a="1"/>
  <c r="X206" i="11" s="1"/>
  <c r="AI182" i="11" a="1"/>
  <c r="AI182" i="11" s="1"/>
  <c r="AN207" i="11" a="1"/>
  <c r="AN207" i="11" s="1"/>
  <c r="W204" i="11" a="1"/>
  <c r="W204" i="11" s="1"/>
  <c r="AS188" i="11" a="1"/>
  <c r="AS188" i="11" s="1"/>
  <c r="K181" i="11" a="1"/>
  <c r="K181" i="11" s="1"/>
  <c r="B6" i="11" s="1"/>
  <c r="AS187" i="11" a="1"/>
  <c r="AS187" i="11" s="1"/>
  <c r="AB180" i="11" a="1"/>
  <c r="AB180" i="11" s="1"/>
  <c r="Y201" i="11" a="1"/>
  <c r="Y201" i="11" s="1"/>
  <c r="AB206" i="11" a="1"/>
  <c r="AB206" i="11" s="1"/>
  <c r="V215" i="11" a="1"/>
  <c r="V215" i="11" s="1"/>
  <c r="M208" i="11" a="1"/>
  <c r="M208" i="11" s="1"/>
  <c r="D33" i="11" s="1"/>
  <c r="E33" i="11" s="1"/>
  <c r="S189" i="11" a="1"/>
  <c r="S189" i="11" s="1"/>
  <c r="M213" i="11" a="1"/>
  <c r="M213" i="11" s="1"/>
  <c r="D38" i="11" s="1"/>
  <c r="E38" i="11" s="1"/>
  <c r="R186" i="11" a="1"/>
  <c r="R186" i="11" s="1"/>
  <c r="X214" i="11" a="1"/>
  <c r="X214" i="11" s="1"/>
  <c r="R200" i="11" a="1"/>
  <c r="R200" i="11" s="1"/>
  <c r="AH190" i="11" a="1"/>
  <c r="AH190" i="11" s="1"/>
  <c r="M205" i="11" a="1"/>
  <c r="M205" i="11" s="1"/>
  <c r="D30" i="11" s="1"/>
  <c r="E30" i="11" s="1"/>
  <c r="AI195" i="11" a="1"/>
  <c r="AI195" i="11" s="1"/>
  <c r="AS211" i="11" a="1"/>
  <c r="AS211" i="11" s="1"/>
  <c r="AE202" i="11" a="1"/>
  <c r="AE202" i="11" s="1"/>
  <c r="AA186" i="11" a="1"/>
  <c r="AA186" i="11" s="1"/>
  <c r="M206" i="11" a="1"/>
  <c r="M206" i="11" s="1"/>
  <c r="D31" i="11" s="1"/>
  <c r="E31" i="11" s="1"/>
  <c r="K201" i="11" a="1"/>
  <c r="K201" i="11" s="1"/>
  <c r="B26" i="11" s="1"/>
  <c r="AE195" i="11" a="1"/>
  <c r="AE195" i="11" s="1"/>
  <c r="AJ185" i="11" a="1"/>
  <c r="AJ185" i="11" s="1"/>
  <c r="AD192" i="11" a="1"/>
  <c r="AD192" i="11" s="1"/>
  <c r="U215" i="11" a="1"/>
  <c r="U215" i="11" s="1"/>
  <c r="AD210" i="11" a="1"/>
  <c r="AD210" i="11" s="1"/>
  <c r="R201" i="11" a="1"/>
  <c r="R201" i="11" s="1"/>
  <c r="W181" i="11" a="1"/>
  <c r="W181" i="11" s="1"/>
  <c r="AN181" i="11" a="1"/>
  <c r="AN181" i="11" s="1"/>
  <c r="V212" i="11" a="1"/>
  <c r="V212" i="11" s="1"/>
  <c r="K180" i="11" a="1"/>
  <c r="K180" i="11" s="1"/>
  <c r="B5" i="11" s="1"/>
  <c r="AQ182" i="11" a="1"/>
  <c r="AQ182" i="11" s="1"/>
  <c r="U209" i="11" a="1"/>
  <c r="U209" i="11" s="1"/>
  <c r="AB189" i="11" a="1"/>
  <c r="AB189" i="11" s="1"/>
  <c r="AC209" i="11" a="1"/>
  <c r="AC209" i="11" s="1"/>
  <c r="Y215" i="11" a="1"/>
  <c r="Y215" i="11" s="1"/>
  <c r="AG212" i="11" a="1"/>
  <c r="AG212" i="11" s="1"/>
  <c r="AF213" i="11" a="1"/>
  <c r="AF213" i="11" s="1"/>
  <c r="AE184" i="11" a="1"/>
  <c r="AE184" i="11" s="1"/>
  <c r="M189" i="11" a="1"/>
  <c r="M189" i="11" s="1"/>
  <c r="D14" i="11" s="1"/>
  <c r="E14" i="11" s="1"/>
  <c r="X201" i="11" a="1"/>
  <c r="X201" i="11" s="1"/>
  <c r="Y188" i="11" a="1"/>
  <c r="Y188" i="11" s="1"/>
  <c r="W195" i="11" a="1"/>
  <c r="W195" i="11" s="1"/>
  <c r="W215" i="11" a="1"/>
  <c r="W215" i="11" s="1"/>
  <c r="S194" i="11" a="1"/>
  <c r="S194" i="11" s="1"/>
  <c r="AQ185" i="11" a="1"/>
  <c r="AQ185" i="11" s="1"/>
  <c r="AJ183" i="11" a="1"/>
  <c r="AJ183" i="11" s="1"/>
  <c r="V201" i="11" a="1"/>
  <c r="V201" i="11" s="1"/>
  <c r="AQ196" i="11" a="1"/>
  <c r="AQ196" i="11" s="1"/>
  <c r="AL196" i="11" a="1"/>
  <c r="AL196" i="11" s="1"/>
  <c r="AF194" i="11" a="1"/>
  <c r="AF194" i="11" s="1"/>
  <c r="AL195" i="11" a="1"/>
  <c r="AL195" i="11" s="1"/>
  <c r="Z212" i="11" a="1"/>
  <c r="Z212" i="11" s="1"/>
  <c r="AE194" i="11" a="1"/>
  <c r="AE194" i="11" s="1"/>
  <c r="AJ210" i="11" a="1"/>
  <c r="AJ210" i="11" s="1"/>
  <c r="V182" i="11" a="1"/>
  <c r="V182" i="11" s="1"/>
  <c r="AB203" i="11" a="1"/>
  <c r="AB203" i="11" s="1"/>
  <c r="AB200" i="11" a="1"/>
  <c r="AB200" i="11" s="1"/>
  <c r="X207" i="11" a="1"/>
  <c r="X207" i="11" s="1"/>
  <c r="L189" i="11" a="1"/>
  <c r="L189" i="11" s="1"/>
  <c r="C14" i="11" s="1"/>
  <c r="AG200" i="11" a="1"/>
  <c r="AG200" i="11" s="1"/>
  <c r="AN196" i="11" a="1"/>
  <c r="AN196" i="11" s="1"/>
  <c r="U196" i="11" a="1"/>
  <c r="U196" i="11" s="1"/>
  <c r="AO205" i="11" a="1"/>
  <c r="AO205" i="11" s="1"/>
  <c r="AE197" i="11" a="1"/>
  <c r="AE197" i="11" s="1"/>
  <c r="U202" i="11" a="1"/>
  <c r="U202" i="11" s="1"/>
  <c r="AP210" i="11" a="1"/>
  <c r="AP210" i="11" s="1"/>
  <c r="AA196" i="11" a="1"/>
  <c r="AA196" i="11" s="1"/>
  <c r="Y180" i="11" a="1"/>
  <c r="Y180" i="11" s="1"/>
  <c r="S181" i="11" a="1"/>
  <c r="S181" i="11" s="1"/>
  <c r="AF188" i="11" a="1"/>
  <c r="AF188" i="11" s="1"/>
  <c r="AD188" i="11" a="1"/>
  <c r="AD188" i="11" s="1"/>
  <c r="AJ199" i="11" a="1"/>
  <c r="AJ199" i="11" s="1"/>
  <c r="AN215" i="11" a="1"/>
  <c r="AN215" i="11" s="1"/>
  <c r="S211" i="11" a="1"/>
  <c r="S211" i="11" s="1"/>
  <c r="S215" i="11" a="1"/>
  <c r="S215" i="11" s="1"/>
  <c r="AL207" i="11" a="1"/>
  <c r="AL207" i="11" s="1"/>
  <c r="AA199" i="11" a="1"/>
  <c r="AA199" i="11" s="1"/>
  <c r="M197" i="11" a="1"/>
  <c r="M197" i="11" s="1"/>
  <c r="D22" i="11" s="1"/>
  <c r="E22" i="11" s="1"/>
  <c r="AK199" i="11" a="1"/>
  <c r="AK199" i="11" s="1"/>
  <c r="AS182" i="11" a="1"/>
  <c r="AS182" i="11" s="1"/>
  <c r="Y210" i="11" a="1"/>
  <c r="Y210" i="11" s="1"/>
  <c r="V195" i="11" a="1"/>
  <c r="V195" i="11" s="1"/>
  <c r="AH187" i="11" a="1"/>
  <c r="AH187" i="11" s="1"/>
  <c r="AE205" i="11" a="1"/>
  <c r="AE205" i="11" s="1"/>
  <c r="AL206" i="11" a="1"/>
  <c r="AL206" i="11" s="1"/>
  <c r="AP213" i="11" a="1"/>
  <c r="AP213" i="11" s="1"/>
  <c r="AO197" i="11" a="1"/>
  <c r="AO197" i="11" s="1"/>
  <c r="AF196" i="11" a="1"/>
  <c r="AF196" i="11" s="1"/>
  <c r="AB212" i="11" a="1"/>
  <c r="AB212" i="11" s="1"/>
  <c r="AJ194" i="11" a="1"/>
  <c r="AJ194" i="11" s="1"/>
  <c r="AE207" i="11" a="1"/>
  <c r="AE207" i="11" s="1"/>
  <c r="AD193" i="11" a="1"/>
  <c r="AD193" i="11" s="1"/>
  <c r="W203" i="11" a="1"/>
  <c r="W203" i="11" s="1"/>
  <c r="S207" i="11" a="1"/>
  <c r="S207" i="11" s="1"/>
  <c r="AK184" i="11" a="1"/>
  <c r="AK184" i="11" s="1"/>
  <c r="AP212" i="11" a="1"/>
  <c r="AP212" i="11" s="1"/>
  <c r="AI198" i="11" a="1"/>
  <c r="AI198" i="11" s="1"/>
  <c r="AS189" i="11" a="1"/>
  <c r="AS189" i="11" s="1"/>
  <c r="V207" i="11" a="1"/>
  <c r="V207" i="11" s="1"/>
  <c r="AK185" i="11" a="1"/>
  <c r="AK185" i="11" s="1"/>
  <c r="AS213" i="11" a="1"/>
  <c r="AS213" i="11" s="1"/>
  <c r="U190" i="11" a="1"/>
  <c r="U190" i="11" s="1"/>
  <c r="AB194" i="11" a="1"/>
  <c r="AB194" i="11" s="1"/>
  <c r="AC181" i="11" a="1"/>
  <c r="AC181" i="11" s="1"/>
  <c r="U203" i="11" a="1"/>
  <c r="U203" i="11" s="1"/>
  <c r="AS212" i="11" a="1"/>
  <c r="AS212" i="11" s="1"/>
  <c r="AF192" i="11" a="1"/>
  <c r="AF192" i="11" s="1"/>
  <c r="V210" i="11" a="1"/>
  <c r="V210" i="11" s="1"/>
  <c r="AL194" i="11" a="1"/>
  <c r="AL194" i="11" s="1"/>
  <c r="L186" i="11" a="1"/>
  <c r="L186" i="11" s="1"/>
  <c r="C11" i="11" s="1"/>
  <c r="K208" i="11" a="1"/>
  <c r="K208" i="11" s="1"/>
  <c r="B33" i="11" s="1"/>
  <c r="V186" i="11" a="1"/>
  <c r="V186" i="11" s="1"/>
  <c r="Z192" i="11" a="1"/>
  <c r="Z192" i="11" s="1"/>
  <c r="AC208" i="11" a="1"/>
  <c r="AC208" i="11" s="1"/>
  <c r="W208" i="11" a="1"/>
  <c r="W208" i="11" s="1"/>
  <c r="R185" i="11" a="1"/>
  <c r="R185" i="11" s="1"/>
  <c r="AD201" i="11" a="1"/>
  <c r="AD201" i="11" s="1"/>
  <c r="AK180" i="11" a="1"/>
  <c r="AK180" i="11" s="1"/>
  <c r="AQ198" i="11" a="1"/>
  <c r="AQ198" i="11" s="1"/>
  <c r="AL208" i="11" a="1"/>
  <c r="AL208" i="11" s="1"/>
  <c r="AD205" i="11" a="1"/>
  <c r="AD205" i="11" s="1"/>
  <c r="AG181" i="11" a="1"/>
  <c r="AG181" i="11" s="1"/>
  <c r="AE191" i="11" a="1"/>
  <c r="AE191" i="11" s="1"/>
  <c r="AM201" i="11" a="1"/>
  <c r="AM201" i="11" s="1"/>
  <c r="AR212" i="11" a="1"/>
  <c r="AR212" i="11" s="1"/>
  <c r="X198" i="11" a="1"/>
  <c r="X198" i="11" s="1"/>
  <c r="AN180" i="11" a="1"/>
  <c r="AN180" i="11" s="1"/>
  <c r="AN198" i="11" a="1"/>
  <c r="AN198" i="11" s="1"/>
  <c r="K184" i="11" a="1"/>
  <c r="K184" i="11" s="1"/>
  <c r="B9" i="11" s="1"/>
  <c r="Y182" i="11" a="1"/>
  <c r="Y182" i="11" s="1"/>
  <c r="AC191" i="11" a="1"/>
  <c r="AC191" i="11" s="1"/>
  <c r="AC193" i="11" a="1"/>
  <c r="AC193" i="11" s="1"/>
  <c r="AH183" i="11" a="1"/>
  <c r="AH183" i="11" s="1"/>
  <c r="AH194" i="11" a="1"/>
  <c r="AH194" i="11" s="1"/>
  <c r="AQ203" i="11" a="1"/>
  <c r="AQ203" i="11" s="1"/>
  <c r="AJ189" i="11" a="1"/>
  <c r="AJ189" i="11" s="1"/>
  <c r="AJ211" i="11" a="1"/>
  <c r="AJ211" i="11" s="1"/>
  <c r="AG195" i="11" a="1"/>
  <c r="AG195" i="11" s="1"/>
  <c r="R198" i="11" a="1"/>
  <c r="R198" i="11" s="1"/>
  <c r="AC180" i="11" a="1"/>
  <c r="AC180" i="11" s="1"/>
  <c r="AB197" i="11" a="1"/>
  <c r="AB197" i="11" s="1"/>
  <c r="AQ190" i="11" a="1"/>
  <c r="AQ190" i="11" s="1"/>
  <c r="AH197" i="11" a="1"/>
  <c r="AH197" i="11" s="1"/>
  <c r="AE206" i="11" a="1"/>
  <c r="AE206" i="11" s="1"/>
  <c r="R204" i="11" a="1"/>
  <c r="R204" i="11" s="1"/>
  <c r="AO204" i="11" a="1"/>
  <c r="AO204" i="11" s="1"/>
  <c r="AG185" i="11" a="1"/>
  <c r="AG185" i="11" s="1"/>
  <c r="AG197" i="11" a="1"/>
  <c r="AG197" i="11" s="1"/>
  <c r="L190" i="11" a="1"/>
  <c r="L190" i="11" s="1"/>
  <c r="C15" i="11" s="1"/>
  <c r="L200" i="11" a="1"/>
  <c r="L200" i="11" s="1"/>
  <c r="C25" i="11" s="1"/>
  <c r="Z189" i="11" a="1"/>
  <c r="Z189" i="11" s="1"/>
  <c r="AC192" i="11" a="1"/>
  <c r="AC192" i="11" s="1"/>
  <c r="R194" i="11" a="1"/>
  <c r="R194" i="11" s="1"/>
  <c r="AR199" i="11" a="1"/>
  <c r="AR199" i="11" s="1"/>
  <c r="X195" i="11" a="1"/>
  <c r="X195" i="11" s="1"/>
  <c r="AM192" i="11" a="1"/>
  <c r="AM192" i="11" s="1"/>
  <c r="X211" i="11" a="1"/>
  <c r="X211" i="11" s="1"/>
  <c r="AO193" i="11" a="1"/>
  <c r="AO193" i="11" s="1"/>
  <c r="S192" i="11" a="1"/>
  <c r="S192" i="11" s="1"/>
  <c r="X202" i="11" a="1"/>
  <c r="X202" i="11" s="1"/>
  <c r="AK195" i="11" a="1"/>
  <c r="AK195" i="11" s="1"/>
  <c r="AN204" i="11" a="1"/>
  <c r="AN204" i="11" s="1"/>
  <c r="AI206" i="11" a="1"/>
  <c r="AI206" i="11" s="1"/>
  <c r="AI184" i="11" a="1"/>
  <c r="AI184" i="11" s="1"/>
  <c r="X187" i="11" a="1"/>
  <c r="X187" i="11" s="1"/>
  <c r="V188" i="11" a="1"/>
  <c r="V188" i="11" s="1"/>
  <c r="AN201" i="11" a="1"/>
  <c r="AN201" i="11" s="1"/>
  <c r="AB201" i="11" a="1"/>
  <c r="AB201" i="11" s="1"/>
  <c r="V183" i="11" a="1"/>
  <c r="V183" i="11" s="1"/>
  <c r="Z181" i="11" a="1"/>
  <c r="Z181" i="11" s="1"/>
  <c r="AD215" i="11" a="1"/>
  <c r="AD215" i="11" s="1"/>
  <c r="Y189" i="11" a="1"/>
  <c r="Y189" i="11" s="1"/>
  <c r="AN205" i="11" a="1"/>
  <c r="AN205" i="11" s="1"/>
  <c r="R212" i="11" a="1"/>
  <c r="R212" i="11" s="1"/>
  <c r="AK191" i="11" a="1"/>
  <c r="AK191" i="11" s="1"/>
  <c r="AS191" i="11" a="1"/>
  <c r="AS191" i="11" s="1"/>
  <c r="AS190" i="11" a="1"/>
  <c r="AS190" i="11" s="1"/>
  <c r="AE199" i="11" a="1"/>
  <c r="AE199" i="11" s="1"/>
  <c r="M202" i="11" a="1"/>
  <c r="M202" i="11" s="1"/>
  <c r="D27" i="11" s="1"/>
  <c r="E27" i="11" s="1"/>
  <c r="AI211" i="11" a="1"/>
  <c r="AI211" i="11" s="1"/>
  <c r="AC182" i="11" a="1"/>
  <c r="AC182" i="11" s="1"/>
  <c r="M196" i="11" a="1"/>
  <c r="M196" i="11" s="1"/>
  <c r="D21" i="11" s="1"/>
  <c r="E21" i="11" s="1"/>
  <c r="AR189" i="11" a="1"/>
  <c r="AR189" i="11" s="1"/>
  <c r="Z188" i="11" a="1"/>
  <c r="Z188" i="11" s="1"/>
  <c r="AG207" i="11" a="1"/>
  <c r="AG207" i="11" s="1"/>
  <c r="L193" i="11" a="1"/>
  <c r="L193" i="11" s="1"/>
  <c r="C18" i="11" s="1"/>
  <c r="Y202" i="11" a="1"/>
  <c r="Y202" i="11" s="1"/>
  <c r="AM194" i="11" a="1"/>
  <c r="AM194" i="11" s="1"/>
  <c r="AJ203" i="11" a="1"/>
  <c r="AJ203" i="11" s="1"/>
  <c r="AM186" i="11" a="1"/>
  <c r="AM186" i="11" s="1"/>
  <c r="AP197" i="11" a="1"/>
  <c r="AP197" i="11" s="1"/>
  <c r="AJ193" i="11" a="1"/>
  <c r="AJ193" i="11" s="1"/>
  <c r="AR210" i="11" a="1"/>
  <c r="AR210" i="11" s="1"/>
  <c r="AQ206" i="11" a="1"/>
  <c r="AQ206" i="11" s="1"/>
  <c r="T195" i="11" a="1"/>
  <c r="T195" i="11" s="1"/>
  <c r="AI207" i="11" a="1"/>
  <c r="AI207" i="11" s="1"/>
  <c r="S187" i="11" a="1"/>
  <c r="S187" i="11" s="1"/>
  <c r="AL212" i="11" a="1"/>
  <c r="AL212" i="11" s="1"/>
  <c r="AS181" i="11" a="1"/>
  <c r="AS181" i="11" s="1"/>
  <c r="AI204" i="11" a="1"/>
  <c r="AI204" i="11" s="1"/>
  <c r="M195" i="11" a="1"/>
  <c r="M195" i="11" s="1"/>
  <c r="D20" i="11" s="1"/>
  <c r="E20" i="11" s="1"/>
  <c r="AO213" i="11" a="1"/>
  <c r="AO213" i="11" s="1"/>
  <c r="R193" i="11" a="1"/>
  <c r="R193" i="11" s="1"/>
  <c r="V185" i="11" a="1"/>
  <c r="V185" i="11" s="1"/>
  <c r="AD191" i="11" a="1"/>
  <c r="AD191" i="11" s="1"/>
  <c r="W191" i="11" a="1"/>
  <c r="W191" i="11" s="1"/>
  <c r="AH182" i="11" a="1"/>
  <c r="AH182" i="11" s="1"/>
  <c r="Y198" i="11" a="1"/>
  <c r="Y198" i="11" s="1"/>
  <c r="V208" i="11" a="1"/>
  <c r="V208" i="11" s="1"/>
  <c r="S190" i="11" a="1"/>
  <c r="S190" i="11" s="1"/>
  <c r="K205" i="11" a="1"/>
  <c r="K205" i="11" s="1"/>
  <c r="B30" i="11" s="1"/>
  <c r="Y214" i="11" a="1"/>
  <c r="Y214" i="11" s="1"/>
  <c r="L195" i="11" a="1"/>
  <c r="L195" i="11" s="1"/>
  <c r="C20" i="11" s="1"/>
  <c r="AD182" i="11" a="1"/>
  <c r="AD182" i="11" s="1"/>
  <c r="L215" i="11" a="1"/>
  <c r="L215" i="11" s="1"/>
  <c r="C40" i="11" s="1"/>
  <c r="AD200" i="11" a="1"/>
  <c r="AD200" i="11" s="1"/>
  <c r="AO183" i="11" a="1"/>
  <c r="AO183" i="11" s="1"/>
  <c r="AM182" i="11" a="1"/>
  <c r="AM182" i="11" s="1"/>
  <c r="L191" i="11" a="1"/>
  <c r="L191" i="11" s="1"/>
  <c r="C16" i="11" s="1"/>
  <c r="AH181" i="11" a="1"/>
  <c r="AH181" i="11" s="1"/>
  <c r="AH204" i="11" a="1"/>
  <c r="AH204" i="11" s="1"/>
  <c r="AM215" i="11" a="1"/>
  <c r="AM215" i="11" s="1"/>
  <c r="AF210" i="11" a="1"/>
  <c r="AF210" i="11" s="1"/>
  <c r="M201" i="11" a="1"/>
  <c r="M201" i="11" s="1"/>
  <c r="D26" i="11" s="1"/>
  <c r="E26" i="11" s="1"/>
  <c r="AB215" i="11" a="1"/>
  <c r="AB215" i="11" s="1"/>
  <c r="AI194" i="11" a="1"/>
  <c r="AI194" i="11" s="1"/>
  <c r="AO181" i="11" a="1"/>
  <c r="AO181" i="11" s="1"/>
  <c r="K209" i="11" a="1"/>
  <c r="K209" i="11" s="1"/>
  <c r="B34" i="11" s="1"/>
  <c r="AG182" i="11" a="1"/>
  <c r="AG182" i="11" s="1"/>
  <c r="AB209" i="11" a="1"/>
  <c r="AB209" i="11" s="1"/>
  <c r="AF198" i="11" a="1"/>
  <c r="AF198" i="11" s="1"/>
  <c r="K215" i="11" a="1"/>
  <c r="K215" i="11" s="1"/>
  <c r="B40" i="11" s="1"/>
  <c r="L214" i="11" a="1"/>
  <c r="L214" i="11" s="1"/>
  <c r="C39" i="11" s="1"/>
  <c r="AQ183" i="11" a="1"/>
  <c r="AQ183" i="11" s="1"/>
  <c r="X183" i="11" a="1"/>
  <c r="X183" i="11" s="1"/>
  <c r="K196" i="11" a="1"/>
  <c r="K196" i="11" s="1"/>
  <c r="B21" i="11" s="1"/>
  <c r="AB181" i="11" a="1"/>
  <c r="AB181" i="11" s="1"/>
  <c r="AC215" i="11" a="1"/>
  <c r="AC215" i="11" s="1"/>
  <c r="AP205" i="11" a="1"/>
  <c r="AP205" i="11" s="1"/>
  <c r="AI186" i="11" a="1"/>
  <c r="AI186" i="11" s="1"/>
  <c r="AB195" i="11" a="1"/>
  <c r="AB195" i="11" s="1"/>
  <c r="M199" i="11" a="1"/>
  <c r="M199" i="11" s="1"/>
  <c r="D24" i="11" s="1"/>
  <c r="E24" i="11" s="1"/>
  <c r="Z203" i="11" a="1"/>
  <c r="Z203" i="11" s="1"/>
  <c r="AC213" i="11" a="1"/>
  <c r="AC213" i="11" s="1"/>
  <c r="W187" i="11" a="1"/>
  <c r="W187" i="11" s="1"/>
  <c r="S214" i="11" a="1"/>
  <c r="S214" i="11" s="1"/>
  <c r="R196" i="11" a="1"/>
  <c r="R196" i="11" s="1"/>
  <c r="AP198" i="11" a="1"/>
  <c r="AP198" i="11" s="1"/>
  <c r="Z211" i="11" a="1"/>
  <c r="Z211" i="11" s="1"/>
  <c r="L194" i="11" a="1"/>
  <c r="L194" i="11" s="1"/>
  <c r="C19" i="11" s="1"/>
  <c r="M215" i="11" a="1"/>
  <c r="M215" i="11" s="1"/>
  <c r="D40" i="11" s="1"/>
  <c r="E40" i="11" s="1"/>
  <c r="R209" i="11" a="1"/>
  <c r="R209" i="11" s="1"/>
  <c r="AE189" i="11" a="1"/>
  <c r="AE189" i="11" s="1"/>
  <c r="AK203" i="11" a="1"/>
  <c r="AK203" i="11" s="1"/>
  <c r="T192" i="11" a="1"/>
  <c r="T192" i="11" s="1"/>
  <c r="U188" i="11" a="1"/>
  <c r="U188" i="11" s="1"/>
  <c r="S198" i="11" a="1"/>
  <c r="S198" i="11" s="1"/>
  <c r="AK202" i="11" a="1"/>
  <c r="AK202" i="11" s="1"/>
  <c r="S212" i="11" a="1"/>
  <c r="S212" i="11" s="1"/>
  <c r="AC187" i="11" a="1"/>
  <c r="AC187" i="11" s="1"/>
  <c r="V184" i="11" a="1"/>
  <c r="V184" i="11" s="1"/>
  <c r="R202" i="11" a="1"/>
  <c r="R202" i="11" s="1"/>
  <c r="T183" i="11" a="1"/>
  <c r="T183" i="11" s="1"/>
  <c r="T204" i="11" a="1"/>
  <c r="T204" i="11" s="1"/>
  <c r="M209" i="11" a="1"/>
  <c r="M209" i="11" s="1"/>
  <c r="D34" i="11" s="1"/>
  <c r="E34" i="11" s="1"/>
  <c r="R190" i="11" a="1"/>
  <c r="R190" i="11" s="1"/>
  <c r="AE203" i="11" a="1"/>
  <c r="AE203" i="11" s="1"/>
  <c r="X190" i="11" a="1"/>
  <c r="X190" i="11" s="1"/>
  <c r="AL190" i="11" a="1"/>
  <c r="AL190" i="11" s="1"/>
  <c r="AM180" i="11" a="1"/>
  <c r="AM180" i="11" s="1"/>
  <c r="K183" i="11" a="1"/>
  <c r="K183" i="11" s="1"/>
  <c r="B8" i="11" s="1"/>
  <c r="AN213" i="11" a="1"/>
  <c r="AN213" i="11" s="1"/>
  <c r="M198" i="11" a="1"/>
  <c r="M198" i="11" s="1"/>
  <c r="D23" i="11" s="1"/>
  <c r="E23" i="11" s="1"/>
  <c r="AD206" i="11" a="1"/>
  <c r="AD206" i="11" s="1"/>
  <c r="T214" i="11" a="1"/>
  <c r="T214" i="11" s="1"/>
  <c r="AP185" i="11" a="1"/>
  <c r="AP185" i="11" s="1"/>
  <c r="AM197" i="11" a="1"/>
  <c r="AM197" i="11" s="1"/>
  <c r="AJ182" i="11" a="1"/>
  <c r="AJ182" i="11" s="1"/>
  <c r="AN184" i="11" a="1"/>
  <c r="AN184" i="11" s="1"/>
  <c r="Z201" i="11" a="1"/>
  <c r="Z201" i="11" s="1"/>
  <c r="S205" i="11" a="1"/>
  <c r="S205" i="11" s="1"/>
  <c r="AM204" i="11" a="1"/>
  <c r="AM204" i="11" s="1"/>
  <c r="U189" i="11" a="1"/>
  <c r="U189" i="11" s="1"/>
  <c r="AB196" i="11" a="1"/>
  <c r="AB196" i="11" s="1"/>
  <c r="Y208" i="11" a="1"/>
  <c r="Y208" i="11" s="1"/>
  <c r="AH210" i="11" a="1"/>
  <c r="AH210" i="11" s="1"/>
  <c r="AP201" i="11" a="1"/>
  <c r="AP201" i="11" s="1"/>
  <c r="U187" i="11" a="1"/>
  <c r="U187" i="11" s="1"/>
  <c r="AE215" i="11" a="1"/>
  <c r="AE215" i="11" s="1"/>
  <c r="Z213" i="11" a="1"/>
  <c r="Z213" i="11" s="1"/>
  <c r="T209" i="11" a="1"/>
  <c r="T209" i="11" s="1"/>
  <c r="V198" i="11" a="1"/>
  <c r="V198" i="11" s="1"/>
  <c r="AL182" i="11" a="1"/>
  <c r="AL182" i="11" s="1"/>
  <c r="AM191" i="11" a="1"/>
  <c r="AM191" i="11" s="1"/>
  <c r="K185" i="11" a="1"/>
  <c r="K185" i="11" s="1"/>
  <c r="B10" i="11" s="1"/>
  <c r="Y195" i="11" a="1"/>
  <c r="Y195" i="11" s="1"/>
  <c r="AI180" i="11" a="1"/>
  <c r="AI180" i="11" s="1"/>
  <c r="AP203" i="11" a="1"/>
  <c r="AP203" i="11" s="1"/>
  <c r="L201" i="11" a="1"/>
  <c r="L201" i="11" s="1"/>
  <c r="C26" i="11" s="1"/>
  <c r="AK192" i="11" a="1"/>
  <c r="AK192" i="11" s="1"/>
  <c r="AA214" i="11" a="1"/>
  <c r="AA214" i="11" s="1"/>
  <c r="AR187" i="11" a="1"/>
  <c r="AR187" i="11" s="1"/>
  <c r="AN208" i="11" a="1"/>
  <c r="AN208" i="11" s="1"/>
  <c r="AK198" i="11" a="1"/>
  <c r="AK198" i="11" s="1"/>
  <c r="AP193" i="11" a="1"/>
  <c r="AP193" i="11" s="1"/>
  <c r="AQ188" i="11" a="1"/>
  <c r="AQ188" i="11" s="1"/>
  <c r="AP183" i="11" a="1"/>
  <c r="AP183" i="11" s="1"/>
  <c r="AB199" i="11" a="1"/>
  <c r="AB199" i="11" s="1"/>
  <c r="AH212" i="11" a="1"/>
  <c r="AH212" i="11" s="1"/>
  <c r="AJ196" i="11" a="1"/>
  <c r="AJ196" i="11" s="1"/>
  <c r="AS196" i="11" a="1"/>
  <c r="AS196" i="11" s="1"/>
  <c r="K192" i="11" a="1"/>
  <c r="K192" i="11" s="1"/>
  <c r="B17" i="11" s="1"/>
  <c r="AS204" i="11" a="1"/>
  <c r="AS204" i="11" s="1"/>
  <c r="AC212" i="11" a="1"/>
  <c r="AC212" i="11" s="1"/>
  <c r="AN199" i="11" a="1"/>
  <c r="AN199" i="11" s="1"/>
  <c r="AH203" i="11" a="1"/>
  <c r="AH203" i="11" s="1"/>
  <c r="Y204" i="11" a="1"/>
  <c r="Y204" i="11" s="1"/>
  <c r="W186" i="11" a="1"/>
  <c r="W186" i="11" s="1"/>
  <c r="AC202" i="11" a="1"/>
  <c r="AC202" i="11" s="1"/>
  <c r="AG184" i="11" a="1"/>
  <c r="AG184" i="11" s="1"/>
  <c r="AI201" i="11" a="1"/>
  <c r="AI201" i="11" s="1"/>
  <c r="AE213" i="11" a="1"/>
  <c r="AE213" i="11" s="1"/>
  <c r="AJ191" i="11" a="1"/>
  <c r="AJ191" i="11" s="1"/>
  <c r="AS205" i="11" a="1"/>
  <c r="AS205" i="11" s="1"/>
  <c r="AS185" i="11" a="1"/>
  <c r="AS185" i="11" s="1"/>
  <c r="U194" i="11" a="1"/>
  <c r="U194" i="11" s="1"/>
  <c r="AF181" i="11" a="1"/>
  <c r="AF181" i="11" s="1"/>
  <c r="AA210" i="11" a="1"/>
  <c r="AA210" i="11" s="1"/>
  <c r="AA201" i="11" a="1"/>
  <c r="AA201" i="11" s="1"/>
  <c r="AE212" i="11" a="1"/>
  <c r="AE212" i="11" s="1"/>
  <c r="AQ193" i="11" a="1"/>
  <c r="AQ193" i="11" s="1"/>
  <c r="W207" i="11" a="1"/>
  <c r="W207" i="11" s="1"/>
  <c r="AF205" i="11" a="1"/>
  <c r="AF205" i="11" s="1"/>
  <c r="AC200" i="11" a="1"/>
  <c r="AC200" i="11" s="1"/>
  <c r="AC203" i="11" a="1"/>
  <c r="AC203" i="11" s="1"/>
  <c r="U211" i="11" a="1"/>
  <c r="U211" i="11" s="1"/>
  <c r="AE188" i="11" a="1"/>
  <c r="AE188" i="11" s="1"/>
  <c r="AM195" i="11" a="1"/>
  <c r="AM195" i="11" s="1"/>
  <c r="AK187" i="11" a="1"/>
  <c r="AK187" i="11" s="1"/>
  <c r="Z199" i="11" a="1"/>
  <c r="Z199" i="11" s="1"/>
  <c r="V204" i="11" a="1"/>
  <c r="V204" i="11" s="1"/>
  <c r="AL200" i="11" a="1"/>
  <c r="AL200" i="11" s="1"/>
  <c r="AL214" i="11" a="1"/>
  <c r="AL214" i="11" s="1"/>
  <c r="AF204" i="11" a="1"/>
  <c r="AF204" i="11" s="1"/>
  <c r="AF206" i="11" a="1"/>
  <c r="AF206" i="11" s="1"/>
  <c r="AO184" i="11" a="1"/>
  <c r="AO184" i="11" s="1"/>
  <c r="AH211" i="11" a="1"/>
  <c r="AH211" i="11" s="1"/>
  <c r="L182" i="11" a="1"/>
  <c r="L182" i="11" s="1"/>
  <c r="C7" i="11" s="1"/>
  <c r="AJ180" i="11" a="1"/>
  <c r="AJ180" i="11" s="1"/>
  <c r="AK205" i="11" a="1"/>
  <c r="AK205" i="11" s="1"/>
  <c r="AR190" i="11" a="1"/>
  <c r="AR190" i="11" s="1"/>
  <c r="Z187" i="11" a="1"/>
  <c r="Z187" i="11" s="1"/>
  <c r="AK213" i="11" a="1"/>
  <c r="AK213" i="11" s="1"/>
  <c r="T186" i="11" a="1"/>
  <c r="T186" i="11" s="1"/>
  <c r="AP200" i="11" a="1"/>
  <c r="AP200" i="11" s="1"/>
  <c r="Z193" i="11" a="1"/>
  <c r="Z193" i="11" s="1"/>
  <c r="AO200" i="11" a="1"/>
  <c r="AO200" i="11" s="1"/>
  <c r="AP182" i="11" a="1"/>
  <c r="AP182" i="11" s="1"/>
  <c r="AC190" i="11" a="1"/>
  <c r="AC190" i="11" s="1"/>
  <c r="R191" i="11" a="1"/>
  <c r="R191" i="11" s="1"/>
  <c r="AL183" i="11" a="1"/>
  <c r="AL183" i="11" s="1"/>
  <c r="W211" i="11" a="1"/>
  <c r="W211" i="11" s="1"/>
  <c r="AN185" i="11" a="1"/>
  <c r="AN185" i="11" s="1"/>
  <c r="T202" i="11" a="1"/>
  <c r="T202" i="11" s="1"/>
  <c r="AM202" i="11" a="1"/>
  <c r="AM202" i="11" s="1"/>
  <c r="AM209" i="11" a="1"/>
  <c r="AM209" i="11" s="1"/>
  <c r="K207" i="11" a="1"/>
  <c r="K207" i="11" s="1"/>
  <c r="B32" i="11" s="1"/>
  <c r="M190" i="11" a="1"/>
  <c r="M190" i="11" s="1"/>
  <c r="D15" i="11" s="1"/>
  <c r="E15" i="11" s="1"/>
  <c r="AB186" i="11" a="1"/>
  <c r="AB186" i="11" s="1"/>
  <c r="AA194" i="11" a="1"/>
  <c r="AA194" i="11" s="1"/>
  <c r="W185" i="11" a="1"/>
  <c r="W185" i="11" s="1"/>
  <c r="AP189" i="11" a="1"/>
  <c r="AP189" i="11" s="1"/>
  <c r="S202" i="11" a="1"/>
  <c r="S202" i="11" s="1"/>
  <c r="AH215" i="11" a="1"/>
  <c r="AH215" i="11" s="1"/>
  <c r="AH189" i="11" a="1"/>
  <c r="AH189" i="11" s="1"/>
  <c r="W188" i="11" a="1"/>
  <c r="W188" i="11" s="1"/>
  <c r="AA205" i="11" a="1"/>
  <c r="AA205" i="11" s="1"/>
  <c r="AB187" i="11" a="1"/>
  <c r="AB187" i="11" s="1"/>
  <c r="AS206" i="11" a="1"/>
  <c r="AS206" i="11" s="1"/>
  <c r="AI205" i="11" a="1"/>
  <c r="AI205" i="11" s="1"/>
  <c r="AB188" i="11" a="1"/>
  <c r="AB188" i="11" s="1"/>
  <c r="AS197" i="11" a="1"/>
  <c r="AS197" i="11" s="1"/>
  <c r="V209" i="11" a="1"/>
  <c r="V209" i="11" s="1"/>
  <c r="AJ213" i="11" a="1"/>
  <c r="AJ213" i="11" s="1"/>
  <c r="AL181" i="11" a="1"/>
  <c r="AL181" i="11" s="1"/>
  <c r="M194" i="11" a="1"/>
  <c r="M194" i="11" s="1"/>
  <c r="D19" i="11" s="1"/>
  <c r="E19" i="11" s="1"/>
  <c r="AG201" i="11" a="1"/>
  <c r="AG201" i="11" s="1"/>
  <c r="AA181" i="11" a="1"/>
  <c r="AA181" i="11" s="1"/>
  <c r="U191" i="11" a="1"/>
  <c r="U191" i="11" s="1"/>
  <c r="AL204" i="11" a="1"/>
  <c r="AL204" i="11" s="1"/>
  <c r="AO190" i="11" a="1"/>
  <c r="AO190" i="11" s="1"/>
  <c r="AR184" i="11" a="1"/>
  <c r="AR184" i="11" s="1"/>
  <c r="AE198" i="11" a="1"/>
  <c r="AE198" i="11" s="1"/>
  <c r="L207" i="11" a="1"/>
  <c r="L207" i="11" s="1"/>
  <c r="C32" i="11" s="1"/>
  <c r="V196" i="11" a="1"/>
  <c r="V196" i="11" s="1"/>
  <c r="AO189" i="11" a="1"/>
  <c r="AO189" i="11" s="1"/>
  <c r="AE210" i="11" a="1"/>
  <c r="AE210" i="11" s="1"/>
  <c r="AQ214" i="11" a="1"/>
  <c r="AQ214" i="11" s="1"/>
  <c r="AK189" i="11" a="1"/>
  <c r="AK189" i="11" s="1"/>
  <c r="X209" i="11" a="1"/>
  <c r="X209" i="11" s="1"/>
  <c r="AP180" i="11" a="1"/>
  <c r="AP180" i="11" s="1"/>
  <c r="AO196" i="11" a="1"/>
  <c r="AO196" i="11" s="1"/>
  <c r="AF195" i="11" a="1"/>
  <c r="AF195" i="11" s="1"/>
  <c r="AF203" i="11" a="1"/>
  <c r="AF203" i="11" s="1"/>
  <c r="AF209" i="11" a="1"/>
  <c r="AF209" i="11" s="1"/>
  <c r="AO210" i="11" a="1"/>
  <c r="AO210" i="11" s="1"/>
  <c r="X204" i="11" a="1"/>
  <c r="X204" i="11" s="1"/>
  <c r="AA207" i="11" a="1"/>
  <c r="AA207" i="11" s="1"/>
  <c r="AE180" i="11" a="1"/>
  <c r="AE180" i="11" s="1"/>
  <c r="V214" i="11" a="1"/>
  <c r="V214" i="11" s="1"/>
  <c r="AH199" i="11" a="1"/>
  <c r="AH199" i="11" s="1"/>
  <c r="T212" i="11" a="1"/>
  <c r="T212" i="11" s="1"/>
  <c r="AO198" i="11" a="1"/>
  <c r="AO198" i="11" s="1"/>
  <c r="W210" i="11" a="1"/>
  <c r="W210" i="11" s="1"/>
  <c r="R181" i="11" a="1"/>
  <c r="R181" i="11" s="1"/>
  <c r="AQ213" i="11" a="1"/>
  <c r="AQ213" i="11" s="1"/>
  <c r="AB183" i="11" a="1"/>
  <c r="AB183" i="11" s="1"/>
  <c r="W189" i="11" a="1"/>
  <c r="W189" i="11" s="1"/>
  <c r="U204" i="11" a="1"/>
  <c r="U204" i="11" s="1"/>
  <c r="AK207" i="11" a="1"/>
  <c r="AK207" i="11" s="1"/>
  <c r="AD195" i="11" a="1"/>
  <c r="AD195" i="11" s="1"/>
  <c r="AK196" i="11" a="1"/>
  <c r="AK196" i="11" s="1"/>
  <c r="AP191" i="11" a="1"/>
  <c r="AP191" i="11" s="1"/>
  <c r="AO207" i="11" a="1"/>
  <c r="AO207" i="11" s="1"/>
  <c r="S191" i="11" a="1"/>
  <c r="S191" i="11" s="1"/>
  <c r="AF190" i="11" a="1"/>
  <c r="AF190" i="11" s="1"/>
  <c r="T190" i="11" a="1"/>
  <c r="T190" i="11" s="1"/>
  <c r="U207" i="11" a="1"/>
  <c r="U207" i="11" s="1"/>
  <c r="U205" i="11" a="1"/>
  <c r="U205" i="11" s="1"/>
  <c r="W183" i="11" a="1"/>
  <c r="W183" i="11" s="1"/>
  <c r="S197" i="11" a="1"/>
  <c r="S197" i="11" s="1"/>
  <c r="AR201" i="11" a="1"/>
  <c r="AR201" i="11" s="1"/>
  <c r="T185" i="11" a="1"/>
  <c r="T185" i="11" s="1"/>
  <c r="V190" i="11" a="1"/>
  <c r="V190" i="11" s="1"/>
  <c r="AH198" i="11" a="1"/>
  <c r="AH198" i="11" s="1"/>
  <c r="AQ210" i="11" a="1"/>
  <c r="AQ210" i="11" s="1"/>
  <c r="AS200" i="11" a="1"/>
  <c r="AS200" i="11" s="1"/>
  <c r="W213" i="11" a="1"/>
  <c r="W213" i="11" s="1"/>
  <c r="X192" i="11" a="1"/>
  <c r="X192" i="11" s="1"/>
  <c r="AN212" i="11" a="1"/>
  <c r="AN212" i="11" s="1"/>
  <c r="AA213" i="11" a="1"/>
  <c r="AA213" i="11" s="1"/>
  <c r="AJ188" i="11" a="1"/>
  <c r="AJ188" i="11" s="1"/>
  <c r="K210" i="11" a="1"/>
  <c r="K210" i="11" s="1"/>
  <c r="B35" i="11" s="1"/>
  <c r="AJ190" i="11" a="1"/>
  <c r="AJ190" i="11" s="1"/>
  <c r="AH195" i="11" a="1"/>
  <c r="AH195" i="11" s="1"/>
  <c r="V206" i="11" a="1"/>
  <c r="V206" i="11" s="1"/>
  <c r="W214" i="11" a="1"/>
  <c r="W214" i="11" s="1"/>
  <c r="U206" i="11" a="1"/>
  <c r="U206" i="11" s="1"/>
  <c r="U200" i="11" a="1"/>
  <c r="U200" i="11" s="1"/>
  <c r="AQ202" i="11" a="1"/>
  <c r="AQ202" i="11" s="1"/>
  <c r="AG215" i="11" a="1"/>
  <c r="AG215" i="11" s="1"/>
  <c r="Z186" i="11" a="1"/>
  <c r="Z186" i="11" s="1"/>
  <c r="T184" i="11" a="1"/>
  <c r="T184" i="11" s="1"/>
  <c r="X191" i="11" a="1"/>
  <c r="X191" i="11" s="1"/>
  <c r="AM211" i="11" a="1"/>
  <c r="AM211" i="11" s="1"/>
  <c r="X196" i="11" a="1"/>
  <c r="X196" i="11" s="1"/>
  <c r="AI209" i="11" a="1"/>
  <c r="AI209" i="11" s="1"/>
  <c r="AA192" i="11" a="1"/>
  <c r="AA192" i="11" s="1"/>
  <c r="T205" i="11" a="1"/>
  <c r="T205" i="11" s="1"/>
  <c r="W199" i="11" a="1"/>
  <c r="W199" i="11" s="1"/>
  <c r="AK194" i="11" a="1"/>
  <c r="AK194" i="11" s="1"/>
  <c r="AA183" i="11" a="1"/>
  <c r="AA183" i="11" s="1"/>
  <c r="S182" i="11" a="1"/>
  <c r="S182" i="11" s="1"/>
  <c r="R207" i="11" a="1"/>
  <c r="R207" i="11" s="1"/>
  <c r="AN191" i="11" a="1"/>
  <c r="AN191" i="11" s="1"/>
  <c r="AJ205" i="11" a="1"/>
  <c r="AJ205" i="11" s="1"/>
  <c r="AL193" i="11" a="1"/>
  <c r="AL193" i="11" s="1"/>
  <c r="M212" i="11" a="1"/>
  <c r="M212" i="11" s="1"/>
  <c r="D37" i="11" s="1"/>
  <c r="E37" i="11" s="1"/>
  <c r="AC186" i="11" a="1"/>
  <c r="AC186" i="11" s="1"/>
  <c r="AR200" i="11" a="1"/>
  <c r="AR200" i="11" s="1"/>
  <c r="AC198" i="11" a="1"/>
  <c r="AC198" i="11" s="1"/>
  <c r="AA184" i="11" a="1"/>
  <c r="AA184" i="11" s="1"/>
  <c r="AF211" i="11" a="1"/>
  <c r="AF211" i="11" s="1"/>
  <c r="AG189" i="11" a="1"/>
  <c r="AG189" i="11" s="1"/>
  <c r="U214" i="11" a="1"/>
  <c r="U214" i="11" s="1"/>
  <c r="Y193" i="11" a="1"/>
  <c r="Y193" i="11" s="1"/>
  <c r="AR195" i="11" a="1"/>
  <c r="AR195" i="11" s="1"/>
  <c r="AD204" i="11" a="1"/>
  <c r="AD204" i="11" s="1"/>
  <c r="X205" i="11" a="1"/>
  <c r="X205" i="11" s="1"/>
  <c r="AJ195" i="11" a="1"/>
  <c r="AJ195" i="11" s="1"/>
  <c r="AD214" i="11" a="1"/>
  <c r="AD214" i="11" s="1"/>
  <c r="AF189" i="11" a="1"/>
  <c r="AF189" i="11" s="1"/>
  <c r="V205" i="11" a="1"/>
  <c r="V205" i="11" s="1"/>
  <c r="AG213" i="11" a="1"/>
  <c r="AG213" i="11" s="1"/>
  <c r="AR188" i="11" a="1"/>
  <c r="AR188" i="11" s="1"/>
  <c r="AI197" i="11" a="1"/>
  <c r="AI197" i="11" s="1"/>
  <c r="AE193" i="11" a="1"/>
  <c r="AE193" i="11" s="1"/>
  <c r="V180" i="11" a="1"/>
  <c r="V180" i="11" s="1"/>
  <c r="AN203" i="11" a="1"/>
  <c r="AN203" i="11" s="1"/>
  <c r="R199" i="11" a="1"/>
  <c r="R199" i="11" s="1"/>
  <c r="AM181" i="11" a="1"/>
  <c r="AM181" i="11" s="1"/>
  <c r="K206" i="11" a="1"/>
  <c r="K206" i="11" s="1"/>
  <c r="B31" i="11" s="1"/>
  <c r="AM183" i="11" a="1"/>
  <c r="AM183" i="11" s="1"/>
  <c r="X200" i="11" a="1"/>
  <c r="X200" i="11" s="1"/>
  <c r="U199" i="11" a="1"/>
  <c r="U199" i="11" s="1"/>
  <c r="U210" i="11" a="1"/>
  <c r="U210" i="11" s="1"/>
  <c r="L203" i="11" a="1"/>
  <c r="L203" i="11" s="1"/>
  <c r="C28" i="11" s="1"/>
  <c r="K195" i="11" a="1"/>
  <c r="K195" i="11" s="1"/>
  <c r="B20" i="11" s="1"/>
  <c r="AB213" i="11" a="1"/>
  <c r="AB213" i="11" s="1"/>
  <c r="AI193" i="11" a="1"/>
  <c r="AI193" i="11" s="1"/>
  <c r="K182" i="11" a="1"/>
  <c r="K182" i="11" s="1"/>
  <c r="B7" i="11" s="1"/>
  <c r="AA212" i="11" a="1"/>
  <c r="AA212" i="11" s="1"/>
  <c r="AC196" i="11" a="1"/>
  <c r="AC196" i="11" s="1"/>
  <c r="AK200" i="11" a="1"/>
  <c r="AK200" i="11" s="1"/>
  <c r="AF200" i="11" a="1"/>
  <c r="AF200" i="11" s="1"/>
  <c r="Y209" i="11" a="1"/>
  <c r="Y209" i="11" s="1"/>
  <c r="AH180" i="11" a="1"/>
  <c r="AH180" i="11" s="1"/>
  <c r="AC205" i="11" a="1"/>
  <c r="AC205" i="11" s="1"/>
  <c r="V211" i="11" a="1"/>
  <c r="V211" i="11" s="1"/>
  <c r="AS183" i="11" a="1"/>
  <c r="AS183" i="11" s="1"/>
  <c r="AF215" i="11" a="1"/>
  <c r="AF215" i="11" s="1"/>
  <c r="Z208" i="11" a="1"/>
  <c r="Z208" i="11" s="1"/>
  <c r="M207" i="11" a="1"/>
  <c r="M207" i="11" s="1"/>
  <c r="D32" i="11" s="1"/>
  <c r="E32" i="11" s="1"/>
  <c r="Z198" i="11" a="1"/>
  <c r="Z198" i="11" s="1"/>
  <c r="R215" i="11" a="1"/>
  <c r="R215" i="11" s="1"/>
  <c r="AM214" i="11" a="1"/>
  <c r="AM214" i="11" s="1"/>
  <c r="AJ215" i="11" a="1"/>
  <c r="AJ215" i="11" s="1"/>
  <c r="T182" i="11" a="1"/>
  <c r="T182" i="11" s="1"/>
  <c r="AG180" i="11" a="1"/>
  <c r="AG180" i="11" s="1"/>
  <c r="AP192" i="11" a="1"/>
  <c r="AP192" i="11" s="1"/>
  <c r="AK186" i="11" a="1"/>
  <c r="AK186" i="11" s="1"/>
  <c r="Z185" i="11" a="1"/>
  <c r="Z185" i="11" s="1"/>
  <c r="AC197" i="11" a="1"/>
  <c r="AC197" i="11" s="1"/>
  <c r="M200" i="11" a="1"/>
  <c r="M200" i="11" s="1"/>
  <c r="D25" i="11" s="1"/>
  <c r="E25" i="11" s="1"/>
  <c r="T206" i="11" a="1"/>
  <c r="T206" i="11" s="1"/>
  <c r="AR182" i="11" a="1"/>
  <c r="AR182" i="11" s="1"/>
  <c r="AO211" i="11" a="1"/>
  <c r="AO211" i="11" s="1"/>
  <c r="K191" i="11" a="1"/>
  <c r="K191" i="11" s="1"/>
  <c r="B16" i="11" s="1"/>
  <c r="AS201" i="11" a="1"/>
  <c r="AS201" i="11" s="1"/>
  <c r="AD208" i="11" a="1"/>
  <c r="AD208" i="11" s="1"/>
  <c r="AQ187" i="11" a="1"/>
  <c r="AQ187" i="11" s="1"/>
  <c r="AC201" i="11" a="1"/>
  <c r="AC201" i="11" s="1"/>
  <c r="AN209" i="11" a="1"/>
  <c r="AN209" i="11" s="1"/>
  <c r="AA211" i="11" a="1"/>
  <c r="AA211" i="11" s="1"/>
  <c r="AD186" i="11" a="1"/>
  <c r="AD186" i="11" s="1"/>
  <c r="AC194" i="11" a="1"/>
  <c r="AC194" i="11" s="1"/>
  <c r="AJ204" i="11" a="1"/>
  <c r="AJ204" i="11" s="1"/>
  <c r="Z204" i="11" a="1"/>
  <c r="Z204" i="11" s="1"/>
  <c r="AO206" i="11" a="1"/>
  <c r="AO206" i="11" s="1"/>
  <c r="M191" i="11" a="1"/>
  <c r="M191" i="11" s="1"/>
  <c r="D16" i="11" s="1"/>
  <c r="E16" i="11" s="1"/>
  <c r="K203" i="11" a="1"/>
  <c r="K203" i="11" s="1"/>
  <c r="B28" i="11" s="1"/>
  <c r="R206" i="11" a="1"/>
  <c r="R206" i="11" s="1"/>
  <c r="AR202" i="11" a="1"/>
  <c r="AR202" i="11" s="1"/>
  <c r="AR196" i="11" a="1"/>
  <c r="AR196" i="11" s="1"/>
  <c r="AA208" i="11" a="1"/>
  <c r="AA208" i="11" s="1"/>
  <c r="AS192" i="11" a="1"/>
  <c r="AS192" i="11" s="1"/>
  <c r="AQ184" i="11" a="1"/>
  <c r="AQ184" i="11" s="1"/>
  <c r="Z210" i="11" a="1"/>
  <c r="Z210" i="11" s="1"/>
  <c r="AR203" i="11" a="1"/>
  <c r="AR203" i="11" s="1"/>
  <c r="AL198" i="11" a="1"/>
  <c r="AL198" i="11" s="1"/>
  <c r="AK188" i="11" a="1"/>
  <c r="AK188" i="11" s="1"/>
  <c r="AO215" i="11" a="1"/>
  <c r="AO215" i="11" s="1"/>
  <c r="AN195" i="11" a="1"/>
  <c r="AN195" i="11" s="1"/>
  <c r="K188" i="11" a="1"/>
  <c r="K188" i="11" s="1"/>
  <c r="B13" i="11" s="1"/>
  <c r="V181" i="11" a="1"/>
  <c r="V181" i="11" s="1"/>
  <c r="AP187" i="11" a="1"/>
  <c r="AP187" i="11" s="1"/>
  <c r="Z206" i="11" a="1"/>
  <c r="Z206" i="11" s="1"/>
  <c r="Z214" i="11" a="1"/>
  <c r="Z214" i="11" s="1"/>
  <c r="X182" i="11" a="1"/>
  <c r="X182" i="11" s="1"/>
  <c r="AI203" i="11" a="1"/>
  <c r="AI203" i="11" s="1"/>
  <c r="Y203" i="11" a="1"/>
  <c r="Y203" i="11" s="1"/>
  <c r="AL191" i="11" a="1"/>
  <c r="AL191" i="11" s="1"/>
  <c r="V193" i="11" a="1"/>
  <c r="V193" i="11" s="1"/>
  <c r="AI187" i="11" a="1"/>
  <c r="AI187" i="11" s="1"/>
  <c r="R192" i="11" a="1"/>
  <c r="R192" i="11" s="1"/>
  <c r="Z215" i="11" a="1"/>
  <c r="Z215" i="11" s="1"/>
  <c r="S199" i="11" a="1"/>
  <c r="S199" i="11" s="1"/>
  <c r="AP215" i="11" a="1"/>
  <c r="AP215" i="11" s="1"/>
  <c r="AF183" i="11" a="1"/>
  <c r="AF183" i="11" s="1"/>
  <c r="AJ209" i="11" a="1"/>
  <c r="AJ209" i="11" s="1"/>
  <c r="AE187" i="11" a="1"/>
  <c r="AE187" i="11" s="1"/>
  <c r="L181" i="11" a="1"/>
  <c r="L181" i="11" s="1"/>
  <c r="C6" i="11" s="1"/>
  <c r="AJ214" i="11" a="1"/>
  <c r="AJ214" i="11" s="1"/>
  <c r="S188" i="11" a="1"/>
  <c r="S188" i="11" s="1"/>
  <c r="X213" i="11" a="1"/>
  <c r="X213" i="11" s="1"/>
  <c r="AO212" i="11" a="1"/>
  <c r="AO212" i="11" s="1"/>
  <c r="AF186" i="11" a="1"/>
  <c r="AF186" i="11" s="1"/>
  <c r="AQ189" i="11" a="1"/>
  <c r="AQ189" i="11" s="1"/>
  <c r="U213" i="11" a="1"/>
  <c r="U213" i="11" s="1"/>
  <c r="AN197" i="11" a="1"/>
  <c r="AN197" i="11" s="1"/>
  <c r="AC199" i="11" a="1"/>
  <c r="AC199" i="11" s="1"/>
  <c r="R197" i="11" a="1"/>
  <c r="R197" i="11" s="1"/>
  <c r="AG186" i="11" a="1"/>
  <c r="AG186" i="11" s="1"/>
  <c r="X186" i="11" a="1"/>
  <c r="X186" i="11" s="1"/>
  <c r="W192" i="11" a="1"/>
  <c r="W192" i="11" s="1"/>
  <c r="AS199" i="11" a="1"/>
  <c r="AS199" i="11" s="1"/>
  <c r="AJ198" i="11" a="1"/>
  <c r="AJ198" i="11" s="1"/>
  <c r="AO182" i="11" a="1"/>
  <c r="AO182" i="11" s="1"/>
  <c r="T193" i="11" a="1"/>
  <c r="T193" i="11" s="1"/>
  <c r="AS214" i="11" a="1"/>
  <c r="AS214" i="11" s="1"/>
  <c r="AN190" i="11" a="1"/>
  <c r="AN190" i="11" s="1"/>
  <c r="T180" i="11" a="1"/>
  <c r="T180" i="11" s="1"/>
  <c r="W212" i="11" a="1"/>
  <c r="W212" i="11" s="1"/>
  <c r="W206" i="11" a="1"/>
  <c r="W206" i="11" s="1"/>
  <c r="AG190" i="11" a="1"/>
  <c r="AG190" i="11" s="1"/>
  <c r="M181" i="11" a="1"/>
  <c r="M181" i="11" s="1"/>
  <c r="D6" i="11" s="1"/>
  <c r="E6" i="11" s="1"/>
  <c r="AA209" i="11" a="1"/>
  <c r="AA209" i="11" s="1"/>
  <c r="X210" i="11" a="1"/>
  <c r="X210" i="11" s="1"/>
  <c r="T198" i="11" a="1"/>
  <c r="T198" i="11" s="1"/>
  <c r="AK197" i="11" a="1"/>
  <c r="AK197" i="11" s="1"/>
  <c r="AL184" i="11" a="1"/>
  <c r="AL184" i="11" s="1"/>
  <c r="AR214" i="11" a="1"/>
  <c r="AR214" i="11" s="1"/>
  <c r="AA180" i="11" a="1"/>
  <c r="AA180" i="11" s="1"/>
  <c r="AP209" i="11" a="1"/>
  <c r="AP209" i="11" s="1"/>
  <c r="AE196" i="11" a="1"/>
  <c r="AE196" i="11" s="1"/>
  <c r="AI210" i="11" a="1"/>
  <c r="AI210" i="11" s="1"/>
  <c r="AK208" i="11" a="1"/>
  <c r="AK208" i="11" s="1"/>
  <c r="AR193" i="11" a="1"/>
  <c r="AR193" i="11" s="1"/>
  <c r="Y187" i="11" a="1"/>
  <c r="Y187" i="11" s="1"/>
  <c r="AA203" i="11" a="1"/>
  <c r="AA203" i="11" s="1"/>
  <c r="L211" i="11" a="1"/>
  <c r="L211" i="11" s="1"/>
  <c r="C36" i="11" s="1"/>
  <c r="Y196" i="11" a="1"/>
  <c r="Y196" i="11" s="1"/>
  <c r="AH207" i="11" a="1"/>
  <c r="AH207" i="11" s="1"/>
  <c r="AD187" i="11" a="1"/>
  <c r="AD187" i="11" s="1"/>
  <c r="AD184" i="11" a="1"/>
  <c r="AD184" i="11" s="1"/>
  <c r="Y190" i="11" a="1"/>
  <c r="Y190" i="11" s="1"/>
  <c r="AE190" i="11" a="1"/>
  <c r="AE190" i="11" s="1"/>
  <c r="X215" i="11" a="1"/>
  <c r="X215" i="11" s="1"/>
  <c r="Y207" i="11" a="1"/>
  <c r="Y207" i="11" s="1"/>
  <c r="AO180" i="11" a="1"/>
  <c r="AO180" i="11" s="1"/>
  <c r="AF208" i="11" a="1"/>
  <c r="AF208" i="11" s="1"/>
  <c r="AQ200" i="11" a="1"/>
  <c r="AQ200" i="11" s="1"/>
  <c r="M180" i="11" a="1"/>
  <c r="M180" i="11" s="1"/>
  <c r="AI215" i="11" a="1"/>
  <c r="AI215" i="11" s="1"/>
  <c r="AD181" i="11" a="1"/>
  <c r="AD181" i="11" s="1"/>
  <c r="L209" i="11" a="1"/>
  <c r="L209" i="11" s="1"/>
  <c r="C34" i="11" s="1"/>
  <c r="AD194" i="11" a="1"/>
  <c r="AD194" i="11" s="1"/>
  <c r="AQ201" i="11" a="1"/>
  <c r="AQ201" i="11" s="1"/>
  <c r="AR213" i="11" a="1"/>
  <c r="AR213" i="11" s="1"/>
  <c r="AA195" i="11" a="1"/>
  <c r="AA195" i="11" s="1"/>
  <c r="R182" i="11" a="1"/>
  <c r="R182" i="11" s="1"/>
  <c r="Z183" i="11" a="1"/>
  <c r="Z183" i="11" s="1"/>
  <c r="W193" i="11" a="1"/>
  <c r="W193" i="11" s="1"/>
  <c r="S183" i="11" a="1"/>
  <c r="S183" i="11" s="1"/>
  <c r="V187" i="11" a="1"/>
  <c r="V187" i="11" s="1"/>
  <c r="AO203" i="11" a="1"/>
  <c r="AO203" i="11" s="1"/>
  <c r="AI188" i="11" a="1"/>
  <c r="AI188" i="11" s="1"/>
  <c r="R208" i="11" a="1"/>
  <c r="R208" i="11" s="1"/>
  <c r="AS198" i="11" a="1"/>
  <c r="AS198" i="11" s="1"/>
  <c r="AC183" i="11" a="1"/>
  <c r="AC183" i="11" s="1"/>
  <c r="W182" i="11" a="1"/>
  <c r="W182" i="11" s="1"/>
  <c r="K202" i="11" a="1"/>
  <c r="K202" i="11" s="1"/>
  <c r="B27" i="11" s="1"/>
  <c r="X188" i="11" a="1"/>
  <c r="X188" i="11" s="1"/>
  <c r="AC185" i="11" a="1"/>
  <c r="AC185" i="11" s="1"/>
  <c r="AB207" i="11" a="1"/>
  <c r="AB207" i="11" s="1"/>
  <c r="AH193" i="11" a="1"/>
  <c r="AH193" i="11" s="1"/>
  <c r="AR197" i="11" a="1"/>
  <c r="AR197" i="11" s="1"/>
  <c r="X181" i="11" a="1"/>
  <c r="X181" i="11" s="1"/>
  <c r="AS207" i="11" a="1"/>
  <c r="AS207" i="11" s="1"/>
  <c r="K198" i="11" a="1"/>
  <c r="K198" i="11" s="1"/>
  <c r="B23" i="11" s="1"/>
  <c r="AB185" i="11" a="1"/>
  <c r="AB185" i="11" s="1"/>
  <c r="AF197" i="11" a="1"/>
  <c r="AF197" i="11" s="1"/>
  <c r="AD196" i="11" a="1"/>
  <c r="AD196" i="11" s="1"/>
  <c r="T203" i="11" a="1"/>
  <c r="T203" i="11" s="1"/>
  <c r="AM190" i="11" a="1"/>
  <c r="AM190" i="11" s="1"/>
  <c r="AC206" i="11" a="1"/>
  <c r="AC206" i="11" s="1"/>
  <c r="AE208" i="11" a="1"/>
  <c r="AE208" i="11" s="1"/>
  <c r="AL202" i="11" a="1"/>
  <c r="AL202" i="11" s="1"/>
  <c r="AP207" i="11" a="1"/>
  <c r="AP207" i="11" s="1"/>
  <c r="K190" i="11" a="1"/>
  <c r="K190" i="11" s="1"/>
  <c r="B15" i="11" s="1"/>
  <c r="V199" i="11" a="1"/>
  <c r="V199" i="11" s="1"/>
  <c r="AL203" i="11" a="1"/>
  <c r="AL203" i="11" s="1"/>
  <c r="AF207" i="11" a="1"/>
  <c r="AF207" i="11" s="1"/>
  <c r="AM193" i="11" a="1"/>
  <c r="AM193" i="11" s="1"/>
  <c r="AE214" i="11" a="1"/>
  <c r="AE214" i="11" s="1"/>
  <c r="W202" i="11" a="1"/>
  <c r="W202" i="11" s="1"/>
  <c r="AO185" i="11" a="1"/>
  <c r="AO185" i="11" s="1"/>
  <c r="R180" i="11" a="1"/>
  <c r="R180" i="11" s="1"/>
  <c r="K212" i="11" a="1"/>
  <c r="K212" i="11" s="1"/>
  <c r="B37" i="11" s="1"/>
  <c r="AE211" i="11" a="1"/>
  <c r="AE211" i="11" s="1"/>
  <c r="AJ212" i="11" a="1"/>
  <c r="AJ212" i="11" s="1"/>
  <c r="AS194" i="11" a="1"/>
  <c r="AS194" i="11" s="1"/>
  <c r="W198" i="11" a="1"/>
  <c r="W198" i="11" s="1"/>
  <c r="AS180" i="11" a="1"/>
  <c r="AS180" i="11" s="1"/>
  <c r="AF214" i="11" a="1"/>
  <c r="AF214" i="11" s="1"/>
  <c r="S193" i="11" a="1"/>
  <c r="S193" i="11" s="1"/>
  <c r="AO188" i="11" a="1"/>
  <c r="AO188" i="11" s="1"/>
  <c r="AI212" i="11" a="1"/>
  <c r="AI212" i="11" s="1"/>
  <c r="AB191" i="11" a="1"/>
  <c r="AB191" i="11" s="1"/>
  <c r="AM205" i="11" a="1"/>
  <c r="AM205" i="11" s="1"/>
  <c r="S208" i="11" a="1"/>
  <c r="S208" i="11" s="1"/>
  <c r="AB202" i="11" a="1"/>
  <c r="AB202" i="11" s="1"/>
  <c r="AR204" i="11" a="1"/>
  <c r="AR204" i="11" s="1"/>
  <c r="AC184" i="11" a="1"/>
  <c r="AC184" i="11" s="1"/>
  <c r="V202" i="11" a="1"/>
  <c r="V202" i="11" s="1"/>
  <c r="S186" i="11" a="1"/>
  <c r="S186" i="11" s="1"/>
  <c r="AK204" i="11" a="1"/>
  <c r="AK204" i="11" s="1"/>
  <c r="K186" i="11" a="1"/>
  <c r="K186" i="11" s="1"/>
  <c r="B11" i="11" s="1"/>
  <c r="U197" i="11" a="1"/>
  <c r="U197" i="11" s="1"/>
  <c r="AE200" i="11" a="1"/>
  <c r="AE200" i="11" s="1"/>
  <c r="AM213" i="11" a="1"/>
  <c r="AM213" i="11" s="1"/>
  <c r="AM196" i="11" a="1"/>
  <c r="AM196" i="11" s="1"/>
  <c r="X193" i="11" a="1"/>
  <c r="X193" i="11" s="1"/>
  <c r="Z207" i="11" a="1"/>
  <c r="Z207" i="11" s="1"/>
  <c r="K193" i="11" a="1"/>
  <c r="K193" i="11" s="1"/>
  <c r="B18" i="11" s="1"/>
  <c r="X199" i="11" a="1"/>
  <c r="X199" i="11" s="1"/>
  <c r="AH209" i="11" a="1"/>
  <c r="AH209" i="11" s="1"/>
  <c r="AK183" i="11" a="1"/>
  <c r="AK183" i="11" s="1"/>
  <c r="AQ191" i="11" a="1"/>
  <c r="AQ191" i="11" s="1"/>
  <c r="AA206" i="11" a="1"/>
  <c r="AA206" i="11" s="1"/>
  <c r="L202" i="11" a="1"/>
  <c r="L202" i="11" s="1"/>
  <c r="C27" i="11" s="1"/>
  <c r="AJ201" i="11" a="1"/>
  <c r="AJ201" i="11" s="1"/>
  <c r="L184" i="11" a="1"/>
  <c r="L184" i="11" s="1"/>
  <c r="C9" i="11" s="1"/>
  <c r="Y194" i="11" a="1"/>
  <c r="Y194" i="11" s="1"/>
  <c r="AO208" i="11" a="1"/>
  <c r="AO208" i="11" s="1"/>
  <c r="AH208" i="11" a="1"/>
  <c r="AH208" i="11" s="1"/>
  <c r="AL211" i="11" a="1"/>
  <c r="AL211" i="11" s="1"/>
  <c r="AL201" i="11" a="1"/>
  <c r="AL201" i="11" s="1"/>
  <c r="AE185" i="11" a="1"/>
  <c r="AE185" i="11" s="1"/>
  <c r="AJ208" i="11" a="1"/>
  <c r="AJ208" i="11" s="1"/>
  <c r="AL187" i="11" a="1"/>
  <c r="AL187" i="11" s="1"/>
  <c r="V213" i="11" a="1"/>
  <c r="V213" i="11" s="1"/>
  <c r="L197" i="11" a="1"/>
  <c r="L197" i="11" s="1"/>
  <c r="C22" i="11" s="1"/>
  <c r="AB208" i="11" a="1"/>
  <c r="AB208" i="11" s="1"/>
  <c r="V200" i="11" a="1"/>
  <c r="V200" i="11" s="1"/>
  <c r="AF182" i="11" a="1"/>
  <c r="AF182" i="11" s="1"/>
  <c r="AR181" i="11" a="1"/>
  <c r="AR181" i="11" s="1"/>
  <c r="AP211" i="11" a="1"/>
  <c r="AP211" i="11" s="1"/>
  <c r="M211" i="11" a="1"/>
  <c r="M211" i="11" s="1"/>
  <c r="D36" i="11" s="1"/>
  <c r="E36" i="11" s="1"/>
  <c r="AA185" i="11" a="1"/>
  <c r="AA185" i="11" s="1"/>
  <c r="AR191" i="11" a="1"/>
  <c r="AR191" i="11" s="1"/>
  <c r="X212" i="11" a="1"/>
  <c r="X212" i="11" s="1"/>
  <c r="AQ209" i="11" a="1"/>
  <c r="AQ209" i="11" s="1"/>
  <c r="AP199" i="11" a="1"/>
  <c r="AP199" i="11" s="1"/>
  <c r="R203" i="11" a="1"/>
  <c r="R203" i="11" s="1"/>
  <c r="AH186" i="11" a="1"/>
  <c r="AH186" i="11" s="1"/>
  <c r="AN188" i="11" a="1"/>
  <c r="AN188" i="11" s="1"/>
  <c r="AM200" i="11" a="1"/>
  <c r="AM200" i="11" s="1"/>
  <c r="AM198" i="11" a="1"/>
  <c r="AM198" i="11" s="1"/>
  <c r="AP186" i="11" a="1"/>
  <c r="AP186" i="11" s="1"/>
  <c r="M184" i="11" a="1"/>
  <c r="M184" i="11" s="1"/>
  <c r="D9" i="11" s="1"/>
  <c r="E9" i="11" s="1"/>
  <c r="AH205" i="11" a="1"/>
  <c r="AH205" i="11" s="1"/>
  <c r="M187" i="11" a="1"/>
  <c r="M187" i="11" s="1"/>
  <c r="D12" i="11" s="1"/>
  <c r="E12" i="11" s="1"/>
  <c r="AG188" i="11" a="1"/>
  <c r="AG188" i="11" s="1"/>
  <c r="Z190" i="11" a="1"/>
  <c r="Z190" i="11" s="1"/>
  <c r="M192" i="11" a="1"/>
  <c r="M192" i="11" s="1"/>
  <c r="D17" i="11" s="1"/>
  <c r="E17" i="11" s="1"/>
  <c r="AF212" i="11" a="1"/>
  <c r="AF212" i="11" s="1"/>
  <c r="AN206" i="11" a="1"/>
  <c r="AN206" i="11" s="1"/>
  <c r="AI185" i="11" a="1"/>
  <c r="AI185" i="11" s="1"/>
  <c r="AJ186" i="11" a="1"/>
  <c r="AJ186" i="11" s="1"/>
  <c r="AM208" i="11" a="1"/>
  <c r="AM208" i="11" s="1"/>
  <c r="Y200" i="11" a="1"/>
  <c r="Y200" i="11" s="1"/>
  <c r="U201" i="11" a="1"/>
  <c r="U201" i="11" s="1"/>
  <c r="AR211" i="11" a="1"/>
  <c r="AR211" i="11" s="1"/>
  <c r="W190" i="11" a="1"/>
  <c r="W190" i="11" s="1"/>
  <c r="AG202" i="11" a="1"/>
  <c r="AG202" i="11" s="1"/>
  <c r="AO214" i="11" a="1"/>
  <c r="AO214" i="11" s="1"/>
  <c r="AO202" i="11" a="1"/>
  <c r="AO202" i="11" s="1"/>
  <c r="AL192" i="11" a="1"/>
  <c r="AL192" i="11" s="1"/>
  <c r="AL189" i="11" a="1"/>
  <c r="AL189" i="11" s="1"/>
  <c r="AS203" i="11" a="1"/>
  <c r="AS203" i="11" s="1"/>
  <c r="AP195" i="11" a="1"/>
  <c r="AP195" i="11" s="1"/>
  <c r="W200" i="11" a="1"/>
  <c r="W200" i="11" s="1"/>
  <c r="AK193" i="11" a="1"/>
  <c r="AK193" i="11" s="1"/>
  <c r="AR183" i="11" a="1"/>
  <c r="AR183" i="11" s="1"/>
  <c r="T189" i="11" a="1"/>
  <c r="T189" i="11" s="1"/>
  <c r="Y183" i="11" a="1"/>
  <c r="Y183" i="11" s="1"/>
  <c r="AG206" i="11" a="1"/>
  <c r="AG206" i="11" s="1"/>
  <c r="AD202" i="11" a="1"/>
  <c r="AD202" i="11" s="1"/>
  <c r="AD211" i="11" a="1"/>
  <c r="AD211" i="11" s="1"/>
  <c r="AC207" i="11" a="1"/>
  <c r="AC207" i="11" s="1"/>
  <c r="AJ184" i="11" a="1"/>
  <c r="AJ184" i="11" s="1"/>
  <c r="R195" i="11" a="1"/>
  <c r="R195" i="11" s="1"/>
  <c r="AC189" i="11" a="1"/>
  <c r="AC189" i="11" s="1"/>
  <c r="Y184" i="11" a="1"/>
  <c r="Y184" i="11" s="1"/>
  <c r="AA204" i="11" a="1"/>
  <c r="AA204" i="11" s="1"/>
  <c r="AB198" i="11" a="1"/>
  <c r="AB198" i="11" s="1"/>
  <c r="AN186" i="11" a="1"/>
  <c r="AN186" i="11" s="1"/>
  <c r="S209" i="11" a="1"/>
  <c r="S209" i="11" s="1"/>
  <c r="AA182" i="11" a="1"/>
  <c r="AA182" i="11" s="1"/>
  <c r="AO186" i="11" a="1"/>
  <c r="AO186" i="11" s="1"/>
  <c r="AL205" i="11" a="1"/>
  <c r="AL205" i="11" s="1"/>
  <c r="AP190" i="11" a="1"/>
  <c r="AP190" i="11" s="1"/>
  <c r="AH214" i="11" a="1"/>
  <c r="AH214" i="11" s="1"/>
  <c r="AP208" i="11" a="1"/>
  <c r="AP208" i="11" s="1"/>
  <c r="AD207" i="11" a="1"/>
  <c r="AD207" i="11" s="1"/>
  <c r="K187" i="11" a="1"/>
  <c r="K187" i="11" s="1"/>
  <c r="B12" i="11" s="1"/>
  <c r="AK215" i="11" a="1"/>
  <c r="AK215" i="11" s="1"/>
  <c r="AL215" i="11" a="1"/>
  <c r="AL215" i="11" s="1"/>
  <c r="L183" i="11" a="1"/>
  <c r="L183" i="11" s="1"/>
  <c r="C8" i="11" s="1"/>
  <c r="M193" i="11" a="1"/>
  <c r="M193" i="11" s="1"/>
  <c r="D18" i="11" s="1"/>
  <c r="E18" i="11" s="1"/>
  <c r="AI213" i="11" a="1"/>
  <c r="AI213" i="11" s="1"/>
  <c r="AA191" i="11" a="1"/>
  <c r="AA191" i="11" s="1"/>
  <c r="T208" i="11" a="1"/>
  <c r="T208" i="11" s="1"/>
  <c r="T199" i="11" a="1"/>
  <c r="T199" i="11" s="1"/>
  <c r="AM210" i="11" a="1"/>
  <c r="AM210" i="11" s="1"/>
  <c r="Y213" i="11" a="1"/>
  <c r="Y213" i="11" s="1"/>
  <c r="AA189" i="11" a="1"/>
  <c r="AA189" i="11" s="1"/>
  <c r="AA202" i="11" a="1"/>
  <c r="AA202" i="11" s="1"/>
  <c r="AG211" i="11" a="1"/>
  <c r="AG211" i="11" s="1"/>
  <c r="AL180" i="11" a="1"/>
  <c r="AL180" i="11" s="1"/>
  <c r="AS184" i="11" a="1"/>
  <c r="AS184" i="11" s="1"/>
  <c r="AI183" i="11" a="1"/>
  <c r="AI183" i="11" s="1"/>
  <c r="AD203" i="11" a="1"/>
  <c r="AD203" i="11" s="1"/>
  <c r="U181" i="11" a="1"/>
  <c r="U181" i="11" s="1"/>
  <c r="AQ207" i="11" a="1"/>
  <c r="AQ207" i="11" s="1"/>
  <c r="AG208" i="11" a="1"/>
  <c r="AG208" i="11" s="1"/>
  <c r="AG203" i="11" a="1"/>
  <c r="AG203" i="11" s="1"/>
  <c r="AM203" i="11" a="1"/>
  <c r="AM203" i="11" s="1"/>
  <c r="AJ187" i="11" a="1"/>
  <c r="AJ187" i="11" s="1"/>
  <c r="AI214" i="11" a="1"/>
  <c r="AI214" i="11" s="1"/>
  <c r="AQ199" i="11" a="1"/>
  <c r="AQ199" i="11" s="1"/>
  <c r="AN194" i="11" a="1"/>
  <c r="AN194" i="11" s="1"/>
  <c r="AP181" i="11" a="1"/>
  <c r="AP181" i="11" s="1"/>
  <c r="Y206" i="11" a="1"/>
  <c r="Y206" i="11" s="1"/>
  <c r="AO192" i="11" a="1"/>
  <c r="AO192" i="11" s="1"/>
  <c r="L180" i="11" a="1"/>
  <c r="L180" i="11" s="1"/>
  <c r="C5" i="11" s="1"/>
  <c r="T197" i="11" a="1"/>
  <c r="T197" i="11" s="1"/>
  <c r="X203" i="11" a="1"/>
  <c r="X203" i="11" s="1"/>
  <c r="AO194" i="11" a="1"/>
  <c r="AO194" i="11" s="1"/>
  <c r="T188" i="11" a="1"/>
  <c r="T188" i="11" s="1"/>
  <c r="AQ257" i="11" a="1"/>
  <c r="AQ257" i="11" s="1"/>
  <c r="AG10" i="14" s="1"/>
  <c r="M263" i="11" a="1"/>
  <c r="M263" i="11" s="1"/>
  <c r="C16" i="14" s="1"/>
  <c r="D16" i="14" s="1"/>
  <c r="AI277" i="11" a="1"/>
  <c r="AI277" i="11" s="1"/>
  <c r="Y36" i="14" s="1"/>
  <c r="AL285" i="11" a="1"/>
  <c r="AL285" i="11" s="1"/>
  <c r="AB44" i="14" s="1"/>
  <c r="L293" i="11" a="1"/>
  <c r="L293" i="11" s="1"/>
  <c r="Z287" i="11" a="1"/>
  <c r="Z287" i="11" s="1"/>
  <c r="P46" i="14" s="1"/>
  <c r="W278" i="11" a="1"/>
  <c r="W278" i="11" s="1"/>
  <c r="M37" i="14" s="1"/>
  <c r="AJ256" i="11" a="1"/>
  <c r="AJ256" i="11" s="1"/>
  <c r="Z9" i="14" s="1"/>
  <c r="AK270" i="11" a="1"/>
  <c r="AK270" i="11" s="1"/>
  <c r="AA23" i="14" s="1"/>
  <c r="Z270" i="11" a="1"/>
  <c r="Z270" i="11" s="1"/>
  <c r="P23" i="14" s="1"/>
  <c r="Y283" i="11" a="1"/>
  <c r="Y283" i="11" s="1"/>
  <c r="O42" i="14" s="1"/>
  <c r="AE263" i="11" a="1"/>
  <c r="AE263" i="11" s="1"/>
  <c r="U16" i="14" s="1"/>
  <c r="Z268" i="11" a="1"/>
  <c r="Z268" i="11" s="1"/>
  <c r="P21" i="14" s="1"/>
  <c r="AA285" i="11" a="1"/>
  <c r="AA285" i="11" s="1"/>
  <c r="Q44" i="14" s="1"/>
  <c r="S267" i="11" a="1"/>
  <c r="S267" i="11" s="1"/>
  <c r="I20" i="14" s="1"/>
  <c r="AH289" i="11" a="1"/>
  <c r="AH289" i="11" s="1"/>
  <c r="AR288" i="11" a="1"/>
  <c r="AR288" i="11" s="1"/>
  <c r="AH47" i="14" s="1"/>
  <c r="AI288" i="11" a="1"/>
  <c r="AI288" i="11" s="1"/>
  <c r="Y47" i="14" s="1"/>
  <c r="AM264" i="11" a="1"/>
  <c r="AM264" i="11" s="1"/>
  <c r="AC17" i="14" s="1"/>
  <c r="V254" i="11" a="1"/>
  <c r="V254" i="11" s="1"/>
  <c r="L7" i="14" s="1"/>
  <c r="W295" i="11" a="1"/>
  <c r="W295" i="11" s="1"/>
  <c r="AH273" i="11" a="1"/>
  <c r="AH273" i="11" s="1"/>
  <c r="X26" i="14" s="1"/>
  <c r="AR286" i="11" a="1"/>
  <c r="AR286" i="11" s="1"/>
  <c r="AH45" i="14" s="1"/>
  <c r="AA259" i="11" a="1"/>
  <c r="AA259" i="11" s="1"/>
  <c r="Q12" i="14" s="1"/>
  <c r="Z273" i="11" a="1"/>
  <c r="Z273" i="11" s="1"/>
  <c r="P26" i="14" s="1"/>
  <c r="AO266" i="11" a="1"/>
  <c r="AO266" i="11" s="1"/>
  <c r="AE19" i="14" s="1"/>
  <c r="V255" i="11" a="1"/>
  <c r="V255" i="11" s="1"/>
  <c r="L8" i="14" s="1"/>
  <c r="AN276" i="11" a="1"/>
  <c r="AN276" i="11" s="1"/>
  <c r="AD29" i="14" s="1"/>
  <c r="AK295" i="11" a="1"/>
  <c r="AK295" i="11" s="1"/>
  <c r="AK264" i="11" a="1"/>
  <c r="AK264" i="11" s="1"/>
  <c r="AA17" i="14" s="1"/>
  <c r="V256" i="11" a="1"/>
  <c r="V256" i="11" s="1"/>
  <c r="L9" i="14" s="1"/>
  <c r="W270" i="11" a="1"/>
  <c r="W270" i="11" s="1"/>
  <c r="M23" i="14" s="1"/>
  <c r="AK261" i="11" a="1"/>
  <c r="AK261" i="11" s="1"/>
  <c r="AA14" i="14" s="1"/>
  <c r="AO259" i="11" a="1"/>
  <c r="AO259" i="11" s="1"/>
  <c r="AE12" i="14" s="1"/>
  <c r="AG267" i="11" a="1"/>
  <c r="AG267" i="11" s="1"/>
  <c r="W20" i="14" s="1"/>
  <c r="Y257" i="11" a="1"/>
  <c r="Y257" i="11" s="1"/>
  <c r="O10" i="14" s="1"/>
  <c r="M274" i="11" a="1"/>
  <c r="M274" i="11" s="1"/>
  <c r="C27" i="14" s="1"/>
  <c r="D27" i="14" s="1"/>
  <c r="AF271" i="11" a="1"/>
  <c r="AF271" i="11" s="1"/>
  <c r="V24" i="14" s="1"/>
  <c r="AM268" i="11" a="1"/>
  <c r="AM268" i="11" s="1"/>
  <c r="AC21" i="14" s="1"/>
  <c r="AL283" i="11" a="1"/>
  <c r="AL283" i="11" s="1"/>
  <c r="AB42" i="14" s="1"/>
  <c r="AO253" i="11" a="1"/>
  <c r="AO253" i="11" s="1"/>
  <c r="W289" i="11" a="1"/>
  <c r="W289" i="11" s="1"/>
  <c r="AG276" i="11" a="1"/>
  <c r="AG276" i="11" s="1"/>
  <c r="W29" i="14" s="1"/>
  <c r="L271" i="11" a="1"/>
  <c r="L271" i="11" s="1"/>
  <c r="B24" i="14" s="1"/>
  <c r="L294" i="11" a="1"/>
  <c r="L294" i="11" s="1"/>
  <c r="AD266" i="11" a="1"/>
  <c r="AD266" i="11" s="1"/>
  <c r="T19" i="14" s="1"/>
  <c r="K267" i="11" a="1"/>
  <c r="K267" i="11" s="1"/>
  <c r="AM269" i="11" a="1"/>
  <c r="AM269" i="11" s="1"/>
  <c r="AC22" i="14" s="1"/>
  <c r="AJ274" i="11" a="1"/>
  <c r="AJ274" i="11" s="1"/>
  <c r="Z27" i="14" s="1"/>
  <c r="W262" i="11" a="1"/>
  <c r="W262" i="11" s="1"/>
  <c r="M15" i="14" s="1"/>
  <c r="Z258" i="11" a="1"/>
  <c r="Z258" i="11" s="1"/>
  <c r="P11" i="14" s="1"/>
  <c r="V260" i="11" a="1"/>
  <c r="V260" i="11" s="1"/>
  <c r="L13" i="14" s="1"/>
  <c r="T270" i="11" a="1"/>
  <c r="T270" i="11" s="1"/>
  <c r="J23" i="14" s="1"/>
  <c r="AQ278" i="11" a="1"/>
  <c r="AQ278" i="11" s="1"/>
  <c r="AG37" i="14" s="1"/>
  <c r="T273" i="11" a="1"/>
  <c r="T273" i="11" s="1"/>
  <c r="J26" i="14" s="1"/>
  <c r="AS264" i="11" a="1"/>
  <c r="AS264" i="11" s="1"/>
  <c r="AI17" i="14" s="1"/>
  <c r="AI278" i="11" a="1"/>
  <c r="AI278" i="11" s="1"/>
  <c r="Y37" i="14" s="1"/>
  <c r="U260" i="11" a="1"/>
  <c r="U260" i="11" s="1"/>
  <c r="K13" i="14" s="1"/>
  <c r="AQ284" i="11" a="1"/>
  <c r="AQ284" i="11" s="1"/>
  <c r="AG43" i="14" s="1"/>
  <c r="X269" i="11" a="1"/>
  <c r="X269" i="11" s="1"/>
  <c r="N22" i="14" s="1"/>
  <c r="AM275" i="11" a="1"/>
  <c r="AM275" i="11" s="1"/>
  <c r="AC28" i="14" s="1"/>
  <c r="AC283" i="11" a="1"/>
  <c r="AC283" i="11" s="1"/>
  <c r="S42" i="14" s="1"/>
  <c r="Y277" i="11" a="1"/>
  <c r="Y277" i="11" s="1"/>
  <c r="O36" i="14" s="1"/>
  <c r="AP270" i="11" a="1"/>
  <c r="AP270" i="11" s="1"/>
  <c r="AF23" i="14" s="1"/>
  <c r="AN294" i="11" a="1"/>
  <c r="AN294" i="11" s="1"/>
  <c r="W281" i="11" a="1"/>
  <c r="W281" i="11" s="1"/>
  <c r="M40" i="14" s="1"/>
  <c r="K274" i="11" a="1"/>
  <c r="K274" i="11" s="1"/>
  <c r="L255" i="11" a="1"/>
  <c r="L255" i="11" s="1"/>
  <c r="B8" i="14" s="1"/>
  <c r="AI284" i="11" a="1"/>
  <c r="AI284" i="11" s="1"/>
  <c r="Y43" i="14" s="1"/>
  <c r="AD294" i="11" a="1"/>
  <c r="AD294" i="11" s="1"/>
  <c r="AF280" i="11" a="1"/>
  <c r="AF280" i="11" s="1"/>
  <c r="V39" i="14" s="1"/>
  <c r="AE275" i="11" a="1"/>
  <c r="AE275" i="11" s="1"/>
  <c r="U28" i="14" s="1"/>
  <c r="AQ259" i="11" a="1"/>
  <c r="AQ259" i="11" s="1"/>
  <c r="AG12" i="14" s="1"/>
  <c r="AP293" i="11" a="1"/>
  <c r="AP293" i="11" s="1"/>
  <c r="K264" i="11" a="1"/>
  <c r="K264" i="11" s="1"/>
  <c r="AE277" i="11" a="1"/>
  <c r="AE277" i="11" s="1"/>
  <c r="U36" i="14" s="1"/>
  <c r="AR287" i="11" a="1"/>
  <c r="AR287" i="11" s="1"/>
  <c r="AH46" i="14" s="1"/>
  <c r="AQ288" i="11" a="1"/>
  <c r="AQ288" i="11" s="1"/>
  <c r="AG47" i="14" s="1"/>
  <c r="V269" i="11" a="1"/>
  <c r="V269" i="11" s="1"/>
  <c r="L22" i="14" s="1"/>
  <c r="AM272" i="11" a="1"/>
  <c r="AM272" i="11" s="1"/>
  <c r="AC25" i="14" s="1"/>
  <c r="T253" i="11" a="1"/>
  <c r="T253" i="11" s="1"/>
  <c r="AK271" i="11" a="1"/>
  <c r="AK271" i="11" s="1"/>
  <c r="AA24" i="14" s="1"/>
  <c r="K269" i="11" a="1"/>
  <c r="K269" i="11" s="1"/>
  <c r="V277" i="11" a="1"/>
  <c r="V277" i="11" s="1"/>
  <c r="L36" i="14" s="1"/>
  <c r="T261" i="11" a="1"/>
  <c r="T261" i="11" s="1"/>
  <c r="J14" i="14" s="1"/>
  <c r="AC284" i="11" a="1"/>
  <c r="AC284" i="11" s="1"/>
  <c r="S43" i="14" s="1"/>
  <c r="W271" i="11" a="1"/>
  <c r="W271" i="11" s="1"/>
  <c r="M24" i="14" s="1"/>
  <c r="AM278" i="11" a="1"/>
  <c r="AM278" i="11" s="1"/>
  <c r="AC37" i="14" s="1"/>
  <c r="Z256" i="11" a="1"/>
  <c r="Z256" i="11" s="1"/>
  <c r="P9" i="14" s="1"/>
  <c r="L289" i="11" a="1"/>
  <c r="L289" i="11" s="1"/>
  <c r="AM253" i="11" a="1"/>
  <c r="AM253" i="11" s="1"/>
  <c r="AN263" i="11" a="1"/>
  <c r="AN263" i="11" s="1"/>
  <c r="AD16" i="14" s="1"/>
  <c r="AA288" i="11" a="1"/>
  <c r="AA288" i="11" s="1"/>
  <c r="Q47" i="14" s="1"/>
  <c r="AS263" i="11" a="1"/>
  <c r="AS263" i="11" s="1"/>
  <c r="AI16" i="14" s="1"/>
  <c r="Y270" i="11" a="1"/>
  <c r="Y270" i="11" s="1"/>
  <c r="O23" i="14" s="1"/>
  <c r="AS257" i="11" a="1"/>
  <c r="AS257" i="11" s="1"/>
  <c r="AI10" i="14" s="1"/>
  <c r="S277" i="11" a="1"/>
  <c r="S277" i="11" s="1"/>
  <c r="I36" i="14" s="1"/>
  <c r="Z274" i="11" a="1"/>
  <c r="Z274" i="11" s="1"/>
  <c r="P27" i="14" s="1"/>
  <c r="AG289" i="11" a="1"/>
  <c r="AG289" i="11" s="1"/>
  <c r="AA271" i="11" a="1"/>
  <c r="AA271" i="11" s="1"/>
  <c r="Q24" i="14" s="1"/>
  <c r="U284" i="11" a="1"/>
  <c r="U284" i="11" s="1"/>
  <c r="K43" i="14" s="1"/>
  <c r="AF276" i="11" a="1"/>
  <c r="AF276" i="11" s="1"/>
  <c r="V29" i="14" s="1"/>
  <c r="AB278" i="11" a="1"/>
  <c r="AB278" i="11" s="1"/>
  <c r="R37" i="14" s="1"/>
  <c r="AC295" i="11" a="1"/>
  <c r="AC295" i="11" s="1"/>
  <c r="M279" i="11" a="1"/>
  <c r="M279" i="11" s="1"/>
  <c r="C38" i="14" s="1"/>
  <c r="D38" i="14" s="1"/>
  <c r="AP291" i="11" a="1"/>
  <c r="AP291" i="11" s="1"/>
  <c r="S268" i="11" a="1"/>
  <c r="S268" i="11" s="1"/>
  <c r="I21" i="14" s="1"/>
  <c r="AN254" i="11" a="1"/>
  <c r="AN254" i="11" s="1"/>
  <c r="AD7" i="14" s="1"/>
  <c r="AD276" i="11" a="1"/>
  <c r="AD276" i="11" s="1"/>
  <c r="T29" i="14" s="1"/>
  <c r="AR253" i="11" a="1"/>
  <c r="AR253" i="11" s="1"/>
  <c r="U290" i="11" a="1"/>
  <c r="U290" i="11" s="1"/>
  <c r="T276" i="11" a="1"/>
  <c r="T276" i="11" s="1"/>
  <c r="J29" i="14" s="1"/>
  <c r="AQ295" i="11" a="1"/>
  <c r="AQ295" i="11" s="1"/>
  <c r="AH276" i="11" a="1"/>
  <c r="AH276" i="11" s="1"/>
  <c r="X29" i="14" s="1"/>
  <c r="AB287" i="11" a="1"/>
  <c r="AB287" i="11" s="1"/>
  <c r="R46" i="14" s="1"/>
  <c r="U254" i="11" a="1"/>
  <c r="U254" i="11" s="1"/>
  <c r="K7" i="14" s="1"/>
  <c r="AP266" i="11" a="1"/>
  <c r="AP266" i="11" s="1"/>
  <c r="AF19" i="14" s="1"/>
  <c r="K288" i="11" a="1"/>
  <c r="K288" i="11" s="1"/>
  <c r="M267" i="11" a="1"/>
  <c r="M267" i="11" s="1"/>
  <c r="C20" i="14" s="1"/>
  <c r="D20" i="14" s="1"/>
  <c r="M260" i="11" a="1"/>
  <c r="M260" i="11" s="1"/>
  <c r="C13" i="14" s="1"/>
  <c r="D13" i="14" s="1"/>
  <c r="AR259" i="11" a="1"/>
  <c r="AR259" i="11" s="1"/>
  <c r="AH12" i="14" s="1"/>
  <c r="AH257" i="11" a="1"/>
  <c r="AH257" i="11" s="1"/>
  <c r="X10" i="14" s="1"/>
  <c r="AN258" i="11" a="1"/>
  <c r="AN258" i="11" s="1"/>
  <c r="AD11" i="14" s="1"/>
  <c r="Z254" i="11" a="1"/>
  <c r="Z254" i="11" s="1"/>
  <c r="P7" i="14" s="1"/>
  <c r="T271" i="11" a="1"/>
  <c r="T271" i="11" s="1"/>
  <c r="J24" i="14" s="1"/>
  <c r="AO294" i="11" a="1"/>
  <c r="AO294" i="11" s="1"/>
  <c r="AH287" i="11" a="1"/>
  <c r="AH287" i="11" s="1"/>
  <c r="X46" i="14" s="1"/>
  <c r="AJ261" i="11" a="1"/>
  <c r="AJ261" i="11" s="1"/>
  <c r="Z14" i="14" s="1"/>
  <c r="AF259" i="11" a="1"/>
  <c r="AF259" i="11" s="1"/>
  <c r="V12" i="14" s="1"/>
  <c r="AC257" i="11" a="1"/>
  <c r="AC257" i="11" s="1"/>
  <c r="S10" i="14" s="1"/>
  <c r="L295" i="11" a="1"/>
  <c r="L295" i="11" s="1"/>
  <c r="AP273" i="11" a="1"/>
  <c r="AP273" i="11" s="1"/>
  <c r="AF26" i="14" s="1"/>
  <c r="AQ256" i="11" a="1"/>
  <c r="AQ256" i="11" s="1"/>
  <c r="AG9" i="14" s="1"/>
  <c r="AG258" i="11" a="1"/>
  <c r="AG258" i="11" s="1"/>
  <c r="W11" i="14" s="1"/>
  <c r="AO271" i="11" a="1"/>
  <c r="AO271" i="11" s="1"/>
  <c r="AE24" i="14" s="1"/>
  <c r="AF254" i="11" a="1"/>
  <c r="AF254" i="11" s="1"/>
  <c r="V7" i="14" s="1"/>
  <c r="M271" i="11" a="1"/>
  <c r="M271" i="11" s="1"/>
  <c r="C24" i="14" s="1"/>
  <c r="D24" i="14" s="1"/>
  <c r="L279" i="11" a="1"/>
  <c r="L279" i="11" s="1"/>
  <c r="B38" i="14" s="1"/>
  <c r="A38" i="14" s="1"/>
  <c r="AO275" i="11" a="1"/>
  <c r="AO275" i="11" s="1"/>
  <c r="AE28" i="14" s="1"/>
  <c r="M264" i="11" a="1"/>
  <c r="M264" i="11" s="1"/>
  <c r="C17" i="14" s="1"/>
  <c r="D17" i="14" s="1"/>
  <c r="AN255" i="11" a="1"/>
  <c r="AN255" i="11" s="1"/>
  <c r="AD8" i="14" s="1"/>
  <c r="AA272" i="11" a="1"/>
  <c r="AA272" i="11" s="1"/>
  <c r="Q25" i="14" s="1"/>
  <c r="AD263" i="11" a="1"/>
  <c r="AD263" i="11" s="1"/>
  <c r="T16" i="14" s="1"/>
  <c r="AP254" i="11" a="1"/>
  <c r="AP254" i="11" s="1"/>
  <c r="AF7" i="14" s="1"/>
  <c r="AJ263" i="11" a="1"/>
  <c r="AJ263" i="11" s="1"/>
  <c r="Z16" i="14" s="1"/>
  <c r="AS258" i="11" a="1"/>
  <c r="AS258" i="11" s="1"/>
  <c r="AI11" i="14" s="1"/>
  <c r="L260" i="11" a="1"/>
  <c r="L260" i="11" s="1"/>
  <c r="B13" i="14" s="1"/>
  <c r="V263" i="11" a="1"/>
  <c r="V263" i="11" s="1"/>
  <c r="L16" i="14" s="1"/>
  <c r="AM273" i="11" a="1"/>
  <c r="AM273" i="11" s="1"/>
  <c r="AC26" i="14" s="1"/>
  <c r="AO288" i="11" a="1"/>
  <c r="AO288" i="11" s="1"/>
  <c r="AE47" i="14" s="1"/>
  <c r="AB271" i="11" a="1"/>
  <c r="AB271" i="11" s="1"/>
  <c r="R24" i="14" s="1"/>
  <c r="AG275" i="11" a="1"/>
  <c r="AG275" i="11" s="1"/>
  <c r="W28" i="14" s="1"/>
  <c r="V274" i="11" a="1"/>
  <c r="V274" i="11" s="1"/>
  <c r="L27" i="14" s="1"/>
  <c r="AR255" i="11" a="1"/>
  <c r="AR255" i="11" s="1"/>
  <c r="AH8" i="14" s="1"/>
  <c r="AA283" i="11" a="1"/>
  <c r="AA283" i="11" s="1"/>
  <c r="Q42" i="14" s="1"/>
  <c r="AR276" i="11" a="1"/>
  <c r="AR276" i="11" s="1"/>
  <c r="AH29" i="14" s="1"/>
  <c r="AL274" i="11" a="1"/>
  <c r="AL274" i="11" s="1"/>
  <c r="AB27" i="14" s="1"/>
  <c r="AP292" i="11" a="1"/>
  <c r="AP292" i="11" s="1"/>
  <c r="AM255" i="11" a="1"/>
  <c r="AM255" i="11" s="1"/>
  <c r="AC8" i="14" s="1"/>
  <c r="W260" i="11" a="1"/>
  <c r="W260" i="11" s="1"/>
  <c r="M13" i="14" s="1"/>
  <c r="AK258" i="11" a="1"/>
  <c r="AK258" i="11" s="1"/>
  <c r="AA11" i="14" s="1"/>
  <c r="AL277" i="11" a="1"/>
  <c r="AL277" i="11" s="1"/>
  <c r="AB36" i="14" s="1"/>
  <c r="Y288" i="11" a="1"/>
  <c r="Y288" i="11" s="1"/>
  <c r="O47" i="14" s="1"/>
  <c r="AA274" i="11" a="1"/>
  <c r="AA274" i="11" s="1"/>
  <c r="Q27" i="14" s="1"/>
  <c r="AK253" i="11" a="1"/>
  <c r="AK253" i="11" s="1"/>
  <c r="AC254" i="11" a="1"/>
  <c r="AC254" i="11" s="1"/>
  <c r="S7" i="14" s="1"/>
  <c r="AE264" i="11" a="1"/>
  <c r="AE264" i="11" s="1"/>
  <c r="U17" i="14" s="1"/>
  <c r="AO258" i="11" a="1"/>
  <c r="AO258" i="11" s="1"/>
  <c r="AE11" i="14" s="1"/>
  <c r="AC273" i="11" a="1"/>
  <c r="AC273" i="11" s="1"/>
  <c r="S26" i="14" s="1"/>
  <c r="AO282" i="11" a="1"/>
  <c r="AO282" i="11" s="1"/>
  <c r="AE41" i="14" s="1"/>
  <c r="AC293" i="11" a="1"/>
  <c r="AC293" i="11" s="1"/>
  <c r="Z280" i="11" a="1"/>
  <c r="Z280" i="11" s="1"/>
  <c r="P39" i="14" s="1"/>
  <c r="X293" i="11" a="1"/>
  <c r="X293" i="11" s="1"/>
  <c r="AP279" i="11" a="1"/>
  <c r="AP279" i="11" s="1"/>
  <c r="AF38" i="14" s="1"/>
  <c r="AI259" i="11" a="1"/>
  <c r="AI259" i="11" s="1"/>
  <c r="Y12" i="14" s="1"/>
  <c r="AS254" i="11" a="1"/>
  <c r="AS254" i="11" s="1"/>
  <c r="AI7" i="14" s="1"/>
  <c r="W273" i="11" a="1"/>
  <c r="W273" i="11" s="1"/>
  <c r="M26" i="14" s="1"/>
  <c r="AK281" i="11" a="1"/>
  <c r="AK281" i="11" s="1"/>
  <c r="AA40" i="14" s="1"/>
  <c r="AJ266" i="11" a="1"/>
  <c r="AJ266" i="11" s="1"/>
  <c r="Z19" i="14" s="1"/>
  <c r="AR271" i="11" a="1"/>
  <c r="AR271" i="11" s="1"/>
  <c r="AH24" i="14" s="1"/>
  <c r="AS288" i="11" a="1"/>
  <c r="AS288" i="11" s="1"/>
  <c r="AI47" i="14" s="1"/>
  <c r="M257" i="11" a="1"/>
  <c r="M257" i="11" s="1"/>
  <c r="C10" i="14" s="1"/>
  <c r="D10" i="14" s="1"/>
  <c r="AK290" i="11" a="1"/>
  <c r="AK290" i="11" s="1"/>
  <c r="AN266" i="11" a="1"/>
  <c r="AN266" i="11" s="1"/>
  <c r="AD19" i="14" s="1"/>
  <c r="AK276" i="11" a="1"/>
  <c r="AK276" i="11" s="1"/>
  <c r="AA29" i="14" s="1"/>
  <c r="AH255" i="11" a="1"/>
  <c r="AH255" i="11" s="1"/>
  <c r="X8" i="14" s="1"/>
  <c r="W294" i="11" a="1"/>
  <c r="W294" i="11" s="1"/>
  <c r="U263" i="11" a="1"/>
  <c r="U263" i="11" s="1"/>
  <c r="K16" i="14" s="1"/>
  <c r="AQ280" i="11" a="1"/>
  <c r="AQ280" i="11" s="1"/>
  <c r="AG39" i="14" s="1"/>
  <c r="AH270" i="11" a="1"/>
  <c r="AH270" i="11" s="1"/>
  <c r="X23" i="14" s="1"/>
  <c r="AK267" i="11" a="1"/>
  <c r="AK267" i="11" s="1"/>
  <c r="AA20" i="14" s="1"/>
  <c r="AO295" i="11" a="1"/>
  <c r="AO295" i="11" s="1"/>
  <c r="AK291" i="11" a="1"/>
  <c r="AK291" i="11" s="1"/>
  <c r="AJ295" i="11" a="1"/>
  <c r="AJ295" i="11" s="1"/>
  <c r="U286" i="11" a="1"/>
  <c r="U286" i="11" s="1"/>
  <c r="K45" i="14" s="1"/>
  <c r="K281" i="11" a="1"/>
  <c r="K281" i="11" s="1"/>
  <c r="AD267" i="11" a="1"/>
  <c r="AD267" i="11" s="1"/>
  <c r="T20" i="14" s="1"/>
  <c r="U280" i="11" a="1"/>
  <c r="U280" i="11" s="1"/>
  <c r="K39" i="14" s="1"/>
  <c r="AJ292" i="11" a="1"/>
  <c r="AJ292" i="11" s="1"/>
  <c r="AA292" i="11" a="1"/>
  <c r="AA292" i="11" s="1"/>
  <c r="T259" i="11" a="1"/>
  <c r="T259" i="11" s="1"/>
  <c r="J12" i="14" s="1"/>
  <c r="M258" i="11" a="1"/>
  <c r="M258" i="11" s="1"/>
  <c r="C11" i="14" s="1"/>
  <c r="D11" i="14" s="1"/>
  <c r="AK265" i="11" a="1"/>
  <c r="AK265" i="11" s="1"/>
  <c r="AA18" i="14" s="1"/>
  <c r="AO286" i="11" a="1"/>
  <c r="AO286" i="11" s="1"/>
  <c r="AE45" i="14" s="1"/>
  <c r="AK280" i="11" a="1"/>
  <c r="AK280" i="11" s="1"/>
  <c r="AA39" i="14" s="1"/>
  <c r="AB282" i="11" a="1"/>
  <c r="AB282" i="11" s="1"/>
  <c r="R41" i="14" s="1"/>
  <c r="AF270" i="11" a="1"/>
  <c r="AF270" i="11" s="1"/>
  <c r="V23" i="14" s="1"/>
  <c r="AE294" i="11" a="1"/>
  <c r="AE294" i="11" s="1"/>
  <c r="AN295" i="11" a="1"/>
  <c r="AN295" i="11" s="1"/>
  <c r="R295" i="11" a="1"/>
  <c r="R295" i="11" s="1"/>
  <c r="AD286" i="11" a="1"/>
  <c r="AD286" i="11" s="1"/>
  <c r="T45" i="14" s="1"/>
  <c r="AE284" i="11" a="1"/>
  <c r="AE284" i="11" s="1"/>
  <c r="U43" i="14" s="1"/>
  <c r="AM294" i="11" a="1"/>
  <c r="AM294" i="11" s="1"/>
  <c r="AP282" i="11" a="1"/>
  <c r="AP282" i="11" s="1"/>
  <c r="AF41" i="14" s="1"/>
  <c r="AH263" i="11" a="1"/>
  <c r="AH263" i="11" s="1"/>
  <c r="X16" i="14" s="1"/>
  <c r="AK285" i="11" a="1"/>
  <c r="AK285" i="11" s="1"/>
  <c r="AA44" i="14" s="1"/>
  <c r="R280" i="11" a="1"/>
  <c r="R280" i="11" s="1"/>
  <c r="H39" i="14" s="1"/>
  <c r="R274" i="11" a="1"/>
  <c r="R274" i="11" s="1"/>
  <c r="H27" i="14" s="1"/>
  <c r="AO255" i="11" a="1"/>
  <c r="AO255" i="11" s="1"/>
  <c r="AE8" i="14" s="1"/>
  <c r="AK288" i="11" a="1"/>
  <c r="AK288" i="11" s="1"/>
  <c r="AA47" i="14" s="1"/>
  <c r="AB289" i="11" a="1"/>
  <c r="AB289" i="11" s="1"/>
  <c r="AD285" i="11" a="1"/>
  <c r="AD285" i="11" s="1"/>
  <c r="T44" i="14" s="1"/>
  <c r="Y258" i="11" a="1"/>
  <c r="Y258" i="11" s="1"/>
  <c r="O11" i="14" s="1"/>
  <c r="L259" i="11" a="1"/>
  <c r="L259" i="11" s="1"/>
  <c r="B12" i="14" s="1"/>
  <c r="AL291" i="11" a="1"/>
  <c r="AL291" i="11" s="1"/>
  <c r="R276" i="11" a="1"/>
  <c r="R276" i="11" s="1"/>
  <c r="H29" i="14" s="1"/>
  <c r="AJ264" i="11" a="1"/>
  <c r="AJ264" i="11" s="1"/>
  <c r="Z17" i="14" s="1"/>
  <c r="AP255" i="11" a="1"/>
  <c r="AP255" i="11" s="1"/>
  <c r="AF8" i="14" s="1"/>
  <c r="T268" i="11" a="1"/>
  <c r="T268" i="11" s="1"/>
  <c r="J21" i="14" s="1"/>
  <c r="AB266" i="11" a="1"/>
  <c r="AB266" i="11" s="1"/>
  <c r="R19" i="14" s="1"/>
  <c r="V268" i="11" a="1"/>
  <c r="V268" i="11" s="1"/>
  <c r="L21" i="14" s="1"/>
  <c r="U257" i="11" a="1"/>
  <c r="U257" i="11" s="1"/>
  <c r="K10" i="14" s="1"/>
  <c r="AS274" i="11" a="1"/>
  <c r="AS274" i="11" s="1"/>
  <c r="AI27" i="14" s="1"/>
  <c r="AK293" i="11" a="1"/>
  <c r="AK293" i="11" s="1"/>
  <c r="AS253" i="11" a="1"/>
  <c r="AS253" i="11" s="1"/>
  <c r="V258" i="11" a="1"/>
  <c r="V258" i="11" s="1"/>
  <c r="L11" i="14" s="1"/>
  <c r="AI275" i="11" a="1"/>
  <c r="AI275" i="11" s="1"/>
  <c r="Y28" i="14" s="1"/>
  <c r="S270" i="11" a="1"/>
  <c r="S270" i="11" s="1"/>
  <c r="I23" i="14" s="1"/>
  <c r="AP274" i="11" a="1"/>
  <c r="AP274" i="11" s="1"/>
  <c r="AF27" i="14" s="1"/>
  <c r="AA253" i="11" a="1"/>
  <c r="AA253" i="11" s="1"/>
  <c r="AN285" i="11" a="1"/>
  <c r="AN285" i="11" s="1"/>
  <c r="AD44" i="14" s="1"/>
  <c r="AL263" i="11" a="1"/>
  <c r="AL263" i="11" s="1"/>
  <c r="AB16" i="14" s="1"/>
  <c r="M282" i="11" a="1"/>
  <c r="M282" i="11" s="1"/>
  <c r="C41" i="14" s="1"/>
  <c r="D41" i="14" s="1"/>
  <c r="L274" i="11" a="1"/>
  <c r="L274" i="11" s="1"/>
  <c r="B27" i="14" s="1"/>
  <c r="V276" i="11" a="1"/>
  <c r="V276" i="11" s="1"/>
  <c r="L29" i="14" s="1"/>
  <c r="AH282" i="11" a="1"/>
  <c r="AH282" i="11" s="1"/>
  <c r="X41" i="14" s="1"/>
  <c r="AQ255" i="11" a="1"/>
  <c r="AQ255" i="11" s="1"/>
  <c r="AG8" i="14" s="1"/>
  <c r="K278" i="11" a="1"/>
  <c r="K278" i="11" s="1"/>
  <c r="X287" i="11" a="1"/>
  <c r="X287" i="11" s="1"/>
  <c r="N46" i="14" s="1"/>
  <c r="W290" i="11" a="1"/>
  <c r="W290" i="11" s="1"/>
  <c r="AP284" i="11" a="1"/>
  <c r="AP284" i="11" s="1"/>
  <c r="AF43" i="14" s="1"/>
  <c r="AR278" i="11" a="1"/>
  <c r="AR278" i="11" s="1"/>
  <c r="AH37" i="14" s="1"/>
  <c r="AK286" i="11" a="1"/>
  <c r="AK286" i="11" s="1"/>
  <c r="AA45" i="14" s="1"/>
  <c r="Z289" i="11" a="1"/>
  <c r="Z289" i="11" s="1"/>
  <c r="AE278" i="11" a="1"/>
  <c r="AE278" i="11" s="1"/>
  <c r="U37" i="14" s="1"/>
  <c r="AE287" i="11" a="1"/>
  <c r="AE287" i="11" s="1"/>
  <c r="U46" i="14" s="1"/>
  <c r="AM276" i="11" a="1"/>
  <c r="AM276" i="11" s="1"/>
  <c r="AC29" i="14" s="1"/>
  <c r="K273" i="11" a="1"/>
  <c r="K273" i="11" s="1"/>
  <c r="AE282" i="11" a="1"/>
  <c r="AE282" i="11" s="1"/>
  <c r="U41" i="14" s="1"/>
  <c r="AD268" i="11" a="1"/>
  <c r="AD268" i="11" s="1"/>
  <c r="T21" i="14" s="1"/>
  <c r="AF286" i="11" a="1"/>
  <c r="AF286" i="11" s="1"/>
  <c r="V45" i="14" s="1"/>
  <c r="AB265" i="11" a="1"/>
  <c r="AB265" i="11" s="1"/>
  <c r="R18" i="14" s="1"/>
  <c r="AE258" i="11" a="1"/>
  <c r="AE258" i="11" s="1"/>
  <c r="U11" i="14" s="1"/>
  <c r="AF287" i="11" a="1"/>
  <c r="AF287" i="11" s="1"/>
  <c r="V46" i="14" s="1"/>
  <c r="U292" i="11" a="1"/>
  <c r="U292" i="11" s="1"/>
  <c r="AM267" i="11" a="1"/>
  <c r="AM267" i="11" s="1"/>
  <c r="AC20" i="14" s="1"/>
  <c r="R284" i="11" a="1"/>
  <c r="R284" i="11" s="1"/>
  <c r="H43" i="14" s="1"/>
  <c r="AG272" i="11" a="1"/>
  <c r="AG272" i="11" s="1"/>
  <c r="W25" i="14" s="1"/>
  <c r="AE259" i="11" a="1"/>
  <c r="AE259" i="11" s="1"/>
  <c r="U12" i="14" s="1"/>
  <c r="T256" i="11" a="1"/>
  <c r="T256" i="11" s="1"/>
  <c r="J9" i="14" s="1"/>
  <c r="AO287" i="11" a="1"/>
  <c r="AO287" i="11" s="1"/>
  <c r="AE46" i="14" s="1"/>
  <c r="AR285" i="11" a="1"/>
  <c r="AR285" i="11" s="1"/>
  <c r="AH44" i="14" s="1"/>
  <c r="AD257" i="11" a="1"/>
  <c r="AD257" i="11" s="1"/>
  <c r="T10" i="14" s="1"/>
  <c r="AJ285" i="11" a="1"/>
  <c r="AJ285" i="11" s="1"/>
  <c r="Z44" i="14" s="1"/>
  <c r="AI280" i="11" a="1"/>
  <c r="AI280" i="11" s="1"/>
  <c r="Y39" i="14" s="1"/>
  <c r="W272" i="11" a="1"/>
  <c r="W272" i="11" s="1"/>
  <c r="M25" i="14" s="1"/>
  <c r="AG256" i="11" a="1"/>
  <c r="AG256" i="11" s="1"/>
  <c r="W9" i="14" s="1"/>
  <c r="AO256" i="11" a="1"/>
  <c r="AO256" i="11" s="1"/>
  <c r="AE9" i="14" s="1"/>
  <c r="Y293" i="11" a="1"/>
  <c r="Y293" i="11" s="1"/>
  <c r="K254" i="11" a="1"/>
  <c r="K254" i="11" s="1"/>
  <c r="AF278" i="11" a="1"/>
  <c r="AF278" i="11" s="1"/>
  <c r="V37" i="14" s="1"/>
  <c r="AH253" i="11" a="1"/>
  <c r="AH253" i="11" s="1"/>
  <c r="V292" i="11" a="1"/>
  <c r="V292" i="11" s="1"/>
  <c r="AS272" i="11" a="1"/>
  <c r="AS272" i="11" s="1"/>
  <c r="AI25" i="14" s="1"/>
  <c r="AG291" i="11" a="1"/>
  <c r="AG291" i="11" s="1"/>
  <c r="AF281" i="11" a="1"/>
  <c r="AF281" i="11" s="1"/>
  <c r="V40" i="14" s="1"/>
  <c r="AN286" i="11" a="1"/>
  <c r="AN286" i="11" s="1"/>
  <c r="AD45" i="14" s="1"/>
  <c r="AC289" i="11" a="1"/>
  <c r="AC289" i="11" s="1"/>
  <c r="AS281" i="11" a="1"/>
  <c r="AS281" i="11" s="1"/>
  <c r="AI40" i="14" s="1"/>
  <c r="AC255" i="11" a="1"/>
  <c r="AC255" i="11" s="1"/>
  <c r="S8" i="14" s="1"/>
  <c r="R260" i="11" a="1"/>
  <c r="R260" i="11" s="1"/>
  <c r="H13" i="14" s="1"/>
  <c r="Y278" i="11" a="1"/>
  <c r="Y278" i="11" s="1"/>
  <c r="O37" i="14" s="1"/>
  <c r="S287" i="11" a="1"/>
  <c r="S287" i="11" s="1"/>
  <c r="I46" i="14" s="1"/>
  <c r="L262" i="11" a="1"/>
  <c r="L262" i="11" s="1"/>
  <c r="B15" i="14" s="1"/>
  <c r="AL269" i="11" a="1"/>
  <c r="AL269" i="11" s="1"/>
  <c r="AB22" i="14" s="1"/>
  <c r="AQ264" i="11" a="1"/>
  <c r="AQ264" i="11" s="1"/>
  <c r="AG17" i="14" s="1"/>
  <c r="AD273" i="11" a="1"/>
  <c r="AD273" i="11" s="1"/>
  <c r="T26" i="14" s="1"/>
  <c r="M295" i="11" a="1"/>
  <c r="M295" i="11" s="1"/>
  <c r="AL260" i="11" a="1"/>
  <c r="AL260" i="11" s="1"/>
  <c r="AB13" i="14" s="1"/>
  <c r="AF268" i="11" a="1"/>
  <c r="AF268" i="11" s="1"/>
  <c r="V21" i="14" s="1"/>
  <c r="U276" i="11" a="1"/>
  <c r="U276" i="11" s="1"/>
  <c r="K29" i="14" s="1"/>
  <c r="X284" i="11" a="1"/>
  <c r="X284" i="11" s="1"/>
  <c r="N43" i="14" s="1"/>
  <c r="S255" i="11" a="1"/>
  <c r="S255" i="11" s="1"/>
  <c r="I8" i="14" s="1"/>
  <c r="AC256" i="11" a="1"/>
  <c r="AC256" i="11" s="1"/>
  <c r="S9" i="14" s="1"/>
  <c r="Z293" i="11" a="1"/>
  <c r="Z293" i="11" s="1"/>
  <c r="AS262" i="11" a="1"/>
  <c r="AS262" i="11" s="1"/>
  <c r="AI15" i="14" s="1"/>
  <c r="AS282" i="11" a="1"/>
  <c r="AS282" i="11" s="1"/>
  <c r="AI41" i="14" s="1"/>
  <c r="AD262" i="11" a="1"/>
  <c r="AD262" i="11" s="1"/>
  <c r="T15" i="14" s="1"/>
  <c r="AI276" i="11" a="1"/>
  <c r="AI276" i="11" s="1"/>
  <c r="Y29" i="14" s="1"/>
  <c r="X270" i="11" a="1"/>
  <c r="X270" i="11" s="1"/>
  <c r="N23" i="14" s="1"/>
  <c r="AA281" i="11" a="1"/>
  <c r="AA281" i="11" s="1"/>
  <c r="Q40" i="14" s="1"/>
  <c r="AP271" i="11" a="1"/>
  <c r="AP271" i="11" s="1"/>
  <c r="AF24" i="14" s="1"/>
  <c r="AO267" i="11" a="1"/>
  <c r="AO267" i="11" s="1"/>
  <c r="AE20" i="14" s="1"/>
  <c r="AG259" i="11" a="1"/>
  <c r="AG259" i="11" s="1"/>
  <c r="W12" i="14" s="1"/>
  <c r="Y263" i="11" a="1"/>
  <c r="Y263" i="11" s="1"/>
  <c r="O16" i="14" s="1"/>
  <c r="AD256" i="11" a="1"/>
  <c r="AD256" i="11" s="1"/>
  <c r="T9" i="14" s="1"/>
  <c r="AR266" i="11" a="1"/>
  <c r="AR266" i="11" s="1"/>
  <c r="AH19" i="14" s="1"/>
  <c r="R258" i="11" a="1"/>
  <c r="R258" i="11" s="1"/>
  <c r="H11" i="14" s="1"/>
  <c r="AI286" i="11" a="1"/>
  <c r="AI286" i="11" s="1"/>
  <c r="Y45" i="14" s="1"/>
  <c r="AG268" i="11" a="1"/>
  <c r="AG268" i="11" s="1"/>
  <c r="W21" i="14" s="1"/>
  <c r="M281" i="11" a="1"/>
  <c r="M281" i="11" s="1"/>
  <c r="C40" i="14" s="1"/>
  <c r="D40" i="14" s="1"/>
  <c r="AJ254" i="11" a="1"/>
  <c r="AJ254" i="11" s="1"/>
  <c r="Z7" i="14" s="1"/>
  <c r="AR295" i="11" a="1"/>
  <c r="AR295" i="11" s="1"/>
  <c r="AQ265" i="11" a="1"/>
  <c r="AQ265" i="11" s="1"/>
  <c r="AG18" i="14" s="1"/>
  <c r="AQ273" i="11" a="1"/>
  <c r="AQ273" i="11" s="1"/>
  <c r="AG26" i="14" s="1"/>
  <c r="AQ285" i="11" a="1"/>
  <c r="AQ285" i="11" s="1"/>
  <c r="AG44" i="14" s="1"/>
  <c r="S261" i="11" a="1"/>
  <c r="S261" i="11" s="1"/>
  <c r="I14" i="14" s="1"/>
  <c r="Y261" i="11" a="1"/>
  <c r="Y261" i="11" s="1"/>
  <c r="O14" i="14" s="1"/>
  <c r="AI258" i="11" a="1"/>
  <c r="AI258" i="11" s="1"/>
  <c r="Y11" i="14" s="1"/>
  <c r="AK278" i="11" a="1"/>
  <c r="AK278" i="11" s="1"/>
  <c r="AA37" i="14" s="1"/>
  <c r="T283" i="11" a="1"/>
  <c r="T283" i="11" s="1"/>
  <c r="J42" i="14" s="1"/>
  <c r="X275" i="11" a="1"/>
  <c r="X275" i="11" s="1"/>
  <c r="N28" i="14" s="1"/>
  <c r="AD288" i="11" a="1"/>
  <c r="AD288" i="11" s="1"/>
  <c r="T47" i="14" s="1"/>
  <c r="L290" i="11" a="1"/>
  <c r="L290" i="11" s="1"/>
  <c r="W265" i="11" a="1"/>
  <c r="W265" i="11" s="1"/>
  <c r="M18" i="14" s="1"/>
  <c r="AA263" i="11" a="1"/>
  <c r="AA263" i="11" s="1"/>
  <c r="Q16" i="14" s="1"/>
  <c r="R255" i="11" a="1"/>
  <c r="R255" i="11" s="1"/>
  <c r="H8" i="14" s="1"/>
  <c r="AJ288" i="11" a="1"/>
  <c r="AJ288" i="11" s="1"/>
  <c r="Z47" i="14" s="1"/>
  <c r="V272" i="11" a="1"/>
  <c r="V272" i="11" s="1"/>
  <c r="L25" i="14" s="1"/>
  <c r="AR275" i="11" a="1"/>
  <c r="AR275" i="11" s="1"/>
  <c r="AH28" i="14" s="1"/>
  <c r="Y274" i="11" a="1"/>
  <c r="Y274" i="11" s="1"/>
  <c r="O27" i="14" s="1"/>
  <c r="AD270" i="11" a="1"/>
  <c r="AD270" i="11" s="1"/>
  <c r="T23" i="14" s="1"/>
  <c r="AF275" i="11" a="1"/>
  <c r="AF275" i="11" s="1"/>
  <c r="V28" i="14" s="1"/>
  <c r="M261" i="11" a="1"/>
  <c r="M261" i="11" s="1"/>
  <c r="C14" i="14" s="1"/>
  <c r="D14" i="14" s="1"/>
  <c r="AN256" i="11" a="1"/>
  <c r="AN256" i="11" s="1"/>
  <c r="AD9" i="14" s="1"/>
  <c r="R265" i="11" a="1"/>
  <c r="R265" i="11" s="1"/>
  <c r="H18" i="14" s="1"/>
  <c r="X281" i="11" a="1"/>
  <c r="X281" i="11" s="1"/>
  <c r="N40" i="14" s="1"/>
  <c r="K295" i="11" a="1"/>
  <c r="K295" i="11" s="1"/>
  <c r="AR260" i="11" a="1"/>
  <c r="AR260" i="11" s="1"/>
  <c r="AH13" i="14" s="1"/>
  <c r="R281" i="11" a="1"/>
  <c r="R281" i="11" s="1"/>
  <c r="H40" i="14" s="1"/>
  <c r="R289" i="11" a="1"/>
  <c r="R289" i="11" s="1"/>
  <c r="AC258" i="11" a="1"/>
  <c r="AC258" i="11" s="1"/>
  <c r="S11" i="14" s="1"/>
  <c r="AM257" i="11" a="1"/>
  <c r="AM257" i="11" s="1"/>
  <c r="AC10" i="14" s="1"/>
  <c r="S253" i="11" a="1"/>
  <c r="S253" i="11" s="1"/>
  <c r="AC276" i="11" a="1"/>
  <c r="AC276" i="11" s="1"/>
  <c r="S29" i="14" s="1"/>
  <c r="AD284" i="11" a="1"/>
  <c r="AD284" i="11" s="1"/>
  <c r="T43" i="14" s="1"/>
  <c r="AG278" i="11" a="1"/>
  <c r="AG278" i="11" s="1"/>
  <c r="W37" i="14" s="1"/>
  <c r="AL287" i="11" a="1"/>
  <c r="AL287" i="11" s="1"/>
  <c r="AB46" i="14" s="1"/>
  <c r="T260" i="11" a="1"/>
  <c r="T260" i="11" s="1"/>
  <c r="J13" i="14" s="1"/>
  <c r="AH283" i="11" a="1"/>
  <c r="AH283" i="11" s="1"/>
  <c r="X42" i="14" s="1"/>
  <c r="T266" i="11" a="1"/>
  <c r="T266" i="11" s="1"/>
  <c r="J19" i="14" s="1"/>
  <c r="V265" i="11" a="1"/>
  <c r="V265" i="11" s="1"/>
  <c r="L18" i="14" s="1"/>
  <c r="AF285" i="11" a="1"/>
  <c r="AF285" i="11" s="1"/>
  <c r="V44" i="14" s="1"/>
  <c r="R267" i="11" a="1"/>
  <c r="R267" i="11" s="1"/>
  <c r="H20" i="14" s="1"/>
  <c r="T281" i="11" a="1"/>
  <c r="T281" i="11" s="1"/>
  <c r="J40" i="14" s="1"/>
  <c r="AC267" i="11" a="1"/>
  <c r="AC267" i="11" s="1"/>
  <c r="S20" i="14" s="1"/>
  <c r="AG283" i="11" a="1"/>
  <c r="AG283" i="11" s="1"/>
  <c r="W42" i="14" s="1"/>
  <c r="W274" i="11" a="1"/>
  <c r="W274" i="11" s="1"/>
  <c r="M27" i="14" s="1"/>
  <c r="S281" i="11" a="1"/>
  <c r="S281" i="11" s="1"/>
  <c r="I40" i="14" s="1"/>
  <c r="R294" i="11" a="1"/>
  <c r="R294" i="11" s="1"/>
  <c r="AQ253" i="11" a="1"/>
  <c r="AQ253" i="11" s="1"/>
  <c r="V267" i="11" a="1"/>
  <c r="V267" i="11" s="1"/>
  <c r="L20" i="14" s="1"/>
  <c r="AA254" i="11" a="1"/>
  <c r="AA254" i="11" s="1"/>
  <c r="Q7" i="14" s="1"/>
  <c r="R253" i="11" a="1"/>
  <c r="R253" i="11" s="1"/>
  <c r="AE292" i="11" a="1"/>
  <c r="AE292" i="11" s="1"/>
  <c r="Z278" i="11" a="1"/>
  <c r="Z278" i="11" s="1"/>
  <c r="P37" i="14" s="1"/>
  <c r="K266" i="11" a="1"/>
  <c r="K266" i="11" s="1"/>
  <c r="W279" i="11" a="1"/>
  <c r="W279" i="11" s="1"/>
  <c r="M38" i="14" s="1"/>
  <c r="V289" i="11" a="1"/>
  <c r="V289" i="11" s="1"/>
  <c r="AD283" i="11" a="1"/>
  <c r="AD283" i="11" s="1"/>
  <c r="T42" i="14" s="1"/>
  <c r="W282" i="11" a="1"/>
  <c r="W282" i="11" s="1"/>
  <c r="M41" i="14" s="1"/>
  <c r="Z290" i="11" a="1"/>
  <c r="Z290" i="11" s="1"/>
  <c r="AO291" i="11" a="1"/>
  <c r="AO291" i="11" s="1"/>
  <c r="AE261" i="11" a="1"/>
  <c r="AE261" i="11" s="1"/>
  <c r="U14" i="14" s="1"/>
  <c r="AC278" i="11" a="1"/>
  <c r="AC278" i="11" s="1"/>
  <c r="S37" i="14" s="1"/>
  <c r="AN281" i="11" a="1"/>
  <c r="AN281" i="11" s="1"/>
  <c r="AD40" i="14" s="1"/>
  <c r="K276" i="11" a="1"/>
  <c r="K276" i="11" s="1"/>
  <c r="AS255" i="11" a="1"/>
  <c r="AS255" i="11" s="1"/>
  <c r="AI8" i="14" s="1"/>
  <c r="AE286" i="11" a="1"/>
  <c r="AE286" i="11" s="1"/>
  <c r="U45" i="14" s="1"/>
  <c r="K261" i="11" a="1"/>
  <c r="K261" i="11" s="1"/>
  <c r="V280" i="11" a="1"/>
  <c r="V280" i="11" s="1"/>
  <c r="L39" i="14" s="1"/>
  <c r="AM262" i="11" a="1"/>
  <c r="AM262" i="11" s="1"/>
  <c r="AC15" i="14" s="1"/>
  <c r="V288" i="11" a="1"/>
  <c r="V288" i="11" s="1"/>
  <c r="L47" i="14" s="1"/>
  <c r="K260" i="11" a="1"/>
  <c r="K260" i="11" s="1"/>
  <c r="S276" i="11" a="1"/>
  <c r="S276" i="11" s="1"/>
  <c r="I29" i="14" s="1"/>
  <c r="AI293" i="11" a="1"/>
  <c r="AI293" i="11" s="1"/>
  <c r="AG265" i="11" a="1"/>
  <c r="AG265" i="11" s="1"/>
  <c r="W18" i="14" s="1"/>
  <c r="AK260" i="11" a="1"/>
  <c r="AK260" i="11" s="1"/>
  <c r="AA13" i="14" s="1"/>
  <c r="V295" i="11" a="1"/>
  <c r="V295" i="11" s="1"/>
  <c r="AI268" i="11" a="1"/>
  <c r="AI268" i="11" s="1"/>
  <c r="Y21" i="14" s="1"/>
  <c r="AK269" i="11" a="1"/>
  <c r="AK269" i="11" s="1"/>
  <c r="AA22" i="14" s="1"/>
  <c r="Y264" i="11" a="1"/>
  <c r="Y264" i="11" s="1"/>
  <c r="O17" i="14" s="1"/>
  <c r="AM285" i="11" a="1"/>
  <c r="AM285" i="11" s="1"/>
  <c r="AC44" i="14" s="1"/>
  <c r="AC259" i="11" a="1"/>
  <c r="AC259" i="11" s="1"/>
  <c r="S12" i="14" s="1"/>
  <c r="AF284" i="11" a="1"/>
  <c r="AF284" i="11" s="1"/>
  <c r="V43" i="14" s="1"/>
  <c r="L282" i="11" a="1"/>
  <c r="L282" i="11" s="1"/>
  <c r="B41" i="14" s="1"/>
  <c r="A41" i="14" s="1"/>
  <c r="U256" i="11" a="1"/>
  <c r="U256" i="11" s="1"/>
  <c r="K9" i="14" s="1"/>
  <c r="K292" i="11" a="1"/>
  <c r="K292" i="11" s="1"/>
  <c r="M255" i="11" a="1"/>
  <c r="M255" i="11" s="1"/>
  <c r="C8" i="14" s="1"/>
  <c r="D8" i="14" s="1"/>
  <c r="AJ287" i="11" a="1"/>
  <c r="AJ287" i="11" s="1"/>
  <c r="Z46" i="14" s="1"/>
  <c r="AB254" i="11" a="1"/>
  <c r="AB254" i="11" s="1"/>
  <c r="R7" i="14" s="1"/>
  <c r="AJ257" i="11" a="1"/>
  <c r="AJ257" i="11" s="1"/>
  <c r="Z10" i="14" s="1"/>
  <c r="X259" i="11" a="1"/>
  <c r="X259" i="11" s="1"/>
  <c r="N12" i="14" s="1"/>
  <c r="AO270" i="11" a="1"/>
  <c r="AO270" i="11" s="1"/>
  <c r="AE23" i="14" s="1"/>
  <c r="AN280" i="11" a="1"/>
  <c r="AN280" i="11" s="1"/>
  <c r="AD39" i="14" s="1"/>
  <c r="AN271" i="11" a="1"/>
  <c r="AN271" i="11" s="1"/>
  <c r="AD24" i="14" s="1"/>
  <c r="W276" i="11" a="1"/>
  <c r="W276" i="11" s="1"/>
  <c r="M29" i="14" s="1"/>
  <c r="AE257" i="11" a="1"/>
  <c r="AE257" i="11" s="1"/>
  <c r="U10" i="14" s="1"/>
  <c r="AD253" i="11" a="1"/>
  <c r="AD253" i="11" s="1"/>
  <c r="W259" i="11" a="1"/>
  <c r="W259" i="11" s="1"/>
  <c r="M12" i="14" s="1"/>
  <c r="AJ262" i="11" a="1"/>
  <c r="AJ262" i="11" s="1"/>
  <c r="Z15" i="14" s="1"/>
  <c r="AP289" i="11" a="1"/>
  <c r="AP289" i="11" s="1"/>
  <c r="W258" i="11" a="1"/>
  <c r="W258" i="11" s="1"/>
  <c r="M11" i="14" s="1"/>
  <c r="K290" i="11" a="1"/>
  <c r="K290" i="11" s="1"/>
  <c r="AB288" i="11" a="1"/>
  <c r="AB288" i="11" s="1"/>
  <c r="R47" i="14" s="1"/>
  <c r="AB257" i="11" a="1"/>
  <c r="AB257" i="11" s="1"/>
  <c r="R10" i="14" s="1"/>
  <c r="AA273" i="11" a="1"/>
  <c r="AA273" i="11" s="1"/>
  <c r="Q26" i="14" s="1"/>
  <c r="AB273" i="11" a="1"/>
  <c r="AB273" i="11" s="1"/>
  <c r="R26" i="14" s="1"/>
  <c r="AO263" i="11" a="1"/>
  <c r="AO263" i="11" s="1"/>
  <c r="AE16" i="14" s="1"/>
  <c r="W253" i="11" a="1"/>
  <c r="W253" i="11" s="1"/>
  <c r="AG287" i="11" a="1"/>
  <c r="AG287" i="11" s="1"/>
  <c r="W46" i="14" s="1"/>
  <c r="V293" i="11" a="1"/>
  <c r="V293" i="11" s="1"/>
  <c r="AD269" i="11" a="1"/>
  <c r="AD269" i="11" s="1"/>
  <c r="T22" i="14" s="1"/>
  <c r="AB284" i="11" a="1"/>
  <c r="AB284" i="11" s="1"/>
  <c r="R43" i="14" s="1"/>
  <c r="AC266" i="11" a="1"/>
  <c r="AC266" i="11" s="1"/>
  <c r="S19" i="14" s="1"/>
  <c r="AJ291" i="11" a="1"/>
  <c r="AJ291" i="11" s="1"/>
  <c r="R268" i="11" a="1"/>
  <c r="R268" i="11" s="1"/>
  <c r="H21" i="14" s="1"/>
  <c r="W264" i="11" a="1"/>
  <c r="W264" i="11" s="1"/>
  <c r="M17" i="14" s="1"/>
  <c r="AQ263" i="11" a="1"/>
  <c r="AQ263" i="11" s="1"/>
  <c r="AG16" i="14" s="1"/>
  <c r="AH265" i="11" a="1"/>
  <c r="AH265" i="11" s="1"/>
  <c r="X18" i="14" s="1"/>
  <c r="S264" i="11" a="1"/>
  <c r="S264" i="11" s="1"/>
  <c r="I17" i="14" s="1"/>
  <c r="K268" i="11" a="1"/>
  <c r="K268" i="11" s="1"/>
  <c r="T295" i="11" a="1"/>
  <c r="T295" i="11" s="1"/>
  <c r="AQ282" i="11" a="1"/>
  <c r="AQ282" i="11" s="1"/>
  <c r="AG41" i="14" s="1"/>
  <c r="AH264" i="11" a="1"/>
  <c r="AH264" i="11" s="1"/>
  <c r="X17" i="14" s="1"/>
  <c r="AH261" i="11" a="1"/>
  <c r="AH261" i="11" s="1"/>
  <c r="X14" i="14" s="1"/>
  <c r="AA275" i="11" a="1"/>
  <c r="AA275" i="11" s="1"/>
  <c r="Q28" i="14" s="1"/>
  <c r="AE290" i="11" a="1"/>
  <c r="AE290" i="11" s="1"/>
  <c r="AE253" i="11" a="1"/>
  <c r="AE253" i="11" s="1"/>
  <c r="AK283" i="11" a="1"/>
  <c r="AK283" i="11" s="1"/>
  <c r="AA42" i="14" s="1"/>
  <c r="M273" i="11" a="1"/>
  <c r="M273" i="11" s="1"/>
  <c r="C26" i="14" s="1"/>
  <c r="D26" i="14" s="1"/>
  <c r="AN278" i="11" a="1"/>
  <c r="AN278" i="11" s="1"/>
  <c r="AD37" i="14" s="1"/>
  <c r="L256" i="11" a="1"/>
  <c r="L256" i="11" s="1"/>
  <c r="B9" i="14" s="1"/>
  <c r="R261" i="11" a="1"/>
  <c r="R261" i="11" s="1"/>
  <c r="H14" i="14" s="1"/>
  <c r="AL292" i="11" a="1"/>
  <c r="AL292" i="11" s="1"/>
  <c r="AS276" i="11" a="1"/>
  <c r="AS276" i="11" s="1"/>
  <c r="AI29" i="14" s="1"/>
  <c r="AP263" i="11" a="1"/>
  <c r="AP263" i="11" s="1"/>
  <c r="AF16" i="14" s="1"/>
  <c r="M278" i="11" a="1"/>
  <c r="M278" i="11" s="1"/>
  <c r="C37" i="14" s="1"/>
  <c r="D37" i="14" s="1"/>
  <c r="V278" i="11" a="1"/>
  <c r="V278" i="11" s="1"/>
  <c r="L37" i="14" s="1"/>
  <c r="AJ269" i="11" a="1"/>
  <c r="AJ269" i="11" s="1"/>
  <c r="Z22" i="14" s="1"/>
  <c r="AK274" i="11" a="1"/>
  <c r="AK274" i="11" s="1"/>
  <c r="AA27" i="14" s="1"/>
  <c r="AI272" i="11" a="1"/>
  <c r="AI272" i="11" s="1"/>
  <c r="Y25" i="14" s="1"/>
  <c r="W286" i="11" a="1"/>
  <c r="W286" i="11" s="1"/>
  <c r="M45" i="14" s="1"/>
  <c r="AR256" i="11" a="1"/>
  <c r="AR256" i="11" s="1"/>
  <c r="AH9" i="14" s="1"/>
  <c r="Z281" i="11" a="1"/>
  <c r="Z281" i="11" s="1"/>
  <c r="P40" i="14" s="1"/>
  <c r="AO292" i="11" a="1"/>
  <c r="AO292" i="11" s="1"/>
  <c r="AL266" i="11" a="1"/>
  <c r="AL266" i="11" s="1"/>
  <c r="AB19" i="14" s="1"/>
  <c r="AL280" i="11" a="1"/>
  <c r="AL280" i="11" s="1"/>
  <c r="AB39" i="14" s="1"/>
  <c r="AA266" i="11" a="1"/>
  <c r="AA266" i="11" s="1"/>
  <c r="Q19" i="14" s="1"/>
  <c r="AL259" i="11" a="1"/>
  <c r="AL259" i="11" s="1"/>
  <c r="AB12" i="14" s="1"/>
  <c r="U277" i="11" a="1"/>
  <c r="U277" i="11" s="1"/>
  <c r="K36" i="14" s="1"/>
  <c r="AR291" i="11" a="1"/>
  <c r="AR291" i="11" s="1"/>
  <c r="AC285" i="11" a="1"/>
  <c r="AC285" i="11" s="1"/>
  <c r="S44" i="14" s="1"/>
  <c r="AF262" i="11" a="1"/>
  <c r="AF262" i="11" s="1"/>
  <c r="V15" i="14" s="1"/>
  <c r="AN259" i="11" a="1"/>
  <c r="AN259" i="11" s="1"/>
  <c r="AD12" i="14" s="1"/>
  <c r="AJ278" i="11" a="1"/>
  <c r="AJ278" i="11" s="1"/>
  <c r="Z37" i="14" s="1"/>
  <c r="AH292" i="11" a="1"/>
  <c r="AH292" i="11" s="1"/>
  <c r="AN287" i="11" a="1"/>
  <c r="AN287" i="11" s="1"/>
  <c r="AD46" i="14" s="1"/>
  <c r="AK292" i="11" a="1"/>
  <c r="AK292" i="11" s="1"/>
  <c r="Y287" i="11" a="1"/>
  <c r="Y287" i="11" s="1"/>
  <c r="O46" i="14" s="1"/>
  <c r="AC261" i="11" a="1"/>
  <c r="AC261" i="11" s="1"/>
  <c r="S14" i="14" s="1"/>
  <c r="S278" i="11" a="1"/>
  <c r="S278" i="11" s="1"/>
  <c r="I37" i="14" s="1"/>
  <c r="K282" i="11" a="1"/>
  <c r="K282" i="11" s="1"/>
  <c r="AR269" i="11" a="1"/>
  <c r="AR269" i="11" s="1"/>
  <c r="AH22" i="14" s="1"/>
  <c r="U255" i="11" a="1"/>
  <c r="U255" i="11" s="1"/>
  <c r="K8" i="14" s="1"/>
  <c r="AC274" i="11" a="1"/>
  <c r="AC274" i="11" s="1"/>
  <c r="S27" i="14" s="1"/>
  <c r="AR274" i="11" a="1"/>
  <c r="AR274" i="11" s="1"/>
  <c r="AH27" i="14" s="1"/>
  <c r="T269" i="11" a="1"/>
  <c r="T269" i="11" s="1"/>
  <c r="J22" i="14" s="1"/>
  <c r="AA270" i="11" a="1"/>
  <c r="AA270" i="11" s="1"/>
  <c r="Q23" i="14" s="1"/>
  <c r="AB269" i="11" a="1"/>
  <c r="AB269" i="11" s="1"/>
  <c r="R22" i="14" s="1"/>
  <c r="AQ274" i="11" a="1"/>
  <c r="AQ274" i="11" s="1"/>
  <c r="AG27" i="14" s="1"/>
  <c r="AB264" i="11" a="1"/>
  <c r="AB264" i="11" s="1"/>
  <c r="R17" i="14" s="1"/>
  <c r="AL272" i="11" a="1"/>
  <c r="AL272" i="11" s="1"/>
  <c r="AB25" i="14" s="1"/>
  <c r="Y280" i="11" a="1"/>
  <c r="Y280" i="11" s="1"/>
  <c r="O39" i="14" s="1"/>
  <c r="Y285" i="11" a="1"/>
  <c r="Y285" i="11" s="1"/>
  <c r="O44" i="14" s="1"/>
  <c r="AM277" i="11" a="1"/>
  <c r="AM277" i="11" s="1"/>
  <c r="AC36" i="14" s="1"/>
  <c r="K253" i="11" a="1"/>
  <c r="K253" i="11" s="1"/>
  <c r="AK255" i="11" a="1"/>
  <c r="AK255" i="11" s="1"/>
  <c r="AA8" i="14" s="1"/>
  <c r="AD279" i="11" a="1"/>
  <c r="AD279" i="11" s="1"/>
  <c r="T38" i="14" s="1"/>
  <c r="AF279" i="11" a="1"/>
  <c r="AF279" i="11" s="1"/>
  <c r="V38" i="14" s="1"/>
  <c r="AQ269" i="11" a="1"/>
  <c r="AQ269" i="11" s="1"/>
  <c r="AG22" i="14" s="1"/>
  <c r="AH293" i="11" a="1"/>
  <c r="AH293" i="11" s="1"/>
  <c r="S295" i="11" a="1"/>
  <c r="S295" i="11" s="1"/>
  <c r="AJ253" i="11" a="1"/>
  <c r="AJ253" i="11" s="1"/>
  <c r="AB270" i="11" a="1"/>
  <c r="AB270" i="11" s="1"/>
  <c r="R23" i="14" s="1"/>
  <c r="AS271" i="11" a="1"/>
  <c r="AS271" i="11" s="1"/>
  <c r="AI24" i="14" s="1"/>
  <c r="AM266" i="11" a="1"/>
  <c r="AM266" i="11" s="1"/>
  <c r="AC19" i="14" s="1"/>
  <c r="AQ277" i="11" a="1"/>
  <c r="AQ277" i="11" s="1"/>
  <c r="AG36" i="14" s="1"/>
  <c r="M294" i="11" a="1"/>
  <c r="M294" i="11" s="1"/>
  <c r="AD275" i="11" a="1"/>
  <c r="AD275" i="11" s="1"/>
  <c r="T28" i="14" s="1"/>
  <c r="K265" i="11" a="1"/>
  <c r="K265" i="11" s="1"/>
  <c r="W256" i="11" a="1"/>
  <c r="W256" i="11" s="1"/>
  <c r="M9" i="14" s="1"/>
  <c r="AA255" i="11" a="1"/>
  <c r="AA255" i="11" s="1"/>
  <c r="Q8" i="14" s="1"/>
  <c r="U285" i="11" a="1"/>
  <c r="U285" i="11" s="1"/>
  <c r="K44" i="14" s="1"/>
  <c r="W257" i="11" a="1"/>
  <c r="W257" i="11" s="1"/>
  <c r="M10" i="14" s="1"/>
  <c r="AK277" i="11" a="1"/>
  <c r="AK277" i="11" s="1"/>
  <c r="AA36" i="14" s="1"/>
  <c r="Y268" i="11" a="1"/>
  <c r="Y268" i="11" s="1"/>
  <c r="O21" i="14" s="1"/>
  <c r="Y295" i="11" a="1"/>
  <c r="Y295" i="11" s="1"/>
  <c r="AQ260" i="11" a="1"/>
  <c r="AQ260" i="11" s="1"/>
  <c r="AG13" i="14" s="1"/>
  <c r="AO262" i="11" a="1"/>
  <c r="AO262" i="11" s="1"/>
  <c r="AE15" i="14" s="1"/>
  <c r="AD281" i="11" a="1"/>
  <c r="AD281" i="11" s="1"/>
  <c r="T40" i="14" s="1"/>
  <c r="AP290" i="11" a="1"/>
  <c r="AP290" i="11" s="1"/>
  <c r="AD260" i="11" a="1"/>
  <c r="AD260" i="11" s="1"/>
  <c r="T13" i="14" s="1"/>
  <c r="AC290" i="11" a="1"/>
  <c r="AC290" i="11" s="1"/>
  <c r="Y282" i="11" a="1"/>
  <c r="Y282" i="11" s="1"/>
  <c r="O41" i="14" s="1"/>
  <c r="AS259" i="11" a="1"/>
  <c r="AS259" i="11" s="1"/>
  <c r="AI12" i="14" s="1"/>
  <c r="AL268" i="11" a="1"/>
  <c r="AL268" i="11" s="1"/>
  <c r="AB21" i="14" s="1"/>
  <c r="AD289" i="11" a="1"/>
  <c r="AD289" i="11" s="1"/>
  <c r="AN283" i="11" a="1"/>
  <c r="AN283" i="11" s="1"/>
  <c r="AD42" i="14" s="1"/>
  <c r="U291" i="11" a="1"/>
  <c r="U291" i="11" s="1"/>
  <c r="AS290" i="11" a="1"/>
  <c r="AS290" i="11" s="1"/>
  <c r="AI256" i="11" a="1"/>
  <c r="AI256" i="11" s="1"/>
  <c r="Y9" i="14" s="1"/>
  <c r="AQ271" i="11" a="1"/>
  <c r="AQ271" i="11" s="1"/>
  <c r="AG24" i="14" s="1"/>
  <c r="AQ266" i="11" a="1"/>
  <c r="AQ266" i="11" s="1"/>
  <c r="AG19" i="14" s="1"/>
  <c r="AS289" i="11" a="1"/>
  <c r="AS289" i="11" s="1"/>
  <c r="AF263" i="11" a="1"/>
  <c r="AF263" i="11" s="1"/>
  <c r="V16" i="14" s="1"/>
  <c r="U264" i="11" a="1"/>
  <c r="U264" i="11" s="1"/>
  <c r="K17" i="14" s="1"/>
  <c r="AA287" i="11" a="1"/>
  <c r="AA287" i="11" s="1"/>
  <c r="Q46" i="14" s="1"/>
  <c r="W277" i="11" a="1"/>
  <c r="W277" i="11" s="1"/>
  <c r="M36" i="14" s="1"/>
  <c r="AK257" i="11" a="1"/>
  <c r="AK257" i="11" s="1"/>
  <c r="AA10" i="14" s="1"/>
  <c r="AQ275" i="11" a="1"/>
  <c r="AQ275" i="11" s="1"/>
  <c r="AG28" i="14" s="1"/>
  <c r="AG255" i="11" a="1"/>
  <c r="AG255" i="11" s="1"/>
  <c r="W8" i="14" s="1"/>
  <c r="AI282" i="11" a="1"/>
  <c r="AI282" i="11" s="1"/>
  <c r="Y41" i="14" s="1"/>
  <c r="AR268" i="11" a="1"/>
  <c r="AR268" i="11" s="1"/>
  <c r="AH21" i="14" s="1"/>
  <c r="V285" i="11" a="1"/>
  <c r="V285" i="11" s="1"/>
  <c r="L44" i="14" s="1"/>
  <c r="L285" i="11" a="1"/>
  <c r="L285" i="11" s="1"/>
  <c r="B44" i="14" s="1"/>
  <c r="A44" i="14" s="1"/>
  <c r="K293" i="11" a="1"/>
  <c r="K293" i="11" s="1"/>
  <c r="AI285" i="11" a="1"/>
  <c r="AI285" i="11" s="1"/>
  <c r="Y44" i="14" s="1"/>
  <c r="T287" i="11" a="1"/>
  <c r="T287" i="11" s="1"/>
  <c r="J46" i="14" s="1"/>
  <c r="AB272" i="11" a="1"/>
  <c r="AB272" i="11" s="1"/>
  <c r="R25" i="14" s="1"/>
  <c r="U295" i="11" a="1"/>
  <c r="U295" i="11" s="1"/>
  <c r="AE268" i="11" a="1"/>
  <c r="AE268" i="11" s="1"/>
  <c r="U21" i="14" s="1"/>
  <c r="K275" i="11" a="1"/>
  <c r="K275" i="11" s="1"/>
  <c r="AG292" i="11" a="1"/>
  <c r="AG292" i="11" s="1"/>
  <c r="AH285" i="11" a="1"/>
  <c r="AH285" i="11" s="1"/>
  <c r="X44" i="14" s="1"/>
  <c r="AF288" i="11" a="1"/>
  <c r="AF288" i="11" s="1"/>
  <c r="V47" i="14" s="1"/>
  <c r="W293" i="11" a="1"/>
  <c r="W293" i="11" s="1"/>
  <c r="AN272" i="11" a="1"/>
  <c r="AN272" i="11" s="1"/>
  <c r="AD25" i="14" s="1"/>
  <c r="L291" i="11" a="1"/>
  <c r="L291" i="11" s="1"/>
  <c r="M286" i="11" a="1"/>
  <c r="M286" i="11" s="1"/>
  <c r="C45" i="14" s="1"/>
  <c r="D45" i="14" s="1"/>
  <c r="AQ262" i="11" a="1"/>
  <c r="AQ262" i="11" s="1"/>
  <c r="AG15" i="14" s="1"/>
  <c r="AL293" i="11" a="1"/>
  <c r="AL293" i="11" s="1"/>
  <c r="AM256" i="11" a="1"/>
  <c r="AM256" i="11" s="1"/>
  <c r="AC9" i="14" s="1"/>
  <c r="Z271" i="11" a="1"/>
  <c r="Z271" i="11" s="1"/>
  <c r="P24" i="14" s="1"/>
  <c r="R272" i="11" a="1"/>
  <c r="R272" i="11" s="1"/>
  <c r="H25" i="14" s="1"/>
  <c r="S283" i="11" a="1"/>
  <c r="S283" i="11" s="1"/>
  <c r="I42" i="14" s="1"/>
  <c r="AF291" i="11" a="1"/>
  <c r="AF291" i="11" s="1"/>
  <c r="T292" i="11" a="1"/>
  <c r="T292" i="11" s="1"/>
  <c r="AN265" i="11" a="1"/>
  <c r="AN265" i="11" s="1"/>
  <c r="AD18" i="14" s="1"/>
  <c r="U269" i="11" a="1"/>
  <c r="U269" i="11" s="1"/>
  <c r="K22" i="14" s="1"/>
  <c r="L281" i="11" a="1"/>
  <c r="L281" i="11" s="1"/>
  <c r="B40" i="14" s="1"/>
  <c r="A40" i="14" s="1"/>
  <c r="X257" i="11" a="1"/>
  <c r="X257" i="11" s="1"/>
  <c r="N10" i="14" s="1"/>
  <c r="AK284" i="11" a="1"/>
  <c r="AK284" i="11" s="1"/>
  <c r="AA43" i="14" s="1"/>
  <c r="V279" i="11" a="1"/>
  <c r="V279" i="11" s="1"/>
  <c r="L38" i="14" s="1"/>
  <c r="AB280" i="11" a="1"/>
  <c r="AB280" i="11" s="1"/>
  <c r="R39" i="14" s="1"/>
  <c r="AQ272" i="11" a="1"/>
  <c r="AQ272" i="11" s="1"/>
  <c r="AG25" i="14" s="1"/>
  <c r="AR284" i="11" a="1"/>
  <c r="AR284" i="11" s="1"/>
  <c r="AH43" i="14" s="1"/>
  <c r="AA265" i="11" a="1"/>
  <c r="AA265" i="11" s="1"/>
  <c r="Q18" i="14" s="1"/>
  <c r="L273" i="11" a="1"/>
  <c r="L273" i="11" s="1"/>
  <c r="B26" i="14" s="1"/>
  <c r="M268" i="11" a="1"/>
  <c r="M268" i="11" s="1"/>
  <c r="C21" i="14" s="1"/>
  <c r="D21" i="14" s="1"/>
  <c r="AG281" i="11" a="1"/>
  <c r="AG281" i="11" s="1"/>
  <c r="W40" i="14" s="1"/>
  <c r="AK289" i="11" a="1"/>
  <c r="AK289" i="11" s="1"/>
  <c r="AA277" i="11" a="1"/>
  <c r="AA277" i="11" s="1"/>
  <c r="Q36" i="14" s="1"/>
  <c r="AE288" i="11" a="1"/>
  <c r="AE288" i="11" s="1"/>
  <c r="U47" i="14" s="1"/>
  <c r="S258" i="11" a="1"/>
  <c r="S258" i="11" s="1"/>
  <c r="I11" i="14" s="1"/>
  <c r="AB274" i="11" a="1"/>
  <c r="AB274" i="11" s="1"/>
  <c r="R27" i="14" s="1"/>
  <c r="AJ259" i="11" a="1"/>
  <c r="AJ259" i="11" s="1"/>
  <c r="Z12" i="14" s="1"/>
  <c r="AS261" i="11" a="1"/>
  <c r="AS261" i="11" s="1"/>
  <c r="AI14" i="14" s="1"/>
  <c r="L263" i="11" a="1"/>
  <c r="L263" i="11" s="1"/>
  <c r="B16" i="14" s="1"/>
  <c r="X283" i="11" a="1"/>
  <c r="X283" i="11" s="1"/>
  <c r="N42" i="14" s="1"/>
  <c r="V261" i="11" a="1"/>
  <c r="V261" i="11" s="1"/>
  <c r="L14" i="14" s="1"/>
  <c r="X282" i="11" a="1"/>
  <c r="X282" i="11" s="1"/>
  <c r="N41" i="14" s="1"/>
  <c r="AB261" i="11" a="1"/>
  <c r="AB261" i="11" s="1"/>
  <c r="R14" i="14" s="1"/>
  <c r="AF289" i="11" a="1"/>
  <c r="AF289" i="11" s="1"/>
  <c r="T275" i="11" a="1"/>
  <c r="T275" i="11" s="1"/>
  <c r="J28" i="14" s="1"/>
  <c r="U270" i="11" a="1"/>
  <c r="U270" i="11" s="1"/>
  <c r="K23" i="14" s="1"/>
  <c r="AS279" i="11" a="1"/>
  <c r="AS279" i="11" s="1"/>
  <c r="AI38" i="14" s="1"/>
  <c r="AP288" i="11" a="1"/>
  <c r="AP288" i="11" s="1"/>
  <c r="AF47" i="14" s="1"/>
  <c r="L283" i="11" a="1"/>
  <c r="L283" i="11" s="1"/>
  <c r="B42" i="14" s="1"/>
  <c r="A42" i="14" s="1"/>
  <c r="AH271" i="11" a="1"/>
  <c r="AH271" i="11" s="1"/>
  <c r="X24" i="14" s="1"/>
  <c r="AM279" i="11" a="1"/>
  <c r="AM279" i="11" s="1"/>
  <c r="AC38" i="14" s="1"/>
  <c r="T286" i="11" a="1"/>
  <c r="T286" i="11" s="1"/>
  <c r="J45" i="14" s="1"/>
  <c r="AE291" i="11" a="1"/>
  <c r="AE291" i="11" s="1"/>
  <c r="M272" i="11" a="1"/>
  <c r="M272" i="11" s="1"/>
  <c r="C25" i="14" s="1"/>
  <c r="D25" i="14" s="1"/>
  <c r="AO273" i="11" a="1"/>
  <c r="AO273" i="11" s="1"/>
  <c r="AE26" i="14" s="1"/>
  <c r="AH278" i="11" a="1"/>
  <c r="AH278" i="11" s="1"/>
  <c r="X37" i="14" s="1"/>
  <c r="AR294" i="11" a="1"/>
  <c r="AR294" i="11" s="1"/>
  <c r="AI287" i="11" a="1"/>
  <c r="AI287" i="11" s="1"/>
  <c r="Y46" i="14" s="1"/>
  <c r="X292" i="11" a="1"/>
  <c r="X292" i="11" s="1"/>
  <c r="AK266" i="11" a="1"/>
  <c r="AK266" i="11" s="1"/>
  <c r="AA19" i="14" s="1"/>
  <c r="AN264" i="11" a="1"/>
  <c r="AN264" i="11" s="1"/>
  <c r="AD17" i="14" s="1"/>
  <c r="AE270" i="11" a="1"/>
  <c r="AE270" i="11" s="1"/>
  <c r="U23" i="14" s="1"/>
  <c r="S274" i="11" a="1"/>
  <c r="S274" i="11" s="1"/>
  <c r="I27" i="14" s="1"/>
  <c r="AG277" i="11" a="1"/>
  <c r="AG277" i="11" s="1"/>
  <c r="W36" i="14" s="1"/>
  <c r="AS278" i="11" a="1"/>
  <c r="AS278" i="11" s="1"/>
  <c r="AI37" i="14" s="1"/>
  <c r="AS270" i="11" a="1"/>
  <c r="AS270" i="11" s="1"/>
  <c r="AI23" i="14" s="1"/>
  <c r="W261" i="11" a="1"/>
  <c r="W261" i="11" s="1"/>
  <c r="M14" i="14" s="1"/>
  <c r="S282" i="11" a="1"/>
  <c r="S282" i="11" s="1"/>
  <c r="I41" i="14" s="1"/>
  <c r="V283" i="11" a="1"/>
  <c r="V283" i="11" s="1"/>
  <c r="L42" i="14" s="1"/>
  <c r="Y253" i="11" a="1"/>
  <c r="Y253" i="11" s="1"/>
  <c r="AI260" i="11" a="1"/>
  <c r="AI260" i="11" s="1"/>
  <c r="Y13" i="14" s="1"/>
  <c r="X279" i="11" a="1"/>
  <c r="X279" i="11" s="1"/>
  <c r="N38" i="14" s="1"/>
  <c r="AP285" i="11" a="1"/>
  <c r="AP285" i="11" s="1"/>
  <c r="AF44" i="14" s="1"/>
  <c r="AM270" i="11" a="1"/>
  <c r="AM270" i="11" s="1"/>
  <c r="AC23" i="14" s="1"/>
  <c r="AG253" i="11" a="1"/>
  <c r="AG253" i="11" s="1"/>
  <c r="AD259" i="11" a="1"/>
  <c r="AD259" i="11" s="1"/>
  <c r="T12" i="14" s="1"/>
  <c r="V259" i="11" a="1"/>
  <c r="V259" i="11" s="1"/>
  <c r="L12" i="14" s="1"/>
  <c r="R262" i="11" a="1"/>
  <c r="R262" i="11" s="1"/>
  <c r="H15" i="14" s="1"/>
  <c r="R282" i="11" a="1"/>
  <c r="R282" i="11" s="1"/>
  <c r="H41" i="14" s="1"/>
  <c r="AI264" i="11" a="1"/>
  <c r="AI264" i="11" s="1"/>
  <c r="Y17" i="14" s="1"/>
  <c r="AO272" i="11" a="1"/>
  <c r="AO272" i="11" s="1"/>
  <c r="AE25" i="14" s="1"/>
  <c r="AK259" i="11" a="1"/>
  <c r="AK259" i="11" s="1"/>
  <c r="AA12" i="14" s="1"/>
  <c r="K257" i="11" a="1"/>
  <c r="K257" i="11" s="1"/>
  <c r="AB279" i="11" a="1"/>
  <c r="AB279" i="11" s="1"/>
  <c r="R38" i="14" s="1"/>
  <c r="AD277" i="11" a="1"/>
  <c r="AD277" i="11" s="1"/>
  <c r="T36" i="14" s="1"/>
  <c r="AM292" i="11" a="1"/>
  <c r="AM292" i="11" s="1"/>
  <c r="AE279" i="11" a="1"/>
  <c r="AE279" i="11" s="1"/>
  <c r="U38" i="14" s="1"/>
  <c r="R254" i="11" a="1"/>
  <c r="R254" i="11" s="1"/>
  <c r="H7" i="14" s="1"/>
  <c r="AM280" i="11" a="1"/>
  <c r="AM280" i="11" s="1"/>
  <c r="AC39" i="14" s="1"/>
  <c r="AS267" i="11" a="1"/>
  <c r="AS267" i="11" s="1"/>
  <c r="AI20" i="14" s="1"/>
  <c r="AP272" i="11" a="1"/>
  <c r="AP272" i="11" s="1"/>
  <c r="AF25" i="14" s="1"/>
  <c r="V271" i="11" a="1"/>
  <c r="V271" i="11" s="1"/>
  <c r="L24" i="14" s="1"/>
  <c r="AC271" i="11" a="1"/>
  <c r="AC271" i="11" s="1"/>
  <c r="S24" i="14" s="1"/>
  <c r="Y273" i="11" a="1"/>
  <c r="Y273" i="11" s="1"/>
  <c r="O26" i="14" s="1"/>
  <c r="AB283" i="11" a="1"/>
  <c r="AB283" i="11" s="1"/>
  <c r="R42" i="14" s="1"/>
  <c r="AS292" i="11" a="1"/>
  <c r="AS292" i="11" s="1"/>
  <c r="AD295" i="11" a="1"/>
  <c r="AD295" i="11" s="1"/>
  <c r="AD282" i="11" a="1"/>
  <c r="AD282" i="11" s="1"/>
  <c r="T41" i="14" s="1"/>
  <c r="AB268" i="11" a="1"/>
  <c r="AB268" i="11" s="1"/>
  <c r="R21" i="14" s="1"/>
  <c r="AJ258" i="11" a="1"/>
  <c r="AJ258" i="11" s="1"/>
  <c r="Z11" i="14" s="1"/>
  <c r="U283" i="11" a="1"/>
  <c r="U283" i="11" s="1"/>
  <c r="K42" i="14" s="1"/>
  <c r="AS256" i="11" a="1"/>
  <c r="AS256" i="11" s="1"/>
  <c r="AI9" i="14" s="1"/>
  <c r="Z279" i="11" a="1"/>
  <c r="Z279" i="11" s="1"/>
  <c r="P38" i="14" s="1"/>
  <c r="AG266" i="11" a="1"/>
  <c r="AG266" i="11" s="1"/>
  <c r="W19" i="14" s="1"/>
  <c r="AC269" i="11" a="1"/>
  <c r="AC269" i="11" s="1"/>
  <c r="S22" i="14" s="1"/>
  <c r="AQ270" i="11" a="1"/>
  <c r="AQ270" i="11" s="1"/>
  <c r="AG23" i="14" s="1"/>
  <c r="AG273" i="11" a="1"/>
  <c r="AG273" i="11" s="1"/>
  <c r="W26" i="14" s="1"/>
  <c r="Z294" i="11" a="1"/>
  <c r="Z294" i="11" s="1"/>
  <c r="AH280" i="11" a="1"/>
  <c r="AH280" i="11" s="1"/>
  <c r="X39" i="14" s="1"/>
  <c r="Z291" i="11" a="1"/>
  <c r="Z291" i="11" s="1"/>
  <c r="AQ290" i="11" a="1"/>
  <c r="AQ290" i="11" s="1"/>
  <c r="R285" i="11" a="1"/>
  <c r="R285" i="11" s="1"/>
  <c r="H44" i="14" s="1"/>
  <c r="AO290" i="11" a="1"/>
  <c r="AO290" i="11" s="1"/>
  <c r="AE285" i="11" a="1"/>
  <c r="AE285" i="11" s="1"/>
  <c r="U44" i="14" s="1"/>
  <c r="AS280" i="11" a="1"/>
  <c r="AS280" i="11" s="1"/>
  <c r="AI39" i="14" s="1"/>
  <c r="AS295" i="11" a="1"/>
  <c r="AS295" i="11" s="1"/>
  <c r="K259" i="11" a="1"/>
  <c r="K259" i="11" s="1"/>
  <c r="L265" i="11" a="1"/>
  <c r="L265" i="11" s="1"/>
  <c r="B18" i="14" s="1"/>
  <c r="AB292" i="11" a="1"/>
  <c r="AB292" i="11" s="1"/>
  <c r="X276" i="11" a="1"/>
  <c r="X276" i="11" s="1"/>
  <c r="N29" i="14" s="1"/>
  <c r="S266" i="11" a="1"/>
  <c r="S266" i="11" s="1"/>
  <c r="I19" i="14" s="1"/>
  <c r="Y259" i="11" a="1"/>
  <c r="Y259" i="11" s="1"/>
  <c r="O12" i="14" s="1"/>
  <c r="X264" i="11" a="1"/>
  <c r="X264" i="11" s="1"/>
  <c r="N17" i="14" s="1"/>
  <c r="AG257" i="11" a="1"/>
  <c r="AG257" i="11" s="1"/>
  <c r="W10" i="14" s="1"/>
  <c r="AC279" i="11" a="1"/>
  <c r="AC279" i="11" s="1"/>
  <c r="S38" i="14" s="1"/>
  <c r="AA264" i="11" a="1"/>
  <c r="AA264" i="11" s="1"/>
  <c r="Q17" i="14" s="1"/>
  <c r="S263" i="11" a="1"/>
  <c r="S263" i="11" s="1"/>
  <c r="I16" i="14" s="1"/>
  <c r="AL254" i="11" a="1"/>
  <c r="AL254" i="11" s="1"/>
  <c r="AB7" i="14" s="1"/>
  <c r="S271" i="11" a="1"/>
  <c r="S271" i="11" s="1"/>
  <c r="I24" i="14" s="1"/>
  <c r="X262" i="11" a="1"/>
  <c r="X262" i="11" s="1"/>
  <c r="N15" i="14" s="1"/>
  <c r="AS285" i="11" a="1"/>
  <c r="AS285" i="11" s="1"/>
  <c r="AI44" i="14" s="1"/>
  <c r="AH274" i="11" a="1"/>
  <c r="AH274" i="11" s="1"/>
  <c r="X27" i="14" s="1"/>
  <c r="AM258" i="11" a="1"/>
  <c r="AM258" i="11" s="1"/>
  <c r="AC11" i="14" s="1"/>
  <c r="AN262" i="11" a="1"/>
  <c r="AN262" i="11" s="1"/>
  <c r="AD15" i="14" s="1"/>
  <c r="AQ281" i="11" a="1"/>
  <c r="AQ281" i="11" s="1"/>
  <c r="AG40" i="14" s="1"/>
  <c r="AR272" i="11" a="1"/>
  <c r="AR272" i="11" s="1"/>
  <c r="AH25" i="14" s="1"/>
  <c r="M280" i="11" a="1"/>
  <c r="M280" i="11" s="1"/>
  <c r="C39" i="14" s="1"/>
  <c r="D39" i="14" s="1"/>
  <c r="L277" i="11" a="1"/>
  <c r="L277" i="11" s="1"/>
  <c r="B36" i="14" s="1"/>
  <c r="AK263" i="11" a="1"/>
  <c r="AK263" i="11" s="1"/>
  <c r="AA16" i="14" s="1"/>
  <c r="AA260" i="11" a="1"/>
  <c r="AA260" i="11" s="1"/>
  <c r="Q13" i="14" s="1"/>
  <c r="V262" i="11" a="1"/>
  <c r="V262" i="11" s="1"/>
  <c r="L15" i="14" s="1"/>
  <c r="AC287" i="11" a="1"/>
  <c r="AC287" i="11" s="1"/>
  <c r="S46" i="14" s="1"/>
  <c r="Y266" i="11" a="1"/>
  <c r="Y266" i="11" s="1"/>
  <c r="O19" i="14" s="1"/>
  <c r="AO279" i="11" a="1"/>
  <c r="AO279" i="11" s="1"/>
  <c r="AE38" i="14" s="1"/>
  <c r="X266" i="11" a="1"/>
  <c r="X266" i="11" s="1"/>
  <c r="N19" i="14" s="1"/>
  <c r="AS283" i="11" a="1"/>
  <c r="AS283" i="11" s="1"/>
  <c r="AI42" i="14" s="1"/>
  <c r="AB281" i="11" a="1"/>
  <c r="AB281" i="11" s="1"/>
  <c r="R40" i="14" s="1"/>
  <c r="AQ268" i="11" a="1"/>
  <c r="AQ268" i="11" s="1"/>
  <c r="AG21" i="14" s="1"/>
  <c r="AA278" i="11" a="1"/>
  <c r="AA278" i="11" s="1"/>
  <c r="Q37" i="14" s="1"/>
  <c r="AO289" i="11" a="1"/>
  <c r="AO289" i="11" s="1"/>
  <c r="AD254" i="11" a="1"/>
  <c r="AD254" i="11" s="1"/>
  <c r="T7" i="14" s="1"/>
  <c r="K284" i="11" a="1"/>
  <c r="K284" i="11" s="1"/>
  <c r="AE267" i="11" a="1"/>
  <c r="AE267" i="11" s="1"/>
  <c r="U20" i="14" s="1"/>
  <c r="Z292" i="11" a="1"/>
  <c r="Z292" i="11" s="1"/>
  <c r="AS286" i="11" a="1"/>
  <c r="AS286" i="11" s="1"/>
  <c r="AI45" i="14" s="1"/>
  <c r="Z260" i="11" a="1"/>
  <c r="Z260" i="11" s="1"/>
  <c r="P13" i="14" s="1"/>
  <c r="AI289" i="11" a="1"/>
  <c r="AI289" i="11" s="1"/>
  <c r="AS265" i="11" a="1"/>
  <c r="AS265" i="11" s="1"/>
  <c r="AI18" i="14" s="1"/>
  <c r="T291" i="11" a="1"/>
  <c r="T291" i="11" s="1"/>
  <c r="AR258" i="11" a="1"/>
  <c r="AR258" i="11" s="1"/>
  <c r="AH11" i="14" s="1"/>
  <c r="AM288" i="11" a="1"/>
  <c r="AM288" i="11" s="1"/>
  <c r="AC47" i="14" s="1"/>
  <c r="AS277" i="11" a="1"/>
  <c r="AS277" i="11" s="1"/>
  <c r="AI36" i="14" s="1"/>
  <c r="W283" i="11" a="1"/>
  <c r="W283" i="11" s="1"/>
  <c r="M42" i="14" s="1"/>
  <c r="AO268" i="11" a="1"/>
  <c r="AO268" i="11" s="1"/>
  <c r="AE21" i="14" s="1"/>
  <c r="AA257" i="11" a="1"/>
  <c r="AA257" i="11" s="1"/>
  <c r="Q10" i="14" s="1"/>
  <c r="AD255" i="11" a="1"/>
  <c r="AD255" i="11" s="1"/>
  <c r="T8" i="14" s="1"/>
  <c r="AL257" i="11" a="1"/>
  <c r="AL257" i="11" s="1"/>
  <c r="AB10" i="14" s="1"/>
  <c r="AR254" i="11" a="1"/>
  <c r="AR254" i="11" s="1"/>
  <c r="AH7" i="14" s="1"/>
  <c r="Y292" i="11" a="1"/>
  <c r="Y292" i="11" s="1"/>
  <c r="AJ270" i="11" a="1"/>
  <c r="AJ270" i="11" s="1"/>
  <c r="Z23" i="14" s="1"/>
  <c r="AN282" i="11" a="1"/>
  <c r="AN282" i="11" s="1"/>
  <c r="AD41" i="14" s="1"/>
  <c r="Y267" i="11" a="1"/>
  <c r="Y267" i="11" s="1"/>
  <c r="O20" i="14" s="1"/>
  <c r="AP280" i="11" a="1"/>
  <c r="AP280" i="11" s="1"/>
  <c r="AF39" i="14" s="1"/>
  <c r="AN279" i="11" a="1"/>
  <c r="AN279" i="11" s="1"/>
  <c r="AD38" i="14" s="1"/>
  <c r="AH288" i="11" a="1"/>
  <c r="AH288" i="11" s="1"/>
  <c r="X47" i="14" s="1"/>
  <c r="AJ260" i="11" a="1"/>
  <c r="AJ260" i="11" s="1"/>
  <c r="Z13" i="14" s="1"/>
  <c r="Z282" i="11" a="1"/>
  <c r="Z282" i="11" s="1"/>
  <c r="P41" i="14" s="1"/>
  <c r="AJ273" i="11" a="1"/>
  <c r="AJ273" i="11" s="1"/>
  <c r="Z26" i="14" s="1"/>
  <c r="AJ284" i="11" a="1"/>
  <c r="AJ284" i="11" s="1"/>
  <c r="Z43" i="14" s="1"/>
  <c r="AA295" i="11" a="1"/>
  <c r="AA295" i="11" s="1"/>
  <c r="AI271" i="11" a="1"/>
  <c r="AI271" i="11" s="1"/>
  <c r="Y24" i="14" s="1"/>
  <c r="AK256" i="11" a="1"/>
  <c r="AK256" i="11" s="1"/>
  <c r="AA9" i="14" s="1"/>
  <c r="AG274" i="11" a="1"/>
  <c r="AG274" i="11" s="1"/>
  <c r="W27" i="14" s="1"/>
  <c r="AL295" i="11" a="1"/>
  <c r="AL295" i="11" s="1"/>
  <c r="AL255" i="11" a="1"/>
  <c r="AL255" i="11" s="1"/>
  <c r="AB8" i="14" s="1"/>
  <c r="AR282" i="11" a="1"/>
  <c r="AR282" i="11" s="1"/>
  <c r="AH41" i="14" s="1"/>
  <c r="AC292" i="11" a="1"/>
  <c r="AC292" i="11" s="1"/>
  <c r="V287" i="11" a="1"/>
  <c r="V287" i="11" s="1"/>
  <c r="L46" i="14" s="1"/>
  <c r="Z283" i="11" a="1"/>
  <c r="Z283" i="11" s="1"/>
  <c r="P42" i="14" s="1"/>
  <c r="T264" i="11" a="1"/>
  <c r="T264" i="11" s="1"/>
  <c r="J17" i="14" s="1"/>
  <c r="AP264" i="11" a="1"/>
  <c r="AP264" i="11" s="1"/>
  <c r="AF17" i="14" s="1"/>
  <c r="AI266" i="11" a="1"/>
  <c r="AI266" i="11" s="1"/>
  <c r="Y19" i="14" s="1"/>
  <c r="U262" i="11" a="1"/>
  <c r="U262" i="11" s="1"/>
  <c r="K15" i="14" s="1"/>
  <c r="AF293" i="11" a="1"/>
  <c r="AF293" i="11" s="1"/>
  <c r="U266" i="11" a="1"/>
  <c r="U266" i="11" s="1"/>
  <c r="K19" i="14" s="1"/>
  <c r="AI294" i="11" a="1"/>
  <c r="AI294" i="11" s="1"/>
  <c r="AI291" i="11" a="1"/>
  <c r="AI291" i="11" s="1"/>
  <c r="AL265" i="11" a="1"/>
  <c r="AL265" i="11" s="1"/>
  <c r="AB18" i="14" s="1"/>
  <c r="AJ271" i="11" a="1"/>
  <c r="AJ271" i="11" s="1"/>
  <c r="Z24" i="14" s="1"/>
  <c r="AP256" i="11" a="1"/>
  <c r="AP256" i="11" s="1"/>
  <c r="AF9" i="14" s="1"/>
  <c r="AL275" i="11" a="1"/>
  <c r="AL275" i="11" s="1"/>
  <c r="AB28" i="14" s="1"/>
  <c r="M291" i="11" a="1"/>
  <c r="M291" i="11" s="1"/>
  <c r="AM291" i="11" a="1"/>
  <c r="AM291" i="11" s="1"/>
  <c r="AC282" i="11" a="1"/>
  <c r="AC282" i="11" s="1"/>
  <c r="S41" i="14" s="1"/>
  <c r="X265" i="11" a="1"/>
  <c r="X265" i="11" s="1"/>
  <c r="N18" i="14" s="1"/>
  <c r="AP269" i="11" a="1"/>
  <c r="AP269" i="11" s="1"/>
  <c r="AF22" i="14" s="1"/>
  <c r="AG294" i="11" a="1"/>
  <c r="AG294" i="11" s="1"/>
  <c r="AL286" i="11" a="1"/>
  <c r="AL286" i="11" s="1"/>
  <c r="AB45" i="14" s="1"/>
  <c r="AB253" i="11" a="1"/>
  <c r="AB253" i="11" s="1"/>
  <c r="AC253" i="11" a="1"/>
  <c r="AC253" i="11" s="1"/>
  <c r="V290" i="11" a="1"/>
  <c r="V290" i="11" s="1"/>
  <c r="L280" i="11" a="1"/>
  <c r="L280" i="11" s="1"/>
  <c r="B39" i="14" s="1"/>
  <c r="A39" i="14" s="1"/>
  <c r="AO265" i="11" a="1"/>
  <c r="AO265" i="11" s="1"/>
  <c r="AE18" i="14" s="1"/>
  <c r="AO257" i="11" a="1"/>
  <c r="AO257" i="11" s="1"/>
  <c r="AE10" i="14" s="1"/>
  <c r="K272" i="11" a="1"/>
  <c r="K272" i="11" s="1"/>
  <c r="Z288" i="11" a="1"/>
  <c r="Z288" i="11" s="1"/>
  <c r="P47" i="14" s="1"/>
  <c r="AS269" i="11" a="1"/>
  <c r="AS269" i="11" s="1"/>
  <c r="AI22" i="14" s="1"/>
  <c r="AA268" i="11" a="1"/>
  <c r="AA268" i="11" s="1"/>
  <c r="Q21" i="14" s="1"/>
  <c r="AP287" i="11" a="1"/>
  <c r="AP287" i="11" s="1"/>
  <c r="AF46" i="14" s="1"/>
  <c r="AK268" i="11" a="1"/>
  <c r="AK268" i="11" s="1"/>
  <c r="AA21" i="14" s="1"/>
  <c r="AH256" i="11" a="1"/>
  <c r="AH256" i="11" s="1"/>
  <c r="X9" i="14" s="1"/>
  <c r="AN273" i="11" a="1"/>
  <c r="AN273" i="11" s="1"/>
  <c r="AD26" i="14" s="1"/>
  <c r="AD271" i="11" a="1"/>
  <c r="AD271" i="11" s="1"/>
  <c r="T24" i="14" s="1"/>
  <c r="AG285" i="11" a="1"/>
  <c r="AG285" i="11" s="1"/>
  <c r="W44" i="14" s="1"/>
  <c r="V294" i="11" a="1"/>
  <c r="V294" i="11" s="1"/>
  <c r="AH294" i="11" a="1"/>
  <c r="AH294" i="11" s="1"/>
  <c r="AQ267" i="11" a="1"/>
  <c r="AQ267" i="11" s="1"/>
  <c r="AG20" i="14" s="1"/>
  <c r="S284" i="11" a="1"/>
  <c r="S284" i="11" s="1"/>
  <c r="I43" i="14" s="1"/>
  <c r="U258" i="11" a="1"/>
  <c r="U258" i="11" s="1"/>
  <c r="K11" i="14" s="1"/>
  <c r="AH281" i="11" a="1"/>
  <c r="AH281" i="11" s="1"/>
  <c r="X40" i="14" s="1"/>
  <c r="AB285" i="11" a="1"/>
  <c r="AB285" i="11" s="1"/>
  <c r="R44" i="14" s="1"/>
  <c r="AG269" i="11" a="1"/>
  <c r="AG269" i="11" s="1"/>
  <c r="W22" i="14" s="1"/>
  <c r="AP294" i="11" a="1"/>
  <c r="AP294" i="11" s="1"/>
  <c r="AI267" i="11" a="1"/>
  <c r="AI267" i="11" s="1"/>
  <c r="Y20" i="14" s="1"/>
  <c r="AB275" i="11" a="1"/>
  <c r="AB275" i="11" s="1"/>
  <c r="R28" i="14" s="1"/>
  <c r="AM274" i="11" a="1"/>
  <c r="AM274" i="11" s="1"/>
  <c r="AC27" i="14" s="1"/>
  <c r="AN260" i="11" a="1"/>
  <c r="AN260" i="11" s="1"/>
  <c r="AD13" i="14" s="1"/>
  <c r="R273" i="11" a="1"/>
  <c r="R273" i="11" s="1"/>
  <c r="H26" i="14" s="1"/>
  <c r="AD272" i="11" a="1"/>
  <c r="AD272" i="11" s="1"/>
  <c r="T25" i="14" s="1"/>
  <c r="T294" i="11" a="1"/>
  <c r="T294" i="11" s="1"/>
  <c r="AI273" i="11" a="1"/>
  <c r="AI273" i="11" s="1"/>
  <c r="Y26" i="14" s="1"/>
  <c r="U267" i="11" a="1"/>
  <c r="U267" i="11" s="1"/>
  <c r="K20" i="14" s="1"/>
  <c r="AH260" i="11" a="1"/>
  <c r="AH260" i="11" s="1"/>
  <c r="X13" i="14" s="1"/>
  <c r="AI281" i="11" a="1"/>
  <c r="AI281" i="11" s="1"/>
  <c r="Y40" i="14" s="1"/>
  <c r="AE265" i="11" a="1"/>
  <c r="AE265" i="11" s="1"/>
  <c r="U18" i="14" s="1"/>
  <c r="M253" i="11" a="1"/>
  <c r="M253" i="11" s="1"/>
  <c r="C6" i="14" s="1"/>
  <c r="D6" i="14" s="1"/>
  <c r="AP261" i="11" a="1"/>
  <c r="AP261" i="11" s="1"/>
  <c r="AF14" i="14" s="1"/>
  <c r="AA282" i="11" a="1"/>
  <c r="AA282" i="11" s="1"/>
  <c r="Q41" i="14" s="1"/>
  <c r="U259" i="11" a="1"/>
  <c r="U259" i="11" s="1"/>
  <c r="K12" i="14" s="1"/>
  <c r="AI263" i="11" a="1"/>
  <c r="AI263" i="11" s="1"/>
  <c r="Y16" i="14" s="1"/>
  <c r="L254" i="11" a="1"/>
  <c r="L254" i="11" s="1"/>
  <c r="B7" i="14" s="1"/>
  <c r="X268" i="11" a="1"/>
  <c r="X268" i="11" s="1"/>
  <c r="N21" i="14" s="1"/>
  <c r="R263" i="11" a="1"/>
  <c r="R263" i="11" s="1"/>
  <c r="H16" i="14" s="1"/>
  <c r="AB259" i="11" a="1"/>
  <c r="AB259" i="11" s="1"/>
  <c r="R12" i="14" s="1"/>
  <c r="U268" i="11" a="1"/>
  <c r="U268" i="11" s="1"/>
  <c r="K21" i="14" s="1"/>
  <c r="T278" i="11" a="1"/>
  <c r="T278" i="11" s="1"/>
  <c r="J37" i="14" s="1"/>
  <c r="X291" i="11" a="1"/>
  <c r="X291" i="11" s="1"/>
  <c r="Z261" i="11" a="1"/>
  <c r="Z261" i="11" s="1"/>
  <c r="P14" i="14" s="1"/>
  <c r="AI262" i="11" a="1"/>
  <c r="AI262" i="11" s="1"/>
  <c r="Y15" i="14" s="1"/>
  <c r="AA290" i="11" a="1"/>
  <c r="AA290" i="11" s="1"/>
  <c r="AJ276" i="11" a="1"/>
  <c r="AJ276" i="11" s="1"/>
  <c r="Z29" i="14" s="1"/>
  <c r="AH272" i="11" a="1"/>
  <c r="AH272" i="11" s="1"/>
  <c r="X25" i="14" s="1"/>
  <c r="AI257" i="11" a="1"/>
  <c r="AI257" i="11" s="1"/>
  <c r="Y10" i="14" s="1"/>
  <c r="AH275" i="11" a="1"/>
  <c r="AH275" i="11" s="1"/>
  <c r="X28" i="14" s="1"/>
  <c r="AJ255" i="11" a="1"/>
  <c r="AJ255" i="11" s="1"/>
  <c r="Z8" i="14" s="1"/>
  <c r="AS266" i="11" a="1"/>
  <c r="AS266" i="11" s="1"/>
  <c r="AI19" i="14" s="1"/>
  <c r="AE269" i="11" a="1"/>
  <c r="AE269" i="11" s="1"/>
  <c r="U22" i="14" s="1"/>
  <c r="S280" i="11" a="1"/>
  <c r="S280" i="11" s="1"/>
  <c r="I39" i="14" s="1"/>
  <c r="AD265" i="11" a="1"/>
  <c r="AD265" i="11" s="1"/>
  <c r="T18" i="14" s="1"/>
  <c r="V291" i="11" a="1"/>
  <c r="V291" i="11" s="1"/>
  <c r="U278" i="11" a="1"/>
  <c r="U278" i="11" s="1"/>
  <c r="K37" i="14" s="1"/>
  <c r="AK294" i="11" a="1"/>
  <c r="AK294" i="11" s="1"/>
  <c r="T288" i="11" a="1"/>
  <c r="T288" i="11" s="1"/>
  <c r="J47" i="14" s="1"/>
  <c r="AG271" i="11" a="1"/>
  <c r="AG271" i="11" s="1"/>
  <c r="W24" i="14" s="1"/>
  <c r="AL281" i="11" a="1"/>
  <c r="AL281" i="11" s="1"/>
  <c r="AB40" i="14" s="1"/>
  <c r="V253" i="11" a="1"/>
  <c r="V253" i="11" s="1"/>
  <c r="AF272" i="11" a="1"/>
  <c r="AF272" i="11" s="1"/>
  <c r="V25" i="14" s="1"/>
  <c r="Y272" i="11" a="1"/>
  <c r="Y272" i="11" s="1"/>
  <c r="O25" i="14" s="1"/>
  <c r="R269" i="11" a="1"/>
  <c r="R269" i="11" s="1"/>
  <c r="H22" i="14" s="1"/>
  <c r="L268" i="11" a="1"/>
  <c r="L268" i="11" s="1"/>
  <c r="B21" i="14" s="1"/>
  <c r="AB263" i="11" a="1"/>
  <c r="AB263" i="11" s="1"/>
  <c r="R16" i="14" s="1"/>
  <c r="AP260" i="11" a="1"/>
  <c r="AP260" i="11" s="1"/>
  <c r="AF13" i="14" s="1"/>
  <c r="Z285" i="11" a="1"/>
  <c r="Z285" i="11" s="1"/>
  <c r="P44" i="14" s="1"/>
  <c r="AF282" i="11" a="1"/>
  <c r="AF282" i="11" s="1"/>
  <c r="V41" i="14" s="1"/>
  <c r="Z277" i="11" a="1"/>
  <c r="Z277" i="11" s="1"/>
  <c r="P36" i="14" s="1"/>
  <c r="AF261" i="11" a="1"/>
  <c r="AF261" i="11" s="1"/>
  <c r="V14" i="14" s="1"/>
  <c r="S254" i="11" a="1"/>
  <c r="S254" i="11" s="1"/>
  <c r="I7" i="14" s="1"/>
  <c r="AB291" i="11" a="1"/>
  <c r="AB291" i="11" s="1"/>
  <c r="AA276" i="11" a="1"/>
  <c r="AA276" i="11" s="1"/>
  <c r="Q29" i="14" s="1"/>
  <c r="X290" i="11" a="1"/>
  <c r="X290" i="11" s="1"/>
  <c r="S288" i="11" a="1"/>
  <c r="S288" i="11" s="1"/>
  <c r="I47" i="14" s="1"/>
  <c r="X255" i="11" a="1"/>
  <c r="X255" i="11" s="1"/>
  <c r="N8" i="14" s="1"/>
  <c r="AJ293" i="11" a="1"/>
  <c r="AJ293" i="11" s="1"/>
  <c r="K277" i="11" a="1"/>
  <c r="K277" i="11" s="1"/>
  <c r="AO269" i="11" a="1"/>
  <c r="AO269" i="11" s="1"/>
  <c r="AE22" i="14" s="1"/>
  <c r="M276" i="11" a="1"/>
  <c r="M276" i="11" s="1"/>
  <c r="C29" i="14" s="1"/>
  <c r="D29" i="14" s="1"/>
  <c r="AE262" i="11" a="1"/>
  <c r="AE262" i="11" s="1"/>
  <c r="U15" i="14" s="1"/>
  <c r="AA267" i="11" a="1"/>
  <c r="AA267" i="11" s="1"/>
  <c r="Q20" i="14" s="1"/>
  <c r="Y286" i="11" a="1"/>
  <c r="Y286" i="11" s="1"/>
  <c r="O45" i="14" s="1"/>
  <c r="AK287" i="11" a="1"/>
  <c r="AK287" i="11" s="1"/>
  <c r="AA46" i="14" s="1"/>
  <c r="W269" i="11" a="1"/>
  <c r="W269" i="11" s="1"/>
  <c r="M22" i="14" s="1"/>
  <c r="AJ282" i="11" a="1"/>
  <c r="AJ282" i="11" s="1"/>
  <c r="Z41" i="14" s="1"/>
  <c r="AJ272" i="11" a="1"/>
  <c r="AJ272" i="11" s="1"/>
  <c r="Z25" i="14" s="1"/>
  <c r="AR292" i="11" a="1"/>
  <c r="AR292" i="11" s="1"/>
  <c r="T282" i="11" a="1"/>
  <c r="T282" i="11" s="1"/>
  <c r="J41" i="14" s="1"/>
  <c r="AA294" i="11" a="1"/>
  <c r="AA294" i="11" s="1"/>
  <c r="T255" i="11" a="1"/>
  <c r="T255" i="11" s="1"/>
  <c r="J8" i="14" s="1"/>
  <c r="W280" i="11" a="1"/>
  <c r="W280" i="11" s="1"/>
  <c r="M39" i="14" s="1"/>
  <c r="L258" i="11" a="1"/>
  <c r="L258" i="11" s="1"/>
  <c r="B11" i="14" s="1"/>
  <c r="AO260" i="11" a="1"/>
  <c r="AO260" i="11" s="1"/>
  <c r="AE13" i="14" s="1"/>
  <c r="L266" i="11" a="1"/>
  <c r="L266" i="11" s="1"/>
  <c r="B19" i="14" s="1"/>
  <c r="AM295" i="11" a="1"/>
  <c r="AM295" i="11" s="1"/>
  <c r="AD261" i="11" a="1"/>
  <c r="AD261" i="11" s="1"/>
  <c r="T14" i="14" s="1"/>
  <c r="Z262" i="11" a="1"/>
  <c r="Z262" i="11" s="1"/>
  <c r="P15" i="14" s="1"/>
  <c r="AN274" i="11" a="1"/>
  <c r="AN274" i="11" s="1"/>
  <c r="AD27" i="14" s="1"/>
  <c r="AP253" i="11" a="1"/>
  <c r="AP253" i="11" s="1"/>
  <c r="K287" i="11" a="1"/>
  <c r="K287" i="11" s="1"/>
  <c r="AA286" i="11" a="1"/>
  <c r="AA286" i="11" s="1"/>
  <c r="Q45" i="14" s="1"/>
  <c r="AC291" i="11" a="1"/>
  <c r="AC291" i="11" s="1"/>
  <c r="AA280" i="11" a="1"/>
  <c r="AA280" i="11" s="1"/>
  <c r="Q39" i="14" s="1"/>
  <c r="R271" i="11" a="1"/>
  <c r="R271" i="11" s="1"/>
  <c r="H24" i="14" s="1"/>
  <c r="AH267" i="11" a="1"/>
  <c r="AH267" i="11" s="1"/>
  <c r="X20" i="14" s="1"/>
  <c r="AE254" i="11" a="1"/>
  <c r="AE254" i="11" s="1"/>
  <c r="U7" i="14" s="1"/>
  <c r="M265" i="11" a="1"/>
  <c r="M265" i="11" s="1"/>
  <c r="C18" i="14" s="1"/>
  <c r="D18" i="14" s="1"/>
  <c r="AR279" i="11" a="1"/>
  <c r="AR279" i="11" s="1"/>
  <c r="AH38" i="14" s="1"/>
  <c r="AG280" i="11" a="1"/>
  <c r="AG280" i="11" s="1"/>
  <c r="W39" i="14" s="1"/>
  <c r="AK273" i="11" a="1"/>
  <c r="AK273" i="11" s="1"/>
  <c r="AA26" i="14" s="1"/>
  <c r="AR277" i="11" a="1"/>
  <c r="AR277" i="11" s="1"/>
  <c r="AH36" i="14" s="1"/>
  <c r="AH286" i="11" a="1"/>
  <c r="AH286" i="11" s="1"/>
  <c r="X45" i="14" s="1"/>
  <c r="K262" i="11" a="1"/>
  <c r="K262" i="11" s="1"/>
  <c r="AE281" i="11" a="1"/>
  <c r="AE281" i="11" s="1"/>
  <c r="U40" i="14" s="1"/>
  <c r="AS268" i="11" a="1"/>
  <c r="AS268" i="11" s="1"/>
  <c r="AI21" i="14" s="1"/>
  <c r="M275" i="11" a="1"/>
  <c r="M275" i="11" s="1"/>
  <c r="C28" i="14" s="1"/>
  <c r="D28" i="14" s="1"/>
  <c r="AB293" i="11" a="1"/>
  <c r="AB293" i="11" s="1"/>
  <c r="X277" i="11" a="1"/>
  <c r="X277" i="11" s="1"/>
  <c r="N36" i="14" s="1"/>
  <c r="AC288" i="11" a="1"/>
  <c r="AC288" i="11" s="1"/>
  <c r="S47" i="14" s="1"/>
  <c r="AO254" i="11" a="1"/>
  <c r="AO254" i="11" s="1"/>
  <c r="AE7" i="14" s="1"/>
  <c r="S269" i="11" a="1"/>
  <c r="S269" i="11" s="1"/>
  <c r="I22" i="14" s="1"/>
  <c r="AI254" i="11" a="1"/>
  <c r="AI254" i="11" s="1"/>
  <c r="Y7" i="14" s="1"/>
  <c r="L286" i="11" a="1"/>
  <c r="L286" i="11" s="1"/>
  <c r="B45" i="14" s="1"/>
  <c r="A45" i="14" s="1"/>
  <c r="AQ254" i="11" a="1"/>
  <c r="AQ254" i="11" s="1"/>
  <c r="AG7" i="14" s="1"/>
  <c r="S294" i="11" a="1"/>
  <c r="S294" i="11" s="1"/>
  <c r="AN290" i="11" a="1"/>
  <c r="AN290" i="11" s="1"/>
  <c r="T254" i="11" a="1"/>
  <c r="T254" i="11" s="1"/>
  <c r="J7" i="14" s="1"/>
  <c r="Y265" i="11" a="1"/>
  <c r="Y265" i="11" s="1"/>
  <c r="O18" i="14" s="1"/>
  <c r="R277" i="11" a="1"/>
  <c r="R277" i="11" s="1"/>
  <c r="H36" i="14" s="1"/>
  <c r="AQ287" i="11" a="1"/>
  <c r="AQ287" i="11" s="1"/>
  <c r="AG46" i="14" s="1"/>
  <c r="Y271" i="11" a="1"/>
  <c r="Y271" i="11" s="1"/>
  <c r="O24" i="14" s="1"/>
  <c r="AC262" i="11" a="1"/>
  <c r="AC262" i="11" s="1"/>
  <c r="S15" i="14" s="1"/>
  <c r="Z275" i="11" a="1"/>
  <c r="Z275" i="11" s="1"/>
  <c r="P28" i="14" s="1"/>
  <c r="Y294" i="11" a="1"/>
  <c r="Y294" i="11" s="1"/>
  <c r="K285" i="11" a="1"/>
  <c r="K285" i="11" s="1"/>
  <c r="Y289" i="11" a="1"/>
  <c r="Y289" i="11" s="1"/>
  <c r="T267" i="11" a="1"/>
  <c r="T267" i="11" s="1"/>
  <c r="J20" i="14" s="1"/>
  <c r="Y281" i="11" a="1"/>
  <c r="Y281" i="11" s="1"/>
  <c r="O40" i="14" s="1"/>
  <c r="AR257" i="11" a="1"/>
  <c r="AR257" i="11" s="1"/>
  <c r="AH10" i="14" s="1"/>
  <c r="AE272" i="11" a="1"/>
  <c r="AE272" i="11" s="1"/>
  <c r="U25" i="14" s="1"/>
  <c r="AO276" i="11" a="1"/>
  <c r="AO276" i="11" s="1"/>
  <c r="AE29" i="14" s="1"/>
  <c r="U253" i="11" a="1"/>
  <c r="U253" i="11" s="1"/>
  <c r="S289" i="11" a="1"/>
  <c r="S289" i="11" s="1"/>
  <c r="AC270" i="11" a="1"/>
  <c r="AC270" i="11" s="1"/>
  <c r="S23" i="14" s="1"/>
  <c r="AB262" i="11" a="1"/>
  <c r="AB262" i="11" s="1"/>
  <c r="R15" i="14" s="1"/>
  <c r="R275" i="11" a="1"/>
  <c r="R275" i="11" s="1"/>
  <c r="H28" i="14" s="1"/>
  <c r="AL294" i="11" a="1"/>
  <c r="AL294" i="11" s="1"/>
  <c r="AE289" i="11" a="1"/>
  <c r="AE289" i="11" s="1"/>
  <c r="AN267" i="11" a="1"/>
  <c r="AN267" i="11" s="1"/>
  <c r="AD20" i="14" s="1"/>
  <c r="Y255" i="11" a="1"/>
  <c r="Y255" i="11" s="1"/>
  <c r="O8" i="14" s="1"/>
  <c r="W267" i="11" a="1"/>
  <c r="W267" i="11" s="1"/>
  <c r="M20" i="14" s="1"/>
  <c r="AJ290" i="11" a="1"/>
  <c r="AJ290" i="11" s="1"/>
  <c r="R279" i="11" a="1"/>
  <c r="R279" i="11" s="1"/>
  <c r="H38" i="14" s="1"/>
  <c r="AC265" i="11" a="1"/>
  <c r="AC265" i="11" s="1"/>
  <c r="S18" i="14" s="1"/>
  <c r="AQ261" i="11" a="1"/>
  <c r="AQ261" i="11" s="1"/>
  <c r="AG14" i="14" s="1"/>
  <c r="AF295" i="11" a="1"/>
  <c r="AF295" i="11" s="1"/>
  <c r="X272" i="11" a="1"/>
  <c r="X272" i="11" s="1"/>
  <c r="N25" i="14" s="1"/>
  <c r="AO278" i="11" a="1"/>
  <c r="AO278" i="11" s="1"/>
  <c r="AE37" i="14" s="1"/>
  <c r="U287" i="11" a="1"/>
  <c r="U287" i="11" s="1"/>
  <c r="K46" i="14" s="1"/>
  <c r="Y276" i="11" a="1"/>
  <c r="Y276" i="11" s="1"/>
  <c r="O29" i="14" s="1"/>
  <c r="L264" i="11" a="1"/>
  <c r="L264" i="11" s="1"/>
  <c r="B17" i="14" s="1"/>
  <c r="AM284" i="11" a="1"/>
  <c r="AM284" i="11" s="1"/>
  <c r="AC43" i="14" s="1"/>
  <c r="AF255" i="11" a="1"/>
  <c r="AF255" i="11" s="1"/>
  <c r="V8" i="14" s="1"/>
  <c r="AD258" i="11" a="1"/>
  <c r="AD258" i="11" s="1"/>
  <c r="T11" i="14" s="1"/>
  <c r="AF269" i="11" a="1"/>
  <c r="AF269" i="11" s="1"/>
  <c r="V22" i="14" s="1"/>
  <c r="AE260" i="11" a="1"/>
  <c r="AE260" i="11" s="1"/>
  <c r="U13" i="14" s="1"/>
  <c r="AA262" i="11" a="1"/>
  <c r="AA262" i="11" s="1"/>
  <c r="Q15" i="14" s="1"/>
  <c r="L269" i="11" a="1"/>
  <c r="L269" i="11" s="1"/>
  <c r="B22" i="14" s="1"/>
  <c r="AN291" i="11" a="1"/>
  <c r="AN291" i="11" s="1"/>
  <c r="K280" i="11" a="1"/>
  <c r="K280" i="11" s="1"/>
  <c r="K255" i="11" a="1"/>
  <c r="K255" i="11" s="1"/>
  <c r="T265" i="11" a="1"/>
  <c r="T265" i="11" s="1"/>
  <c r="J18" i="14" s="1"/>
  <c r="AG293" i="11" a="1"/>
  <c r="AG293" i="11" s="1"/>
  <c r="Y256" i="11" a="1"/>
  <c r="Y256" i="11" s="1"/>
  <c r="O9" i="14" s="1"/>
  <c r="AS260" i="11" a="1"/>
  <c r="AS260" i="11" s="1"/>
  <c r="AI13" i="14" s="1"/>
  <c r="M270" i="11" a="1"/>
  <c r="M270" i="11" s="1"/>
  <c r="C23" i="14" s="1"/>
  <c r="D23" i="14" s="1"/>
  <c r="AI292" i="11" a="1"/>
  <c r="AI292" i="11" s="1"/>
  <c r="AF253" i="11" a="1"/>
  <c r="AF253" i="11" s="1"/>
  <c r="AG290" i="11" a="1"/>
  <c r="AG290" i="11" s="1"/>
  <c r="T289" i="11" a="1"/>
  <c r="T289" i="11" s="1"/>
  <c r="AN269" i="11" a="1"/>
  <c r="AN269" i="11" s="1"/>
  <c r="AD22" i="14" s="1"/>
  <c r="W255" i="11" a="1"/>
  <c r="W255" i="11" s="1"/>
  <c r="M8" i="14" s="1"/>
  <c r="R266" i="11" a="1"/>
  <c r="R266" i="11" s="1"/>
  <c r="H19" i="14" s="1"/>
  <c r="U275" i="11" a="1"/>
  <c r="U275" i="11" s="1"/>
  <c r="K28" i="14" s="1"/>
  <c r="AP278" i="11" a="1"/>
  <c r="AP278" i="11" s="1"/>
  <c r="AF37" i="14" s="1"/>
  <c r="AF273" i="11" a="1"/>
  <c r="AF273" i="11" s="1"/>
  <c r="V26" i="14" s="1"/>
  <c r="AI279" i="11" a="1"/>
  <c r="AI279" i="11" s="1"/>
  <c r="Y38" i="14" s="1"/>
  <c r="AP259" i="11" a="1"/>
  <c r="AP259" i="11" s="1"/>
  <c r="AF12" i="14" s="1"/>
  <c r="AR270" i="11" a="1"/>
  <c r="AR270" i="11" s="1"/>
  <c r="AH23" i="14" s="1"/>
  <c r="AP277" i="11" a="1"/>
  <c r="AP277" i="11" s="1"/>
  <c r="AF36" i="14" s="1"/>
  <c r="L287" i="11" a="1"/>
  <c r="L287" i="11" s="1"/>
  <c r="B46" i="14" s="1"/>
  <c r="A46" i="14" s="1"/>
  <c r="AS291" i="11" a="1"/>
  <c r="AS291" i="11" s="1"/>
  <c r="AP258" i="11" a="1"/>
  <c r="AP258" i="11" s="1"/>
  <c r="AF11" i="14" s="1"/>
  <c r="AD290" i="11" a="1"/>
  <c r="AD290" i="11" s="1"/>
  <c r="U282" i="11" a="1"/>
  <c r="U282" i="11" s="1"/>
  <c r="K41" i="14" s="1"/>
  <c r="X261" i="11" a="1"/>
  <c r="X261" i="11" s="1"/>
  <c r="N14" i="14" s="1"/>
  <c r="AJ289" i="11" a="1"/>
  <c r="AJ289" i="11" s="1"/>
  <c r="AI255" i="11" a="1"/>
  <c r="AI255" i="11" s="1"/>
  <c r="Y8" i="14" s="1"/>
  <c r="W266" i="11" a="1"/>
  <c r="W266" i="11" s="1"/>
  <c r="M19" i="14" s="1"/>
  <c r="AF258" i="11" a="1"/>
  <c r="AF258" i="11" s="1"/>
  <c r="V11" i="14" s="1"/>
  <c r="S256" i="11" a="1"/>
  <c r="S256" i="11" s="1"/>
  <c r="I9" i="14" s="1"/>
  <c r="R286" i="11" a="1"/>
  <c r="R286" i="11" s="1"/>
  <c r="H45" i="14" s="1"/>
  <c r="Z286" i="11" a="1"/>
  <c r="Z286" i="11" s="1"/>
  <c r="P45" i="14" s="1"/>
  <c r="AS287" i="11" a="1"/>
  <c r="AS287" i="11" s="1"/>
  <c r="AI46" i="14" s="1"/>
  <c r="V275" i="11" a="1"/>
  <c r="V275" i="11" s="1"/>
  <c r="L28" i="14" s="1"/>
  <c r="AB295" i="11" a="1"/>
  <c r="AB295" i="11" s="1"/>
  <c r="AB276" i="11" a="1"/>
  <c r="AB276" i="11" s="1"/>
  <c r="R29" i="14" s="1"/>
  <c r="U294" i="11" a="1"/>
  <c r="U294" i="11" s="1"/>
  <c r="R257" i="11" a="1"/>
  <c r="R257" i="11" s="1"/>
  <c r="H10" i="14" s="1"/>
  <c r="AP295" i="11" a="1"/>
  <c r="AP295" i="11" s="1"/>
  <c r="AK254" i="11" a="1"/>
  <c r="AK254" i="11" s="1"/>
  <c r="AA7" i="14" s="1"/>
  <c r="AE256" i="11" a="1"/>
  <c r="AE256" i="11" s="1"/>
  <c r="U9" i="14" s="1"/>
  <c r="V257" i="11" a="1"/>
  <c r="V257" i="11" s="1"/>
  <c r="L10" i="14" s="1"/>
  <c r="AQ294" i="11" a="1"/>
  <c r="AQ294" i="11" s="1"/>
  <c r="AL289" i="11" a="1"/>
  <c r="AL289" i="11" s="1"/>
  <c r="V270" i="11" a="1"/>
  <c r="V270" i="11" s="1"/>
  <c r="L23" i="14" s="1"/>
  <c r="AG261" i="11" a="1"/>
  <c r="AG261" i="11" s="1"/>
  <c r="W14" i="14" s="1"/>
  <c r="W291" i="11" a="1"/>
  <c r="W291" i="11" s="1"/>
  <c r="M293" i="11" a="1"/>
  <c r="M293" i="11" s="1"/>
  <c r="S291" i="11" a="1"/>
  <c r="S291" i="11" s="1"/>
  <c r="M262" i="11" a="1"/>
  <c r="M262" i="11" s="1"/>
  <c r="C15" i="14" s="1"/>
  <c r="D15" i="14" s="1"/>
  <c r="AG286" i="11" a="1"/>
  <c r="AG286" i="11" s="1"/>
  <c r="W45" i="14" s="1"/>
  <c r="AI274" i="11" a="1"/>
  <c r="AI274" i="11" s="1"/>
  <c r="Y27" i="14" s="1"/>
  <c r="AE274" i="11" a="1"/>
  <c r="AE274" i="11" s="1"/>
  <c r="U27" i="14" s="1"/>
  <c r="Z272" i="11" a="1"/>
  <c r="Z272" i="11" s="1"/>
  <c r="P25" i="14" s="1"/>
  <c r="AB260" i="11" a="1"/>
  <c r="AB260" i="11" s="1"/>
  <c r="R13" i="14" s="1"/>
  <c r="AI265" i="11" a="1"/>
  <c r="AI265" i="11" s="1"/>
  <c r="Y18" i="14" s="1"/>
  <c r="AR281" i="11" a="1"/>
  <c r="AR281" i="11" s="1"/>
  <c r="AH40" i="14" s="1"/>
  <c r="AL288" i="11" a="1"/>
  <c r="AL288" i="11" s="1"/>
  <c r="AB47" i="14" s="1"/>
  <c r="AK275" i="11" a="1"/>
  <c r="AK275" i="11" s="1"/>
  <c r="AA28" i="14" s="1"/>
  <c r="AS275" i="11" a="1"/>
  <c r="AS275" i="11" s="1"/>
  <c r="AI28" i="14" s="1"/>
  <c r="W285" i="11" a="1"/>
  <c r="W285" i="11" s="1"/>
  <c r="M44" i="14" s="1"/>
  <c r="T257" i="11" a="1"/>
  <c r="T257" i="11" s="1"/>
  <c r="J10" i="14" s="1"/>
  <c r="AQ293" i="11" a="1"/>
  <c r="AQ293" i="11" s="1"/>
  <c r="Z269" i="11" a="1"/>
  <c r="Z269" i="11" s="1"/>
  <c r="P22" i="14" s="1"/>
  <c r="AH290" i="11" a="1"/>
  <c r="AH290" i="11" s="1"/>
  <c r="AR261" i="11" a="1"/>
  <c r="AR261" i="11" s="1"/>
  <c r="AH14" i="14" s="1"/>
  <c r="AH284" i="11" a="1"/>
  <c r="AH284" i="11" s="1"/>
  <c r="X43" i="14" s="1"/>
  <c r="AL271" i="11" a="1"/>
  <c r="AL271" i="11" s="1"/>
  <c r="AB24" i="14" s="1"/>
  <c r="AL256" i="11" a="1"/>
  <c r="AL256" i="11" s="1"/>
  <c r="AB9" i="14" s="1"/>
  <c r="AE283" i="11" a="1"/>
  <c r="AE283" i="11" s="1"/>
  <c r="U42" i="14" s="1"/>
  <c r="K270" i="11" a="1"/>
  <c r="K270" i="11" s="1"/>
  <c r="AI295" i="11" a="1"/>
  <c r="AI295" i="11" s="1"/>
  <c r="AN277" i="11" a="1"/>
  <c r="AN277" i="11" s="1"/>
  <c r="AD36" i="14" s="1"/>
  <c r="Z276" i="11" a="1"/>
  <c r="Z276" i="11" s="1"/>
  <c r="P29" i="14" s="1"/>
  <c r="AG254" i="11" a="1"/>
  <c r="AG254" i="11" s="1"/>
  <c r="W7" i="14" s="1"/>
  <c r="AC264" i="11" a="1"/>
  <c r="AC264" i="11" s="1"/>
  <c r="S17" i="14" s="1"/>
  <c r="R293" i="11" a="1"/>
  <c r="R293" i="11" s="1"/>
  <c r="K256" i="11" a="1"/>
  <c r="K256" i="11" s="1"/>
  <c r="AL284" i="11" a="1"/>
  <c r="AL284" i="11" s="1"/>
  <c r="AB43" i="14" s="1"/>
  <c r="T284" i="11" a="1"/>
  <c r="T284" i="11" s="1"/>
  <c r="J43" i="14" s="1"/>
  <c r="AL270" i="11" a="1"/>
  <c r="AL270" i="11" s="1"/>
  <c r="AB23" i="14" s="1"/>
  <c r="AL261" i="11" a="1"/>
  <c r="AL261" i="11" s="1"/>
  <c r="AB14" i="14" s="1"/>
  <c r="AJ294" i="11" a="1"/>
  <c r="AJ294" i="11" s="1"/>
  <c r="AF267" i="11" a="1"/>
  <c r="AF267" i="11" s="1"/>
  <c r="V20" i="14" s="1"/>
  <c r="AR290" i="11" a="1"/>
  <c r="AR290" i="11" s="1"/>
  <c r="AM260" i="11" a="1"/>
  <c r="AM260" i="11" s="1"/>
  <c r="AC13" i="14" s="1"/>
  <c r="W284" i="11" a="1"/>
  <c r="W284" i="11" s="1"/>
  <c r="M43" i="14" s="1"/>
  <c r="Y279" i="11" a="1"/>
  <c r="Y279" i="11" s="1"/>
  <c r="O38" i="14" s="1"/>
  <c r="AD280" i="11" a="1"/>
  <c r="AD280" i="11" s="1"/>
  <c r="T39" i="14" s="1"/>
  <c r="AG260" i="11" a="1"/>
  <c r="AG260" i="11" s="1"/>
  <c r="W13" i="14" s="1"/>
  <c r="AD264" i="11" a="1"/>
  <c r="AD264" i="11" s="1"/>
  <c r="T17" i="14" s="1"/>
  <c r="AP276" i="11" a="1"/>
  <c r="AP276" i="11" s="1"/>
  <c r="AF29" i="14" s="1"/>
  <c r="AI270" i="11" a="1"/>
  <c r="AI270" i="11" s="1"/>
  <c r="Y23" i="14" s="1"/>
  <c r="U274" i="11" a="1"/>
  <c r="U274" i="11" s="1"/>
  <c r="K27" i="14" s="1"/>
  <c r="AM287" i="11" a="1"/>
  <c r="AM287" i="11" s="1"/>
  <c r="AC46" i="14" s="1"/>
  <c r="X274" i="11" a="1"/>
  <c r="X274" i="11" s="1"/>
  <c r="N27" i="14" s="1"/>
  <c r="AQ283" i="11" a="1"/>
  <c r="AQ283" i="11" s="1"/>
  <c r="AG42" i="14" s="1"/>
  <c r="Y269" i="11" a="1"/>
  <c r="Y269" i="11" s="1"/>
  <c r="O22" i="14" s="1"/>
  <c r="AC281" i="11" a="1"/>
  <c r="AC281" i="11" s="1"/>
  <c r="S40" i="14" s="1"/>
  <c r="AE280" i="11" a="1"/>
  <c r="AE280" i="11" s="1"/>
  <c r="U39" i="14" s="1"/>
  <c r="AR280" i="11" a="1"/>
  <c r="AR280" i="11" s="1"/>
  <c r="AH39" i="14" s="1"/>
  <c r="AR273" i="11" a="1"/>
  <c r="AR273" i="11" s="1"/>
  <c r="AH26" i="14" s="1"/>
  <c r="AC280" i="11" a="1"/>
  <c r="AC280" i="11" s="1"/>
  <c r="S39" i="14" s="1"/>
  <c r="AJ275" i="11" a="1"/>
  <c r="AJ275" i="11" s="1"/>
  <c r="Z28" i="14" s="1"/>
  <c r="X260" i="11" a="1"/>
  <c r="X260" i="11" s="1"/>
  <c r="N13" i="14" s="1"/>
  <c r="AG263" i="11" a="1"/>
  <c r="AG263" i="11" s="1"/>
  <c r="W16" i="14" s="1"/>
  <c r="V264" i="11" a="1"/>
  <c r="V264" i="11" s="1"/>
  <c r="L17" i="14" s="1"/>
  <c r="M256" i="11" a="1"/>
  <c r="M256" i="11" s="1"/>
  <c r="C9" i="14" s="1"/>
  <c r="D9" i="14" s="1"/>
  <c r="AP262" i="11" a="1"/>
  <c r="AP262" i="11" s="1"/>
  <c r="AF15" i="14" s="1"/>
  <c r="S275" i="11" a="1"/>
  <c r="S275" i="11" s="1"/>
  <c r="I28" i="14" s="1"/>
  <c r="AF266" i="11" a="1"/>
  <c r="AF266" i="11" s="1"/>
  <c r="V19" i="14" s="1"/>
  <c r="S259" i="11" a="1"/>
  <c r="S259" i="11" s="1"/>
  <c r="I12" i="14" s="1"/>
  <c r="AG264" i="11" a="1"/>
  <c r="AG264" i="11" s="1"/>
  <c r="W17" i="14" s="1"/>
  <c r="AM259" i="11" a="1"/>
  <c r="AM259" i="11" s="1"/>
  <c r="AC12" i="14" s="1"/>
  <c r="AJ286" i="11" a="1"/>
  <c r="AJ286" i="11" s="1"/>
  <c r="Z45" i="14" s="1"/>
  <c r="AH279" i="11" a="1"/>
  <c r="AH279" i="11" s="1"/>
  <c r="X38" i="14" s="1"/>
  <c r="AB256" i="11" a="1"/>
  <c r="AB256" i="11" s="1"/>
  <c r="R9" i="14" s="1"/>
  <c r="AS294" i="11" a="1"/>
  <c r="AS294" i="11" s="1"/>
  <c r="AM271" i="11" a="1"/>
  <c r="AM271" i="11" s="1"/>
  <c r="AC24" i="14" s="1"/>
  <c r="AL258" i="11" a="1"/>
  <c r="AL258" i="11" s="1"/>
  <c r="AB11" i="14" s="1"/>
  <c r="AR293" i="11" a="1"/>
  <c r="AR293" i="11" s="1"/>
  <c r="AH258" i="11" a="1"/>
  <c r="AH258" i="11" s="1"/>
  <c r="X11" i="14" s="1"/>
  <c r="AN268" i="11" a="1"/>
  <c r="AN268" i="11" s="1"/>
  <c r="AD21" i="14" s="1"/>
  <c r="X263" i="11" a="1"/>
  <c r="X263" i="11" s="1"/>
  <c r="N16" i="14" s="1"/>
  <c r="T279" i="11" a="1"/>
  <c r="T279" i="11" s="1"/>
  <c r="J38" i="14" s="1"/>
  <c r="K289" i="11" a="1"/>
  <c r="K289" i="11" s="1"/>
  <c r="AN292" i="11" a="1"/>
  <c r="AN292" i="11" s="1"/>
  <c r="AO277" i="11" a="1"/>
  <c r="AO277" i="11" s="1"/>
  <c r="AE36" i="14" s="1"/>
  <c r="AB286" i="11" a="1"/>
  <c r="AB286" i="11" s="1"/>
  <c r="R45" i="14" s="1"/>
  <c r="AE276" i="11" a="1"/>
  <c r="AE276" i="11" s="1"/>
  <c r="U29" i="14" s="1"/>
  <c r="V286" i="11" a="1"/>
  <c r="V286" i="11" s="1"/>
  <c r="L45" i="14" s="1"/>
  <c r="AN270" i="11" a="1"/>
  <c r="AN270" i="11" s="1"/>
  <c r="AD23" i="14" s="1"/>
  <c r="AH291" i="11" a="1"/>
  <c r="AH291" i="11" s="1"/>
  <c r="AN293" i="11" a="1"/>
  <c r="AN293" i="11" s="1"/>
  <c r="AE255" i="11" a="1"/>
  <c r="AE255" i="11" s="1"/>
  <c r="U8" i="14" s="1"/>
  <c r="AJ268" i="11" a="1"/>
  <c r="AJ268" i="11" s="1"/>
  <c r="Z21" i="14" s="1"/>
  <c r="Z253" i="11" a="1"/>
  <c r="Z253" i="11" s="1"/>
  <c r="T290" i="11" a="1"/>
  <c r="T290" i="11" s="1"/>
  <c r="AL290" i="11" a="1"/>
  <c r="AL290" i="11" s="1"/>
  <c r="AR265" i="11" a="1"/>
  <c r="AR265" i="11" s="1"/>
  <c r="AH18" i="14" s="1"/>
  <c r="AR283" i="11" a="1"/>
  <c r="AR283" i="11" s="1"/>
  <c r="AH42" i="14" s="1"/>
  <c r="AC294" i="11" a="1"/>
  <c r="AC294" i="11" s="1"/>
  <c r="AM282" i="11" a="1"/>
  <c r="AM282" i="11" s="1"/>
  <c r="AC41" i="14" s="1"/>
  <c r="AF292" i="11" a="1"/>
  <c r="AF292" i="11" s="1"/>
  <c r="AM286" i="11" a="1"/>
  <c r="AM286" i="11" s="1"/>
  <c r="AC45" i="14" s="1"/>
  <c r="AH259" i="11" a="1"/>
  <c r="AH259" i="11" s="1"/>
  <c r="X12" i="14" s="1"/>
  <c r="AP268" i="11" a="1"/>
  <c r="AP268" i="11" s="1"/>
  <c r="AF21" i="14" s="1"/>
  <c r="AN253" i="11" a="1"/>
  <c r="AN253" i="11" s="1"/>
  <c r="AS273" i="11" a="1"/>
  <c r="AS273" i="11" s="1"/>
  <c r="AI26" i="14" s="1"/>
  <c r="Y275" i="11" a="1"/>
  <c r="Y275" i="11" s="1"/>
  <c r="O28" i="14" s="1"/>
  <c r="AI269" i="11" a="1"/>
  <c r="AI269" i="11" s="1"/>
  <c r="Y22" i="14" s="1"/>
  <c r="Y291" i="11" a="1"/>
  <c r="Y291" i="11" s="1"/>
  <c r="V266" i="11" a="1"/>
  <c r="V266" i="11" s="1"/>
  <c r="L19" i="14" s="1"/>
  <c r="Z263" i="11" a="1"/>
  <c r="Z263" i="11" s="1"/>
  <c r="P16" i="14" s="1"/>
  <c r="AL264" i="11" a="1"/>
  <c r="AL264" i="11" s="1"/>
  <c r="AB17" i="14" s="1"/>
  <c r="AH266" i="11" a="1"/>
  <c r="AH266" i="11" s="1"/>
  <c r="X19" i="14" s="1"/>
  <c r="S260" i="11" a="1"/>
  <c r="S260" i="11" s="1"/>
  <c r="I13" i="14" s="1"/>
  <c r="X294" i="11" a="1"/>
  <c r="X294" i="11" s="1"/>
  <c r="U261" i="11" a="1"/>
  <c r="U261" i="11" s="1"/>
  <c r="K14" i="14" s="1"/>
  <c r="AO274" i="11" a="1"/>
  <c r="AO274" i="11" s="1"/>
  <c r="AE27" i="14" s="1"/>
  <c r="S272" i="11" a="1"/>
  <c r="S272" i="11" s="1"/>
  <c r="I25" i="14" s="1"/>
  <c r="S293" i="11" a="1"/>
  <c r="S293" i="11" s="1"/>
  <c r="AO283" i="11" a="1"/>
  <c r="AO283" i="11" s="1"/>
  <c r="AE42" i="14" s="1"/>
  <c r="AJ283" i="11" a="1"/>
  <c r="AJ283" i="11" s="1"/>
  <c r="Z42" i="14" s="1"/>
  <c r="Z265" i="11" a="1"/>
  <c r="Z265" i="11" s="1"/>
  <c r="P18" i="14" s="1"/>
  <c r="AR263" i="11" a="1"/>
  <c r="AR263" i="11" s="1"/>
  <c r="AH16" i="14" s="1"/>
  <c r="AD291" i="11" a="1"/>
  <c r="AD291" i="11" s="1"/>
  <c r="AN284" i="11" a="1"/>
  <c r="AN284" i="11" s="1"/>
  <c r="AD43" i="14" s="1"/>
  <c r="T263" i="11" a="1"/>
  <c r="T263" i="11" s="1"/>
  <c r="J16" i="14" s="1"/>
  <c r="AE293" i="11" a="1"/>
  <c r="AE293" i="11" s="1"/>
  <c r="V273" i="11" a="1"/>
  <c r="V273" i="11" s="1"/>
  <c r="L26" i="14" s="1"/>
  <c r="AA293" i="11" a="1"/>
  <c r="AA293" i="11" s="1"/>
  <c r="AQ258" i="11" a="1"/>
  <c r="AQ258" i="11" s="1"/>
  <c r="AG11" i="14" s="1"/>
  <c r="T277" i="11" a="1"/>
  <c r="T277" i="11" s="1"/>
  <c r="J36" i="14" s="1"/>
  <c r="AG279" i="11" a="1"/>
  <c r="AG279" i="11" s="1"/>
  <c r="W38" i="14" s="1"/>
  <c r="U289" i="11" a="1"/>
  <c r="U289" i="11" s="1"/>
  <c r="S285" i="11" a="1"/>
  <c r="S285" i="11" s="1"/>
  <c r="I44" i="14" s="1"/>
  <c r="Y254" i="11" a="1"/>
  <c r="Y254" i="11" s="1"/>
  <c r="O7" i="14" s="1"/>
  <c r="AR262" i="11" a="1"/>
  <c r="AR262" i="11" s="1"/>
  <c r="AH15" i="14" s="1"/>
  <c r="AR264" i="11" a="1"/>
  <c r="AR264" i="11" s="1"/>
  <c r="AH17" i="14" s="1"/>
  <c r="X256" i="11" a="1"/>
  <c r="X256" i="11" s="1"/>
  <c r="N9" i="14" s="1"/>
  <c r="U273" i="11" a="1"/>
  <c r="U273" i="11" s="1"/>
  <c r="K26" i="14" s="1"/>
  <c r="R292" i="11" a="1"/>
  <c r="R292" i="11" s="1"/>
  <c r="AL282" i="11" a="1"/>
  <c r="AL282" i="11" s="1"/>
  <c r="AB41" i="14" s="1"/>
  <c r="AG262" i="11" a="1"/>
  <c r="AG262" i="11" s="1"/>
  <c r="W15" i="14" s="1"/>
  <c r="R264" i="11" a="1"/>
  <c r="R264" i="11" s="1"/>
  <c r="H17" i="14" s="1"/>
  <c r="AQ286" i="11" a="1"/>
  <c r="AQ286" i="11" s="1"/>
  <c r="AG45" i="14" s="1"/>
  <c r="Z295" i="11" a="1"/>
  <c r="Z295" i="11" s="1"/>
  <c r="AP283" i="11" a="1"/>
  <c r="AP283" i="11" s="1"/>
  <c r="AF42" i="14" s="1"/>
  <c r="AF257" i="11" a="1"/>
  <c r="AF257" i="11" s="1"/>
  <c r="V10" i="14" s="1"/>
  <c r="AF290" i="11" a="1"/>
  <c r="AF290" i="11" s="1"/>
  <c r="AG282" i="11" a="1"/>
  <c r="AG282" i="11" s="1"/>
  <c r="W41" i="14" s="1"/>
  <c r="AN275" i="11" a="1"/>
  <c r="AN275" i="11" s="1"/>
  <c r="AD28" i="14" s="1"/>
  <c r="U288" i="11" a="1"/>
  <c r="U288" i="11" s="1"/>
  <c r="K47" i="14" s="1"/>
  <c r="AM289" i="11" a="1"/>
  <c r="AM289" i="11" s="1"/>
  <c r="M285" i="11" a="1"/>
  <c r="M285" i="11" s="1"/>
  <c r="C44" i="14" s="1"/>
  <c r="D44" i="14" s="1"/>
  <c r="U293" i="11" a="1"/>
  <c r="U293" i="11" s="1"/>
  <c r="X267" i="11" a="1"/>
  <c r="X267" i="11" s="1"/>
  <c r="N20" i="14" s="1"/>
  <c r="AD278" i="11" a="1"/>
  <c r="AD278" i="11" s="1"/>
  <c r="T37" i="14" s="1"/>
  <c r="Z255" i="11" a="1"/>
  <c r="Z255" i="11" s="1"/>
  <c r="P8" i="14" s="1"/>
  <c r="AJ265" i="11" a="1"/>
  <c r="AJ265" i="11" s="1"/>
  <c r="Z18" i="14" s="1"/>
  <c r="R259" i="11" a="1"/>
  <c r="R259" i="11" s="1"/>
  <c r="H12" i="14" s="1"/>
  <c r="X288" i="11" a="1"/>
  <c r="X288" i="11" s="1"/>
  <c r="N47" i="14" s="1"/>
  <c r="T258" i="11" a="1"/>
  <c r="T258" i="11" s="1"/>
  <c r="J11" i="14" s="1"/>
  <c r="X278" i="11" a="1"/>
  <c r="X278" i="11" s="1"/>
  <c r="N37" i="14" s="1"/>
  <c r="AE266" i="11" a="1"/>
  <c r="AE266" i="11" s="1"/>
  <c r="U19" i="14" s="1"/>
  <c r="AH254" i="11" a="1"/>
  <c r="AH254" i="11" s="1"/>
  <c r="X7" i="14" s="1"/>
  <c r="W287" i="11" a="1"/>
  <c r="W287" i="11" s="1"/>
  <c r="M46" i="14" s="1"/>
  <c r="AP257" i="11" a="1"/>
  <c r="AP257" i="11" s="1"/>
  <c r="AF10" i="14" s="1"/>
  <c r="X295" i="11" a="1"/>
  <c r="X295" i="11" s="1"/>
  <c r="W288" i="11" a="1"/>
  <c r="W288" i="11" s="1"/>
  <c r="M47" i="14" s="1"/>
  <c r="AO280" i="11" a="1"/>
  <c r="AO280" i="11" s="1"/>
  <c r="AE39" i="14" s="1"/>
  <c r="AH268" i="11" a="1"/>
  <c r="AH268" i="11" s="1"/>
  <c r="X21" i="14" s="1"/>
  <c r="S262" i="11" a="1"/>
  <c r="S262" i="11" s="1"/>
  <c r="I15" i="14" s="1"/>
  <c r="AM281" i="11" a="1"/>
  <c r="AM281" i="11" s="1"/>
  <c r="AC40" i="14" s="1"/>
  <c r="AO264" i="11" a="1"/>
  <c r="AO264" i="11" s="1"/>
  <c r="AE17" i="14" s="1"/>
  <c r="AM290" i="11" a="1"/>
  <c r="AM290" i="11" s="1"/>
  <c r="AJ279" i="11" a="1"/>
  <c r="AJ279" i="11" s="1"/>
  <c r="Z38" i="14" s="1"/>
  <c r="AL273" i="11" a="1"/>
  <c r="AL273" i="11" s="1"/>
  <c r="AB26" i="14" s="1"/>
  <c r="M277" i="11" a="1"/>
  <c r="M277" i="11" s="1"/>
  <c r="C36" i="14" s="1"/>
  <c r="D36" i="14" s="1"/>
  <c r="AN257" i="11" a="1"/>
  <c r="AN257" i="11" s="1"/>
  <c r="AD10" i="14" s="1"/>
  <c r="AJ281" i="11" a="1"/>
  <c r="AJ281" i="11" s="1"/>
  <c r="Z40" i="14" s="1"/>
  <c r="AC272" i="11" a="1"/>
  <c r="AC272" i="11" s="1"/>
  <c r="S25" i="14" s="1"/>
  <c r="S265" i="11" a="1"/>
  <c r="S265" i="11" s="1"/>
  <c r="I18" i="14" s="1"/>
  <c r="AA258" i="11" a="1"/>
  <c r="AA258" i="11" s="1"/>
  <c r="Q11" i="14" s="1"/>
  <c r="U281" i="11" a="1"/>
  <c r="U281" i="11" s="1"/>
  <c r="K40" i="14" s="1"/>
  <c r="Y290" i="11" a="1"/>
  <c r="Y290" i="11" s="1"/>
  <c r="M287" i="11" a="1"/>
  <c r="M287" i="11" s="1"/>
  <c r="C46" i="14" s="1"/>
  <c r="D46" i="14" s="1"/>
  <c r="AC286" i="11" a="1"/>
  <c r="AC286" i="11" s="1"/>
  <c r="S45" i="14" s="1"/>
  <c r="AB290" i="11" a="1"/>
  <c r="AB290" i="11" s="1"/>
  <c r="Z259" i="11" a="1"/>
  <c r="Z259" i="11" s="1"/>
  <c r="P12" i="14" s="1"/>
  <c r="AB255" i="11" a="1"/>
  <c r="AB255" i="11" s="1"/>
  <c r="R8" i="14" s="1"/>
  <c r="R290" i="11" a="1"/>
  <c r="R290" i="11" s="1"/>
  <c r="AF274" i="11" a="1"/>
  <c r="AF274" i="11" s="1"/>
  <c r="V27" i="14" s="1"/>
  <c r="AC260" i="11" a="1"/>
  <c r="AC260" i="11" s="1"/>
  <c r="S13" i="14" s="1"/>
  <c r="AI253" i="11" a="1"/>
  <c r="AI253" i="11" s="1"/>
  <c r="M290" i="11" a="1"/>
  <c r="M290" i="11" s="1"/>
  <c r="L257" i="11" a="1"/>
  <c r="L257" i="11" s="1"/>
  <c r="B10" i="14" s="1"/>
  <c r="V284" i="11" a="1"/>
  <c r="V284" i="11" s="1"/>
  <c r="L43" i="14" s="1"/>
  <c r="R291" i="11" a="1"/>
  <c r="R291" i="11" s="1"/>
  <c r="K271" i="11" a="1"/>
  <c r="K271" i="11" s="1"/>
  <c r="V281" i="11" a="1"/>
  <c r="V281" i="11" s="1"/>
  <c r="L40" i="14" s="1"/>
  <c r="U265" i="11" a="1"/>
  <c r="U265" i="11" s="1"/>
  <c r="K18" i="14" s="1"/>
  <c r="AK282" i="11" a="1"/>
  <c r="AK282" i="11" s="1"/>
  <c r="AA41" i="14" s="1"/>
  <c r="AL267" i="11" a="1"/>
  <c r="AL267" i="11" s="1"/>
  <c r="AB20" i="14" s="1"/>
  <c r="AL276" i="11" a="1"/>
  <c r="AL276" i="11" s="1"/>
  <c r="AB29" i="14" s="1"/>
  <c r="T274" i="11" a="1"/>
  <c r="T274" i="11" s="1"/>
  <c r="J27" i="14" s="1"/>
  <c r="W268" i="11" a="1"/>
  <c r="W268" i="11" s="1"/>
  <c r="M21" i="14" s="1"/>
  <c r="R283" i="11" a="1"/>
  <c r="R283" i="11" s="1"/>
  <c r="H42" i="14" s="1"/>
  <c r="S290" i="11" a="1"/>
  <c r="S290" i="11" s="1"/>
  <c r="L270" i="11" a="1"/>
  <c r="L270" i="11" s="1"/>
  <c r="B23" i="14" s="1"/>
  <c r="AF265" i="11" a="1"/>
  <c r="AF265" i="11" s="1"/>
  <c r="V18" i="14" s="1"/>
  <c r="L292" i="11" a="1"/>
  <c r="L292" i="11" s="1"/>
  <c r="AK272" i="11" a="1"/>
  <c r="AK272" i="11" s="1"/>
  <c r="AA25" i="14" s="1"/>
  <c r="AQ279" i="11" a="1"/>
  <c r="AQ279" i="11" s="1"/>
  <c r="AG38" i="14" s="1"/>
  <c r="AC268" i="11" a="1"/>
  <c r="AC268" i="11" s="1"/>
  <c r="S21" i="14" s="1"/>
  <c r="S286" i="11" a="1"/>
  <c r="S286" i="11" s="1"/>
  <c r="I45" i="14" s="1"/>
  <c r="L275" i="11" a="1"/>
  <c r="L275" i="11" s="1"/>
  <c r="B28" i="14" s="1"/>
  <c r="AQ289" i="11" a="1"/>
  <c r="AQ289" i="11" s="1"/>
  <c r="AD292" i="11" a="1"/>
  <c r="AD292" i="11" s="1"/>
  <c r="AB258" i="11" a="1"/>
  <c r="AB258" i="11" s="1"/>
  <c r="R11" i="14" s="1"/>
  <c r="AR267" i="11" a="1"/>
  <c r="AR267" i="11" s="1"/>
  <c r="AH20" i="14" s="1"/>
  <c r="AS293" i="11" a="1"/>
  <c r="AS293" i="11" s="1"/>
  <c r="M254" i="11" a="1"/>
  <c r="M254" i="11" s="1"/>
  <c r="C7" i="14" s="1"/>
  <c r="D7" i="14" s="1"/>
  <c r="K286" i="11" a="1"/>
  <c r="K286" i="11" s="1"/>
  <c r="AD287" i="11" a="1"/>
  <c r="AD287" i="11" s="1"/>
  <c r="T46" i="14" s="1"/>
  <c r="X253" i="11" a="1"/>
  <c r="X253" i="11" s="1"/>
  <c r="R287" i="11" a="1"/>
  <c r="R287" i="11" s="1"/>
  <c r="H46" i="14" s="1"/>
  <c r="AG295" i="11" a="1"/>
  <c r="AG295" i="11" s="1"/>
  <c r="AG284" i="11" a="1"/>
  <c r="AG284" i="11" s="1"/>
  <c r="W43" i="14" s="1"/>
  <c r="R278" i="11" a="1"/>
  <c r="R278" i="11" s="1"/>
  <c r="H37" i="14" s="1"/>
  <c r="V282" i="11" a="1"/>
  <c r="V282" i="11" s="1"/>
  <c r="L41" i="14" s="1"/>
  <c r="L288" i="11" a="1"/>
  <c r="L288" i="11" s="1"/>
  <c r="B47" i="14" s="1"/>
  <c r="A47" i="14" s="1"/>
  <c r="AO293" i="11" a="1"/>
  <c r="AO293" i="11" s="1"/>
  <c r="U271" i="11" a="1"/>
  <c r="U271" i="11" s="1"/>
  <c r="K24" i="14" s="1"/>
  <c r="M259" i="11" a="1"/>
  <c r="M259" i="11" s="1"/>
  <c r="C12" i="14" s="1"/>
  <c r="D12" i="14" s="1"/>
  <c r="AO281" i="11" a="1"/>
  <c r="AO281" i="11" s="1"/>
  <c r="AE40" i="14" s="1"/>
  <c r="S279" i="11" a="1"/>
  <c r="S279" i="11" s="1"/>
  <c r="I38" i="14" s="1"/>
  <c r="AL262" i="11" a="1"/>
  <c r="AL262" i="11" s="1"/>
  <c r="AB15" i="14" s="1"/>
  <c r="AE295" i="11" a="1"/>
  <c r="AE295" i="11" s="1"/>
  <c r="R256" i="11" a="1"/>
  <c r="R256" i="11" s="1"/>
  <c r="H9" i="14" s="1"/>
  <c r="Z284" i="11" a="1"/>
  <c r="Z284" i="11" s="1"/>
  <c r="P43" i="14" s="1"/>
  <c r="Y262" i="11" a="1"/>
  <c r="Y262" i="11" s="1"/>
  <c r="O15" i="14" s="1"/>
  <c r="Y260" i="11" a="1"/>
  <c r="Y260" i="11" s="1"/>
  <c r="O13" i="14" s="1"/>
  <c r="AI290" i="11" a="1"/>
  <c r="AI290" i="11" s="1"/>
  <c r="AM254" i="11" a="1"/>
  <c r="AM254" i="11" s="1"/>
  <c r="AC7" i="14" s="1"/>
  <c r="AA269" i="11" a="1"/>
  <c r="AA269" i="11" s="1"/>
  <c r="Q22" i="14" s="1"/>
  <c r="AK262" i="11" a="1"/>
  <c r="AK262" i="11" s="1"/>
  <c r="AA15" i="14" s="1"/>
  <c r="AS284" i="11" a="1"/>
  <c r="AS284" i="11" s="1"/>
  <c r="AI43" i="14" s="1"/>
  <c r="X271" i="11" a="1"/>
  <c r="X271" i="11" s="1"/>
  <c r="N24" i="14" s="1"/>
  <c r="AQ291" i="11" a="1"/>
  <c r="AQ291" i="11" s="1"/>
  <c r="X289" i="11" a="1"/>
  <c r="X289" i="11" s="1"/>
  <c r="K263" i="11" a="1"/>
  <c r="K263" i="11" s="1"/>
  <c r="L261" i="11" a="1"/>
  <c r="L261" i="11" s="1"/>
  <c r="B14" i="14" s="1"/>
  <c r="M289" i="11" a="1"/>
  <c r="M289" i="11" s="1"/>
  <c r="AH295" i="11" a="1"/>
  <c r="AH295" i="11" s="1"/>
  <c r="K294" i="11" a="1"/>
  <c r="K294" i="11" s="1"/>
  <c r="AR289" i="11" a="1"/>
  <c r="AR289" i="11" s="1"/>
  <c r="M283" i="11" a="1"/>
  <c r="M283" i="11" s="1"/>
  <c r="C42" i="14" s="1"/>
  <c r="D42" i="14" s="1"/>
  <c r="K283" i="11" a="1"/>
  <c r="K283" i="11" s="1"/>
  <c r="T280" i="11" a="1"/>
  <c r="T280" i="11" s="1"/>
  <c r="J39" i="14" s="1"/>
  <c r="AA291" i="11" a="1"/>
  <c r="AA291" i="11" s="1"/>
  <c r="AB267" i="11" a="1"/>
  <c r="AB267" i="11" s="1"/>
  <c r="R20" i="14" s="1"/>
  <c r="AC263" i="11" a="1"/>
  <c r="AC263" i="11" s="1"/>
  <c r="S16" i="14" s="1"/>
  <c r="AJ267" i="11" a="1"/>
  <c r="AJ267" i="11" s="1"/>
  <c r="Z20" i="14" s="1"/>
  <c r="L276" i="11" a="1"/>
  <c r="L276" i="11" s="1"/>
  <c r="B29" i="14" s="1"/>
  <c r="AK279" i="11" a="1"/>
  <c r="AK279" i="11" s="1"/>
  <c r="AA38" i="14" s="1"/>
  <c r="Z257" i="11" a="1"/>
  <c r="Z257" i="11" s="1"/>
  <c r="P10" i="14" s="1"/>
  <c r="AA256" i="11" a="1"/>
  <c r="AA256" i="11" s="1"/>
  <c r="Q9" i="14" s="1"/>
  <c r="W275" i="11" a="1"/>
  <c r="W275" i="11" s="1"/>
  <c r="M28" i="14" s="1"/>
  <c r="M266" i="11" a="1"/>
  <c r="M266" i="11" s="1"/>
  <c r="C19" i="14" s="1"/>
  <c r="D19" i="14" s="1"/>
  <c r="AG288" i="11" a="1"/>
  <c r="AG288" i="11" s="1"/>
  <c r="W47" i="14" s="1"/>
  <c r="K258" i="11" a="1"/>
  <c r="K258" i="11" s="1"/>
  <c r="AP286" i="11" a="1"/>
  <c r="AP286" i="11" s="1"/>
  <c r="AF45" i="14" s="1"/>
  <c r="U279" i="11" a="1"/>
  <c r="U279" i="11" s="1"/>
  <c r="K38" i="14" s="1"/>
  <c r="S257" i="11" a="1"/>
  <c r="S257" i="11" s="1"/>
  <c r="I10" i="14" s="1"/>
  <c r="X273" i="11" a="1"/>
  <c r="X273" i="11" s="1"/>
  <c r="N26" i="14" s="1"/>
  <c r="AL279" i="11" a="1"/>
  <c r="AL279" i="11" s="1"/>
  <c r="AB38" i="14" s="1"/>
  <c r="AJ280" i="11" a="1"/>
  <c r="AJ280" i="11" s="1"/>
  <c r="Z39" i="14" s="1"/>
  <c r="AO285" i="11" a="1"/>
  <c r="AO285" i="11" s="1"/>
  <c r="AE44" i="14" s="1"/>
  <c r="AM261" i="11" a="1"/>
  <c r="AM261" i="11" s="1"/>
  <c r="AC14" i="14" s="1"/>
  <c r="W254" i="11" a="1"/>
  <c r="W254" i="11" s="1"/>
  <c r="M7" i="14" s="1"/>
  <c r="AM283" i="11" a="1"/>
  <c r="AM283" i="11" s="1"/>
  <c r="AC42" i="14" s="1"/>
  <c r="Z267" i="11" a="1"/>
  <c r="Z267" i="11" s="1"/>
  <c r="P20" i="14" s="1"/>
  <c r="AL253" i="11" a="1"/>
  <c r="AL253" i="11" s="1"/>
  <c r="Y284" i="11" a="1"/>
  <c r="Y284" i="11" s="1"/>
  <c r="O43" i="14" s="1"/>
  <c r="AA261" i="11" a="1"/>
  <c r="AA261" i="11" s="1"/>
  <c r="Q14" i="14" s="1"/>
  <c r="Z264" i="11" a="1"/>
  <c r="Z264" i="11" s="1"/>
  <c r="P17" i="14" s="1"/>
  <c r="L272" i="11" a="1"/>
  <c r="L272" i="11" s="1"/>
  <c r="B25" i="14" s="1"/>
  <c r="L278" i="11" a="1"/>
  <c r="L278" i="11" s="1"/>
  <c r="B37" i="14" s="1"/>
  <c r="A37" i="14" s="1"/>
  <c r="AI261" i="11" a="1"/>
  <c r="AI261" i="11" s="1"/>
  <c r="Y14" i="14" s="1"/>
  <c r="AQ292" i="11" a="1"/>
  <c r="AQ292" i="11" s="1"/>
  <c r="AQ276" i="11" a="1"/>
  <c r="AQ276" i="11" s="1"/>
  <c r="AG29" i="14" s="1"/>
  <c r="AF264" i="11" a="1"/>
  <c r="AF264" i="11" s="1"/>
  <c r="V17" i="14" s="1"/>
  <c r="M269" i="11" a="1"/>
  <c r="M269" i="11" s="1"/>
  <c r="C22" i="14" s="1"/>
  <c r="D22" i="14" s="1"/>
  <c r="U272" i="11" a="1"/>
  <c r="U272" i="11" s="1"/>
  <c r="K25" i="14" s="1"/>
  <c r="AP281" i="11" a="1"/>
  <c r="AP281" i="11" s="1"/>
  <c r="AF40" i="14" s="1"/>
  <c r="AH269" i="11" a="1"/>
  <c r="AH269" i="11" s="1"/>
  <c r="X22" i="14" s="1"/>
  <c r="AL278" i="11" a="1"/>
  <c r="AL278" i="11" s="1"/>
  <c r="AB37" i="14" s="1"/>
  <c r="AJ277" i="11" a="1"/>
  <c r="AJ277" i="11" s="1"/>
  <c r="Z36" i="14" s="1"/>
  <c r="AF277" i="11" a="1"/>
  <c r="AF277" i="11" s="1"/>
  <c r="V36" i="14" s="1"/>
  <c r="AP275" i="11" a="1"/>
  <c r="AP275" i="11" s="1"/>
  <c r="AF28" i="14" s="1"/>
  <c r="L284" i="11" a="1"/>
  <c r="L284" i="11" s="1"/>
  <c r="B43" i="14" s="1"/>
  <c r="A43" i="14" s="1"/>
  <c r="AB294" i="11" a="1"/>
  <c r="AB294" i="11" s="1"/>
  <c r="S273" i="11" a="1"/>
  <c r="S273" i="11" s="1"/>
  <c r="I26" i="14" s="1"/>
  <c r="R288" i="11" a="1"/>
  <c r="R288" i="11" s="1"/>
  <c r="H47" i="14" s="1"/>
  <c r="AM293" i="11" a="1"/>
  <c r="AM293" i="11" s="1"/>
  <c r="AN288" i="11" a="1"/>
  <c r="AN288" i="11" s="1"/>
  <c r="AD47" i="14" s="1"/>
  <c r="K291" i="11" a="1"/>
  <c r="K291" i="11" s="1"/>
  <c r="M284" i="11" a="1"/>
  <c r="M284" i="11" s="1"/>
  <c r="C43" i="14" s="1"/>
  <c r="D43" i="14" s="1"/>
  <c r="AI283" i="11" a="1"/>
  <c r="AI283" i="11" s="1"/>
  <c r="Y42" i="14" s="1"/>
  <c r="AN261" i="11" a="1"/>
  <c r="AN261" i="11" s="1"/>
  <c r="AD14" i="14" s="1"/>
  <c r="AD274" i="11" a="1"/>
  <c r="AD274" i="11" s="1"/>
  <c r="T27" i="14" s="1"/>
  <c r="M292" i="11" a="1"/>
  <c r="M292" i="11" s="1"/>
  <c r="AC275" i="11" a="1"/>
  <c r="AC275" i="11" s="1"/>
  <c r="S28" i="14" s="1"/>
  <c r="AO261" i="11" a="1"/>
  <c r="AO261" i="11" s="1"/>
  <c r="AE14" i="14" s="1"/>
  <c r="AH262" i="11" a="1"/>
  <c r="AH262" i="11" s="1"/>
  <c r="X15" i="14" s="1"/>
  <c r="X280" i="11" a="1"/>
  <c r="X280" i="11" s="1"/>
  <c r="N39" i="14" s="1"/>
  <c r="AF256" i="11" a="1"/>
  <c r="AF256" i="11" s="1"/>
  <c r="V9" i="14" s="1"/>
  <c r="AD293" i="11" a="1"/>
  <c r="AD293" i="11" s="1"/>
  <c r="AA289" i="11" a="1"/>
  <c r="AA289" i="11" s="1"/>
  <c r="X258" i="11" a="1"/>
  <c r="X258" i="11" s="1"/>
  <c r="N11" i="14" s="1"/>
  <c r="X254" i="11" a="1"/>
  <c r="X254" i="11" s="1"/>
  <c r="N7" i="14" s="1"/>
  <c r="AA279" i="11" a="1"/>
  <c r="AA279" i="11" s="1"/>
  <c r="Q38" i="14" s="1"/>
  <c r="AF294" i="11" a="1"/>
  <c r="AF294" i="11" s="1"/>
  <c r="AC277" i="11" a="1"/>
  <c r="AC277" i="11" s="1"/>
  <c r="S36" i="14" s="1"/>
  <c r="AN289" i="11" a="1"/>
  <c r="AN289" i="11" s="1"/>
  <c r="T285" i="11" a="1"/>
  <c r="T285" i="11" s="1"/>
  <c r="J44" i="14" s="1"/>
  <c r="AB277" i="11" a="1"/>
  <c r="AB277" i="11" s="1"/>
  <c r="R36" i="14" s="1"/>
  <c r="X285" i="11" a="1"/>
  <c r="X285" i="11" s="1"/>
  <c r="N44" i="14" s="1"/>
  <c r="AF260" i="11" a="1"/>
  <c r="AF260" i="11" s="1"/>
  <c r="V13" i="14" s="1"/>
  <c r="AO284" i="11" a="1"/>
  <c r="AO284" i="11" s="1"/>
  <c r="AE43" i="14" s="1"/>
  <c r="S292" i="11" a="1"/>
  <c r="S292" i="11" s="1"/>
  <c r="AM263" i="11" a="1"/>
  <c r="AM263" i="11" s="1"/>
  <c r="AC16" i="14" s="1"/>
  <c r="AA284" i="11" a="1"/>
  <c r="AA284" i="11" s="1"/>
  <c r="Q43" i="14" s="1"/>
  <c r="R270" i="11" a="1"/>
  <c r="R270" i="11" s="1"/>
  <c r="H23" i="14" s="1"/>
  <c r="L267" i="11" a="1"/>
  <c r="L267" i="11" s="1"/>
  <c r="B20" i="14" s="1"/>
  <c r="W292" i="11" a="1"/>
  <c r="W292" i="11" s="1"/>
  <c r="AE273" i="11" a="1"/>
  <c r="AE273" i="11" s="1"/>
  <c r="U26" i="14" s="1"/>
  <c r="AH277" i="11" a="1"/>
  <c r="AH277" i="11" s="1"/>
  <c r="X36" i="14" s="1"/>
  <c r="AM265" i="11" a="1"/>
  <c r="AM265" i="11" s="1"/>
  <c r="AC18" i="14" s="1"/>
  <c r="AP265" i="11" a="1"/>
  <c r="AP265" i="11" s="1"/>
  <c r="AF18" i="14" s="1"/>
  <c r="AF283" i="11" a="1"/>
  <c r="AF283" i="11" s="1"/>
  <c r="V42" i="14" s="1"/>
  <c r="W263" i="11" a="1"/>
  <c r="W263" i="11" s="1"/>
  <c r="M16" i="14" s="1"/>
  <c r="T262" i="11" a="1"/>
  <c r="T262" i="11" s="1"/>
  <c r="J15" i="14" s="1"/>
  <c r="AE271" i="11" a="1"/>
  <c r="AE271" i="11" s="1"/>
  <c r="U24" i="14" s="1"/>
  <c r="T272" i="11" a="1"/>
  <c r="T272" i="11" s="1"/>
  <c r="J25" i="14" s="1"/>
  <c r="AP267" i="11" a="1"/>
  <c r="AP267" i="11" s="1"/>
  <c r="AF20" i="14" s="1"/>
  <c r="K279" i="11" a="1"/>
  <c r="K279" i="11" s="1"/>
  <c r="AG270" i="11" a="1"/>
  <c r="AG270" i="11" s="1"/>
  <c r="W23" i="14" s="1"/>
  <c r="X286" i="11" a="1"/>
  <c r="X286" i="11" s="1"/>
  <c r="N45" i="14" s="1"/>
  <c r="L253" i="11" a="1"/>
  <c r="L253" i="11" s="1"/>
  <c r="M288" i="11" a="1"/>
  <c r="M288" i="11" s="1"/>
  <c r="C47" i="14" s="1"/>
  <c r="D47" i="14" s="1"/>
  <c r="Z266" i="11" a="1"/>
  <c r="Z266" i="11" s="1"/>
  <c r="P19" i="14" s="1"/>
  <c r="T293" i="11" a="1"/>
  <c r="T293" i="11" s="1"/>
  <c r="J33" i="14" l="1"/>
  <c r="A36" i="14"/>
  <c r="B34" i="14"/>
  <c r="B33" i="14"/>
  <c r="J48" i="14"/>
  <c r="B6" i="14"/>
  <c r="B5" i="14" s="1"/>
  <c r="D5" i="11"/>
  <c r="E5" i="11" s="1"/>
  <c r="P35" i="14" l="1"/>
  <c r="AH35" i="14"/>
  <c r="AD35" i="14"/>
  <c r="R35" i="14"/>
  <c r="AH63" i="14"/>
  <c r="H35" i="14"/>
  <c r="K35" i="14"/>
  <c r="AG35" i="14"/>
  <c r="O35" i="14"/>
  <c r="W35" i="14"/>
  <c r="AC35" i="14"/>
  <c r="X35" i="14"/>
  <c r="F35" i="14"/>
  <c r="J35" i="14"/>
  <c r="M35" i="14"/>
  <c r="C35" i="14"/>
  <c r="G35" i="14"/>
  <c r="T35" i="14"/>
  <c r="U35" i="14"/>
  <c r="AE35" i="14"/>
  <c r="AF35" i="14"/>
  <c r="N35" i="14"/>
  <c r="E35" i="14"/>
  <c r="D35" i="14"/>
  <c r="Q35" i="14"/>
  <c r="L35" i="14"/>
  <c r="AA35" i="14"/>
  <c r="Z35" i="14"/>
  <c r="S35" i="14"/>
  <c r="V35" i="14"/>
  <c r="AB35" i="14"/>
  <c r="AH33" i="14"/>
  <c r="Y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4"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0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8"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71"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76"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C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4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9"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90"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91"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<sst xmlns="http://schemas.openxmlformats.org/spreadsheetml/2006/main" count="1525" uniqueCount="1049">
  <si>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</si>
  <si>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</si>
  <si>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</si>
  <si>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</si>
  <si>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</si>
  <si>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</si>
  <si>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</si>
  <si>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</si>
  <si>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</si>
  <si>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</si>
  <si>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</si>
  <si>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</si>
  <si>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</si>
  <si>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</si>
  <si>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</si>
  <si>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</si>
  <si>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</si>
  <si>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</si>
  <si>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</si>
  <si>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</si>
  <si>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</si>
  <si>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</si>
  <si>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</si>
  <si>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</si>
  <si>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</si>
  <si>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</si>
  <si>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</si>
  <si>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</si>
  <si>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</si>
  <si>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</si>
  <si>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</si>
  <si>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</si>
  <si>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</si>
  <si>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</si>
  <si>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</si>
  <si>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</si>
  <si>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</si>
  <si>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</si>
  <si>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</si>
  <si>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</si>
  <si>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</si>
  <si>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</si>
  <si>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</si>
  <si>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</si>
  <si>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</si>
  <si>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</si>
  <si>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</si>
  <si>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</si>
  <si>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</si>
  <si>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</si>
  <si>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</si>
  <si>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</si>
  <si>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</si>
  <si>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</si>
  <si>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</si>
  <si>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</si>
  <si>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</si>
  <si>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</si>
  <si>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</si>
  <si>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</si>
  <si>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</si>
  <si>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</si>
  <si>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</si>
  <si>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</si>
  <si>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</si>
  <si>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</si>
  <si>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</si>
  <si>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</si>
  <si>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</si>
  <si>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</si>
  <si>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</si>
  <si>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</si>
  <si>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</si>
  <si>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</si>
  <si>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</si>
  <si>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</si>
  <si>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</si>
  <si>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</si>
  <si>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</si>
  <si>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</si>
  <si>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</si>
  <si>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</si>
  <si>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</si>
  <si>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</si>
  <si>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</si>
  <si>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</si>
  <si>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全連プッシュターンロック式（手操作形）選択済み</t>
    <rPh sb="14" eb="15">
      <t>テ</t>
    </rPh>
    <rPh sb="15" eb="17">
      <t>ソウサ</t>
    </rPh>
    <rPh sb="17" eb="18">
      <t>カタ</t>
    </rPh>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</si>
  <si>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</si>
  <si>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</si>
  <si>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</si>
  <si>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</si>
  <si>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</si>
  <si>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　パイロットオプション</t>
    <phoneticPr fontId="2"/>
  </si>
  <si>
    <t>SY*0M-26-1A</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</si>
  <si>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</si>
  <si>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</si>
  <si>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</si>
  <si>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</si>
  <si>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</si>
  <si>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</si>
  <si>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</si>
  <si>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</si>
  <si>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</si>
  <si>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</si>
  <si>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</si>
  <si>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</si>
  <si>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</si>
  <si>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</si>
  <si>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</si>
  <si>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</si>
  <si>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</si>
  <si>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</si>
  <si>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</si>
  <si>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</si>
  <si>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</si>
  <si>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</si>
  <si>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</si>
  <si>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</si>
  <si>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</si>
  <si>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</si>
  <si>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</si>
  <si>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</si>
  <si>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</si>
  <si>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</si>
  <si>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</si>
  <si>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SY50M-120-1A-□</t>
    <phoneticPr fontId="2"/>
  </si>
  <si>
    <t>Aポート</t>
    <phoneticPr fontId="2"/>
  </si>
  <si>
    <t>Bポート</t>
    <phoneticPr fontId="2"/>
  </si>
  <si>
    <t>inch</t>
    <phoneticPr fontId="2"/>
  </si>
  <si>
    <t>SY50M-M1-P</t>
  </si>
  <si>
    <t>SY50M-M1-A1</t>
  </si>
  <si>
    <t>SY50M-M1-B1</t>
  </si>
  <si>
    <t>SY50M-00-P</t>
  </si>
  <si>
    <t>SY50M-00-A1</t>
  </si>
  <si>
    <t>SY50M-00-B1</t>
  </si>
  <si>
    <t>SY50M-N0-P</t>
  </si>
  <si>
    <t>SY50M-N0-A1</t>
  </si>
  <si>
    <t>SY50M-N0-B1</t>
  </si>
  <si>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</si>
  <si>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</si>
  <si>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</si>
  <si>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</si>
  <si>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</si>
  <si>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</si>
  <si>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</si>
  <si>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</si>
  <si>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</si>
  <si>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</si>
  <si>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</si>
  <si>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</si>
  <si>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</si>
  <si>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</si>
  <si>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</si>
  <si>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</si>
  <si>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</si>
  <si>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</si>
  <si>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</si>
  <si>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</si>
  <si>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</si>
  <si>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</si>
  <si>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</si>
  <si>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</si>
  <si>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</si>
  <si>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</si>
  <si>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</si>
  <si>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</si>
  <si>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</si>
  <si>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</si>
  <si>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</si>
  <si>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</si>
  <si>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</si>
  <si>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</si>
  <si>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</si>
  <si>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</si>
  <si>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</si>
  <si>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</si>
  <si>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</si>
  <si>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</si>
  <si>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</si>
  <si>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</si>
  <si>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</si>
  <si>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</si>
  <si>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</si>
  <si>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</si>
  <si>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</si>
  <si>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</si>
  <si>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</si>
  <si>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</si>
  <si>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</si>
  <si>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</si>
  <si>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</si>
  <si>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</si>
  <si>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</si>
  <si>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</si>
  <si>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</si>
  <si>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</si>
  <si>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</si>
  <si>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</si>
  <si>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</si>
  <si>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</si>
  <si>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</si>
  <si>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</si>
  <si>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</si>
  <si>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</si>
  <si>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</si>
  <si>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</si>
  <si>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</si>
  <si>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</si>
  <si>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</si>
  <si>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</si>
  <si>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</si>
  <si>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</si>
  <si>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</si>
  <si>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</si>
  <si>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</si>
  <si>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</si>
  <si>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</si>
  <si>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</si>
  <si>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</si>
  <si>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</si>
  <si>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</si>
  <si>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</si>
  <si>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</si>
  <si>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</si>
  <si>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</si>
  <si>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</si>
  <si>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</si>
  <si>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</si>
  <si>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</si>
  <si>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</si>
  <si>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</si>
  <si>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</si>
  <si>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</si>
  <si>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</si>
  <si>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</si>
  <si>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</si>
  <si>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</si>
  <si>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</si>
  <si>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</si>
  <si>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</si>
  <si>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</si>
  <si>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</si>
  <si>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</si>
  <si>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</si>
  <si>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</si>
  <si>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</si>
  <si>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</si>
  <si>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</si>
  <si>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</si>
  <si>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</si>
  <si>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</si>
  <si>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</si>
  <si>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</si>
  <si>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</si>
  <si>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</si>
  <si>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</si>
  <si>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</si>
  <si>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</si>
  <si>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</si>
  <si>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</si>
  <si>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</si>
  <si>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</si>
  <si>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</si>
  <si>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</si>
  <si>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</si>
  <si>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</si>
  <si>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</si>
  <si>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</si>
  <si>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</si>
  <si>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</si>
  <si>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</si>
  <si>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</si>
  <si>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</si>
  <si>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</si>
  <si>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</si>
  <si>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</si>
  <si>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</si>
  <si>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</si>
  <si>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</si>
  <si>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</si>
  <si>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</si>
  <si>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</si>
  <si>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</si>
  <si>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</si>
  <si>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</si>
  <si>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</si>
  <si>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</si>
  <si>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</si>
  <si>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</si>
  <si>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</si>
  <si>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</si>
  <si>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</si>
  <si>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</si>
  <si>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</si>
  <si>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</si>
  <si>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</si>
  <si>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</si>
  <si>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</si>
  <si>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</si>
  <si>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</si>
  <si>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</si>
  <si>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</si>
  <si>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</si>
  <si>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</si>
  <si>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</si>
  <si>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</si>
  <si>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</si>
  <si>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</si>
  <si>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</si>
  <si>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</si>
  <si>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</si>
  <si>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</si>
  <si>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</si>
  <si>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</si>
  <si>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</si>
  <si>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</si>
  <si>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</si>
  <si>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</si>
  <si>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</si>
  <si>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</si>
  <si>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</si>
  <si>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</si>
  <si>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</si>
  <si>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</si>
  <si>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</si>
  <si>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</si>
  <si>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</si>
  <si>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</si>
  <si>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</si>
  <si>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</si>
  <si>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</si>
  <si>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</si>
  <si>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</si>
  <si>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</si>
  <si>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</si>
  <si>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</si>
  <si>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</si>
  <si>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</si>
  <si>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</si>
  <si>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</si>
  <si>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</si>
  <si>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</si>
  <si>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</si>
  <si>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</si>
  <si>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</si>
  <si>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</si>
  <si>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</si>
  <si>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</si>
  <si>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</si>
  <si>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</si>
  <si>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</si>
  <si>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</si>
  <si>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</si>
  <si>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</si>
  <si>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</si>
  <si>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</si>
  <si>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</si>
  <si>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</si>
  <si>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</si>
  <si>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</si>
  <si>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</si>
  <si>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</si>
  <si>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</si>
  <si>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</si>
  <si>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</si>
  <si>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</si>
  <si>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</si>
  <si>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</si>
  <si>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</si>
  <si>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</si>
  <si>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</si>
  <si>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</si>
  <si>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</si>
  <si>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</si>
  <si>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</si>
  <si>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</si>
  <si>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</si>
  <si>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</si>
  <si>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</si>
  <si>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</si>
  <si>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</si>
  <si>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</si>
  <si>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</si>
  <si>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</si>
  <si>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</si>
  <si>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</si>
  <si>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</si>
  <si>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</si>
  <si>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</si>
  <si>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</si>
  <si>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</si>
  <si>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</si>
  <si>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</si>
  <si>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</si>
  <si>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</si>
  <si>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</si>
  <si>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</si>
  <si>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</si>
  <si>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</si>
  <si>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</si>
  <si>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</si>
  <si>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</si>
  <si>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</si>
  <si>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</si>
  <si>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</si>
  <si>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</si>
  <si>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</si>
  <si>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</si>
  <si>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</si>
  <si>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</si>
  <si>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</si>
  <si>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</si>
  <si>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</si>
  <si>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</si>
  <si>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SMC
使用欄</t>
    <rPh sb="4" eb="6">
      <t>シヨウ</t>
    </rPh>
    <rPh sb="6" eb="7">
      <t>ラン</t>
    </rPh>
    <phoneticPr fontId="2"/>
  </si>
  <si>
    <t>↓</t>
  </si>
  <si>
    <t>*</t>
    <phoneticPr fontId="2"/>
  </si>
  <si>
    <t>-</t>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</si>
  <si>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</si>
  <si>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</si>
  <si>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</si>
  <si>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</si>
  <si>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</si>
  <si>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</si>
  <si>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</si>
  <si>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</si>
  <si>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</si>
  <si>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</si>
  <si>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</si>
  <si>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</si>
  <si>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</si>
  <si>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</si>
  <si>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</si>
  <si>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</si>
  <si>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</si>
  <si>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</si>
  <si>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</si>
  <si>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</si>
  <si>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</si>
  <si>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</si>
  <si>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</si>
  <si>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</si>
  <si>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</si>
  <si>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</si>
  <si>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</si>
  <si>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</si>
  <si>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</si>
  <si>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</si>
  <si>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</si>
  <si>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</si>
  <si>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</si>
  <si>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</si>
  <si>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</si>
  <si>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</si>
  <si>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</si>
  <si>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</si>
  <si>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</si>
  <si>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</si>
  <si>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</si>
  <si>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</si>
  <si>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</si>
  <si>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</si>
  <si>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</si>
  <si>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</si>
  <si>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</si>
  <si>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</si>
  <si>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</si>
  <si>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</si>
  <si>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</si>
  <si>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</si>
  <si>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</si>
  <si>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</si>
  <si>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</si>
  <si>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</si>
  <si>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</si>
  <si>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</si>
  <si>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</si>
  <si>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</si>
  <si>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</si>
  <si>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</si>
  <si>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</si>
  <si>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</si>
  <si>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</si>
  <si>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</si>
  <si>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</si>
  <si>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</si>
  <si>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</si>
  <si>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</si>
  <si>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</si>
  <si>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</si>
  <si>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</si>
  <si>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</si>
  <si>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</si>
  <si>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</si>
  <si>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</si>
  <si>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</si>
  <si>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</si>
  <si>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</si>
  <si>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</si>
  <si>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※型式構成エラー　→　「なし」を選択下さい
　SIユニットなしの場合、
　入力ブロック装着することが出来ません。</t>
    <rPh sb="32" eb="34">
      <t>バアイ</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</si>
  <si>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</si>
  <si>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</si>
  <si>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</si>
  <si>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</si>
  <si>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1Setあたり</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</si>
  <si>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</si>
  <si>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</si>
  <si>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</si>
  <si>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</si>
  <si>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</si>
  <si>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</si>
  <si>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</si>
  <si>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</si>
  <si>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</si>
  <si>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</si>
  <si>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</si>
  <si>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</si>
  <si>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</si>
  <si>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</si>
  <si>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</si>
  <si>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</si>
  <si>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</si>
  <si>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</si>
  <si>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</si>
  <si>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</si>
  <si>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</si>
  <si>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</si>
  <si>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</si>
  <si>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</si>
  <si>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</si>
  <si>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</si>
  <si>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</si>
  <si>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</si>
  <si>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</si>
  <si>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</si>
  <si>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オプション</t>
    <phoneticPr fontId="2"/>
  </si>
  <si>
    <t>M</t>
    <phoneticPr fontId="2"/>
  </si>
  <si>
    <t>1</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</si>
  <si>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</si>
  <si>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</si>
  <si>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</si>
  <si>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</si>
  <si>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</si>
  <si>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</si>
  <si>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</si>
  <si>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</si>
  <si>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</si>
  <si>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</si>
  <si>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</si>
  <si>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</si>
  <si>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</si>
  <si>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※ベース型式にエラーが有ります</t>
    <rPh sb="4" eb="6">
      <t>カタシキ</t>
    </rPh>
    <phoneticPr fontId="2"/>
  </si>
  <si>
    <t>M5</t>
    <phoneticPr fontId="2"/>
  </si>
  <si>
    <t>C2</t>
    <phoneticPr fontId="2"/>
  </si>
  <si>
    <t>C3</t>
    <phoneticPr fontId="2"/>
  </si>
  <si>
    <t>C4</t>
    <phoneticPr fontId="2"/>
  </si>
  <si>
    <t>C6</t>
    <phoneticPr fontId="2"/>
  </si>
  <si>
    <t>N1</t>
    <phoneticPr fontId="2"/>
  </si>
  <si>
    <t>N3</t>
    <phoneticPr fontId="2"/>
  </si>
  <si>
    <t>N7</t>
    <phoneticPr fontId="2"/>
  </si>
  <si>
    <t>Q</t>
    <phoneticPr fontId="2"/>
  </si>
  <si>
    <t>※配管指定漏れ有り</t>
  </si>
  <si>
    <t>※選択項目に空欄があります。</t>
    <phoneticPr fontId="2"/>
  </si>
  <si>
    <t>DC24V</t>
    <phoneticPr fontId="2"/>
  </si>
  <si>
    <t>DC12V</t>
    <phoneticPr fontId="2"/>
  </si>
  <si>
    <t>0</t>
    <phoneticPr fontId="2"/>
  </si>
  <si>
    <t>なし</t>
    <phoneticPr fontId="2"/>
  </si>
  <si>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</si>
  <si>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</si>
  <si>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M5X0.8</t>
    <phoneticPr fontId="2"/>
  </si>
  <si>
    <t>ねじの種類</t>
    <rPh sb="3" eb="5">
      <t>シュルイ</t>
    </rPh>
    <phoneticPr fontId="2"/>
  </si>
  <si>
    <t>ＰＥポート口径</t>
    <rPh sb="5" eb="7">
      <t>コウケイ</t>
    </rPh>
    <phoneticPr fontId="2"/>
  </si>
  <si>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</si>
  <si>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</si>
  <si>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</si>
  <si>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</si>
  <si>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</si>
  <si>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</si>
  <si>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</si>
  <si>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</si>
  <si>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</si>
  <si>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</si>
  <si>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</si>
  <si>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</si>
  <si>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</si>
  <si>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</si>
  <si>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</si>
  <si>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</si>
  <si>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</si>
  <si>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SIユニット仕様</t>
    <rPh sb="6" eb="8">
      <t>シヨウ</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</si>
  <si>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</si>
  <si>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</si>
  <si>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</si>
  <si>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</si>
  <si>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</si>
  <si>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</si>
  <si>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</si>
  <si>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</si>
  <si>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t>
    <phoneticPr fontId="2"/>
  </si>
  <si>
    <t>H</t>
    <phoneticPr fontId="2"/>
  </si>
  <si>
    <t>ＳＩユニット出力特性</t>
    <rPh sb="6" eb="8">
      <t>シュツリョク</t>
    </rPh>
    <rPh sb="8" eb="10">
      <t>トクセイ</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</si>
  <si>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</si>
  <si>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</si>
  <si>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</si>
  <si>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</si>
  <si>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</si>
  <si>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</si>
  <si>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</si>
  <si>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</si>
  <si>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</si>
  <si>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</si>
  <si>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</si>
  <si>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</si>
  <si>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</si>
  <si>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</si>
  <si>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</si>
  <si>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</si>
  <si>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</si>
  <si>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</si>
  <si>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</si>
  <si>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</si>
  <si>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</si>
  <si>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</si>
  <si>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</si>
  <si>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</si>
  <si>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</si>
  <si>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</si>
  <si>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</si>
  <si>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</si>
  <si>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</si>
  <si>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</si>
  <si>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</si>
  <si>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</si>
  <si>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</si>
  <si>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</si>
  <si>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</si>
  <si>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</si>
  <si>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</si>
  <si>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</si>
  <si>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</si>
  <si>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</si>
  <si>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</si>
  <si>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オプション</t>
    <phoneticPr fontId="2"/>
  </si>
  <si>
    <t>↓</t>
    <phoneticPr fontId="2"/>
  </si>
  <si>
    <t>A</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</si>
  <si>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</si>
  <si>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</si>
  <si>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</si>
  <si>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</si>
  <si>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</si>
  <si>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</si>
  <si>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</si>
  <si>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</si>
  <si>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</si>
  <si>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t>
    <phoneticPr fontId="2"/>
  </si>
  <si>
    <t>G</t>
    <phoneticPr fontId="2"/>
  </si>
  <si>
    <t>↓</t>
    <phoneticPr fontId="2"/>
  </si>
  <si>
    <t>R</t>
    <phoneticPr fontId="2"/>
  </si>
  <si>
    <t>N</t>
    <phoneticPr fontId="2"/>
  </si>
  <si>
    <t>↓</t>
    <phoneticPr fontId="2"/>
  </si>
  <si>
    <t>P</t>
    <phoneticPr fontId="2"/>
  </si>
  <si>
    <t>↓</t>
    <phoneticPr fontId="2"/>
  </si>
  <si>
    <t>Q</t>
    <phoneticPr fontId="2"/>
  </si>
  <si>
    <t>オプション</t>
    <phoneticPr fontId="2"/>
  </si>
  <si>
    <t>S</t>
    <phoneticPr fontId="2"/>
  </si>
  <si>
    <t>プラグインコネクタ接続ベース：EX260シリーズ対応</t>
    <rPh sb="9" eb="11">
      <t>セツゾク</t>
    </rPh>
    <rPh sb="24" eb="26">
      <t>タイオウ</t>
    </rPh>
    <phoneticPr fontId="2"/>
  </si>
  <si>
    <t>上配管形　プラグインコネクタ接続ベース：EX260シリーズ対応</t>
    <rPh sb="0" eb="1">
      <t>ウエ</t>
    </rPh>
    <phoneticPr fontId="2"/>
  </si>
  <si>
    <t>M12</t>
    <phoneticPr fontId="2"/>
  </si>
  <si>
    <t>↓</t>
    <phoneticPr fontId="2"/>
  </si>
  <si>
    <t>L</t>
    <phoneticPr fontId="2"/>
  </si>
  <si>
    <r>
      <t>D</t>
    </r>
    <r>
      <rPr>
        <sz val="11"/>
        <rFont val="ＭＳ Ｐゴシック"/>
        <family val="3"/>
        <charset val="128"/>
      </rPr>
      <t>C24V</t>
    </r>
    <phoneticPr fontId="2"/>
  </si>
  <si>
    <t>M</t>
    <phoneticPr fontId="2"/>
  </si>
  <si>
    <t>型式構成エラーがあります</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</si>
  <si>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</si>
  <si>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</si>
  <si>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Rc</t>
    <phoneticPr fontId="2"/>
  </si>
  <si>
    <t>NPT</t>
    <phoneticPr fontId="2"/>
  </si>
  <si>
    <t>NPTF</t>
    <phoneticPr fontId="2"/>
  </si>
  <si>
    <t>SIユニットなし</t>
    <phoneticPr fontId="2"/>
  </si>
  <si>
    <t>QA</t>
    <phoneticPr fontId="2"/>
  </si>
  <si>
    <t>QB</t>
    <phoneticPr fontId="2"/>
  </si>
  <si>
    <t>NA</t>
    <phoneticPr fontId="2"/>
  </si>
  <si>
    <t>NB</t>
    <phoneticPr fontId="2"/>
  </si>
  <si>
    <t>NC</t>
    <phoneticPr fontId="2"/>
  </si>
  <si>
    <t>ND</t>
    <phoneticPr fontId="2"/>
  </si>
  <si>
    <t>DA</t>
    <phoneticPr fontId="2"/>
  </si>
  <si>
    <t>DB</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</si>
  <si>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</si>
  <si>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</si>
  <si>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</si>
  <si>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</si>
  <si>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</si>
  <si>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</si>
  <si>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</si>
  <si>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</si>
  <si>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</si>
  <si>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</si>
  <si>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</si>
  <si>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</si>
  <si>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</si>
  <si>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</si>
  <si>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</si>
  <si>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</si>
  <si>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</si>
  <si>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</si>
  <si>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</si>
  <si>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</si>
  <si>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</si>
  <si>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</si>
  <si>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</si>
  <si>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</si>
  <si>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</si>
  <si>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</si>
  <si>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</si>
  <si>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</si>
  <si>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</si>
  <si>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</si>
  <si>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</si>
  <si>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</si>
  <si>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</si>
  <si>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</si>
  <si>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</si>
  <si>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</si>
  <si>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</si>
  <si>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</si>
  <si>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</si>
  <si>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</si>
  <si>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</si>
  <si>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</si>
  <si>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</si>
  <si>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</si>
  <si>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</si>
  <si>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</si>
  <si>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</si>
  <si>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</si>
  <si>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</si>
  <si>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</si>
  <si>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</si>
  <si>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</si>
  <si>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</si>
  <si>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</si>
  <si>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</si>
  <si>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</si>
  <si>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</si>
  <si>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</si>
  <si>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</si>
  <si>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</si>
  <si>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</si>
  <si>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</si>
  <si>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SUP.ブロッキングディスク</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</si>
  <si>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</si>
  <si>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</si>
  <si>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</si>
  <si>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</si>
  <si>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</si>
  <si>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</si>
  <si>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</si>
  <si>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</si>
  <si>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</si>
  <si>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</si>
  <si>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</si>
  <si>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</si>
  <si>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</si>
  <si>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</si>
  <si>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</si>
  <si>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</si>
  <si>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</si>
  <si>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</si>
  <si>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</si>
  <si>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</si>
  <si>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※ベースオプションにエラーが有ります</t>
    <phoneticPr fontId="2"/>
  </si>
  <si>
    <t>　　※ベースオプションにエラーが有ります</t>
    <phoneticPr fontId="2"/>
  </si>
  <si>
    <t>c</t>
    <phoneticPr fontId="2"/>
  </si>
  <si>
    <t>C10</t>
    <phoneticPr fontId="2"/>
  </si>
  <si>
    <t>N11</t>
    <phoneticPr fontId="2"/>
  </si>
  <si>
    <t>→</t>
    <phoneticPr fontId="2"/>
  </si>
  <si>
    <t>C8</t>
    <phoneticPr fontId="2"/>
  </si>
  <si>
    <t>N9</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</si>
  <si>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</si>
  <si>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</si>
  <si>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</si>
  <si>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</si>
  <si>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</si>
  <si>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</si>
  <si>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</si>
  <si>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</si>
  <si>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</si>
  <si>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</si>
  <si>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</si>
  <si>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</si>
  <si>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A1</t>
    <phoneticPr fontId="2"/>
  </si>
  <si>
    <t>O</t>
    <phoneticPr fontId="2"/>
  </si>
  <si>
    <t>Ｈ</t>
    <phoneticPr fontId="2"/>
  </si>
  <si>
    <t>BP</t>
    <phoneticPr fontId="2"/>
  </si>
  <si>
    <t>HAI</t>
    <phoneticPr fontId="2"/>
  </si>
  <si>
    <t>1：ｼﾝｸﾞﾙ、2：ﾀﾞﾌﾞﾙ MAX:32</t>
    <phoneticPr fontId="2"/>
  </si>
  <si>
    <t>1：ｼﾝｸﾞﾙ、2：ﾀﾞﾌﾞﾙ MAX:16</t>
    <phoneticPr fontId="2"/>
  </si>
  <si>
    <t>1：ｼﾝｸﾞﾙ、2：ﾀﾞﾌﾞﾙ MAX:4</t>
    <phoneticPr fontId="2"/>
  </si>
  <si>
    <t>XX=３ポジションバルブ時使用不可</t>
    <phoneticPr fontId="2"/>
  </si>
  <si>
    <t>LL</t>
    <phoneticPr fontId="2"/>
  </si>
  <si>
    <t>MM</t>
    <phoneticPr fontId="2"/>
  </si>
  <si>
    <t>GG</t>
    <phoneticPr fontId="2"/>
  </si>
  <si>
    <t>HH</t>
    <phoneticPr fontId="2"/>
  </si>
  <si>
    <t>NN</t>
    <phoneticPr fontId="2"/>
  </si>
  <si>
    <t>SY50M-38-1A-C4</t>
    <phoneticPr fontId="2"/>
  </si>
  <si>
    <t>X or XX=使用できません</t>
    <phoneticPr fontId="2"/>
  </si>
  <si>
    <t>SY50M-38-1A-C8</t>
    <phoneticPr fontId="2"/>
  </si>
  <si>
    <t>六角穴付ボルト'-B','-H'使用不可</t>
    <phoneticPr fontId="2"/>
  </si>
  <si>
    <t>SY50M-38-1A-N7</t>
    <phoneticPr fontId="2"/>
  </si>
  <si>
    <t>※A,Bポート混合配管'CM'or"LM"時</t>
    <phoneticPr fontId="2"/>
  </si>
  <si>
    <t>SY50M-38-3A-L8</t>
    <phoneticPr fontId="2"/>
  </si>
  <si>
    <t>※A,Bポート混合配管'CM','LM'選択時</t>
    <phoneticPr fontId="2"/>
  </si>
  <si>
    <t>SY50M-38-3A-LN9</t>
    <phoneticPr fontId="2"/>
  </si>
  <si>
    <t>SY50M-39-1A-C4</t>
    <phoneticPr fontId="2"/>
  </si>
  <si>
    <t>SY50M-39-1A-N7</t>
    <phoneticPr fontId="2"/>
  </si>
  <si>
    <t>SY50M-39-2A-L4</t>
    <phoneticPr fontId="2"/>
  </si>
  <si>
    <t>SY50M-39-2A-LN9</t>
    <phoneticPr fontId="2"/>
  </si>
  <si>
    <t>SY50M-39-3A-L8</t>
    <phoneticPr fontId="2"/>
  </si>
  <si>
    <t>SY50M-39-3A-LN9</t>
    <phoneticPr fontId="2"/>
  </si>
  <si>
    <t>Bポート (B)</t>
    <phoneticPr fontId="2"/>
  </si>
  <si>
    <t>-</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</si>
  <si>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</si>
  <si>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</si>
  <si>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</si>
  <si>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</si>
  <si>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</si>
  <si>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</si>
  <si>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</si>
  <si>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</si>
  <si>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</si>
  <si>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</si>
  <si>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</si>
  <si>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</si>
  <si>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</si>
  <si>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</si>
  <si>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</si>
  <si>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</si>
  <si>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t>
    <rPh sb="19" eb="21">
      <t>コンゴウ</t>
    </rPh>
    <rPh sb="21" eb="23">
      <t>トリツケ</t>
    </rPh>
    <phoneticPr fontId="2"/>
  </si>
  <si>
    <t>必須項目に入力漏れがあります</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</si>
  <si>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</si>
  <si>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</si>
  <si>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</si>
  <si>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</si>
  <si>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</si>
  <si>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</si>
  <si>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</si>
  <si>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</si>
  <si>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</si>
  <si>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</si>
  <si>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</si>
  <si>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</si>
  <si>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SS5Y7-M12S_EX260 シリーズマニホールド仕様書</t>
    <rPh sb="27" eb="30">
      <t>シヨウショ</t>
    </rPh>
    <phoneticPr fontId="2"/>
  </si>
  <si>
    <t>No</t>
    <phoneticPr fontId="2"/>
  </si>
  <si>
    <t>Yes</t>
    <phoneticPr fontId="2"/>
  </si>
  <si>
    <t>　シール方式</t>
    <phoneticPr fontId="2"/>
  </si>
  <si>
    <t>　この行は使用しません →→→</t>
    <phoneticPr fontId="2"/>
  </si>
  <si>
    <t>H</t>
    <phoneticPr fontId="2"/>
  </si>
  <si>
    <t>D</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</si>
  <si>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</si>
  <si>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</si>
  <si>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</si>
  <si>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</si>
  <si>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D</t>
    <phoneticPr fontId="2"/>
  </si>
  <si>
    <t>E</t>
    <phoneticPr fontId="2"/>
  </si>
  <si>
    <t>F</t>
    <phoneticPr fontId="2"/>
  </si>
  <si>
    <t>■</t>
    <phoneticPr fontId="2"/>
  </si>
  <si>
    <t>B</t>
    <phoneticPr fontId="2"/>
  </si>
  <si>
    <t>SUP</t>
    <phoneticPr fontId="2"/>
  </si>
  <si>
    <t>→</t>
    <phoneticPr fontId="2"/>
  </si>
  <si>
    <t>P</t>
    <phoneticPr fontId="2"/>
  </si>
  <si>
    <t>EXH</t>
    <phoneticPr fontId="2"/>
  </si>
  <si>
    <t>SY50M-38-1A-C6</t>
    <phoneticPr fontId="2"/>
  </si>
  <si>
    <t>SY50M-38-1A-N3</t>
    <phoneticPr fontId="2"/>
  </si>
  <si>
    <t>M1</t>
    <phoneticPr fontId="2"/>
  </si>
  <si>
    <t>00</t>
    <phoneticPr fontId="2"/>
  </si>
  <si>
    <t>N0</t>
    <phoneticPr fontId="2"/>
  </si>
  <si>
    <t>SY50M-38-1A-N9</t>
    <phoneticPr fontId="2"/>
  </si>
  <si>
    <t>SY50M-38-2A-L4</t>
    <phoneticPr fontId="2"/>
  </si>
  <si>
    <t>SY50M-38-2A-L6</t>
    <phoneticPr fontId="2"/>
  </si>
  <si>
    <t>P</t>
    <phoneticPr fontId="2"/>
  </si>
  <si>
    <t>A1</t>
    <phoneticPr fontId="2"/>
  </si>
  <si>
    <t>B1</t>
    <phoneticPr fontId="2"/>
  </si>
  <si>
    <t>SY50M-38-2A-L8</t>
    <phoneticPr fontId="2"/>
  </si>
  <si>
    <t>SY50M-38-2A-LN9</t>
    <phoneticPr fontId="2"/>
  </si>
  <si>
    <t>SY50M-39-1A-C6</t>
    <phoneticPr fontId="2"/>
  </si>
  <si>
    <t>L</t>
    <phoneticPr fontId="2"/>
  </si>
  <si>
    <t>B</t>
    <phoneticPr fontId="2"/>
  </si>
  <si>
    <t>SY50M-39-1A-C8</t>
    <phoneticPr fontId="2"/>
  </si>
  <si>
    <t>SY50M-39-1A-N3</t>
    <phoneticPr fontId="2"/>
  </si>
  <si>
    <t>SY50M-39-1A-N9</t>
    <phoneticPr fontId="2"/>
  </si>
  <si>
    <t>SY50M-39-2A-L6</t>
    <phoneticPr fontId="2"/>
  </si>
  <si>
    <t>SY50M-39-2A-L8</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</si>
  <si>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</si>
  <si>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</si>
  <si>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</si>
  <si>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SY70M-78-2A-□</t>
    <phoneticPr fontId="2"/>
  </si>
  <si>
    <t>SY70M-79-2A-□</t>
    <phoneticPr fontId="2"/>
  </si>
  <si>
    <t>SY70M-40-1A</t>
  </si>
  <si>
    <t>SY70M-40-1A</t>
    <phoneticPr fontId="2"/>
  </si>
  <si>
    <t>SY70M-40-1A　　x2</t>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</si>
  <si>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</si>
  <si>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</si>
  <si>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</si>
  <si>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</si>
  <si>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</si>
  <si>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</si>
  <si>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</si>
  <si>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</si>
  <si>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</si>
  <si>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</si>
  <si>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</si>
  <si>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</si>
  <si>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</si>
  <si>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</si>
  <si>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</si>
  <si>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</si>
  <si>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</si>
  <si>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</si>
  <si>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</si>
  <si>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</si>
  <si>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</si>
  <si>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</si>
  <si>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</si>
  <si>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</si>
  <si>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</si>
  <si>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</si>
  <si>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</si>
  <si>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</si>
  <si>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</si>
  <si>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</si>
  <si>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</si>
  <si>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</si>
  <si>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</si>
  <si>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</si>
  <si>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</si>
  <si>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</si>
  <si>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</si>
  <si>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</si>
  <si>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</si>
  <si>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</si>
  <si>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</si>
  <si>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</si>
  <si>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</si>
  <si>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</si>
  <si>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</si>
  <si>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</si>
  <si>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</si>
  <si>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</si>
  <si>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</si>
  <si>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</si>
  <si>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</si>
  <si>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L6</t>
  </si>
  <si>
    <t>L8</t>
  </si>
  <si>
    <t>L10</t>
  </si>
  <si>
    <t>L12</t>
  </si>
  <si>
    <t>LN11</t>
  </si>
  <si>
    <t>L4</t>
  </si>
  <si>
    <t>LN7</t>
  </si>
  <si>
    <t>LN9</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</si>
  <si>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</si>
  <si>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</si>
  <si>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</si>
  <si>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</si>
  <si>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</si>
  <si>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</si>
  <si>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</si>
  <si>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</si>
  <si>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</si>
  <si>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</si>
  <si>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</si>
  <si>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</si>
  <si>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</si>
  <si>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</si>
  <si>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</si>
  <si>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</si>
  <si>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</si>
  <si>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</si>
  <si>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</si>
  <si>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</si>
  <si>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</si>
  <si>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</si>
  <si>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</si>
  <si>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</si>
  <si>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</si>
  <si>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</si>
  <si>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</si>
  <si>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</si>
  <si>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</si>
  <si>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</si>
  <si>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</si>
  <si>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</si>
  <si>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</si>
  <si>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</si>
  <si>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</si>
  <si>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</si>
  <si>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</si>
  <si>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</si>
  <si>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</si>
  <si>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</si>
  <si>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</si>
  <si>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</si>
  <si>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</si>
  <si>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</si>
  <si>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</si>
  <si>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</si>
  <si>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</si>
  <si>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</si>
  <si>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</si>
  <si>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</si>
  <si>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PG</t>
  </si>
  <si>
    <t>PH</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</si>
  <si>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</si>
  <si>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</si>
  <si>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</si>
  <si>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</si>
  <si>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</si>
  <si>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</si>
  <si>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</si>
  <si>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</si>
  <si>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</si>
  <si>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</si>
  <si>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</si>
  <si>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</si>
  <si>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</si>
  <si>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</si>
  <si>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</si>
  <si>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</si>
  <si>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</si>
  <si>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</si>
  <si>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マニホールドベース</t>
    <phoneticPr fontId="2"/>
  </si>
  <si>
    <t>－</t>
    <phoneticPr fontId="2"/>
  </si>
  <si>
    <t>※要簡易採番</t>
    <rPh sb="1" eb="2">
      <t>ヨウ</t>
    </rPh>
    <rPh sb="2" eb="4">
      <t>カンイ</t>
    </rPh>
    <rPh sb="4" eb="5">
      <t>サイ</t>
    </rPh>
    <rPh sb="5" eb="6">
      <t>バン</t>
    </rPh>
    <phoneticPr fontId="2"/>
  </si>
  <si>
    <t>XXX=組合せ不可スペーサ選択</t>
    <rPh sb="4" eb="6">
      <t>クミアワ</t>
    </rPh>
    <rPh sb="7" eb="9">
      <t>フカ</t>
    </rPh>
    <rPh sb="13" eb="15">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</si>
  <si>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</si>
  <si>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</si>
  <si>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</si>
  <si>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</si>
  <si>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</si>
  <si>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</si>
  <si>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</si>
  <si>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rPh sb="5" eb="7">
      <t>シヨウ</t>
    </rPh>
    <rPh sb="14" eb="16">
      <t>タンタイ</t>
    </rPh>
    <rPh sb="22" eb="24">
      <t>シュッカ</t>
    </rPh>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</si>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</sst>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sz val="11"/>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8"/>
      <color indexed="9"/>
      <name val="ＭＳ Ｐゴシック"/>
      <family val="3"/>
      <charset val="128"/>
    </font>
    <font>
      <sz val="11"/>
      <color rgb="FFCCFFCC"/>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002060"/>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46">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4" fillId="27" borderId="32" xfId="0" applyFont="1" applyFill="1" applyBorder="1" applyAlignment="1" applyProtection="1">
      <alignment horizontal="center" vertical="center"/>
      <protection locked="0"/>
    </xf>
    <xf numFmtId="0" fontId="4" fillId="27" borderId="33" xfId="0" applyFont="1" applyFill="1" applyBorder="1" applyAlignment="1" applyProtection="1">
      <alignment horizontal="center" vertical="center"/>
      <protection locked="0"/>
    </xf>
    <xf numFmtId="0" fontId="8" fillId="27" borderId="34" xfId="0" applyFont="1" applyFill="1" applyBorder="1" applyAlignment="1" applyProtection="1">
      <alignment horizontal="center" vertical="center"/>
      <protection hidden="1"/>
    </xf>
    <xf numFmtId="0" fontId="4" fillId="27" borderId="35" xfId="0" applyFont="1" applyFill="1" applyBorder="1" applyAlignment="1" applyProtection="1">
      <alignment horizontal="center" vertical="center" wrapText="1"/>
      <protection locked="0"/>
    </xf>
    <xf numFmtId="0" fontId="8" fillId="27" borderId="36"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7"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8" xfId="0" applyFont="1" applyFill="1" applyBorder="1" applyProtection="1">
      <alignment vertical="center"/>
      <protection locked="0"/>
    </xf>
    <xf numFmtId="0" fontId="9" fillId="0" borderId="0" xfId="0" applyFont="1" applyAlignment="1" applyProtection="1">
      <protection hidden="1"/>
    </xf>
    <xf numFmtId="0" fontId="3" fillId="0" borderId="38"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3" fillId="0" borderId="38" xfId="0" applyFont="1" applyBorder="1" applyProtection="1">
      <alignment vertical="center"/>
      <protection hidden="1"/>
    </xf>
    <xf numFmtId="0" fontId="55" fillId="0" borderId="38" xfId="0" applyFont="1" applyBorder="1" applyProtection="1">
      <alignment vertical="center"/>
      <protection hidden="1"/>
    </xf>
    <xf numFmtId="0" fontId="41" fillId="0" borderId="38"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8"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8" xfId="0" applyFont="1" applyBorder="1" applyAlignment="1" applyProtection="1">
      <alignment horizontal="center" vertical="center" shrinkToFit="1"/>
      <protection hidden="1"/>
    </xf>
    <xf numFmtId="0" fontId="3" fillId="0" borderId="39" xfId="0" applyFont="1" applyBorder="1" applyProtection="1">
      <alignment vertical="center"/>
      <protection hidden="1"/>
    </xf>
    <xf numFmtId="0" fontId="55" fillId="0" borderId="35" xfId="0" applyFont="1" applyBorder="1" applyProtection="1">
      <alignment vertical="center"/>
      <protection hidden="1"/>
    </xf>
    <xf numFmtId="0" fontId="4" fillId="0" borderId="40"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55" fillId="0" borderId="39"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0" xfId="0" applyFont="1" applyBorder="1" applyAlignment="1" applyProtection="1">
      <alignment horizontal="center" vertical="center" shrinkToFit="1"/>
      <protection hidden="1"/>
    </xf>
    <xf numFmtId="0" fontId="3" fillId="0" borderId="39" xfId="0" applyFont="1" applyBorder="1" applyAlignment="1" applyProtection="1">
      <alignment horizontal="right" vertical="center"/>
      <protection hidden="1"/>
    </xf>
    <xf numFmtId="0" fontId="9" fillId="0" borderId="39"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2" fillId="28" borderId="0" xfId="0" applyFont="1" applyFill="1" applyAlignment="1" applyProtection="1">
      <alignment horizontal="left" vertical="center"/>
      <protection hidden="1"/>
    </xf>
    <xf numFmtId="0" fontId="62" fillId="28" borderId="0" xfId="0" applyFont="1" applyFill="1" applyAlignment="1" applyProtection="1">
      <alignment horizontal="center" vertical="center"/>
      <protection hidden="1"/>
    </xf>
    <xf numFmtId="0" fontId="62"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4"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2" xfId="0" applyFont="1" applyBorder="1" applyAlignment="1" applyProtection="1">
      <alignment horizontal="center" vertical="center"/>
      <protection hidden="1"/>
    </xf>
    <xf numFmtId="0" fontId="1" fillId="27" borderId="43" xfId="0" applyFont="1" applyFill="1" applyBorder="1" applyAlignment="1" applyProtection="1">
      <alignment horizontal="center" vertical="center"/>
      <protection hidden="1"/>
    </xf>
    <xf numFmtId="0" fontId="1" fillId="27" borderId="44"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3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locked="0"/>
    </xf>
    <xf numFmtId="0" fontId="1" fillId="0" borderId="3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locked="0"/>
    </xf>
    <xf numFmtId="0" fontId="1" fillId="0" borderId="4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50"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locked="0"/>
    </xf>
    <xf numFmtId="0" fontId="1" fillId="0" borderId="50" xfId="0" applyFont="1" applyBorder="1" applyProtection="1">
      <alignment vertical="center"/>
      <protection hidden="1"/>
    </xf>
    <xf numFmtId="0" fontId="1" fillId="0" borderId="51"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locked="0"/>
    </xf>
    <xf numFmtId="0" fontId="1" fillId="0" borderId="53"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7"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0" xfId="0" applyFont="1" applyBorder="1" applyProtection="1">
      <alignment vertical="center"/>
      <protection hidden="1"/>
    </xf>
    <xf numFmtId="0" fontId="1" fillId="0" borderId="35" xfId="0" applyFont="1" applyBorder="1" applyProtection="1">
      <alignment vertical="center"/>
      <protection hidden="1"/>
    </xf>
    <xf numFmtId="0" fontId="4" fillId="0" borderId="58" xfId="0" applyFont="1" applyBorder="1" applyAlignment="1" applyProtection="1">
      <alignment horizontal="center" vertical="center"/>
      <protection locked="0"/>
    </xf>
    <xf numFmtId="0" fontId="10" fillId="0" borderId="38" xfId="0" applyFont="1" applyBorder="1" applyAlignment="1" applyProtection="1">
      <alignment vertical="center" shrinkToFit="1"/>
      <protection hidden="1"/>
    </xf>
    <xf numFmtId="0" fontId="1" fillId="0" borderId="38"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5" xfId="0" applyFont="1" applyFill="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55" fillId="0" borderId="46" xfId="0" applyFont="1" applyBorder="1" applyAlignment="1" applyProtection="1">
      <alignment horizontal="center" vertical="center"/>
      <protection hidden="1"/>
    </xf>
    <xf numFmtId="0" fontId="55" fillId="0" borderId="38"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8"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8" fillId="0" borderId="34" xfId="0" applyFont="1" applyBorder="1" applyAlignment="1">
      <alignment horizontal="center" vertical="center"/>
    </xf>
    <xf numFmtId="0" fontId="8" fillId="0" borderId="36" xfId="0" applyFont="1" applyBorder="1" applyAlignment="1">
      <alignment horizontal="center" vertical="center"/>
    </xf>
    <xf numFmtId="0" fontId="8" fillId="0" borderId="55" xfId="0" applyFont="1" applyBorder="1" applyAlignment="1">
      <alignment horizontal="center" vertical="center"/>
    </xf>
    <xf numFmtId="0" fontId="8" fillId="0" borderId="59" xfId="0" applyFont="1" applyBorder="1" applyAlignment="1">
      <alignment horizontal="center" vertical="center"/>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9" fillId="0" borderId="38" xfId="0" applyFont="1" applyBorder="1" applyAlignment="1" applyProtection="1">
      <alignment vertical="center" shrinkToFit="1"/>
      <protection hidden="1"/>
    </xf>
    <xf numFmtId="0" fontId="4" fillId="0" borderId="39" xfId="0" applyFont="1" applyBorder="1" applyAlignment="1" applyProtection="1">
      <alignment vertical="center" shrinkToFit="1"/>
      <protection hidden="1"/>
    </xf>
    <xf numFmtId="0" fontId="3" fillId="0" borderId="38"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49" fontId="5" fillId="0" borderId="0" xfId="0" applyNumberFormat="1" applyFont="1" applyAlignment="1" applyProtection="1">
      <alignment horizontal="center"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1" fillId="0" borderId="0" xfId="0" applyFont="1" applyProtection="1">
      <alignment vertical="center"/>
      <protection hidden="1"/>
    </xf>
    <xf numFmtId="0" fontId="61" fillId="0" borderId="0" xfId="0" applyFont="1" applyProtection="1">
      <alignment vertical="center"/>
      <protection hidden="1"/>
    </xf>
    <xf numFmtId="49" fontId="61" fillId="0" borderId="0" xfId="0" applyNumberFormat="1" applyFont="1" applyProtection="1">
      <alignment vertical="center"/>
      <protection hidden="1"/>
    </xf>
    <xf numFmtId="0" fontId="68" fillId="0" borderId="0" xfId="0" applyFont="1" applyProtection="1">
      <alignment vertical="center"/>
      <protection hidden="1"/>
    </xf>
    <xf numFmtId="0" fontId="4" fillId="0" borderId="62" xfId="0" applyFont="1" applyBorder="1" applyAlignment="1" applyProtection="1">
      <alignment horizontal="center" vertical="center"/>
      <protection locked="0"/>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1" fillId="0" borderId="63"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33" fillId="0" borderId="51" xfId="0" applyFont="1" applyBorder="1" applyAlignment="1" applyProtection="1">
      <alignment horizontal="center" vertical="top"/>
      <protection hidden="1"/>
    </xf>
    <xf numFmtId="0" fontId="1" fillId="0" borderId="43" xfId="0" applyFont="1" applyBorder="1" applyAlignment="1" applyProtection="1">
      <alignment horizontal="center" vertical="center"/>
      <protection hidden="1"/>
    </xf>
    <xf numFmtId="0" fontId="4" fillId="0" borderId="63" xfId="0" applyFont="1" applyBorder="1" applyAlignment="1" applyProtection="1">
      <alignment horizontal="center" vertical="center"/>
      <protection locked="0"/>
    </xf>
    <xf numFmtId="0" fontId="1" fillId="0" borderId="64" xfId="0" applyFont="1" applyBorder="1" applyProtection="1">
      <alignment vertical="center"/>
      <protection hidden="1"/>
    </xf>
    <xf numFmtId="0" fontId="1" fillId="0" borderId="43" xfId="0" applyFont="1" applyBorder="1" applyProtection="1">
      <alignment vertical="center"/>
      <protection hidden="1"/>
    </xf>
    <xf numFmtId="0" fontId="30" fillId="0" borderId="35" xfId="0" applyFont="1" applyBorder="1" applyAlignment="1">
      <alignment horizontal="center" vertical="center"/>
    </xf>
    <xf numFmtId="0" fontId="4" fillId="0" borderId="54" xfId="0" applyFont="1" applyBorder="1" applyAlignment="1" applyProtection="1">
      <alignment horizontal="center" vertical="center"/>
      <protection locked="0"/>
    </xf>
    <xf numFmtId="0" fontId="6" fillId="0" borderId="36" xfId="0" applyFont="1" applyBorder="1" applyAlignment="1" applyProtection="1">
      <alignment horizontal="left" vertical="center"/>
      <protection hidden="1"/>
    </xf>
    <xf numFmtId="0" fontId="59" fillId="0" borderId="34" xfId="0" applyFont="1" applyBorder="1" applyAlignment="1" applyProtection="1">
      <alignment horizontal="center" vertical="center"/>
      <protection hidden="1"/>
    </xf>
    <xf numFmtId="0" fontId="33" fillId="0" borderId="34" xfId="0" applyFont="1" applyBorder="1" applyAlignment="1" applyProtection="1">
      <alignment horizontal="center" vertical="center"/>
      <protection locked="0"/>
    </xf>
    <xf numFmtId="0" fontId="6" fillId="0" borderId="59" xfId="0" applyFont="1" applyBorder="1" applyAlignment="1" applyProtection="1">
      <alignment horizontal="right" vertical="center"/>
      <protection hidden="1"/>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56" fillId="0" borderId="22" xfId="0" applyFont="1" applyBorder="1" applyAlignment="1" applyProtection="1">
      <alignment horizontal="center" vertical="center"/>
      <protection hidden="1"/>
    </xf>
    <xf numFmtId="0" fontId="6" fillId="0" borderId="0" xfId="0" applyFont="1" applyAlignment="1" applyProtection="1">
      <alignment horizontal="left" vertical="center"/>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8" fillId="0" borderId="65" xfId="0" applyFont="1" applyBorder="1" applyAlignment="1" applyProtection="1">
      <alignment horizontal="center" vertical="center"/>
      <protection hidden="1"/>
    </xf>
    <xf numFmtId="0" fontId="8" fillId="0" borderId="39" xfId="0" applyFont="1" applyBorder="1" applyAlignment="1" applyProtection="1">
      <alignment horizontal="center" vertical="center"/>
      <protection hidden="1"/>
    </xf>
    <xf numFmtId="0" fontId="8" fillId="0" borderId="66"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0" fontId="56" fillId="0" borderId="0" xfId="0" applyFont="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7"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locked="0"/>
    </xf>
    <xf numFmtId="0" fontId="58" fillId="0" borderId="4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8"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9" xfId="0" applyFont="1" applyBorder="1" applyAlignment="1" applyProtection="1">
      <alignment horizontal="center" vertical="center" shrinkToFit="1"/>
      <protection hidden="1"/>
    </xf>
    <xf numFmtId="0" fontId="1" fillId="0" borderId="43"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70" xfId="0" applyFont="1" applyBorder="1" applyAlignment="1" applyProtection="1">
      <alignment horizontal="center" vertical="center"/>
      <protection locked="0"/>
    </xf>
    <xf numFmtId="0" fontId="4" fillId="0" borderId="71"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60" xfId="0" applyFont="1" applyBorder="1" applyProtection="1">
      <alignment vertical="center"/>
      <protection hidden="1"/>
    </xf>
    <xf numFmtId="0" fontId="58" fillId="0" borderId="65" xfId="0" applyFont="1" applyBorder="1" applyAlignment="1" applyProtection="1">
      <alignment horizontal="center" vertical="center"/>
      <protection hidden="1"/>
    </xf>
    <xf numFmtId="0" fontId="58" fillId="0" borderId="39" xfId="0" applyFont="1" applyBorder="1" applyAlignment="1" applyProtection="1">
      <alignment horizontal="center" vertical="center"/>
      <protection hidden="1"/>
    </xf>
    <xf numFmtId="0" fontId="5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5" xfId="0" applyFont="1" applyBorder="1" applyAlignment="1" applyProtection="1">
      <alignment horizontal="center" vertical="center"/>
      <protection locked="0"/>
    </xf>
    <xf numFmtId="0" fontId="4" fillId="0" borderId="76"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3" fillId="29" borderId="68" xfId="0" applyFont="1" applyFill="1" applyBorder="1" applyAlignment="1" applyProtection="1">
      <alignment horizontal="center" vertical="center" wrapText="1"/>
      <protection hidden="1"/>
    </xf>
    <xf numFmtId="0" fontId="4" fillId="29" borderId="70" xfId="0" applyFont="1" applyFill="1" applyBorder="1" applyAlignment="1" applyProtection="1">
      <alignment horizontal="center" vertical="center"/>
      <protection locked="0"/>
    </xf>
    <xf numFmtId="0" fontId="4" fillId="29" borderId="71" xfId="0" applyFont="1" applyFill="1" applyBorder="1" applyAlignment="1" applyProtection="1">
      <alignment horizontal="center" vertical="center"/>
      <protection locked="0"/>
    </xf>
    <xf numFmtId="0" fontId="4" fillId="29" borderId="33" xfId="0" applyFont="1" applyFill="1" applyBorder="1" applyAlignment="1" applyProtection="1">
      <alignment horizontal="center" vertical="center"/>
      <protection locked="0"/>
    </xf>
    <xf numFmtId="0" fontId="1" fillId="0" borderId="54" xfId="0" applyFont="1" applyBorder="1" applyProtection="1">
      <alignment vertical="center"/>
      <protection hidden="1"/>
    </xf>
    <xf numFmtId="0" fontId="74" fillId="0" borderId="77" xfId="0" applyFont="1" applyBorder="1" applyAlignment="1" applyProtection="1">
      <alignment horizontal="center" vertical="center"/>
      <protection hidden="1"/>
    </xf>
    <xf numFmtId="0" fontId="74" fillId="0" borderId="38" xfId="0" applyFont="1" applyBorder="1" applyAlignment="1" applyProtection="1">
      <alignment horizontal="center" vertical="center"/>
      <protection hidden="1"/>
    </xf>
    <xf numFmtId="0" fontId="74" fillId="0" borderId="47" xfId="0" applyFont="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42" fillId="0" borderId="40"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7"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1" fillId="0" borderId="47" xfId="0" applyFont="1" applyBorder="1" applyAlignment="1" applyProtection="1">
      <alignment horizontal="right" vertical="center"/>
      <protection hidden="1"/>
    </xf>
    <xf numFmtId="0" fontId="78" fillId="0" borderId="0" xfId="0" applyFont="1" applyProtection="1">
      <alignment vertical="center"/>
      <protection hidden="1"/>
    </xf>
    <xf numFmtId="0" fontId="78" fillId="0" borderId="0" xfId="0" applyFont="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79"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26" borderId="19" xfId="0" applyFont="1" applyFill="1" applyBorder="1" applyAlignment="1" applyProtection="1">
      <alignment horizontal="center" vertical="center"/>
      <protection hidden="1"/>
    </xf>
    <xf numFmtId="0" fontId="3" fillId="0" borderId="0" xfId="0" quotePrefix="1" applyFont="1" applyAlignment="1" applyProtection="1">
      <alignment horizontal="left"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9" xfId="0" applyFont="1" applyFill="1" applyBorder="1" applyAlignment="1" applyProtection="1">
      <alignment horizontal="center" vertical="center"/>
      <protection hidden="1"/>
    </xf>
    <xf numFmtId="0" fontId="58" fillId="26" borderId="69" xfId="0" applyFont="1" applyFill="1" applyBorder="1" applyProtection="1">
      <alignment vertical="center"/>
      <protection hidden="1"/>
    </xf>
    <xf numFmtId="0" fontId="0" fillId="26" borderId="24" xfId="0" applyFill="1" applyBorder="1">
      <alignment vertical="center"/>
    </xf>
    <xf numFmtId="49" fontId="80"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80"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78" fillId="0" borderId="0" xfId="0" quotePrefix="1" applyFont="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8" fillId="0" borderId="0" xfId="0" applyFont="1" applyAlignment="1" applyProtection="1">
      <alignment horizontal="center" vertical="center"/>
      <protection hidden="1"/>
    </xf>
    <xf numFmtId="0" fontId="30" fillId="0" borderId="0" xfId="0" applyFont="1" applyAlignment="1" applyProtection="1">
      <alignment horizontal="right" vertical="center"/>
      <protection hidden="1"/>
    </xf>
    <xf numFmtId="0" fontId="78" fillId="0" borderId="0" xfId="0" applyFont="1">
      <alignment vertical="center"/>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19"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protection hidden="1"/>
    </xf>
    <xf numFmtId="0" fontId="83" fillId="32" borderId="24" xfId="0" applyFont="1" applyFill="1" applyBorder="1">
      <alignment vertical="center"/>
    </xf>
    <xf numFmtId="0" fontId="8" fillId="33" borderId="30" xfId="0" applyFont="1" applyFill="1" applyBorder="1" applyAlignment="1" applyProtection="1">
      <alignment horizontal="center"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1" fillId="0" borderId="19" xfId="0" applyFont="1" applyBorder="1" applyProtection="1">
      <alignment vertical="center"/>
      <protection hidden="1"/>
    </xf>
    <xf numFmtId="0" fontId="0" fillId="0" borderId="0" xfId="0" applyAlignment="1" applyProtection="1">
      <alignment horizontal="right" vertical="center" shrinkToFit="1"/>
      <protection hidden="1"/>
    </xf>
    <xf numFmtId="0" fontId="82" fillId="34" borderId="0" xfId="0" applyFont="1" applyFill="1" applyAlignment="1" applyProtection="1">
      <alignment horizontal="center" vertical="center"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82" fillId="34"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38" xfId="0" applyBorder="1" applyAlignment="1" applyProtection="1">
      <alignment horizontal="center" vertical="center"/>
      <protection hidden="1"/>
    </xf>
    <xf numFmtId="0" fontId="9" fillId="0" borderId="38" xfId="0" applyFont="1" applyBorder="1" applyAlignment="1" applyProtection="1">
      <alignment horizontal="center" vertical="center" wrapText="1"/>
      <protection hidden="1"/>
    </xf>
    <xf numFmtId="0" fontId="60"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0" fillId="0" borderId="38" xfId="0" applyBorder="1" applyAlignment="1" applyProtection="1">
      <alignment horizontal="center" vertical="center" wrapText="1"/>
      <protection hidden="1"/>
    </xf>
    <xf numFmtId="0" fontId="0" fillId="0" borderId="38" xfId="0" applyBorder="1" applyAlignment="1" applyProtection="1">
      <alignment vertical="center" wrapText="1"/>
      <protection hidden="1"/>
    </xf>
    <xf numFmtId="14" fontId="0" fillId="0" borderId="38" xfId="0" applyNumberFormat="1" applyBorder="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38"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42" fillId="30" borderId="0" xfId="0" applyFont="1" applyFill="1" applyAlignment="1" applyProtection="1">
      <alignment horizontal="left" vertical="center" wrapText="1"/>
      <protection hidden="1"/>
    </xf>
    <xf numFmtId="0" fontId="42" fillId="30" borderId="79"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7" borderId="15" xfId="0" applyFont="1" applyFill="1" applyBorder="1" applyAlignment="1" applyProtection="1">
      <alignment horizontal="center" vertical="center"/>
      <protection locked="0"/>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8"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2" fillId="31" borderId="13"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 fillId="25" borderId="15"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0" fillId="0" borderId="23" xfId="0" applyBorder="1">
      <alignment vertical="center"/>
    </xf>
    <xf numFmtId="0" fontId="0" fillId="0" borderId="24" xfId="0" applyBorder="1">
      <alignment vertical="center"/>
    </xf>
    <xf numFmtId="0" fontId="30" fillId="0" borderId="80" xfId="0" applyFont="1" applyBorder="1" applyAlignment="1" applyProtection="1">
      <alignment horizontal="left" vertical="center"/>
      <protection hidden="1"/>
    </xf>
    <xf numFmtId="0" fontId="0" fillId="0" borderId="26" xfId="0" applyBorder="1">
      <alignment vertical="center"/>
    </xf>
    <xf numFmtId="0" fontId="0" fillId="0" borderId="81" xfId="0" applyBorder="1">
      <alignment vertical="center"/>
    </xf>
    <xf numFmtId="0" fontId="3" fillId="0" borderId="20" xfId="0" applyFont="1" applyBorder="1" applyAlignment="1" applyProtection="1">
      <alignment horizontal="left" vertical="center" wrapText="1"/>
      <protection hidden="1"/>
    </xf>
    <xf numFmtId="0" fontId="0" fillId="0" borderId="21" xfId="0" applyBorder="1">
      <alignment vertical="center"/>
    </xf>
    <xf numFmtId="0" fontId="0" fillId="0" borderId="63" xfId="0" applyBorder="1">
      <alignment vertical="center"/>
    </xf>
    <xf numFmtId="0" fontId="30" fillId="0" borderId="55" xfId="0" applyFont="1" applyBorder="1" applyAlignment="1" applyProtection="1">
      <alignment horizontal="left" vertical="center"/>
      <protection hidden="1"/>
    </xf>
    <xf numFmtId="0" fontId="0" fillId="0" borderId="34" xfId="0" applyBorder="1">
      <alignment vertical="center"/>
    </xf>
    <xf numFmtId="0" fontId="0" fillId="0" borderId="59" xfId="0" applyBorder="1">
      <alignment vertical="center"/>
    </xf>
    <xf numFmtId="0" fontId="3" fillId="0" borderId="10" xfId="0" applyFont="1" applyBorder="1" applyAlignment="1" applyProtection="1">
      <alignment horizontal="left" vertical="center" wrapText="1"/>
      <protection hidden="1"/>
    </xf>
    <xf numFmtId="0" fontId="0" fillId="0" borderId="0" xfId="0">
      <alignment vertical="center"/>
    </xf>
    <xf numFmtId="0" fontId="0" fillId="0" borderId="28" xfId="0" applyBorder="1">
      <alignment vertical="center"/>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0" fillId="0" borderId="12" xfId="0" applyBorder="1">
      <alignment vertical="center"/>
    </xf>
    <xf numFmtId="0" fontId="0" fillId="0" borderId="13" xfId="0" applyBorder="1">
      <alignment vertical="center"/>
    </xf>
    <xf numFmtId="0" fontId="0" fillId="0" borderId="87" xfId="0" applyBorder="1">
      <alignment vertical="center"/>
    </xf>
    <xf numFmtId="0" fontId="30" fillId="0" borderId="57" xfId="0" applyFont="1" applyBorder="1" applyAlignment="1" applyProtection="1">
      <alignment horizontal="left" vertical="center"/>
      <protection hidden="1"/>
    </xf>
    <xf numFmtId="0" fontId="0" fillId="0" borderId="30" xfId="0" applyBorder="1">
      <alignment vertical="center"/>
    </xf>
    <xf numFmtId="0" fontId="0" fillId="0" borderId="88" xfId="0" applyBorder="1">
      <alignment vertical="center"/>
    </xf>
    <xf numFmtId="0" fontId="3" fillId="0" borderId="12" xfId="0" applyFont="1" applyBorder="1" applyAlignment="1" applyProtection="1">
      <alignment horizontal="left" vertical="center" wrapText="1"/>
      <protection hidden="1"/>
    </xf>
    <xf numFmtId="0" fontId="1" fillId="0" borderId="64" xfId="0" applyFont="1" applyBorder="1" applyAlignment="1" applyProtection="1">
      <alignment horizontal="center" vertical="center"/>
      <protection hidden="1"/>
    </xf>
    <xf numFmtId="0" fontId="0" fillId="0" borderId="45" xfId="0" applyBorder="1">
      <alignment vertical="center"/>
    </xf>
    <xf numFmtId="0" fontId="53" fillId="0" borderId="55" xfId="0" applyFont="1" applyBorder="1" applyAlignment="1" applyProtection="1">
      <alignment horizontal="right" vertical="center" shrinkToFit="1"/>
      <protection hidden="1"/>
    </xf>
    <xf numFmtId="0" fontId="53" fillId="0" borderId="55" xfId="0" applyFont="1" applyBorder="1" applyAlignment="1" applyProtection="1">
      <alignment horizontal="left" vertical="center" shrinkToFit="1"/>
      <protection hidden="1"/>
    </xf>
    <xf numFmtId="0" fontId="0" fillId="0" borderId="27" xfId="0" applyBorder="1">
      <alignment vertical="center"/>
    </xf>
    <xf numFmtId="0" fontId="3" fillId="0" borderId="82" xfId="0" applyFont="1" applyBorder="1" applyAlignment="1" applyProtection="1">
      <alignment horizontal="left" vertical="center" wrapText="1"/>
      <protection hidden="1"/>
    </xf>
    <xf numFmtId="0" fontId="0" fillId="0" borderId="36" xfId="0" applyBorder="1">
      <alignment vertical="center"/>
    </xf>
    <xf numFmtId="0" fontId="0" fillId="0" borderId="48" xfId="0" applyBorder="1">
      <alignment vertical="center"/>
    </xf>
    <xf numFmtId="0" fontId="0" fillId="0" borderId="61" xfId="0" applyBorder="1">
      <alignment vertical="center"/>
    </xf>
    <xf numFmtId="0" fontId="0" fillId="0" borderId="40" xfId="0" applyBorder="1">
      <alignment vertical="center"/>
    </xf>
    <xf numFmtId="0" fontId="0" fillId="0" borderId="35" xfId="0" applyBorder="1">
      <alignment vertical="center"/>
    </xf>
    <xf numFmtId="0" fontId="3" fillId="0" borderId="46" xfId="0" applyFont="1" applyBorder="1" applyAlignment="1" applyProtection="1">
      <alignment horizontal="left" vertical="center"/>
      <protection hidden="1"/>
    </xf>
    <xf numFmtId="0" fontId="1" fillId="0" borderId="69" xfId="0" applyFont="1" applyBorder="1" applyAlignment="1" applyProtection="1">
      <alignment horizontal="center" vertical="center"/>
      <protection hidden="1"/>
    </xf>
    <xf numFmtId="0" fontId="3" fillId="0" borderId="57" xfId="0" applyFont="1" applyBorder="1" applyAlignment="1" applyProtection="1">
      <alignment horizontal="center" vertical="center" wrapText="1"/>
      <protection hidden="1"/>
    </xf>
    <xf numFmtId="0" fontId="0" fillId="0" borderId="62" xfId="0" applyBorder="1">
      <alignment vertical="center"/>
    </xf>
    <xf numFmtId="0" fontId="10" fillId="0" borderId="57" xfId="0" applyFont="1" applyBorder="1" applyAlignment="1" applyProtection="1">
      <alignment horizontal="left" vertical="center" wrapText="1"/>
      <protection hidden="1"/>
    </xf>
    <xf numFmtId="0" fontId="53" fillId="0" borderId="61" xfId="0" applyFont="1" applyBorder="1" applyAlignment="1" applyProtection="1">
      <alignment horizontal="left" vertical="center"/>
      <protection hidden="1"/>
    </xf>
    <xf numFmtId="0" fontId="0" fillId="0" borderId="66" xfId="0" applyBorder="1">
      <alignment vertical="center"/>
    </xf>
    <xf numFmtId="0" fontId="58" fillId="0" borderId="61"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0" fillId="0" borderId="22" xfId="0" applyBorder="1">
      <alignment vertical="center"/>
    </xf>
    <xf numFmtId="0" fontId="1" fillId="0" borderId="19" xfId="0" applyFont="1" applyBorder="1" applyAlignment="1" applyProtection="1">
      <alignment horizontal="center" vertical="center"/>
      <protection hidden="1"/>
    </xf>
    <xf numFmtId="0" fontId="0" fillId="0" borderId="60" xfId="0" applyBorder="1">
      <alignment vertical="center"/>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0" fillId="0" borderId="11" xfId="0" applyBorder="1">
      <alignment vertical="center"/>
    </xf>
    <xf numFmtId="0" fontId="58" fillId="0" borderId="10" xfId="0" applyFont="1" applyBorder="1" applyAlignment="1" applyProtection="1">
      <alignment horizontal="center" vertical="center"/>
      <protection hidden="1"/>
    </xf>
    <xf numFmtId="0" fontId="58" fillId="0" borderId="57" xfId="0" applyFont="1" applyBorder="1" applyAlignment="1" applyProtection="1">
      <alignment horizontal="right" vertical="center" shrinkToFit="1"/>
      <protection hidden="1"/>
    </xf>
    <xf numFmtId="0" fontId="58" fillId="0" borderId="57" xfId="0" applyFont="1" applyBorder="1" applyAlignment="1" applyProtection="1">
      <alignment horizontal="left" vertical="center"/>
      <protection hidden="1"/>
    </xf>
    <xf numFmtId="0" fontId="30" fillId="0" borderId="20" xfId="0" applyFont="1" applyBorder="1" applyAlignment="1" applyProtection="1">
      <alignment horizontal="left" vertical="center"/>
      <protection hidden="1"/>
    </xf>
    <xf numFmtId="0" fontId="9" fillId="0" borderId="20" xfId="0" applyFont="1" applyBorder="1" applyAlignment="1" applyProtection="1">
      <alignment horizontal="left" vertical="center"/>
      <protection hidden="1"/>
    </xf>
    <xf numFmtId="0" fontId="3" fillId="0" borderId="55" xfId="0" applyFont="1" applyBorder="1" applyAlignment="1" applyProtection="1">
      <alignment horizontal="center" vertical="center" wrapText="1"/>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61" xfId="0" applyFont="1" applyBorder="1" applyAlignment="1" applyProtection="1">
      <alignment horizontal="left" vertical="center"/>
      <protection hidden="1"/>
    </xf>
    <xf numFmtId="0" fontId="1" fillId="0" borderId="40" xfId="0" applyFont="1" applyBorder="1" applyAlignment="1">
      <alignment horizontal="left" vertical="center"/>
    </xf>
    <xf numFmtId="0" fontId="1" fillId="0" borderId="66" xfId="0" applyFont="1"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55" xfId="0" applyFont="1" applyBorder="1" applyAlignment="1" applyProtection="1">
      <alignment horizontal="left" vertical="center" shrinkToFit="1"/>
      <protection hidden="1"/>
    </xf>
    <xf numFmtId="0" fontId="58" fillId="0" borderId="34" xfId="0" applyFont="1" applyBorder="1" applyAlignment="1" applyProtection="1">
      <alignment horizontal="left" vertical="center" shrinkToFit="1"/>
      <protection hidden="1"/>
    </xf>
    <xf numFmtId="0" fontId="58" fillId="0" borderId="59" xfId="0" applyFont="1" applyBorder="1" applyAlignment="1" applyProtection="1">
      <alignment horizontal="left" vertical="center" shrinkToFit="1"/>
      <protection hidden="1"/>
    </xf>
    <xf numFmtId="0" fontId="0" fillId="0" borderId="50" xfId="0" applyBorder="1">
      <alignment vertical="center"/>
    </xf>
    <xf numFmtId="0" fontId="9" fillId="0" borderId="61" xfId="0" applyFont="1" applyBorder="1" applyAlignment="1" applyProtection="1">
      <alignment horizontal="center" vertical="center"/>
      <protection hidden="1"/>
    </xf>
    <xf numFmtId="0" fontId="9" fillId="0" borderId="61" xfId="0" applyFont="1" applyBorder="1" applyAlignment="1" applyProtection="1">
      <alignment horizontal="left" vertical="center"/>
      <protection hidden="1"/>
    </xf>
    <xf numFmtId="0" fontId="1" fillId="0" borderId="35" xfId="0" applyFont="1" applyBorder="1" applyAlignment="1">
      <alignment horizontal="left" vertical="center"/>
    </xf>
    <xf numFmtId="0" fontId="9" fillId="0" borderId="55" xfId="0" applyFont="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9" fillId="0" borderId="57" xfId="0" applyFont="1" applyBorder="1" applyAlignment="1" applyProtection="1">
      <alignment horizontal="center" vertical="center"/>
      <protection hidden="1"/>
    </xf>
    <xf numFmtId="0" fontId="58" fillId="0" borderId="82"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27" xfId="0" applyFont="1" applyBorder="1" applyAlignment="1">
      <alignment horizontal="left" vertical="center"/>
    </xf>
    <xf numFmtId="0" fontId="6" fillId="0" borderId="55" xfId="0" applyFont="1" applyBorder="1" applyAlignment="1" applyProtection="1">
      <alignment horizontal="left" vertical="center" shrinkToFit="1"/>
      <protection hidden="1"/>
    </xf>
    <xf numFmtId="0" fontId="1" fillId="0" borderId="74" xfId="0" applyFont="1" applyBorder="1" applyAlignment="1" applyProtection="1">
      <alignment horizontal="center" vertical="center"/>
      <protection hidden="1"/>
    </xf>
    <xf numFmtId="0" fontId="58" fillId="27" borderId="84" xfId="0" applyFont="1" applyFill="1" applyBorder="1" applyAlignment="1" applyProtection="1">
      <alignment horizontal="left"/>
      <protection hidden="1"/>
    </xf>
    <xf numFmtId="0" fontId="0" fillId="0" borderId="85" xfId="0" applyBorder="1">
      <alignment vertical="center"/>
    </xf>
    <xf numFmtId="0" fontId="0" fillId="0" borderId="90" xfId="0" applyBorder="1">
      <alignment vertical="center"/>
    </xf>
    <xf numFmtId="0" fontId="58" fillId="27" borderId="12" xfId="0" applyFont="1" applyFill="1" applyBorder="1" applyAlignment="1" applyProtection="1">
      <alignment horizontal="center" vertical="center"/>
      <protection hidden="1"/>
    </xf>
    <xf numFmtId="0" fontId="0" fillId="0" borderId="14" xfId="0" applyBorder="1">
      <alignment vertical="center"/>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9" fillId="27" borderId="80" xfId="0" applyFont="1" applyFill="1" applyBorder="1" applyAlignment="1" applyProtection="1">
      <alignment horizontal="left" vertical="center"/>
      <protection hidden="1"/>
    </xf>
    <xf numFmtId="0" fontId="0" fillId="0" borderId="31" xfId="0" applyBorder="1">
      <alignment vertical="center"/>
    </xf>
    <xf numFmtId="0" fontId="1" fillId="27" borderId="69" xfId="0" applyFont="1" applyFill="1" applyBorder="1" applyAlignment="1" applyProtection="1">
      <alignment horizontal="center" vertical="center"/>
      <protection hidden="1"/>
    </xf>
    <xf numFmtId="0" fontId="9" fillId="0" borderId="80" xfId="0" applyFont="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53"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9" fillId="0" borderId="57" xfId="0" applyFont="1" applyBorder="1" applyAlignment="1" applyProtection="1">
      <alignment horizontal="left" vertical="center"/>
      <protection hidden="1"/>
    </xf>
    <xf numFmtId="0" fontId="3" fillId="0" borderId="46" xfId="0" applyFont="1" applyBorder="1" applyAlignment="1" applyProtection="1">
      <alignment horizontal="center" vertical="center" shrinkToFit="1"/>
      <protection hidden="1"/>
    </xf>
    <xf numFmtId="0" fontId="0" fillId="0" borderId="34" xfId="0" applyBorder="1" applyAlignment="1">
      <alignment vertical="center" shrinkToFit="1"/>
    </xf>
    <xf numFmtId="0" fontId="3" fillId="0" borderId="34" xfId="0"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0" fillId="0" borderId="27" xfId="0" applyBorder="1" applyAlignment="1">
      <alignment vertical="center" shrinkToFit="1"/>
    </xf>
    <xf numFmtId="0" fontId="3" fillId="0" borderId="27" xfId="0" applyFont="1" applyBorder="1" applyAlignment="1" applyProtection="1">
      <alignment horizontal="left" vertical="center" shrinkToFi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7" xfId="0" applyFont="1" applyBorder="1" applyAlignment="1">
      <alignment horizontal="left" vertical="center"/>
    </xf>
    <xf numFmtId="0" fontId="1" fillId="0" borderId="34" xfId="0" applyFont="1" applyBorder="1" applyAlignment="1">
      <alignment horizontal="left" vertical="center"/>
    </xf>
    <xf numFmtId="0" fontId="1" fillId="0" borderId="59" xfId="0" applyFont="1" applyBorder="1" applyAlignment="1">
      <alignment horizontal="left" vertical="center"/>
    </xf>
    <xf numFmtId="0" fontId="30" fillId="0" borderId="26"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3" fillId="27" borderId="19" xfId="0" applyFont="1" applyFill="1" applyBorder="1" applyAlignment="1" applyProtection="1">
      <alignment horizontal="center" vertical="center" textRotation="255"/>
      <protection hidden="1"/>
    </xf>
    <xf numFmtId="0" fontId="1" fillId="27" borderId="19" xfId="0" applyFont="1" applyFill="1" applyBorder="1" applyAlignment="1" applyProtection="1">
      <alignment horizontal="center"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7" xfId="0" applyFont="1" applyBorder="1" applyAlignment="1" applyProtection="1">
      <alignment horizontal="left" vertical="center" wrapText="1"/>
      <protection hidden="1"/>
    </xf>
    <xf numFmtId="0" fontId="52" fillId="0" borderId="82" xfId="0" applyFont="1" applyBorder="1" applyAlignment="1" applyProtection="1">
      <alignment horizontal="center" vertical="center" wrapText="1"/>
      <protection hidden="1"/>
    </xf>
    <xf numFmtId="0" fontId="52" fillId="0" borderId="36" xfId="0" applyFont="1" applyBorder="1" applyAlignment="1" applyProtection="1">
      <alignment horizontal="center" vertical="center" wrapText="1"/>
      <protection hidden="1"/>
    </xf>
    <xf numFmtId="0" fontId="52" fillId="0" borderId="48"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7" xfId="0" applyFont="1" applyBorder="1" applyAlignment="1" applyProtection="1">
      <alignment horizontal="center" vertical="center" wrapText="1"/>
      <protection hidden="1"/>
    </xf>
    <xf numFmtId="0" fontId="52" fillId="0" borderId="46"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59" xfId="0" applyFont="1" applyBorder="1" applyAlignment="1" applyProtection="1">
      <alignment horizontal="left"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52" fillId="0" borderId="52"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8"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3" fillId="0" borderId="12" xfId="0" applyFont="1" applyBorder="1" applyAlignment="1" applyProtection="1">
      <alignment horizontal="left" vertical="center" wrapText="1"/>
      <protection hidden="1"/>
    </xf>
    <xf numFmtId="0" fontId="53" fillId="0" borderId="10" xfId="0" applyFont="1" applyBorder="1" applyAlignment="1" applyProtection="1">
      <alignment horizontal="left" vertical="center" wrapText="1"/>
      <protection hidden="1"/>
    </xf>
    <xf numFmtId="0" fontId="58" fillId="27" borderId="57" xfId="0" applyFont="1" applyFill="1" applyBorder="1" applyAlignment="1" applyProtection="1">
      <alignment horizontal="left" vertical="center"/>
      <protection hidden="1"/>
    </xf>
    <xf numFmtId="0" fontId="3" fillId="27" borderId="82" xfId="0" applyFont="1" applyFill="1" applyBorder="1" applyAlignment="1" applyProtection="1">
      <alignment horizontal="left" vertical="center"/>
      <protection hidden="1"/>
    </xf>
    <xf numFmtId="0" fontId="0" fillId="0" borderId="83" xfId="0" applyBorder="1">
      <alignment vertical="center"/>
    </xf>
    <xf numFmtId="0" fontId="0" fillId="0" borderId="89" xfId="0" applyBorder="1">
      <alignment vertical="center"/>
    </xf>
    <xf numFmtId="0" fontId="58" fillId="27" borderId="10" xfId="0" applyFont="1" applyFill="1" applyBorder="1" applyAlignment="1" applyProtection="1">
      <alignment horizontal="left"/>
      <protection hidden="1"/>
    </xf>
    <xf numFmtId="0" fontId="30" fillId="0" borderId="82" xfId="0" applyFont="1" applyBorder="1" applyAlignment="1" applyProtection="1">
      <alignment horizontal="left" vertical="center"/>
      <protection hidden="1"/>
    </xf>
    <xf numFmtId="0" fontId="9" fillId="0" borderId="46" xfId="0" applyFont="1" applyBorder="1" applyAlignment="1" applyProtection="1">
      <alignment horizontal="center" vertical="center"/>
      <protection hidden="1"/>
    </xf>
    <xf numFmtId="0" fontId="58" fillId="29" borderId="80" xfId="0" applyFont="1" applyFill="1" applyBorder="1" applyAlignment="1" applyProtection="1">
      <alignment horizontal="left" vertical="center" shrinkToFit="1"/>
      <protection hidden="1"/>
    </xf>
    <xf numFmtId="0" fontId="1" fillId="0" borderId="46"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3" fillId="0" borderId="20"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0" fillId="0" borderId="17" xfId="0" applyBorder="1">
      <alignment vertical="center"/>
    </xf>
    <xf numFmtId="0" fontId="0" fillId="0" borderId="29" xfId="0" applyBorder="1">
      <alignment vertical="center"/>
    </xf>
    <xf numFmtId="0" fontId="3" fillId="0" borderId="64" xfId="0" applyFont="1" applyBorder="1" applyAlignment="1" applyProtection="1">
      <alignment horizontal="center" vertical="center"/>
      <protection hidden="1"/>
    </xf>
    <xf numFmtId="0" fontId="0" fillId="0" borderId="43" xfId="0" applyBorder="1">
      <alignment vertical="center"/>
    </xf>
    <xf numFmtId="0" fontId="13" fillId="0" borderId="12"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3" fillId="27" borderId="10" xfId="0" applyFont="1" applyFill="1" applyBorder="1" applyAlignment="1" applyProtection="1">
      <alignment horizontal="left" vertical="center"/>
      <protection hidden="1"/>
    </xf>
    <xf numFmtId="0" fontId="1" fillId="0" borderId="26" xfId="0" applyFont="1" applyBorder="1" applyAlignment="1">
      <alignment horizontal="left" vertical="center"/>
    </xf>
    <xf numFmtId="0" fontId="1" fillId="0" borderId="81" xfId="0" applyFont="1" applyBorder="1" applyAlignment="1">
      <alignment horizontal="left" vertical="center"/>
    </xf>
    <xf numFmtId="0" fontId="58" fillId="27" borderId="61" xfId="0" applyFont="1" applyFill="1" applyBorder="1" applyAlignment="1" applyProtection="1">
      <alignment horizontal="left"/>
      <protection hidden="1"/>
    </xf>
    <xf numFmtId="0" fontId="8" fillId="0" borderId="0" xfId="0" applyFont="1" applyAlignment="1" applyProtection="1">
      <alignment horizontal="left" vertical="center" wrapText="1" shrinkToFit="1"/>
      <protection hidden="1"/>
    </xf>
    <xf numFmtId="0" fontId="62" fillId="0" borderId="0" xfId="0" applyFont="1" applyAlignment="1" applyProtection="1">
      <alignment horizontal="center" vertical="center"/>
      <protection locked="0"/>
    </xf>
    <xf numFmtId="0" fontId="30" fillId="27" borderId="10" xfId="0" applyFont="1" applyFill="1" applyBorder="1" applyAlignment="1" applyProtection="1">
      <alignment horizontal="left" vertical="center" wrapText="1"/>
      <protection hidden="1"/>
    </xf>
    <xf numFmtId="0" fontId="0" fillId="0" borderId="10" xfId="0" applyBorder="1">
      <alignment vertical="center"/>
    </xf>
    <xf numFmtId="0" fontId="0" fillId="0" borderId="84" xfId="0" applyBorder="1">
      <alignment vertical="center"/>
    </xf>
    <xf numFmtId="0" fontId="0" fillId="0" borderId="86" xfId="0" applyBorder="1">
      <alignment vertical="center"/>
    </xf>
    <xf numFmtId="0" fontId="30" fillId="0" borderId="16" xfId="0" applyFont="1" applyBorder="1" applyAlignment="1" applyProtection="1">
      <alignment horizontal="center" vertical="center"/>
      <protection hidden="1"/>
    </xf>
    <xf numFmtId="0" fontId="0" fillId="0" borderId="18" xfId="0" applyBorder="1">
      <alignment vertical="center"/>
    </xf>
    <xf numFmtId="0" fontId="53" fillId="0" borderId="82" xfId="0" applyFont="1" applyBorder="1" applyAlignment="1" applyProtection="1">
      <alignment horizontal="left" vertical="center"/>
      <protection hidden="1"/>
    </xf>
    <xf numFmtId="0" fontId="72" fillId="0" borderId="36" xfId="0" applyFont="1" applyBorder="1" applyAlignment="1">
      <alignment horizontal="left" vertical="center"/>
    </xf>
    <xf numFmtId="0" fontId="72" fillId="0" borderId="83" xfId="0" applyFont="1" applyBorder="1" applyAlignment="1">
      <alignment horizontal="left" vertical="center"/>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58" fillId="26" borderId="12" xfId="0" applyFont="1" applyFill="1" applyBorder="1" applyAlignment="1" applyProtection="1">
      <alignment horizontal="left"/>
      <protection hidden="1"/>
    </xf>
    <xf numFmtId="0" fontId="58" fillId="26" borderId="64"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3"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10" fillId="26" borderId="57"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8" xfId="0" applyFont="1" applyFill="1" applyBorder="1" applyAlignment="1" applyProtection="1">
      <alignment horizontal="center" vertical="center"/>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9" fillId="0" borderId="16" xfId="0" applyFont="1" applyBorder="1" applyAlignment="1" applyProtection="1">
      <alignment horizontal="center" vertical="center" wrapText="1"/>
      <protection hidden="1"/>
    </xf>
    <xf numFmtId="0" fontId="76" fillId="0" borderId="40" xfId="0" applyFont="1" applyBorder="1" applyAlignment="1" applyProtection="1">
      <alignment horizontal="center" vertical="center"/>
      <protection locked="0"/>
    </xf>
    <xf numFmtId="0" fontId="10" fillId="0" borderId="10" xfId="0" applyFont="1" applyBorder="1" applyAlignment="1" applyProtection="1">
      <alignment horizontal="left" vertical="center"/>
      <protection hidden="1"/>
    </xf>
    <xf numFmtId="0" fontId="7" fillId="0" borderId="16" xfId="0" applyFont="1" applyBorder="1" applyAlignment="1" applyProtection="1">
      <alignment horizontal="left" vertical="center" shrinkToFit="1"/>
      <protection hidden="1"/>
    </xf>
    <xf numFmtId="0" fontId="1" fillId="27" borderId="60" xfId="0" applyFont="1" applyFill="1" applyBorder="1" applyAlignment="1" applyProtection="1">
      <alignment horizontal="center" vertical="center"/>
      <protection hidden="1"/>
    </xf>
    <xf numFmtId="0" fontId="52" fillId="26" borderId="80"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73" fillId="0" borderId="40" xfId="0" applyFont="1" applyBorder="1" applyAlignment="1" applyProtection="1">
      <alignment horizontal="right" vertical="center" wrapText="1"/>
      <protection hidden="1"/>
    </xf>
    <xf numFmtId="0" fontId="9" fillId="0" borderId="20"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29" borderId="80"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1" xfId="0" applyFont="1" applyFill="1" applyBorder="1" applyAlignment="1" applyProtection="1">
      <alignment horizontal="center" vertical="center" wrapText="1"/>
      <protection hidden="1"/>
    </xf>
    <xf numFmtId="0" fontId="3" fillId="0" borderId="15"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89" xfId="0" applyFont="1" applyBorder="1" applyAlignment="1" applyProtection="1">
      <alignment horizontal="center" vertical="center" textRotation="255"/>
      <protection hidden="1"/>
    </xf>
    <xf numFmtId="0" fontId="53" fillId="0" borderId="36"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2" fillId="26" borderId="82" xfId="0" applyFont="1" applyFill="1" applyBorder="1" applyAlignment="1" applyProtection="1">
      <alignment horizontal="left" vertical="center"/>
      <protection hidden="1"/>
    </xf>
    <xf numFmtId="0" fontId="52" fillId="26" borderId="36" xfId="0" applyFont="1" applyFill="1" applyBorder="1" applyAlignment="1" applyProtection="1">
      <alignment horizontal="left" vertical="center"/>
      <protection hidden="1"/>
    </xf>
    <xf numFmtId="0" fontId="52" fillId="26" borderId="83" xfId="0" applyFont="1" applyFill="1" applyBorder="1" applyAlignment="1" applyProtection="1">
      <alignment horizontal="left" vertical="center"/>
      <protection hidden="1"/>
    </xf>
    <xf numFmtId="0" fontId="3" fillId="26" borderId="80"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1" xfId="0" applyFont="1" applyFill="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6"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9" fillId="0" borderId="27" xfId="0" applyFont="1" applyBorder="1" applyAlignment="1" applyProtection="1">
      <alignment horizontal="center" vertical="center"/>
      <protection hidden="1"/>
    </xf>
    <xf numFmtId="0" fontId="3" fillId="0" borderId="73" xfId="0" applyFont="1" applyBorder="1" applyAlignment="1" applyProtection="1">
      <alignment horizontal="center" vertical="center"/>
      <protection hidden="1"/>
    </xf>
    <xf numFmtId="0" fontId="3" fillId="0" borderId="39" xfId="0" applyFont="1" applyBorder="1" applyAlignment="1" applyProtection="1">
      <alignment horizontal="center" vertical="center"/>
      <protection hidden="1"/>
    </xf>
    <xf numFmtId="49" fontId="61" fillId="0" borderId="49" xfId="0" applyNumberFormat="1" applyFont="1" applyBorder="1" applyAlignment="1" applyProtection="1">
      <alignment horizontal="center" vertical="center" shrinkToFit="1"/>
      <protection locked="0"/>
    </xf>
    <xf numFmtId="49" fontId="61" fillId="0" borderId="36" xfId="0" applyNumberFormat="1" applyFont="1" applyBorder="1" applyAlignment="1" applyProtection="1">
      <alignment horizontal="center" vertical="center" shrinkToFit="1"/>
      <protection locked="0"/>
    </xf>
    <xf numFmtId="49" fontId="61" fillId="0" borderId="48" xfId="0" applyNumberFormat="1" applyFont="1" applyBorder="1" applyAlignment="1" applyProtection="1">
      <alignment horizontal="center" vertical="center" shrinkToFit="1"/>
      <protection locked="0"/>
    </xf>
    <xf numFmtId="49" fontId="61" fillId="0" borderId="51" xfId="0" applyNumberFormat="1" applyFont="1" applyBorder="1" applyAlignment="1" applyProtection="1">
      <alignment horizontal="center" vertical="center" shrinkToFit="1"/>
      <protection locked="0"/>
    </xf>
    <xf numFmtId="49" fontId="61" fillId="0" borderId="40" xfId="0" applyNumberFormat="1" applyFont="1" applyBorder="1" applyAlignment="1" applyProtection="1">
      <alignment horizontal="center" vertical="center" shrinkToFit="1"/>
      <protection locked="0"/>
    </xf>
    <xf numFmtId="49" fontId="61" fillId="0" borderId="35" xfId="0" applyNumberFormat="1" applyFont="1" applyBorder="1" applyAlignment="1" applyProtection="1">
      <alignment horizontal="center" vertical="center" shrinkToFit="1"/>
      <protection locked="0"/>
    </xf>
    <xf numFmtId="0" fontId="3" fillId="0" borderId="38" xfId="0" applyFont="1" applyBorder="1" applyAlignment="1" applyProtection="1">
      <alignment horizontal="center" vertical="center"/>
      <protection hidden="1"/>
    </xf>
    <xf numFmtId="0" fontId="1" fillId="0" borderId="46"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3" fillId="0" borderId="34"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0" borderId="36"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49"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49" fontId="44" fillId="0" borderId="46"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40" xfId="0" applyFont="1" applyBorder="1" applyAlignment="1" applyProtection="1">
      <alignment horizontal="right" vertical="center" shrinkToFit="1"/>
      <protection hidden="1"/>
    </xf>
    <xf numFmtId="0" fontId="30" fillId="0" borderId="38" xfId="0" applyFont="1" applyBorder="1" applyAlignment="1" applyProtection="1">
      <alignment horizontal="center" vertical="center" wrapText="1"/>
      <protection hidden="1"/>
    </xf>
    <xf numFmtId="0" fontId="30" fillId="0" borderId="38"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40" xfId="0" applyFont="1" applyBorder="1" applyAlignment="1" applyProtection="1">
      <alignment horizontal="left" vertical="center" shrinkToFit="1"/>
      <protection hidden="1"/>
    </xf>
    <xf numFmtId="0" fontId="60"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13" Type="http://schemas.openxmlformats.org/officeDocument/2006/relationships/image" Target="../media/image25.png"/><Relationship Id="rId3" Type="http://schemas.openxmlformats.org/officeDocument/2006/relationships/image" Target="../media/image16.jpeg"/><Relationship Id="rId7" Type="http://schemas.openxmlformats.org/officeDocument/2006/relationships/image" Target="../media/image6.pn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647" name="Picture 40" descr="m12_u">
          <a:extLst>
            <a:ext uri="{FF2B5EF4-FFF2-40B4-BE49-F238E27FC236}">
              <a16:creationId xmlns:a16="http://schemas.microsoft.com/office/drawing/2014/main" id="{00000000-0008-0000-0000-00002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648" name="Picture 38" descr="m12_u">
          <a:extLst>
            <a:ext uri="{FF2B5EF4-FFF2-40B4-BE49-F238E27FC236}">
              <a16:creationId xmlns:a16="http://schemas.microsoft.com/office/drawing/2014/main" id="{00000000-0008-0000-0000-000028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649" name="Picture 39" descr="m12_y">
          <a:extLst>
            <a:ext uri="{FF2B5EF4-FFF2-40B4-BE49-F238E27FC236}">
              <a16:creationId xmlns:a16="http://schemas.microsoft.com/office/drawing/2014/main" id="{00000000-0008-0000-0000-000029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653" name="Group 33">
          <a:extLst>
            <a:ext uri="{FF2B5EF4-FFF2-40B4-BE49-F238E27FC236}">
              <a16:creationId xmlns:a16="http://schemas.microsoft.com/office/drawing/2014/main" id="{00000000-0008-0000-0000-00002D120000}"/>
            </a:ext>
          </a:extLst>
        </xdr:cNvPr>
        <xdr:cNvGrpSpPr>
          <a:grpSpLocks/>
        </xdr:cNvGrpSpPr>
      </xdr:nvGrpSpPr>
      <xdr:grpSpPr bwMode="auto">
        <a:xfrm>
          <a:off x="171450" y="361950"/>
          <a:ext cx="685800" cy="219075"/>
          <a:chOff x="0" y="1"/>
          <a:chExt cx="1079" cy="344"/>
        </a:xfrm>
      </xdr:grpSpPr>
      <xdr:sp macro="" textlink="">
        <xdr:nvSpPr>
          <xdr:cNvPr id="4655" name="Freeform 34">
            <a:extLst>
              <a:ext uri="{FF2B5EF4-FFF2-40B4-BE49-F238E27FC236}">
                <a16:creationId xmlns:a16="http://schemas.microsoft.com/office/drawing/2014/main" id="{00000000-0008-0000-0000-00002F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56" name="Freeform 35">
            <a:extLst>
              <a:ext uri="{FF2B5EF4-FFF2-40B4-BE49-F238E27FC236}">
                <a16:creationId xmlns:a16="http://schemas.microsoft.com/office/drawing/2014/main" id="{00000000-0008-0000-0000-000030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57" name="Freeform 36">
            <a:extLst>
              <a:ext uri="{FF2B5EF4-FFF2-40B4-BE49-F238E27FC236}">
                <a16:creationId xmlns:a16="http://schemas.microsoft.com/office/drawing/2014/main" id="{00000000-0008-0000-0000-000031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0</xdr:colOff>
      <xdr:row>0</xdr:row>
      <xdr:rowOff>171450</xdr:rowOff>
    </xdr:from>
    <xdr:to>
      <xdr:col>34</xdr:col>
      <xdr:colOff>57150</xdr:colOff>
      <xdr:row>10</xdr:row>
      <xdr:rowOff>85725</xdr:rowOff>
    </xdr:to>
    <xdr:pic>
      <xdr:nvPicPr>
        <xdr:cNvPr id="4654" name="Picture 43" descr="ex260_12">
          <a:extLst>
            <a:ext uri="{FF2B5EF4-FFF2-40B4-BE49-F238E27FC236}">
              <a16:creationId xmlns:a16="http://schemas.microsoft.com/office/drawing/2014/main" id="{00000000-0008-0000-0000-00002E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05775" y="171450"/>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76200</xdr:colOff>
      <xdr:row>65</xdr:row>
      <xdr:rowOff>19050</xdr:rowOff>
    </xdr:from>
    <xdr:to>
      <xdr:col>12</xdr:col>
      <xdr:colOff>438150</xdr:colOff>
      <xdr:row>67</xdr:row>
      <xdr:rowOff>619125</xdr:rowOff>
    </xdr:to>
    <xdr:grpSp>
      <xdr:nvGrpSpPr>
        <xdr:cNvPr id="10863" name="Group 52">
          <a:extLst>
            <a:ext uri="{FF2B5EF4-FFF2-40B4-BE49-F238E27FC236}">
              <a16:creationId xmlns:a16="http://schemas.microsoft.com/office/drawing/2014/main" id="{00000000-0008-0000-0100-00006F2A0000}"/>
            </a:ext>
          </a:extLst>
        </xdr:cNvPr>
        <xdr:cNvGrpSpPr>
          <a:grpSpLocks/>
        </xdr:cNvGrpSpPr>
      </xdr:nvGrpSpPr>
      <xdr:grpSpPr bwMode="auto">
        <a:xfrm>
          <a:off x="4676775" y="10706100"/>
          <a:ext cx="3705225" cy="971550"/>
          <a:chOff x="456" y="900"/>
          <a:chExt cx="427" cy="102"/>
        </a:xfrm>
      </xdr:grpSpPr>
      <xdr:pic>
        <xdr:nvPicPr>
          <xdr:cNvPr id="10873" name="Picture 21" descr="10_toritukr_24 のコピー">
            <a:extLst>
              <a:ext uri="{FF2B5EF4-FFF2-40B4-BE49-F238E27FC236}">
                <a16:creationId xmlns:a16="http://schemas.microsoft.com/office/drawing/2014/main" id="{00000000-0008-0000-0100-0000792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0874" name="Rectangle 51">
            <a:extLst>
              <a:ext uri="{FF2B5EF4-FFF2-40B4-BE49-F238E27FC236}">
                <a16:creationId xmlns:a16="http://schemas.microsoft.com/office/drawing/2014/main" id="{00000000-0008-0000-0100-00007A2A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0865" name="Picture 9" descr="名刺">
          <a:extLst>
            <a:ext uri="{FF2B5EF4-FFF2-40B4-BE49-F238E27FC236}">
              <a16:creationId xmlns:a16="http://schemas.microsoft.com/office/drawing/2014/main" id="{00000000-0008-0000-0100-0000712A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610850" y="504825"/>
          <a:ext cx="66675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0866" name="Picture 10" descr="ex260_kyokusei">
          <a:extLst>
            <a:ext uri="{FF2B5EF4-FFF2-40B4-BE49-F238E27FC236}">
              <a16:creationId xmlns:a16="http://schemas.microsoft.com/office/drawing/2014/main" id="{00000000-0008-0000-0100-0000722A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57725" y="472440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10867" name="Picture 11" descr="ex260_rensu2">
          <a:extLst>
            <a:ext uri="{FF2B5EF4-FFF2-40B4-BE49-F238E27FC236}">
              <a16:creationId xmlns:a16="http://schemas.microsoft.com/office/drawing/2014/main" id="{00000000-0008-0000-0100-0000732A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38675" y="56388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0868" name="Picture 18" descr="10_pe_ichi のコピー">
          <a:extLst>
            <a:ext uri="{FF2B5EF4-FFF2-40B4-BE49-F238E27FC236}">
              <a16:creationId xmlns:a16="http://schemas.microsoft.com/office/drawing/2014/main" id="{00000000-0008-0000-0100-0000742A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19625" y="79819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0869" name="Picture 19" descr="10_kyu_haiki のコピー">
          <a:extLst>
            <a:ext uri="{FF2B5EF4-FFF2-40B4-BE49-F238E27FC236}">
              <a16:creationId xmlns:a16="http://schemas.microsoft.com/office/drawing/2014/main" id="{00000000-0008-0000-0100-0000752A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0100" y="8791575"/>
          <a:ext cx="3048000" cy="723900"/>
        </a:xfrm>
        <a:prstGeom prst="rect">
          <a:avLst/>
        </a:prstGeom>
        <a:noFill/>
        <a:ln w="9525">
          <a:noFill/>
          <a:miter lim="800000"/>
          <a:headEnd/>
          <a:tailEnd/>
        </a:ln>
      </xdr:spPr>
    </xdr:pic>
    <xdr:clientData/>
  </xdr:twoCellAnchor>
  <xdr:twoCellAnchor editAs="oneCell">
    <xdr:from>
      <xdr:col>7</xdr:col>
      <xdr:colOff>57150</xdr:colOff>
      <xdr:row>56</xdr:row>
      <xdr:rowOff>57150</xdr:rowOff>
    </xdr:from>
    <xdr:to>
      <xdr:col>9</xdr:col>
      <xdr:colOff>219075</xdr:colOff>
      <xdr:row>58</xdr:row>
      <xdr:rowOff>676275</xdr:rowOff>
    </xdr:to>
    <xdr:pic>
      <xdr:nvPicPr>
        <xdr:cNvPr id="10870" name="Picture 50" descr="無題">
          <a:extLst>
            <a:ext uri="{FF2B5EF4-FFF2-40B4-BE49-F238E27FC236}">
              <a16:creationId xmlns:a16="http://schemas.microsoft.com/office/drawing/2014/main" id="{00000000-0008-0000-0100-0000762A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57725" y="9639300"/>
          <a:ext cx="1552575" cy="1038225"/>
        </a:xfrm>
        <a:prstGeom prst="rect">
          <a:avLst/>
        </a:prstGeom>
        <a:noFill/>
        <a:ln w="9525">
          <a:noFill/>
          <a:miter lim="800000"/>
          <a:headEnd/>
          <a:tailEnd/>
        </a:ln>
      </xdr:spPr>
    </xdr:pic>
    <xdr:clientData/>
  </xdr:twoCellAnchor>
  <xdr:twoCellAnchor editAs="oneCell">
    <xdr:from>
      <xdr:col>7</xdr:col>
      <xdr:colOff>66675</xdr:colOff>
      <xdr:row>26</xdr:row>
      <xdr:rowOff>57150</xdr:rowOff>
    </xdr:from>
    <xdr:to>
      <xdr:col>10</xdr:col>
      <xdr:colOff>123825</xdr:colOff>
      <xdr:row>28</xdr:row>
      <xdr:rowOff>2390775</xdr:rowOff>
    </xdr:to>
    <xdr:pic>
      <xdr:nvPicPr>
        <xdr:cNvPr id="10871" name="Picture 717">
          <a:extLst>
            <a:ext uri="{FF2B5EF4-FFF2-40B4-BE49-F238E27FC236}">
              <a16:creationId xmlns:a16="http://schemas.microsoft.com/office/drawing/2014/main" id="{00000000-0008-0000-0100-0000772A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67250" y="1895475"/>
          <a:ext cx="2143125" cy="2705100"/>
        </a:xfrm>
        <a:prstGeom prst="rect">
          <a:avLst/>
        </a:prstGeom>
        <a:noFill/>
        <a:ln w="9525">
          <a:noFill/>
          <a:miter lim="800000"/>
          <a:headEnd/>
          <a:tailEnd/>
        </a:ln>
      </xdr:spPr>
    </xdr:pic>
    <xdr:clientData/>
  </xdr:twoCellAnchor>
  <xdr:twoCellAnchor editAs="oneCell">
    <xdr:from>
      <xdr:col>10</xdr:col>
      <xdr:colOff>314325</xdr:colOff>
      <xdr:row>26</xdr:row>
      <xdr:rowOff>133350</xdr:rowOff>
    </xdr:from>
    <xdr:to>
      <xdr:col>14</xdr:col>
      <xdr:colOff>276225</xdr:colOff>
      <xdr:row>28</xdr:row>
      <xdr:rowOff>1000125</xdr:rowOff>
    </xdr:to>
    <xdr:pic>
      <xdr:nvPicPr>
        <xdr:cNvPr id="10872" name="Picture 737">
          <a:extLst>
            <a:ext uri="{FF2B5EF4-FFF2-40B4-BE49-F238E27FC236}">
              <a16:creationId xmlns:a16="http://schemas.microsoft.com/office/drawing/2014/main" id="{00000000-0008-0000-0100-0000782A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000875" y="197167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11314" name="Picture 20" descr="00_haiatu のコピー">
          <a:extLst>
            <a:ext uri="{FF2B5EF4-FFF2-40B4-BE49-F238E27FC236}">
              <a16:creationId xmlns:a16="http://schemas.microsoft.com/office/drawing/2014/main" id="{00000000-0008-0000-0200-0000322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31921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11315" name="Picture 21" descr="00_kirikae のコピー">
          <a:extLst>
            <a:ext uri="{FF2B5EF4-FFF2-40B4-BE49-F238E27FC236}">
              <a16:creationId xmlns:a16="http://schemas.microsoft.com/office/drawing/2014/main" id="{00000000-0008-0000-0200-0000332C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11316" name="Picture 22" descr="00_koiru のコピー">
          <a:extLst>
            <a:ext uri="{FF2B5EF4-FFF2-40B4-BE49-F238E27FC236}">
              <a16:creationId xmlns:a16="http://schemas.microsoft.com/office/drawing/2014/main" id="{00000000-0008-0000-0200-0000342C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9256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11317" name="Picture 24" descr="00_pairotto_siyo のコピー">
          <a:extLst>
            <a:ext uri="{FF2B5EF4-FFF2-40B4-BE49-F238E27FC236}">
              <a16:creationId xmlns:a16="http://schemas.microsoft.com/office/drawing/2014/main" id="{00000000-0008-0000-0200-0000352C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5730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11318" name="Picture 25" descr="00_pairottoi_op のコピー">
          <a:extLst>
            <a:ext uri="{FF2B5EF4-FFF2-40B4-BE49-F238E27FC236}">
              <a16:creationId xmlns:a16="http://schemas.microsoft.com/office/drawing/2014/main" id="{00000000-0008-0000-0200-0000362C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41922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11319" name="Picture 53" descr="00_torituke_op_2 のコピー">
          <a:extLst>
            <a:ext uri="{FF2B5EF4-FFF2-40B4-BE49-F238E27FC236}">
              <a16:creationId xmlns:a16="http://schemas.microsoft.com/office/drawing/2014/main" id="{00000000-0008-0000-0200-0000372C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11320" name="Picture 72" descr="名刺">
          <a:extLst>
            <a:ext uri="{FF2B5EF4-FFF2-40B4-BE49-F238E27FC236}">
              <a16:creationId xmlns:a16="http://schemas.microsoft.com/office/drawing/2014/main" id="{00000000-0008-0000-0200-0000382C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11321" name="Picture 82" descr="56-12">
          <a:extLst>
            <a:ext uri="{FF2B5EF4-FFF2-40B4-BE49-F238E27FC236}">
              <a16:creationId xmlns:a16="http://schemas.microsoft.com/office/drawing/2014/main" id="{00000000-0008-0000-0200-0000392C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1830050"/>
          <a:ext cx="3209925"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11322" name="Picture 87" descr="00_ranpu のコピー">
          <a:extLst>
            <a:ext uri="{FF2B5EF4-FFF2-40B4-BE49-F238E27FC236}">
              <a16:creationId xmlns:a16="http://schemas.microsoft.com/office/drawing/2014/main" id="{00000000-0008-0000-0200-00003A2C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11323" name="Picture 88" descr="00_teikaku_56 のコピー">
          <a:extLst>
            <a:ext uri="{FF2B5EF4-FFF2-40B4-BE49-F238E27FC236}">
              <a16:creationId xmlns:a16="http://schemas.microsoft.com/office/drawing/2014/main" id="{00000000-0008-0000-0200-00003B2C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11324" name="Group 89">
          <a:extLst>
            <a:ext uri="{FF2B5EF4-FFF2-40B4-BE49-F238E27FC236}">
              <a16:creationId xmlns:a16="http://schemas.microsoft.com/office/drawing/2014/main" id="{00000000-0008-0000-0200-00003C2C0000}"/>
            </a:ext>
          </a:extLst>
        </xdr:cNvPr>
        <xdr:cNvGrpSpPr>
          <a:grpSpLocks/>
        </xdr:cNvGrpSpPr>
      </xdr:nvGrpSpPr>
      <xdr:grpSpPr bwMode="auto">
        <a:xfrm>
          <a:off x="4724400" y="2914650"/>
          <a:ext cx="2162175" cy="485775"/>
          <a:chOff x="492" y="176"/>
          <a:chExt cx="227" cy="51"/>
        </a:xfrm>
      </xdr:grpSpPr>
      <xdr:pic>
        <xdr:nvPicPr>
          <xdr:cNvPr id="11333" name="Picture 29" descr="00_teikaku_56 のコピー">
            <a:extLst>
              <a:ext uri="{FF2B5EF4-FFF2-40B4-BE49-F238E27FC236}">
                <a16:creationId xmlns:a16="http://schemas.microsoft.com/office/drawing/2014/main" id="{00000000-0008-0000-0200-0000452C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2" y="176"/>
            <a:ext cx="221" cy="48"/>
          </a:xfrm>
          <a:prstGeom prst="rect">
            <a:avLst/>
          </a:prstGeom>
          <a:noFill/>
          <a:ln w="9525">
            <a:noFill/>
            <a:miter lim="800000"/>
            <a:headEnd/>
            <a:tailEnd/>
          </a:ln>
        </xdr:spPr>
      </xdr:pic>
      <xdr:sp macro="" textlink="">
        <xdr:nvSpPr>
          <xdr:cNvPr id="11334" name="Rectangle 91">
            <a:extLst>
              <a:ext uri="{FF2B5EF4-FFF2-40B4-BE49-F238E27FC236}">
                <a16:creationId xmlns:a16="http://schemas.microsoft.com/office/drawing/2014/main" id="{00000000-0008-0000-0200-0000462C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11325" name="Group 92">
          <a:extLst>
            <a:ext uri="{FF2B5EF4-FFF2-40B4-BE49-F238E27FC236}">
              <a16:creationId xmlns:a16="http://schemas.microsoft.com/office/drawing/2014/main" id="{00000000-0008-0000-0200-00003D2C0000}"/>
            </a:ext>
          </a:extLst>
        </xdr:cNvPr>
        <xdr:cNvGrpSpPr>
          <a:grpSpLocks/>
        </xdr:cNvGrpSpPr>
      </xdr:nvGrpSpPr>
      <xdr:grpSpPr bwMode="auto">
        <a:xfrm>
          <a:off x="4667250" y="3505200"/>
          <a:ext cx="4248150" cy="1181100"/>
          <a:chOff x="490" y="237"/>
          <a:chExt cx="446" cy="124"/>
        </a:xfrm>
      </xdr:grpSpPr>
      <xdr:pic>
        <xdr:nvPicPr>
          <xdr:cNvPr id="11331" name="Picture 26" descr="00_ranpu のコピー">
            <a:extLst>
              <a:ext uri="{FF2B5EF4-FFF2-40B4-BE49-F238E27FC236}">
                <a16:creationId xmlns:a16="http://schemas.microsoft.com/office/drawing/2014/main" id="{00000000-0008-0000-0200-0000432C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11332" name="Rectangle 94">
            <a:extLst>
              <a:ext uri="{FF2B5EF4-FFF2-40B4-BE49-F238E27FC236}">
                <a16:creationId xmlns:a16="http://schemas.microsoft.com/office/drawing/2014/main" id="{00000000-0008-0000-0200-0000442C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171450</xdr:colOff>
      <xdr:row>15</xdr:row>
      <xdr:rowOff>171450</xdr:rowOff>
    </xdr:from>
    <xdr:to>
      <xdr:col>15</xdr:col>
      <xdr:colOff>371475</xdr:colOff>
      <xdr:row>16</xdr:row>
      <xdr:rowOff>542925</xdr:rowOff>
    </xdr:to>
    <xdr:sp macro="" textlink="">
      <xdr:nvSpPr>
        <xdr:cNvPr id="3167" name="Text Box 95">
          <a:extLst>
            <a:ext uri="{FF2B5EF4-FFF2-40B4-BE49-F238E27FC236}">
              <a16:creationId xmlns:a16="http://schemas.microsoft.com/office/drawing/2014/main" id="{00000000-0008-0000-0200-00005F0C0000}"/>
            </a:ext>
          </a:extLst>
        </xdr:cNvPr>
        <xdr:cNvSpPr txBox="1">
          <a:spLocks noChangeArrowheads="1"/>
        </xdr:cNvSpPr>
      </xdr:nvSpPr>
      <xdr:spPr bwMode="auto">
        <a:xfrm>
          <a:off x="6972300" y="29337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11327" name="Picture 97" descr="sy_ma">
          <a:extLst>
            <a:ext uri="{FF2B5EF4-FFF2-40B4-BE49-F238E27FC236}">
              <a16:creationId xmlns:a16="http://schemas.microsoft.com/office/drawing/2014/main" id="{00000000-0008-0000-0200-00003F2C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11328" name="Picture 27" descr="00_siru のコピー">
          <a:extLst>
            <a:ext uri="{FF2B5EF4-FFF2-40B4-BE49-F238E27FC236}">
              <a16:creationId xmlns:a16="http://schemas.microsoft.com/office/drawing/2014/main" id="{00000000-0008-0000-0200-0000402C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95250</xdr:colOff>
      <xdr:row>47</xdr:row>
      <xdr:rowOff>57150</xdr:rowOff>
    </xdr:from>
    <xdr:to>
      <xdr:col>13</xdr:col>
      <xdr:colOff>304800</xdr:colOff>
      <xdr:row>49</xdr:row>
      <xdr:rowOff>2095500</xdr:rowOff>
    </xdr:to>
    <xdr:pic>
      <xdr:nvPicPr>
        <xdr:cNvPr id="11330" name="Picture 146" descr="無題2">
          <a:extLst>
            <a:ext uri="{FF2B5EF4-FFF2-40B4-BE49-F238E27FC236}">
              <a16:creationId xmlns:a16="http://schemas.microsoft.com/office/drawing/2014/main" id="{00000000-0008-0000-0200-0000422C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733925" y="9248775"/>
          <a:ext cx="3524250" cy="2457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38100</xdr:rowOff>
    </xdr:from>
    <xdr:to>
      <xdr:col>40</xdr:col>
      <xdr:colOff>228600</xdr:colOff>
      <xdr:row>1</xdr:row>
      <xdr:rowOff>95250</xdr:rowOff>
    </xdr:to>
    <xdr:pic>
      <xdr:nvPicPr>
        <xdr:cNvPr id="7460" name="Picture 107" descr="名刺">
          <a:extLst>
            <a:ext uri="{FF2B5EF4-FFF2-40B4-BE49-F238E27FC236}">
              <a16:creationId xmlns:a16="http://schemas.microsoft.com/office/drawing/2014/main" id="{00000000-0008-0000-0300-000024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7" max="79" width="0" hidden="1" customWidth="1"/>
  </cols>
  <sheetData>
    <row r="1" spans="2:54" s="12" customFormat="1" ht="25.5" customHeight="1" x14ac:dyDescent="0.15">
      <c r="B1" s="418" t="s">
        <v>572</v>
      </c>
      <c r="C1" s="418"/>
      <c r="D1" s="418"/>
      <c r="E1" s="418"/>
      <c r="F1" s="418"/>
      <c r="G1" s="419"/>
      <c r="I1" s="13"/>
      <c r="J1" s="14" t="s">
        <v>665</v>
      </c>
      <c r="AI1" s="15"/>
      <c r="AQ1" s="380"/>
      <c r="AR1" s="381"/>
      <c r="AS1" s="381"/>
      <c r="AT1" s="381"/>
      <c r="AU1" s="381"/>
      <c r="AV1" s="381"/>
      <c r="AW1" s="381"/>
      <c r="AX1" s="381"/>
      <c r="AY1" s="381"/>
      <c r="AZ1" s="381"/>
      <c r="BA1" s="381"/>
      <c r="BB1" s="381"/>
    </row>
    <row r="2" spans="2:54" s="12" customFormat="1" ht="25.5" customHeight="1" x14ac:dyDescent="0.15">
      <c r="B2" s="418"/>
      <c r="C2" s="418"/>
      <c r="D2" s="418"/>
      <c r="E2" s="418"/>
      <c r="F2" s="418"/>
      <c r="G2" s="419"/>
      <c r="I2" s="13"/>
      <c r="J2" s="16" t="s">
        <v>836</v>
      </c>
      <c r="V2" s="156"/>
      <c r="AF2" s="17"/>
      <c r="AQ2" s="380"/>
      <c r="AR2" s="232" t="s">
        <v>364</v>
      </c>
      <c r="AS2" s="232" t="s">
        <v>365</v>
      </c>
      <c r="AT2" s="232" t="s">
        <v>366</v>
      </c>
      <c r="AU2" s="232"/>
      <c r="AV2" s="232" t="s">
        <v>367</v>
      </c>
      <c r="AW2" s="232" t="s">
        <v>368</v>
      </c>
      <c r="AX2" s="232" t="s">
        <v>369</v>
      </c>
      <c r="AY2" s="232"/>
      <c r="AZ2" s="232" t="s">
        <v>370</v>
      </c>
      <c r="BA2" s="232" t="s">
        <v>371</v>
      </c>
      <c r="BB2" s="232"/>
    </row>
    <row r="3" spans="2:54" ht="9" customHeight="1" x14ac:dyDescent="0.15"/>
    <row r="4" spans="2:54" s="1" customFormat="1" ht="21" customHeight="1" x14ac:dyDescent="0.15">
      <c r="C4" s="430" t="s">
        <v>261</v>
      </c>
      <c r="D4" s="430"/>
      <c r="E4" s="427"/>
      <c r="F4" s="428"/>
      <c r="G4" s="428"/>
      <c r="H4" s="428"/>
      <c r="I4" s="428"/>
      <c r="J4" s="429"/>
      <c r="K4" s="430" t="s">
        <v>262</v>
      </c>
      <c r="L4" s="430"/>
      <c r="M4" s="427"/>
      <c r="N4" s="428"/>
      <c r="O4" s="428"/>
      <c r="P4" s="428"/>
      <c r="Q4" s="428"/>
      <c r="R4" s="429"/>
      <c r="S4" s="430" t="s">
        <v>263</v>
      </c>
      <c r="T4" s="430"/>
      <c r="U4" s="427"/>
      <c r="V4" s="428"/>
      <c r="W4" s="428"/>
      <c r="X4" s="428"/>
      <c r="Y4" s="429"/>
      <c r="BA4" s="1" t="s">
        <v>264</v>
      </c>
      <c r="BB4" s="1" t="s">
        <v>265</v>
      </c>
    </row>
    <row r="5" spans="2:54" s="1" customFormat="1" ht="21" customHeight="1" x14ac:dyDescent="0.15">
      <c r="C5" s="430" t="s">
        <v>341</v>
      </c>
      <c r="D5" s="430"/>
      <c r="E5" s="427"/>
      <c r="F5" s="428"/>
      <c r="G5" s="428"/>
      <c r="H5" s="428"/>
      <c r="I5" s="428"/>
      <c r="J5" s="429"/>
      <c r="K5" s="430" t="s">
        <v>586</v>
      </c>
      <c r="L5" s="430"/>
      <c r="M5" s="427"/>
      <c r="N5" s="428"/>
      <c r="O5" s="428"/>
      <c r="P5" s="428"/>
      <c r="Q5" s="428"/>
      <c r="R5" s="429"/>
      <c r="BA5" s="1" t="s">
        <v>264</v>
      </c>
      <c r="BB5" s="1" t="s">
        <v>265</v>
      </c>
    </row>
    <row r="6" spans="2:54" s="1" customFormat="1" ht="21" customHeight="1" x14ac:dyDescent="0.15">
      <c r="C6" s="438" t="s">
        <v>266</v>
      </c>
      <c r="D6" s="439"/>
      <c r="E6" s="445"/>
      <c r="F6" s="446"/>
      <c r="G6" s="446"/>
      <c r="H6" s="447"/>
      <c r="I6" s="443" t="s">
        <v>267</v>
      </c>
      <c r="J6" s="444"/>
      <c r="K6" s="432" t="s">
        <v>268</v>
      </c>
      <c r="L6" s="433"/>
      <c r="M6" s="433"/>
      <c r="N6" s="433"/>
      <c r="O6" s="431"/>
      <c r="P6" s="431"/>
      <c r="Q6" s="431"/>
      <c r="R6" s="431"/>
    </row>
    <row r="7" spans="2:54" s="1" customFormat="1" ht="23.25" customHeight="1" x14ac:dyDescent="0.15">
      <c r="C7" s="437" t="s">
        <v>401</v>
      </c>
      <c r="D7" s="437"/>
      <c r="E7" s="437"/>
      <c r="F7" s="437"/>
      <c r="G7" s="437"/>
      <c r="K7" s="448" t="s">
        <v>269</v>
      </c>
      <c r="L7" s="448"/>
      <c r="M7" s="448"/>
      <c r="N7" s="448"/>
      <c r="O7" s="448"/>
      <c r="P7" s="448"/>
      <c r="Q7" s="448"/>
      <c r="R7" s="448"/>
      <c r="S7" s="448"/>
      <c r="T7" s="448"/>
      <c r="U7" s="448"/>
      <c r="V7" s="448"/>
      <c r="W7" s="448"/>
      <c r="X7" s="448"/>
      <c r="Y7" s="448"/>
    </row>
    <row r="8" spans="2:54" s="1" customFormat="1" ht="21" customHeight="1" x14ac:dyDescent="0.15">
      <c r="C8" s="430" t="s">
        <v>270</v>
      </c>
      <c r="D8" s="430"/>
      <c r="E8" s="434"/>
      <c r="F8" s="435"/>
      <c r="G8" s="435"/>
      <c r="H8" s="435"/>
      <c r="I8" s="435"/>
      <c r="J8" s="436"/>
      <c r="K8" s="430" t="s">
        <v>271</v>
      </c>
      <c r="L8" s="430"/>
      <c r="M8" s="434"/>
      <c r="N8" s="435"/>
      <c r="O8" s="435"/>
      <c r="P8" s="435"/>
      <c r="Q8" s="435"/>
      <c r="R8" s="436"/>
      <c r="S8" s="430" t="s">
        <v>272</v>
      </c>
      <c r="T8" s="430"/>
      <c r="U8" s="434"/>
      <c r="V8" s="435"/>
      <c r="W8" s="435"/>
      <c r="X8" s="435"/>
      <c r="Y8" s="436"/>
    </row>
    <row r="9" spans="2:54" ht="21" customHeight="1" x14ac:dyDescent="0.15">
      <c r="C9" s="430" t="s">
        <v>273</v>
      </c>
      <c r="D9" s="430"/>
      <c r="E9" s="449"/>
      <c r="F9" s="450"/>
      <c r="G9" s="450"/>
      <c r="H9" s="450"/>
      <c r="I9" s="450"/>
      <c r="J9" s="450"/>
      <c r="K9" s="450"/>
      <c r="L9" s="450"/>
      <c r="M9" s="450"/>
      <c r="N9" s="450"/>
      <c r="O9" s="450"/>
      <c r="P9" s="450"/>
      <c r="Q9" s="450"/>
      <c r="R9" s="450"/>
      <c r="S9" s="450"/>
      <c r="T9" s="450"/>
      <c r="U9" s="450"/>
      <c r="V9" s="450"/>
      <c r="W9" s="450"/>
      <c r="X9" s="450"/>
      <c r="Y9" s="451"/>
    </row>
    <row r="10" spans="2:54" ht="6.75" customHeight="1" x14ac:dyDescent="0.15"/>
    <row r="11" spans="2:54" x14ac:dyDescent="0.15">
      <c r="C11" s="1" t="s">
        <v>274</v>
      </c>
    </row>
    <row r="12" spans="2:54" ht="14.25" x14ac:dyDescent="0.15">
      <c r="C12" s="421" t="s">
        <v>275</v>
      </c>
      <c r="D12" s="422"/>
      <c r="E12" s="422"/>
      <c r="F12" s="422"/>
      <c r="G12" s="422"/>
      <c r="H12" s="422"/>
      <c r="I12" s="422"/>
      <c r="J12" s="422"/>
      <c r="K12" s="422"/>
      <c r="L12" s="422"/>
      <c r="M12" s="422"/>
      <c r="N12" s="423"/>
      <c r="O12" s="421" t="s">
        <v>342</v>
      </c>
      <c r="P12" s="422"/>
      <c r="Q12" s="422"/>
      <c r="R12" s="422"/>
      <c r="S12" s="422"/>
      <c r="T12" s="422"/>
      <c r="U12" s="422"/>
      <c r="V12" s="422"/>
      <c r="W12" s="422"/>
      <c r="X12" s="422"/>
      <c r="Y12" s="423"/>
      <c r="Z12" s="241"/>
      <c r="AA12" s="242" t="s">
        <v>573</v>
      </c>
      <c r="AB12" s="2"/>
      <c r="AC12" s="2"/>
      <c r="AD12" s="2"/>
      <c r="AE12" s="2"/>
      <c r="AF12" s="2"/>
      <c r="AG12" s="2"/>
      <c r="AH12" s="3"/>
    </row>
    <row r="13" spans="2:54" x14ac:dyDescent="0.15">
      <c r="C13" s="424" t="s">
        <v>276</v>
      </c>
      <c r="D13" s="425"/>
      <c r="E13" s="425"/>
      <c r="F13" s="425"/>
      <c r="G13" s="425"/>
      <c r="H13" s="425"/>
      <c r="I13" s="425"/>
      <c r="J13" s="425"/>
      <c r="K13" s="425"/>
      <c r="L13" s="425"/>
      <c r="M13" s="425"/>
      <c r="N13" s="426"/>
      <c r="O13" s="424" t="s">
        <v>343</v>
      </c>
      <c r="P13" s="425"/>
      <c r="Q13" s="425"/>
      <c r="R13" s="425"/>
      <c r="S13" s="425"/>
      <c r="T13" s="425"/>
      <c r="U13" s="425"/>
      <c r="V13" s="425"/>
      <c r="W13" s="425"/>
      <c r="X13" s="425"/>
      <c r="Y13" s="426"/>
      <c r="Z13" s="243" t="s">
        <v>574</v>
      </c>
      <c r="AA13" s="241" t="s">
        <v>409</v>
      </c>
      <c r="AB13" s="2"/>
      <c r="AC13" s="2"/>
      <c r="AD13" s="2"/>
      <c r="AE13" s="2"/>
      <c r="AF13" s="2"/>
      <c r="AG13" s="2"/>
      <c r="AH13" s="3"/>
    </row>
    <row r="14" spans="2:54" x14ac:dyDescent="0.15">
      <c r="C14" s="4"/>
      <c r="N14" s="5"/>
      <c r="O14" s="4"/>
      <c r="Y14" s="5"/>
      <c r="Z14" s="243"/>
      <c r="AA14" s="241"/>
      <c r="AB14" s="2"/>
      <c r="AC14" s="2"/>
      <c r="AD14" s="2"/>
      <c r="AE14" s="2"/>
      <c r="AF14" s="2"/>
      <c r="AG14" s="2"/>
      <c r="AH14" s="3"/>
    </row>
    <row r="15" spans="2:54" x14ac:dyDescent="0.15">
      <c r="C15" s="4"/>
      <c r="N15" s="5"/>
      <c r="O15" s="4"/>
      <c r="Y15" s="5"/>
      <c r="Z15" s="243" t="s">
        <v>575</v>
      </c>
      <c r="AA15" s="241" t="s">
        <v>576</v>
      </c>
      <c r="AB15" s="2"/>
      <c r="AC15" s="2"/>
      <c r="AD15" s="2"/>
      <c r="AE15" s="2"/>
      <c r="AF15" s="2"/>
      <c r="AG15" s="2"/>
      <c r="AH15" s="3"/>
    </row>
    <row r="16" spans="2:54" x14ac:dyDescent="0.15">
      <c r="C16" s="4"/>
      <c r="N16" s="5"/>
      <c r="O16" s="4"/>
      <c r="S16" s="420" t="s">
        <v>277</v>
      </c>
      <c r="T16" s="420"/>
      <c r="U16" s="420"/>
      <c r="Y16" s="5"/>
      <c r="Z16" s="243"/>
      <c r="AA16" s="241" t="s">
        <v>577</v>
      </c>
      <c r="AB16" s="2"/>
      <c r="AC16" s="2"/>
      <c r="AD16" s="2"/>
      <c r="AE16" s="2"/>
      <c r="AF16" s="2"/>
      <c r="AG16" s="2"/>
      <c r="AH16" s="3"/>
    </row>
    <row r="17" spans="3:34" x14ac:dyDescent="0.15">
      <c r="C17" s="4"/>
      <c r="N17" s="5"/>
      <c r="O17" s="4"/>
      <c r="Y17" s="5"/>
      <c r="Z17" s="243"/>
      <c r="AA17" s="241"/>
      <c r="AB17" s="2"/>
      <c r="AC17" s="2"/>
      <c r="AD17" s="2"/>
      <c r="AE17" s="2"/>
      <c r="AF17" s="2"/>
      <c r="AG17" s="2"/>
      <c r="AH17" s="3"/>
    </row>
    <row r="18" spans="3:34" x14ac:dyDescent="0.15">
      <c r="C18" s="4"/>
      <c r="N18" s="5"/>
      <c r="O18" s="4"/>
      <c r="Y18" s="5"/>
      <c r="Z18" s="243" t="s">
        <v>578</v>
      </c>
      <c r="AA18" s="241" t="s">
        <v>579</v>
      </c>
      <c r="AB18" s="2"/>
      <c r="AC18" s="2"/>
      <c r="AD18" s="2"/>
      <c r="AE18" s="2"/>
      <c r="AF18" s="2"/>
      <c r="AG18" s="2"/>
      <c r="AH18" s="3"/>
    </row>
    <row r="19" spans="3:34" x14ac:dyDescent="0.15">
      <c r="C19" s="4"/>
      <c r="N19" s="5"/>
      <c r="O19" s="4"/>
      <c r="Y19" s="5"/>
      <c r="Z19" s="243"/>
      <c r="AA19" s="241" t="s">
        <v>278</v>
      </c>
      <c r="AB19" s="2"/>
      <c r="AC19" s="2"/>
      <c r="AD19" s="2"/>
      <c r="AE19" s="2"/>
      <c r="AF19" s="2"/>
      <c r="AG19" s="2"/>
      <c r="AH19" s="3"/>
    </row>
    <row r="20" spans="3:34" x14ac:dyDescent="0.15">
      <c r="C20" s="4"/>
      <c r="N20" s="5"/>
      <c r="O20" s="4"/>
      <c r="Y20" s="5"/>
      <c r="Z20" s="243"/>
      <c r="AA20" s="241"/>
      <c r="AB20" s="2"/>
      <c r="AC20" s="2"/>
      <c r="AD20" s="2"/>
      <c r="AE20" s="2"/>
      <c r="AF20" s="2"/>
      <c r="AG20" s="2"/>
      <c r="AH20" s="3"/>
    </row>
    <row r="21" spans="3:34" x14ac:dyDescent="0.15">
      <c r="C21" s="4"/>
      <c r="N21" s="5"/>
      <c r="O21" s="4"/>
      <c r="Y21" s="5"/>
      <c r="Z21" s="243" t="s">
        <v>580</v>
      </c>
      <c r="AA21" s="241" t="s">
        <v>581</v>
      </c>
      <c r="AB21" s="2"/>
      <c r="AC21" s="2"/>
      <c r="AD21" s="2"/>
      <c r="AE21" s="2"/>
      <c r="AF21" s="2"/>
      <c r="AG21" s="2"/>
      <c r="AH21" s="3"/>
    </row>
    <row r="22" spans="3:34" x14ac:dyDescent="0.15">
      <c r="C22" s="4"/>
      <c r="N22" s="5"/>
      <c r="O22" s="4"/>
      <c r="X22" s="6" t="s">
        <v>344</v>
      </c>
      <c r="Y22" s="5"/>
      <c r="Z22" s="243"/>
      <c r="AA22" s="241" t="s">
        <v>582</v>
      </c>
      <c r="AB22" s="2"/>
      <c r="AC22" s="2"/>
      <c r="AD22" s="2"/>
      <c r="AE22" s="2"/>
      <c r="AF22" s="2"/>
      <c r="AG22" s="2"/>
    </row>
    <row r="23" spans="3:34" x14ac:dyDescent="0.15">
      <c r="C23" s="4"/>
      <c r="N23" s="5"/>
      <c r="O23" s="4"/>
      <c r="X23" s="6" t="s">
        <v>344</v>
      </c>
      <c r="Y23" s="5"/>
      <c r="Z23" s="243"/>
      <c r="AA23" s="241"/>
      <c r="AB23" s="2"/>
      <c r="AC23" s="2"/>
      <c r="AD23" s="2"/>
      <c r="AE23" s="2"/>
      <c r="AF23" s="2"/>
      <c r="AG23" s="2"/>
    </row>
    <row r="24" spans="3:34" x14ac:dyDescent="0.15">
      <c r="C24" s="4"/>
      <c r="N24" s="5"/>
      <c r="O24" s="4"/>
      <c r="X24" s="6" t="s">
        <v>279</v>
      </c>
      <c r="Y24" s="5"/>
      <c r="Z24" s="243" t="s">
        <v>583</v>
      </c>
      <c r="AA24" s="241" t="s">
        <v>584</v>
      </c>
      <c r="AB24" s="2"/>
      <c r="AC24" s="2"/>
      <c r="AD24" s="2"/>
      <c r="AE24" s="2"/>
      <c r="AF24" s="2"/>
      <c r="AG24" s="2"/>
    </row>
    <row r="25" spans="3:34" x14ac:dyDescent="0.15">
      <c r="C25" s="4"/>
      <c r="N25" s="5"/>
      <c r="O25" s="4"/>
      <c r="X25" s="6" t="s">
        <v>280</v>
      </c>
      <c r="Y25" s="5"/>
      <c r="Z25" s="243"/>
      <c r="AA25" s="241" t="s">
        <v>283</v>
      </c>
      <c r="AB25" s="2"/>
      <c r="AC25" s="2"/>
      <c r="AD25" s="2"/>
      <c r="AE25" s="2"/>
      <c r="AF25" s="2"/>
      <c r="AG25" s="2"/>
    </row>
    <row r="26" spans="3:34" x14ac:dyDescent="0.15">
      <c r="C26" s="4"/>
      <c r="N26" s="5"/>
      <c r="O26" s="4"/>
      <c r="X26" s="6" t="s">
        <v>281</v>
      </c>
      <c r="Y26" s="5"/>
      <c r="Z26" s="243"/>
      <c r="AA26" s="241" t="s">
        <v>826</v>
      </c>
      <c r="AB26" s="2"/>
      <c r="AC26" s="2"/>
      <c r="AD26" s="2"/>
      <c r="AE26" s="2"/>
      <c r="AF26" s="2"/>
      <c r="AG26" s="2"/>
    </row>
    <row r="27" spans="3:34" x14ac:dyDescent="0.15">
      <c r="C27" s="4"/>
      <c r="G27" s="420" t="s">
        <v>282</v>
      </c>
      <c r="H27" s="420"/>
      <c r="I27" s="420"/>
      <c r="J27" s="420"/>
      <c r="K27" s="420"/>
      <c r="N27" s="5"/>
      <c r="O27" s="4"/>
      <c r="Y27" s="5"/>
      <c r="Z27" s="244"/>
      <c r="AA27" s="245"/>
      <c r="AB27" s="2"/>
      <c r="AC27" s="2"/>
      <c r="AD27" s="2"/>
      <c r="AE27" s="2"/>
      <c r="AF27" s="2"/>
      <c r="AG27" s="2"/>
    </row>
    <row r="28" spans="3:34" x14ac:dyDescent="0.15">
      <c r="C28" s="4"/>
      <c r="N28" s="5"/>
      <c r="O28" s="4"/>
      <c r="Y28" s="5"/>
      <c r="Z28" s="243" t="s">
        <v>585</v>
      </c>
      <c r="AA28" s="241" t="s">
        <v>827</v>
      </c>
    </row>
    <row r="29" spans="3:34" x14ac:dyDescent="0.15">
      <c r="C29" s="4"/>
      <c r="N29" s="5"/>
      <c r="O29" s="4"/>
      <c r="Y29" s="5"/>
      <c r="Z29" s="244"/>
      <c r="AA29" s="344" t="s">
        <v>828</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40"/>
      <c r="AB33" s="441"/>
      <c r="AC33" s="442"/>
    </row>
    <row r="34" spans="3:33" x14ac:dyDescent="0.15">
      <c r="C34" s="4"/>
      <c r="N34" s="5"/>
      <c r="O34" s="4"/>
      <c r="S34" s="420" t="s">
        <v>284</v>
      </c>
      <c r="T34" s="420"/>
      <c r="U34" s="420"/>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490</v>
      </c>
    </row>
  </sheetData>
  <sheetProtection formatCells="0" selectLockedCells="1"/>
  <mergeCells count="35">
    <mergeCell ref="C4:D4"/>
    <mergeCell ref="K4:L4"/>
    <mergeCell ref="C5:D5"/>
    <mergeCell ref="K5:L5"/>
    <mergeCell ref="E5:J5"/>
    <mergeCell ref="C8:D8"/>
    <mergeCell ref="E8:J8"/>
    <mergeCell ref="C7:G7"/>
    <mergeCell ref="C6:D6"/>
    <mergeCell ref="AA33:AC33"/>
    <mergeCell ref="C13:N13"/>
    <mergeCell ref="I6:J6"/>
    <mergeCell ref="E6:H6"/>
    <mergeCell ref="K7:Y7"/>
    <mergeCell ref="K8:L8"/>
    <mergeCell ref="E9:Y9"/>
    <mergeCell ref="M8:R8"/>
    <mergeCell ref="S8:T8"/>
    <mergeCell ref="U8:Y8"/>
    <mergeCell ref="B1:G1"/>
    <mergeCell ref="B2:G2"/>
    <mergeCell ref="S34:U34"/>
    <mergeCell ref="O12:Y12"/>
    <mergeCell ref="O13:Y13"/>
    <mergeCell ref="G27:K27"/>
    <mergeCell ref="S16:U16"/>
    <mergeCell ref="E4:J4"/>
    <mergeCell ref="C12:N12"/>
    <mergeCell ref="C9:D9"/>
    <mergeCell ref="U4:Y4"/>
    <mergeCell ref="M5:R5"/>
    <mergeCell ref="S4:T4"/>
    <mergeCell ref="O6:R6"/>
    <mergeCell ref="M4:R4"/>
    <mergeCell ref="K6:N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&amp;R&amp;9SMC-SS5Y7-M12S_EX260-1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0" customWidth="1"/>
    <col min="2" max="2" width="3" style="61" hidden="1" customWidth="1"/>
    <col min="3" max="3" width="20.75" style="33" customWidth="1"/>
    <col min="4" max="4" width="1.125" style="11" customWidth="1"/>
    <col min="5" max="5" width="34.625" style="53" customWidth="1"/>
    <col min="6" max="6" width="5" style="11" hidden="1" customWidth="1"/>
    <col min="7" max="7" width="1.375" style="11" customWidth="1"/>
    <col min="8" max="10" width="9.125" style="11" customWidth="1"/>
    <col min="11" max="15" width="8.25" style="11" customWidth="1"/>
    <col min="16" max="16" width="10.125" style="11" customWidth="1"/>
    <col min="17" max="17" width="1.125" style="11" customWidth="1"/>
    <col min="18" max="18" width="6.625" style="62" customWidth="1"/>
    <col min="19" max="19" width="6.25" style="62" hidden="1" customWidth="1"/>
    <col min="20" max="20" width="1.125" style="11" customWidth="1"/>
    <col min="21" max="21" width="7.75" style="11" hidden="1" customWidth="1"/>
    <col min="22" max="26" width="8.375" style="97" hidden="1" customWidth="1"/>
    <col min="27" max="28" width="26" style="228" hidden="1" customWidth="1"/>
    <col min="29" max="29" width="26" style="95" hidden="1" customWidth="1"/>
    <col min="30" max="30" width="23.75" style="95" hidden="1" customWidth="1"/>
    <col min="31" max="31" width="8.375" style="97" hidden="1" customWidth="1"/>
    <col min="32" max="58" width="5.5" style="33" hidden="1" customWidth="1"/>
    <col min="59" max="73" width="8.125" style="11" hidden="1" customWidth="1"/>
    <col min="74" max="16384" width="8.125" style="11"/>
  </cols>
  <sheetData>
    <row r="1" spans="1:58" s="19" customFormat="1" ht="16.5" customHeight="1" x14ac:dyDescent="0.15">
      <c r="A1" s="18"/>
      <c r="C1" s="150" t="s">
        <v>666</v>
      </c>
      <c r="D1" s="151"/>
      <c r="E1" s="152"/>
      <c r="K1" s="455" t="s">
        <v>379</v>
      </c>
      <c r="L1" s="455"/>
      <c r="M1" s="455"/>
      <c r="N1" s="455"/>
      <c r="O1" s="455"/>
      <c r="R1" s="21"/>
      <c r="S1" s="21"/>
      <c r="V1" s="277"/>
      <c r="W1" s="277"/>
      <c r="X1" s="277"/>
      <c r="Y1" s="277"/>
      <c r="Z1" s="277"/>
      <c r="AA1" s="228"/>
      <c r="AB1" s="228"/>
      <c r="AC1" s="278"/>
      <c r="AD1" s="278"/>
      <c r="AE1" s="277"/>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461" t="s">
        <v>837</v>
      </c>
      <c r="D2" s="461"/>
      <c r="E2" s="461"/>
      <c r="F2" s="22"/>
      <c r="G2" s="22"/>
      <c r="H2" s="22"/>
      <c r="I2" s="22"/>
      <c r="J2" s="22"/>
      <c r="K2" s="460" t="s">
        <v>380</v>
      </c>
      <c r="L2" s="460"/>
      <c r="M2" s="460"/>
      <c r="N2" s="460"/>
      <c r="O2" s="460"/>
      <c r="V2" s="277"/>
      <c r="W2" s="277"/>
      <c r="X2" s="277"/>
      <c r="Y2" s="277"/>
      <c r="Z2" s="277"/>
      <c r="AA2" s="228"/>
      <c r="AB2" s="228"/>
      <c r="AC2" s="278"/>
      <c r="AD2" s="278"/>
      <c r="AE2" s="277"/>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359</v>
      </c>
      <c r="D3" s="24"/>
      <c r="E3" s="457" t="str">
        <f>IF(AND(仕様書作成!AJ8&lt;&gt;"",ベース!R61&lt;&gt;"M"),ベース!$AD$3,
IF(OR(,E34="",E28="",E43="",E46=""),$AA$3,
IF(OR(E34="",E7="",E67="",E28="",E43="",E46="",E58="",E49=""),$AB$3,
IF(OR(E35&lt;&gt;"",E47&lt;&gt;"",E50&lt;&gt;"",E68&lt;&gt;""),$AC$3,
IF(S28="0",CONCATENATE(S7,S10,S13,S16,S19,S22,S25,S28,S31,S37,S40,S43,S46,S49,S52,S55,S58,S61,S64,S67),
CONCATENATE(S7,S10,S13,S16,S19,S22,S25,S28,S31,S34,S37,S40,S43,S46,S49,S52,S55,S58,S61,S64,S67))))))</f>
        <v>必須項目に入力漏れがあります</v>
      </c>
      <c r="F3" s="457"/>
      <c r="G3" s="457"/>
      <c r="H3" s="457"/>
      <c r="I3" s="458"/>
      <c r="J3" s="25"/>
      <c r="K3" s="456" t="s">
        <v>383</v>
      </c>
      <c r="L3" s="456"/>
      <c r="M3" s="456"/>
      <c r="N3" s="456"/>
      <c r="O3" s="456"/>
      <c r="P3" s="25"/>
      <c r="Q3" s="25"/>
      <c r="R3" s="21"/>
      <c r="S3" s="21"/>
      <c r="V3" s="277"/>
      <c r="W3" s="277"/>
      <c r="X3" s="277"/>
      <c r="Y3" s="277"/>
      <c r="Z3" s="277"/>
      <c r="AA3" s="228" t="s">
        <v>838</v>
      </c>
      <c r="AB3" s="228" t="s">
        <v>438</v>
      </c>
      <c r="AC3" s="228" t="s">
        <v>672</v>
      </c>
      <c r="AD3" s="278" t="s">
        <v>588</v>
      </c>
      <c r="AE3" s="277"/>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V4" s="277"/>
      <c r="W4" s="277"/>
      <c r="X4" s="277"/>
      <c r="Y4" s="277"/>
      <c r="Z4" s="277"/>
      <c r="AA4" s="228"/>
      <c r="AB4" s="228"/>
      <c r="AC4" s="278"/>
      <c r="AD4" s="278"/>
      <c r="AE4" s="277"/>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361</v>
      </c>
      <c r="D5" s="28"/>
      <c r="E5" s="29" t="s">
        <v>360</v>
      </c>
      <c r="F5" s="29"/>
      <c r="G5" s="29"/>
      <c r="H5" s="28"/>
      <c r="I5" s="459" t="s">
        <v>362</v>
      </c>
      <c r="J5" s="459"/>
      <c r="K5" s="459"/>
      <c r="L5" s="459"/>
      <c r="M5" s="459"/>
      <c r="N5" s="459"/>
      <c r="O5" s="459"/>
      <c r="P5" s="30"/>
      <c r="Q5" s="29"/>
      <c r="R5" s="31" t="s">
        <v>358</v>
      </c>
      <c r="S5" s="31"/>
      <c r="T5" s="30"/>
      <c r="V5" s="277"/>
      <c r="W5" s="277"/>
      <c r="X5" s="277"/>
      <c r="Y5" s="277"/>
      <c r="Z5" s="277"/>
      <c r="AA5" s="228"/>
      <c r="AB5" s="228"/>
      <c r="AC5" s="278"/>
      <c r="AD5" s="278"/>
      <c r="AE5" s="277"/>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642</v>
      </c>
      <c r="F6" s="37"/>
      <c r="G6" s="37"/>
      <c r="H6" s="343" t="str">
        <f>IF(OR(AND(R7="10-",バルブ!R7=$AA$8),AND(R7=$AA$8,バルブ!R7="10-")),$AB$7,"")</f>
        <v/>
      </c>
      <c r="I6" s="37"/>
      <c r="J6" s="37"/>
      <c r="K6" s="37"/>
      <c r="L6" s="37"/>
      <c r="M6" s="37"/>
      <c r="N6" s="37"/>
      <c r="O6" s="37"/>
      <c r="P6" s="38"/>
      <c r="Q6" s="37"/>
      <c r="R6" s="39"/>
      <c r="S6" s="39"/>
      <c r="T6" s="38"/>
      <c r="V6" s="277"/>
      <c r="W6" s="277"/>
      <c r="X6" s="277"/>
      <c r="Y6" s="277"/>
      <c r="Z6" s="277"/>
      <c r="AA6" s="228"/>
      <c r="AB6" s="228"/>
      <c r="AC6" s="278"/>
      <c r="AD6" s="278"/>
      <c r="AE6" s="277"/>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643</v>
      </c>
      <c r="B7" s="24" t="s">
        <v>644</v>
      </c>
      <c r="C7" s="41" t="s">
        <v>346</v>
      </c>
      <c r="D7" s="42"/>
      <c r="E7" s="219" t="s">
        <v>381</v>
      </c>
      <c r="F7" s="32">
        <f>IF(E7="","",MATCH(E7,AF7:BB7,0))</f>
        <v>1</v>
      </c>
      <c r="H7" s="43" t="s">
        <v>375</v>
      </c>
      <c r="I7" s="33"/>
      <c r="J7" s="33"/>
      <c r="K7" s="33"/>
      <c r="L7" s="33"/>
      <c r="M7" s="33"/>
      <c r="N7" s="33"/>
      <c r="O7" s="33"/>
      <c r="P7" s="44"/>
      <c r="Q7" s="33"/>
      <c r="R7" s="45" t="str">
        <f>IF(F7="","",INDEX(AF8:BB8,1,F7))</f>
        <v>無記号</v>
      </c>
      <c r="S7" s="21" t="str">
        <f>IF(R7="","",IF(R7="無記号","",R7))</f>
        <v/>
      </c>
      <c r="T7" s="46"/>
      <c r="V7" s="277"/>
      <c r="W7" s="277"/>
      <c r="X7" s="277"/>
      <c r="Y7" s="277"/>
      <c r="Z7" s="277"/>
      <c r="AA7" s="399" t="s">
        <v>1040</v>
      </c>
      <c r="AB7" s="228" t="s">
        <v>439</v>
      </c>
      <c r="AC7" s="278"/>
      <c r="AD7" s="278"/>
      <c r="AE7" s="277"/>
      <c r="AF7" s="33" t="s">
        <v>381</v>
      </c>
      <c r="AG7" s="33" t="s">
        <v>410</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00" t="str">
        <f>IF(R7="10-",$AA$7,"")</f>
        <v/>
      </c>
      <c r="F8" s="49"/>
      <c r="G8" s="49"/>
      <c r="H8" s="452" t="str">
        <f>IF(R7="10-",AB8,"")</f>
        <v/>
      </c>
      <c r="I8" s="453"/>
      <c r="J8" s="453"/>
      <c r="K8" s="453"/>
      <c r="L8" s="453"/>
      <c r="M8" s="453"/>
      <c r="N8" s="453"/>
      <c r="O8" s="453"/>
      <c r="P8" s="454"/>
      <c r="Q8" s="49"/>
      <c r="R8" s="51"/>
      <c r="S8" s="51"/>
      <c r="T8" s="50"/>
      <c r="V8" s="277"/>
      <c r="W8" s="277"/>
      <c r="X8" s="277"/>
      <c r="Y8" s="277"/>
      <c r="Z8" s="277"/>
      <c r="AA8" s="228" t="s">
        <v>237</v>
      </c>
      <c r="AB8" s="228" t="s">
        <v>823</v>
      </c>
      <c r="AC8" s="278"/>
      <c r="AD8" s="278"/>
      <c r="AE8" s="277"/>
      <c r="AF8" s="33" t="s">
        <v>237</v>
      </c>
      <c r="AG8" s="229" t="s">
        <v>411</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V9" s="277"/>
      <c r="W9" s="277"/>
      <c r="X9" s="277"/>
      <c r="Y9" s="277"/>
      <c r="Z9" s="277"/>
      <c r="AA9" s="228"/>
      <c r="AB9" s="228"/>
      <c r="AC9" s="278"/>
      <c r="AD9" s="278"/>
      <c r="AE9" s="277"/>
      <c r="AF9" s="33"/>
      <c r="AG9" s="229"/>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V10" s="277"/>
      <c r="W10" s="277"/>
      <c r="X10" s="277"/>
      <c r="Y10" s="277"/>
      <c r="Z10" s="277"/>
      <c r="AA10" s="228"/>
      <c r="AB10" s="228"/>
      <c r="AC10" s="278"/>
      <c r="AD10" s="278"/>
      <c r="AE10" s="277"/>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V11" s="277"/>
      <c r="W11" s="277"/>
      <c r="X11" s="277"/>
      <c r="Y11" s="277"/>
      <c r="Z11" s="277"/>
      <c r="AA11" s="228"/>
      <c r="AB11" s="228"/>
      <c r="AC11" s="278"/>
      <c r="AD11" s="278"/>
      <c r="AE11" s="277"/>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V12" s="277"/>
      <c r="W12" s="277"/>
      <c r="X12" s="277"/>
      <c r="Y12" s="277"/>
      <c r="Z12" s="277"/>
      <c r="AA12" s="228"/>
      <c r="AB12" s="228"/>
      <c r="AC12" s="278"/>
      <c r="AD12" s="278"/>
      <c r="AE12" s="277"/>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645</v>
      </c>
      <c r="C13" s="33" t="s">
        <v>646</v>
      </c>
      <c r="E13" s="53"/>
      <c r="R13" s="21" t="s">
        <v>647</v>
      </c>
      <c r="S13" s="21" t="str">
        <f>IF(R13="","",IF(R13="無記号","",R13))</f>
        <v>SS5Y</v>
      </c>
      <c r="V13" s="277"/>
      <c r="W13" s="277"/>
      <c r="X13" s="277"/>
      <c r="Y13" s="277"/>
      <c r="Z13" s="277"/>
      <c r="AA13" s="228"/>
      <c r="AB13" s="228"/>
      <c r="AC13" s="278"/>
      <c r="AD13" s="278"/>
      <c r="AE13" s="277"/>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V14" s="277"/>
      <c r="W14" s="277"/>
      <c r="X14" s="277"/>
      <c r="Y14" s="277"/>
      <c r="Z14" s="277"/>
      <c r="AA14" s="228"/>
      <c r="AB14" s="228"/>
      <c r="AC14" s="278"/>
      <c r="AD14" s="278"/>
      <c r="AE14" s="277"/>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V15" s="277"/>
      <c r="W15" s="277"/>
      <c r="X15" s="277"/>
      <c r="Y15" s="277"/>
      <c r="Z15" s="277"/>
      <c r="AA15" s="228"/>
      <c r="AB15" s="228"/>
      <c r="AC15" s="278"/>
      <c r="AD15" s="278"/>
      <c r="AE15" s="277"/>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648</v>
      </c>
      <c r="C16" s="33" t="s">
        <v>649</v>
      </c>
      <c r="E16" s="53"/>
      <c r="R16" s="55">
        <v>7</v>
      </c>
      <c r="S16" s="21">
        <f>IF(R16="","",IF(R16="無記号","",R16))</f>
        <v>7</v>
      </c>
      <c r="V16" s="277"/>
      <c r="W16" s="277"/>
      <c r="X16" s="277"/>
      <c r="Y16" s="277"/>
      <c r="Z16" s="277"/>
      <c r="AA16" s="228"/>
      <c r="AB16" s="228"/>
      <c r="AC16" s="278"/>
      <c r="AD16" s="278"/>
      <c r="AE16" s="277"/>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V17" s="277"/>
      <c r="W17" s="277"/>
      <c r="X17" s="277"/>
      <c r="Y17" s="277"/>
      <c r="Z17" s="277"/>
      <c r="AA17" s="228"/>
      <c r="AB17" s="228"/>
      <c r="AC17" s="278"/>
      <c r="AD17" s="278"/>
      <c r="AE17" s="277"/>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V18" s="277"/>
      <c r="W18" s="277"/>
      <c r="X18" s="277"/>
      <c r="Y18" s="277"/>
      <c r="Z18" s="277"/>
      <c r="AA18" s="228"/>
      <c r="AB18" s="228"/>
      <c r="AC18" s="278"/>
      <c r="AD18" s="278"/>
      <c r="AE18" s="277"/>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503</v>
      </c>
      <c r="S19" s="21" t="str">
        <f>IF(R19="","",IF(R19="無記号","",R19))</f>
        <v>-</v>
      </c>
      <c r="V19" s="277"/>
      <c r="W19" s="277"/>
      <c r="X19" s="277"/>
      <c r="Y19" s="277"/>
      <c r="Z19" s="277"/>
      <c r="AA19" s="228"/>
      <c r="AB19" s="228"/>
      <c r="AC19" s="278"/>
      <c r="AD19" s="278"/>
      <c r="AE19" s="277"/>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V20" s="277"/>
      <c r="W20" s="277"/>
      <c r="X20" s="277"/>
      <c r="Y20" s="277"/>
      <c r="Z20" s="277"/>
      <c r="AA20" s="228"/>
      <c r="AB20" s="228"/>
      <c r="AC20" s="278"/>
      <c r="AD20" s="278"/>
      <c r="AE20" s="277"/>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V21" s="277"/>
      <c r="W21" s="277"/>
      <c r="X21" s="277"/>
      <c r="Y21" s="277"/>
      <c r="Z21" s="277"/>
      <c r="AA21" s="228"/>
      <c r="AB21" s="228"/>
      <c r="AC21" s="278"/>
      <c r="AD21" s="278"/>
      <c r="AE21" s="277"/>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650</v>
      </c>
      <c r="C22" s="33" t="s">
        <v>651</v>
      </c>
      <c r="E22" s="53"/>
      <c r="R22" s="55" t="s">
        <v>667</v>
      </c>
      <c r="S22" s="21" t="str">
        <f>IF(R22="","",IF(R22="無記号","",R22))</f>
        <v>M12</v>
      </c>
      <c r="V22" s="277"/>
      <c r="W22" s="277"/>
      <c r="X22" s="277"/>
      <c r="Y22" s="277"/>
      <c r="Z22" s="277"/>
      <c r="AA22" s="228"/>
      <c r="AB22" s="228"/>
      <c r="AC22" s="278"/>
      <c r="AD22" s="278"/>
      <c r="AE22" s="277"/>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V23" s="277"/>
      <c r="W23" s="277"/>
      <c r="X23" s="277"/>
      <c r="Y23" s="277"/>
      <c r="Z23" s="277"/>
      <c r="AA23" s="228"/>
      <c r="AB23" s="228"/>
      <c r="AC23" s="278"/>
      <c r="AD23" s="278"/>
      <c r="AE23" s="277"/>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V24" s="277"/>
      <c r="W24" s="277"/>
      <c r="X24" s="277"/>
      <c r="Y24" s="277"/>
      <c r="Z24" s="277"/>
      <c r="AA24" s="228"/>
      <c r="AB24" s="228"/>
      <c r="AC24" s="278"/>
      <c r="AD24" s="278"/>
      <c r="AE24" s="277"/>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652</v>
      </c>
      <c r="C25" s="33" t="s">
        <v>653</v>
      </c>
      <c r="E25" s="53"/>
      <c r="R25" s="55" t="s">
        <v>654</v>
      </c>
      <c r="S25" s="21" t="str">
        <f>IF(R25="","",IF(R25="無記号","",R25))</f>
        <v>S</v>
      </c>
      <c r="V25" s="277"/>
      <c r="W25" s="277"/>
      <c r="X25" s="277"/>
      <c r="Y25" s="277"/>
      <c r="Z25" s="277"/>
      <c r="AA25" s="228"/>
      <c r="AB25" s="228"/>
      <c r="AC25" s="278"/>
      <c r="AD25" s="278"/>
      <c r="AE25" s="277"/>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V26" s="277"/>
      <c r="W26" s="277"/>
      <c r="X26" s="277"/>
      <c r="Y26" s="277"/>
      <c r="Z26" s="277"/>
      <c r="AA26" s="228"/>
      <c r="AB26" s="228"/>
      <c r="AC26" s="278"/>
      <c r="AD26" s="278"/>
      <c r="AE26" s="277"/>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238</v>
      </c>
      <c r="F27" s="37"/>
      <c r="G27" s="37"/>
      <c r="H27" s="35"/>
      <c r="I27" s="37"/>
      <c r="J27" s="37"/>
      <c r="K27" s="37"/>
      <c r="L27" s="37"/>
      <c r="M27" s="37"/>
      <c r="N27" s="37"/>
      <c r="O27" s="37"/>
      <c r="P27" s="38"/>
      <c r="Q27" s="37"/>
      <c r="R27" s="39"/>
      <c r="S27" s="39"/>
      <c r="T27" s="38"/>
      <c r="V27" s="277"/>
      <c r="W27" s="277"/>
      <c r="X27" s="277"/>
      <c r="Y27" s="277"/>
      <c r="Z27" s="277"/>
      <c r="AA27" s="227"/>
      <c r="AB27" s="227"/>
      <c r="AC27" s="277"/>
      <c r="AD27" s="277"/>
      <c r="AE27" s="277"/>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598</v>
      </c>
      <c r="B28" s="24" t="s">
        <v>529</v>
      </c>
      <c r="C28" s="41" t="s">
        <v>589</v>
      </c>
      <c r="D28" s="42"/>
      <c r="E28" s="157"/>
      <c r="F28" s="32" t="str">
        <f>IF(E28="","",MATCH(E28,AF28:BB28,0))</f>
        <v/>
      </c>
      <c r="H28" s="42"/>
      <c r="P28" s="46"/>
      <c r="R28" s="45" t="str">
        <f>IF(F28="","",INDEX(AF29:BB29,1,F28))</f>
        <v/>
      </c>
      <c r="S28" s="21" t="str">
        <f>IF(R28="","",IF(R28="無記号","",R28))</f>
        <v/>
      </c>
      <c r="T28" s="158"/>
      <c r="U28" s="232"/>
      <c r="V28" s="357"/>
      <c r="W28" s="357"/>
      <c r="X28" s="357"/>
      <c r="Y28" s="357"/>
      <c r="Z28" s="357"/>
      <c r="AA28" s="358"/>
      <c r="AB28" s="358"/>
      <c r="AC28" s="359"/>
      <c r="AD28" s="277"/>
      <c r="AE28" s="277"/>
      <c r="AF28" s="33" t="s">
        <v>678</v>
      </c>
      <c r="AG28" s="33" t="s">
        <v>590</v>
      </c>
      <c r="AH28" s="33" t="s">
        <v>591</v>
      </c>
      <c r="AI28" s="33" t="s">
        <v>592</v>
      </c>
      <c r="AJ28" s="33" t="s">
        <v>593</v>
      </c>
      <c r="AK28" s="33" t="s">
        <v>594</v>
      </c>
      <c r="AL28" s="33" t="s">
        <v>595</v>
      </c>
      <c r="AM28" s="360" t="s">
        <v>687</v>
      </c>
      <c r="AN28" s="360" t="s">
        <v>688</v>
      </c>
      <c r="AO28" s="360" t="s">
        <v>596</v>
      </c>
      <c r="AP28" s="360" t="s">
        <v>597</v>
      </c>
      <c r="AQ28" s="360" t="s">
        <v>689</v>
      </c>
      <c r="AR28" s="360" t="s">
        <v>690</v>
      </c>
      <c r="AS28" s="360" t="s">
        <v>691</v>
      </c>
      <c r="AT28" s="360" t="s">
        <v>692</v>
      </c>
      <c r="AU28" s="33" t="s">
        <v>1033</v>
      </c>
      <c r="AV28" s="33" t="s">
        <v>1034</v>
      </c>
      <c r="AW28" s="33" t="s">
        <v>1035</v>
      </c>
      <c r="AX28" s="33"/>
      <c r="AY28" s="33"/>
      <c r="AZ28" s="33"/>
      <c r="BA28" s="33"/>
      <c r="BB28" s="33"/>
      <c r="BC28" s="33"/>
      <c r="BD28" s="33"/>
      <c r="BE28" s="33"/>
      <c r="BF28" s="33"/>
    </row>
    <row r="29" spans="1:58" s="32" customFormat="1" ht="195" customHeight="1" x14ac:dyDescent="0.15">
      <c r="A29" s="18"/>
      <c r="B29" s="19"/>
      <c r="C29" s="47"/>
      <c r="D29" s="48"/>
      <c r="E29" s="57"/>
      <c r="F29" s="49"/>
      <c r="G29" s="49"/>
      <c r="H29" s="48"/>
      <c r="I29" s="49"/>
      <c r="J29" s="49"/>
      <c r="K29" s="49"/>
      <c r="L29" s="49"/>
      <c r="M29" s="49"/>
      <c r="N29" s="49"/>
      <c r="O29" s="49"/>
      <c r="P29" s="50"/>
      <c r="Q29" s="49"/>
      <c r="R29" s="51"/>
      <c r="S29" s="51"/>
      <c r="T29" s="159"/>
      <c r="U29" s="230"/>
      <c r="V29" s="277"/>
      <c r="W29" s="361"/>
      <c r="X29" s="277"/>
      <c r="Y29" s="277"/>
      <c r="Z29" s="361"/>
      <c r="AA29" s="358"/>
      <c r="AB29" s="227"/>
      <c r="AC29" s="362"/>
      <c r="AD29" s="277"/>
      <c r="AE29" s="277"/>
      <c r="AF29" s="363" t="s">
        <v>565</v>
      </c>
      <c r="AG29" s="363" t="s">
        <v>679</v>
      </c>
      <c r="AH29" s="33" t="s">
        <v>680</v>
      </c>
      <c r="AI29" s="33" t="s">
        <v>681</v>
      </c>
      <c r="AJ29" s="33" t="s">
        <v>682</v>
      </c>
      <c r="AK29" s="33" t="s">
        <v>683</v>
      </c>
      <c r="AL29" s="33" t="s">
        <v>684</v>
      </c>
      <c r="AM29" s="32" t="s">
        <v>693</v>
      </c>
      <c r="AN29" s="32" t="s">
        <v>694</v>
      </c>
      <c r="AO29" s="33" t="s">
        <v>685</v>
      </c>
      <c r="AP29" s="33" t="s">
        <v>686</v>
      </c>
      <c r="AQ29" s="33" t="s">
        <v>695</v>
      </c>
      <c r="AR29" s="33" t="s">
        <v>696</v>
      </c>
      <c r="AS29" s="33" t="s">
        <v>697</v>
      </c>
      <c r="AT29" s="33" t="s">
        <v>698</v>
      </c>
      <c r="AU29" s="33" t="s">
        <v>1036</v>
      </c>
      <c r="AV29" s="33" t="s">
        <v>1037</v>
      </c>
      <c r="AW29" s="33" t="s">
        <v>1038</v>
      </c>
      <c r="AX29" s="33"/>
      <c r="AY29" s="33"/>
      <c r="AZ29" s="33"/>
      <c r="BA29" s="33"/>
      <c r="BB29" s="33"/>
      <c r="BC29" s="33"/>
      <c r="BD29" s="33"/>
      <c r="BE29" s="33"/>
      <c r="BF29" s="33"/>
    </row>
    <row r="30" spans="1:58" s="32" customFormat="1" ht="16.5" hidden="1" customHeight="1" x14ac:dyDescent="0.15">
      <c r="A30" s="19">
        <v>3</v>
      </c>
      <c r="B30" s="19"/>
      <c r="C30" s="34"/>
      <c r="D30" s="35"/>
      <c r="E30" s="56" t="s">
        <v>238</v>
      </c>
      <c r="F30" s="37"/>
      <c r="G30" s="37"/>
      <c r="H30" s="35"/>
      <c r="I30" s="37"/>
      <c r="J30" s="37"/>
      <c r="K30" s="37"/>
      <c r="L30" s="37"/>
      <c r="M30" s="37"/>
      <c r="N30" s="37"/>
      <c r="O30" s="37"/>
      <c r="P30" s="38"/>
      <c r="Q30" s="37"/>
      <c r="R30" s="39"/>
      <c r="S30" s="39"/>
      <c r="T30" s="38"/>
      <c r="U30" s="230"/>
      <c r="V30" s="277"/>
      <c r="W30" s="361"/>
      <c r="X30" s="277"/>
      <c r="Y30" s="277"/>
      <c r="Z30" s="361"/>
      <c r="AA30" s="358"/>
      <c r="AB30" s="227"/>
      <c r="AC30" s="362"/>
      <c r="AD30" s="277"/>
      <c r="AE30" s="277"/>
      <c r="AF30" s="229"/>
      <c r="AG30" s="229"/>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40" t="s">
        <v>598</v>
      </c>
      <c r="B31" s="54" t="s">
        <v>655</v>
      </c>
      <c r="C31" s="41"/>
      <c r="D31" s="42"/>
      <c r="E31" s="157"/>
      <c r="F31" s="32" t="str">
        <f>IF(E31="","",MATCH(E31,AF31:BB31,0))</f>
        <v/>
      </c>
      <c r="H31" s="42"/>
      <c r="P31" s="46"/>
      <c r="R31" s="45" t="str">
        <f>IF(F31="","",INDEX(AF32:BB32,1,F31))</f>
        <v/>
      </c>
      <c r="S31" s="21" t="str">
        <f>IF(R31="","",IF(R31="無記号","",R31))</f>
        <v/>
      </c>
      <c r="T31" s="158"/>
      <c r="U31" s="230"/>
      <c r="V31" s="277"/>
      <c r="W31" s="361"/>
      <c r="X31" s="277"/>
      <c r="Y31" s="277"/>
      <c r="Z31" s="277"/>
      <c r="AA31" s="358"/>
      <c r="AB31" s="227"/>
      <c r="AC31" s="277"/>
      <c r="AD31" s="277"/>
      <c r="AE31" s="277"/>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37.5" hidden="1" customHeight="1" x14ac:dyDescent="0.15">
      <c r="A32" s="19"/>
      <c r="B32" s="19"/>
      <c r="C32" s="47"/>
      <c r="D32" s="48"/>
      <c r="E32" s="160" t="str">
        <f>IF(AND(R28="0",S31&lt;&gt;""),$AA$32,"")</f>
        <v/>
      </c>
      <c r="F32" s="49"/>
      <c r="G32" s="49"/>
      <c r="H32" s="48"/>
      <c r="I32" s="49"/>
      <c r="J32" s="49"/>
      <c r="K32" s="49"/>
      <c r="L32" s="49"/>
      <c r="M32" s="49"/>
      <c r="N32" s="49"/>
      <c r="O32" s="49"/>
      <c r="P32" s="50"/>
      <c r="Q32" s="49"/>
      <c r="R32" s="51"/>
      <c r="S32" s="51"/>
      <c r="T32" s="159"/>
      <c r="U32" s="230"/>
      <c r="V32" s="361"/>
      <c r="W32" s="361"/>
      <c r="X32" s="277"/>
      <c r="Y32" s="277"/>
      <c r="Z32" s="277"/>
      <c r="AA32" s="231" t="s">
        <v>499</v>
      </c>
      <c r="AB32" s="227"/>
      <c r="AC32" s="277"/>
      <c r="AD32" s="277"/>
      <c r="AE32" s="277"/>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customHeight="1" x14ac:dyDescent="0.15">
      <c r="A33" s="19">
        <v>3</v>
      </c>
      <c r="B33" s="19"/>
      <c r="C33" s="34"/>
      <c r="D33" s="35"/>
      <c r="E33" s="56" t="s">
        <v>238</v>
      </c>
      <c r="F33" s="37"/>
      <c r="G33" s="37"/>
      <c r="H33" s="35"/>
      <c r="I33" s="37"/>
      <c r="J33" s="37"/>
      <c r="K33" s="37"/>
      <c r="L33" s="37"/>
      <c r="M33" s="37"/>
      <c r="N33" s="37"/>
      <c r="O33" s="37"/>
      <c r="P33" s="38"/>
      <c r="Q33" s="37"/>
      <c r="R33" s="39"/>
      <c r="S33" s="39"/>
      <c r="T33" s="38"/>
      <c r="U33" s="230"/>
      <c r="V33" s="361"/>
      <c r="W33" s="361"/>
      <c r="X33" s="277"/>
      <c r="Y33" s="277"/>
      <c r="Z33" s="277"/>
      <c r="AA33" s="358"/>
      <c r="AB33" s="227"/>
      <c r="AC33" s="277"/>
      <c r="AD33" s="277"/>
      <c r="AE33" s="27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customHeight="1" x14ac:dyDescent="0.15">
      <c r="A34" s="40" t="s">
        <v>598</v>
      </c>
      <c r="B34" s="54" t="s">
        <v>599</v>
      </c>
      <c r="C34" s="41" t="s">
        <v>600</v>
      </c>
      <c r="D34" s="42"/>
      <c r="E34" s="157"/>
      <c r="F34" s="32" t="str">
        <f>IF(E34="","",MATCH(E34,AF34:BB34,0))</f>
        <v/>
      </c>
      <c r="H34" s="42"/>
      <c r="L34" s="397"/>
      <c r="M34" s="397"/>
      <c r="N34" s="397"/>
      <c r="O34" s="397"/>
      <c r="P34" s="398"/>
      <c r="R34" s="45" t="str">
        <f>IF(F34="","",INDEX(AF35:BB35,1,F34))</f>
        <v/>
      </c>
      <c r="S34" s="21" t="str">
        <f>IF(R34="","",IF(R34="無記号","",R34))</f>
        <v/>
      </c>
      <c r="T34" s="158"/>
      <c r="U34" s="230"/>
      <c r="V34" s="361"/>
      <c r="W34" s="361"/>
      <c r="X34" s="277"/>
      <c r="Y34" s="361"/>
      <c r="Z34" s="361"/>
      <c r="AA34" s="358" t="s">
        <v>601</v>
      </c>
      <c r="AB34" s="228" t="s">
        <v>602</v>
      </c>
      <c r="AC34" s="396" t="s">
        <v>1039</v>
      </c>
      <c r="AD34" s="277"/>
      <c r="AE34" s="277"/>
      <c r="AF34" s="33" t="s">
        <v>839</v>
      </c>
      <c r="AG34" s="33" t="s">
        <v>840</v>
      </c>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39.75" customHeight="1" x14ac:dyDescent="0.15">
      <c r="A35" s="18"/>
      <c r="B35" s="19"/>
      <c r="C35" s="47"/>
      <c r="D35" s="48"/>
      <c r="E35" s="160" t="str">
        <f>IF(AND(OR(R28="GA",R28="KA"),R34="無記号"),$AC$34,IF(AND(R28="GB",R34="無記号"),$AC$34,""))</f>
        <v/>
      </c>
      <c r="F35" s="49"/>
      <c r="G35" s="49"/>
      <c r="H35" s="48"/>
      <c r="I35" s="49"/>
      <c r="J35" s="49"/>
      <c r="K35" s="49"/>
      <c r="L35" s="49"/>
      <c r="M35" s="49"/>
      <c r="N35" s="49"/>
      <c r="O35" s="49"/>
      <c r="P35" s="50"/>
      <c r="Q35" s="49"/>
      <c r="R35" s="51"/>
      <c r="S35" s="51"/>
      <c r="T35" s="159"/>
      <c r="U35" s="230"/>
      <c r="V35" s="361"/>
      <c r="W35" s="361"/>
      <c r="X35" s="277"/>
      <c r="Y35" s="361"/>
      <c r="Z35" s="361"/>
      <c r="AA35" s="231" t="s">
        <v>511</v>
      </c>
      <c r="AB35" s="231" t="s">
        <v>510</v>
      </c>
      <c r="AC35" s="277"/>
      <c r="AD35" s="277"/>
      <c r="AE35" s="277"/>
      <c r="AF35" s="33" t="s">
        <v>237</v>
      </c>
      <c r="AG35" s="33" t="s">
        <v>153</v>
      </c>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230"/>
      <c r="U36" s="230"/>
      <c r="V36" s="361"/>
      <c r="W36" s="361"/>
      <c r="X36" s="277"/>
      <c r="Y36" s="361"/>
      <c r="Z36" s="361"/>
      <c r="AA36" s="358"/>
      <c r="AB36" s="227"/>
      <c r="AC36" s="277"/>
      <c r="AD36" s="277"/>
      <c r="AE36" s="277"/>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503</v>
      </c>
      <c r="S37" s="21" t="str">
        <f>IF(R37="","",IF(R37="無記号","",R37))</f>
        <v>-</v>
      </c>
      <c r="T37" s="230"/>
      <c r="U37" s="230"/>
      <c r="V37" s="361"/>
      <c r="W37" s="361"/>
      <c r="X37" s="277"/>
      <c r="Y37" s="361"/>
      <c r="Z37" s="361"/>
      <c r="AA37" s="358"/>
      <c r="AB37" s="227"/>
      <c r="AC37" s="277"/>
      <c r="AD37" s="277"/>
      <c r="AE37" s="277"/>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230"/>
      <c r="U38" s="230"/>
      <c r="V38" s="361"/>
      <c r="W38" s="361"/>
      <c r="X38" s="277"/>
      <c r="Y38" s="361"/>
      <c r="Z38" s="361"/>
      <c r="AA38" s="358"/>
      <c r="AB38" s="227"/>
      <c r="AC38" s="277"/>
      <c r="AD38" s="277"/>
      <c r="AE38" s="277"/>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230"/>
      <c r="U39" s="230"/>
      <c r="V39" s="361"/>
      <c r="W39" s="361"/>
      <c r="X39" s="277"/>
      <c r="Y39" s="361"/>
      <c r="Z39" s="361"/>
      <c r="AA39" s="358"/>
      <c r="AB39" s="227"/>
      <c r="AC39" s="277"/>
      <c r="AD39" s="277"/>
      <c r="AE39" s="277"/>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151</v>
      </c>
      <c r="C40" s="33" t="s">
        <v>139</v>
      </c>
      <c r="E40" s="53"/>
      <c r="R40" s="21"/>
      <c r="S40" s="21" t="str">
        <f>IF(R40="","",IF(R40="無記号","",R40))</f>
        <v/>
      </c>
      <c r="T40" s="230"/>
      <c r="U40" s="230"/>
      <c r="V40" s="361"/>
      <c r="W40" s="361"/>
      <c r="X40" s="277"/>
      <c r="Y40" s="361"/>
      <c r="Z40" s="361"/>
      <c r="AA40" s="358"/>
      <c r="AB40" s="227"/>
      <c r="AC40" s="277"/>
      <c r="AD40" s="277"/>
      <c r="AE40" s="277"/>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5.75" hidden="1" customHeight="1" x14ac:dyDescent="0.15">
      <c r="A41" s="18"/>
      <c r="B41" s="19"/>
      <c r="C41" s="33"/>
      <c r="R41" s="21"/>
      <c r="S41" s="21"/>
      <c r="T41" s="230"/>
      <c r="U41" s="230"/>
      <c r="V41" s="361"/>
      <c r="W41" s="361"/>
      <c r="X41" s="277"/>
      <c r="Y41" s="361"/>
      <c r="Z41" s="361"/>
      <c r="AA41" s="358"/>
      <c r="AB41" s="227"/>
      <c r="AC41" s="277"/>
      <c r="AD41" s="277"/>
      <c r="AE41" s="277"/>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4</v>
      </c>
      <c r="B42" s="19"/>
      <c r="C42" s="34"/>
      <c r="D42" s="35"/>
      <c r="E42" s="56" t="s">
        <v>238</v>
      </c>
      <c r="F42" s="37"/>
      <c r="G42" s="37"/>
      <c r="H42" s="35"/>
      <c r="I42" s="37"/>
      <c r="J42" s="37"/>
      <c r="K42" s="37"/>
      <c r="L42" s="37"/>
      <c r="M42" s="37"/>
      <c r="N42" s="37"/>
      <c r="O42" s="37"/>
      <c r="P42" s="263" t="str">
        <f>IF(E44=AD44,"X","")</f>
        <v/>
      </c>
      <c r="Q42" s="37"/>
      <c r="R42" s="39"/>
      <c r="S42" s="39"/>
      <c r="T42" s="234"/>
      <c r="U42" s="230"/>
      <c r="V42" s="361"/>
      <c r="W42" s="361"/>
      <c r="X42" s="277"/>
      <c r="Y42" s="361"/>
      <c r="Z42" s="361"/>
      <c r="AA42" s="358"/>
      <c r="AB42" s="227"/>
      <c r="AC42" s="277"/>
      <c r="AD42" s="277"/>
      <c r="AE42" s="277"/>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598</v>
      </c>
      <c r="B43" s="24" t="s">
        <v>530</v>
      </c>
      <c r="C43" s="41" t="s">
        <v>347</v>
      </c>
      <c r="D43" s="42"/>
      <c r="E43" s="218"/>
      <c r="F43" s="32" t="str">
        <f>IF(E43="","",MATCH(E43,AF43:BB43,0))</f>
        <v/>
      </c>
      <c r="H43" s="42"/>
      <c r="P43" s="46"/>
      <c r="R43" s="45" t="str">
        <f>IF(F43="","",INDEX(AF44:BB44,1,F43))</f>
        <v/>
      </c>
      <c r="S43" s="21" t="str">
        <f>IF(R43="","",IF(R43="無記号","",R43))</f>
        <v/>
      </c>
      <c r="T43" s="235"/>
      <c r="U43" s="230"/>
      <c r="V43" s="361"/>
      <c r="W43" s="361"/>
      <c r="X43" s="277"/>
      <c r="Y43" s="361"/>
      <c r="Z43" s="361"/>
      <c r="AA43" s="358"/>
      <c r="AB43" s="227"/>
      <c r="AC43" s="277"/>
      <c r="AD43" s="277"/>
      <c r="AE43" s="277"/>
      <c r="AF43" s="33" t="s">
        <v>207</v>
      </c>
      <c r="AG43" s="33" t="s">
        <v>208</v>
      </c>
      <c r="AH43" s="33" t="s">
        <v>209</v>
      </c>
      <c r="AI43" s="33" t="s">
        <v>210</v>
      </c>
      <c r="AJ43" s="33" t="s">
        <v>211</v>
      </c>
      <c r="AK43" s="33" t="s">
        <v>212</v>
      </c>
      <c r="AL43" s="33" t="s">
        <v>213</v>
      </c>
      <c r="AM43" s="33" t="s">
        <v>214</v>
      </c>
      <c r="AN43" s="33" t="s">
        <v>215</v>
      </c>
      <c r="AO43" s="33" t="s">
        <v>216</v>
      </c>
      <c r="AP43" s="33" t="s">
        <v>217</v>
      </c>
      <c r="AQ43" s="33" t="s">
        <v>218</v>
      </c>
      <c r="AR43" s="33" t="s">
        <v>219</v>
      </c>
      <c r="AS43" s="33" t="s">
        <v>220</v>
      </c>
      <c r="AT43" s="33" t="s">
        <v>221</v>
      </c>
      <c r="AU43" s="33" t="s">
        <v>222</v>
      </c>
      <c r="AV43" s="33" t="s">
        <v>223</v>
      </c>
      <c r="AW43" s="33" t="s">
        <v>224</v>
      </c>
      <c r="AX43" s="33" t="s">
        <v>225</v>
      </c>
      <c r="AY43" s="33" t="s">
        <v>226</v>
      </c>
      <c r="AZ43" s="33" t="s">
        <v>227</v>
      </c>
      <c r="BA43" s="33" t="s">
        <v>228</v>
      </c>
      <c r="BB43" s="33" t="s">
        <v>229</v>
      </c>
      <c r="BC43" s="33"/>
      <c r="BD43" s="33"/>
      <c r="BE43" s="33"/>
      <c r="BF43" s="33"/>
    </row>
    <row r="44" spans="1:58" s="32" customFormat="1" ht="155.25" customHeight="1" x14ac:dyDescent="0.15">
      <c r="A44" s="18"/>
      <c r="B44" s="19"/>
      <c r="C44" s="47"/>
      <c r="D44" s="48"/>
      <c r="E44" s="91" t="str">
        <f>IF(R44="","",
IF(R28="0",$AC$44,IF(AND(OR(R28="QA",R28="NA",R28="NC",R28="DA",R28="VA",R28="FA",R28="EA",R28="GA",R28="KA"),R44&gt;16),$AA$44,
IF(AND(OR(R28="QB",R28="NB",R28="ND",R28="DB",R28="VB",R28="FB",R28="EB",R28="GB"),R44&gt;16),$AD$44,
IF(AND(OR(R28="QB",R28="NB",R28="ND",R28="DB",R28="VB",R28="FB",R28="EB",R28="GB"),R44&gt;8),$AB$44,"")))))</f>
        <v/>
      </c>
      <c r="F44" s="49"/>
      <c r="G44" s="49"/>
      <c r="H44" s="48"/>
      <c r="I44" s="49"/>
      <c r="J44" s="49"/>
      <c r="K44" s="49"/>
      <c r="L44" s="49"/>
      <c r="M44" s="49"/>
      <c r="N44" s="49"/>
      <c r="O44" s="49"/>
      <c r="P44" s="50"/>
      <c r="Q44" s="49"/>
      <c r="R44" s="63" t="str">
        <f>IF(R43="","",VALUE(R43))</f>
        <v/>
      </c>
      <c r="S44" s="51"/>
      <c r="T44" s="159"/>
      <c r="U44" s="230"/>
      <c r="V44" s="361"/>
      <c r="W44" s="361"/>
      <c r="X44" s="277"/>
      <c r="Y44" s="361"/>
      <c r="Z44" s="361"/>
      <c r="AA44" s="231" t="s">
        <v>841</v>
      </c>
      <c r="AB44" s="231" t="s">
        <v>842</v>
      </c>
      <c r="AC44" s="231" t="s">
        <v>603</v>
      </c>
      <c r="AD44" s="231" t="s">
        <v>604</v>
      </c>
      <c r="AE44" s="277"/>
      <c r="AF44" s="229" t="s">
        <v>843</v>
      </c>
      <c r="AG44" s="229" t="s">
        <v>844</v>
      </c>
      <c r="AH44" s="229" t="s">
        <v>163</v>
      </c>
      <c r="AI44" s="229" t="s">
        <v>164</v>
      </c>
      <c r="AJ44" s="229" t="s">
        <v>166</v>
      </c>
      <c r="AK44" s="229" t="s">
        <v>168</v>
      </c>
      <c r="AL44" s="229" t="s">
        <v>170</v>
      </c>
      <c r="AM44" s="229" t="s">
        <v>172</v>
      </c>
      <c r="AN44" s="229" t="s">
        <v>174</v>
      </c>
      <c r="AO44" s="229" t="s">
        <v>176</v>
      </c>
      <c r="AP44" s="229" t="s">
        <v>178</v>
      </c>
      <c r="AQ44" s="229" t="s">
        <v>180</v>
      </c>
      <c r="AR44" s="229" t="s">
        <v>182</v>
      </c>
      <c r="AS44" s="229" t="s">
        <v>184</v>
      </c>
      <c r="AT44" s="229" t="s">
        <v>186</v>
      </c>
      <c r="AU44" s="229" t="s">
        <v>188</v>
      </c>
      <c r="AV44" s="229" t="s">
        <v>190</v>
      </c>
      <c r="AW44" s="229" t="s">
        <v>192</v>
      </c>
      <c r="AX44" s="229" t="s">
        <v>194</v>
      </c>
      <c r="AY44" s="229" t="s">
        <v>196</v>
      </c>
      <c r="AZ44" s="229" t="s">
        <v>198</v>
      </c>
      <c r="BA44" s="229" t="s">
        <v>200</v>
      </c>
      <c r="BB44" s="229" t="s">
        <v>202</v>
      </c>
      <c r="BC44" s="364"/>
      <c r="BD44" s="33"/>
      <c r="BE44" s="33"/>
      <c r="BF44" s="33"/>
    </row>
    <row r="45" spans="1:58" s="32" customFormat="1" ht="12.75" customHeight="1" x14ac:dyDescent="0.15">
      <c r="A45" s="19">
        <v>5</v>
      </c>
      <c r="B45" s="19"/>
      <c r="C45" s="34"/>
      <c r="D45" s="35"/>
      <c r="E45" s="56" t="s">
        <v>238</v>
      </c>
      <c r="F45" s="37"/>
      <c r="G45" s="37"/>
      <c r="H45" s="35"/>
      <c r="I45" s="37"/>
      <c r="J45" s="37"/>
      <c r="K45" s="37"/>
      <c r="L45" s="37"/>
      <c r="M45" s="37"/>
      <c r="N45" s="37"/>
      <c r="O45" s="37"/>
      <c r="P45" s="38"/>
      <c r="Q45" s="37"/>
      <c r="R45" s="39"/>
      <c r="S45" s="39"/>
      <c r="T45" s="234"/>
      <c r="U45" s="230"/>
      <c r="V45" s="361"/>
      <c r="W45" s="361"/>
      <c r="X45" s="277"/>
      <c r="Y45" s="361"/>
      <c r="Z45" s="361"/>
      <c r="AA45" s="358"/>
      <c r="AB45" s="227"/>
      <c r="AC45" s="277"/>
      <c r="AD45" s="277"/>
      <c r="AE45" s="277"/>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33"/>
      <c r="BD45" s="33"/>
      <c r="BE45" s="33"/>
      <c r="BF45" s="33"/>
    </row>
    <row r="46" spans="1:58" s="32" customFormat="1" ht="16.5" customHeight="1" x14ac:dyDescent="0.15">
      <c r="A46" s="40" t="s">
        <v>598</v>
      </c>
      <c r="B46" s="24" t="s">
        <v>531</v>
      </c>
      <c r="C46" s="41" t="s">
        <v>348</v>
      </c>
      <c r="D46" s="42"/>
      <c r="E46" s="157"/>
      <c r="F46" s="32" t="str">
        <f>IF(E46="","",MATCH(E46,AF46:BB46,0))</f>
        <v/>
      </c>
      <c r="H46" s="42"/>
      <c r="P46" s="46"/>
      <c r="R46" s="45" t="str">
        <f>IF(F46="","",INDEX(AF47:BB47,1,F46))</f>
        <v/>
      </c>
      <c r="S46" s="21" t="str">
        <f>IF(R46="","",IF(R46="無記号","",R46))</f>
        <v/>
      </c>
      <c r="T46" s="235"/>
      <c r="U46" s="230"/>
      <c r="V46" s="361"/>
      <c r="W46" s="361"/>
      <c r="X46" s="277"/>
      <c r="Y46" s="361"/>
      <c r="Z46" s="361"/>
      <c r="AA46" s="358"/>
      <c r="AB46" s="227"/>
      <c r="AC46" s="277"/>
      <c r="AD46" s="277"/>
      <c r="AE46" s="277"/>
      <c r="AF46" s="33" t="s">
        <v>532</v>
      </c>
      <c r="AG46" s="33" t="s">
        <v>533</v>
      </c>
      <c r="AH46" s="33" t="s">
        <v>534</v>
      </c>
      <c r="AI46" s="33"/>
      <c r="AJ46" s="33"/>
      <c r="AK46" s="33"/>
      <c r="AL46" s="33"/>
      <c r="AM46" s="33"/>
      <c r="AO46" s="33"/>
      <c r="AP46" s="33"/>
      <c r="AQ46" s="33"/>
      <c r="AR46" s="33"/>
      <c r="AS46" s="33"/>
      <c r="AT46" s="33"/>
      <c r="AU46" s="33"/>
      <c r="AV46" s="33"/>
      <c r="AW46" s="33"/>
      <c r="AX46" s="33"/>
      <c r="AY46" s="33"/>
      <c r="AZ46" s="33"/>
      <c r="BA46" s="33"/>
      <c r="BB46" s="33"/>
      <c r="BC46" s="33"/>
      <c r="BD46" s="33"/>
      <c r="BE46" s="33"/>
      <c r="BF46" s="33"/>
    </row>
    <row r="47" spans="1:58" s="32" customFormat="1" ht="34.5" customHeight="1" x14ac:dyDescent="0.15">
      <c r="A47" s="18"/>
      <c r="B47" s="19"/>
      <c r="C47" s="47"/>
      <c r="D47" s="48"/>
      <c r="E47" s="59" t="str">
        <f>IF(R44="","",IF(AND(R44&gt;10,OR(R46="U",R46="D",R46="C",R46="E",R46="G",R46="H")),$AA$47,IF(AND(R7="10-",OR(R46="C",R46="E",R46="F")),$AD$47,"")))</f>
        <v/>
      </c>
      <c r="F47" s="49"/>
      <c r="G47" s="49"/>
      <c r="H47" s="48"/>
      <c r="I47" s="49"/>
      <c r="J47" s="49"/>
      <c r="K47" s="264" t="str">
        <f>IF(R44="","",IF(R44&gt;10,$AB$47,""))</f>
        <v/>
      </c>
      <c r="L47" s="49"/>
      <c r="M47" s="49"/>
      <c r="N47" s="49"/>
      <c r="O47" s="49"/>
      <c r="P47" s="50"/>
      <c r="Q47" s="49"/>
      <c r="R47" s="51"/>
      <c r="S47" s="51"/>
      <c r="T47" s="159"/>
      <c r="U47" s="230"/>
      <c r="V47" s="361"/>
      <c r="W47" s="361"/>
      <c r="X47" s="277"/>
      <c r="Y47" s="361"/>
      <c r="Z47" s="361"/>
      <c r="AA47" s="231" t="s">
        <v>845</v>
      </c>
      <c r="AB47" s="227" t="s">
        <v>440</v>
      </c>
      <c r="AC47" s="228" t="s">
        <v>605</v>
      </c>
      <c r="AD47" s="228" t="s">
        <v>606</v>
      </c>
      <c r="AE47" s="277"/>
      <c r="AF47" s="229" t="s">
        <v>543</v>
      </c>
      <c r="AG47" s="229" t="s">
        <v>146</v>
      </c>
      <c r="AH47" s="229" t="s">
        <v>144</v>
      </c>
      <c r="AI47" s="33"/>
      <c r="AJ47" s="33"/>
      <c r="AK47" s="33"/>
      <c r="AL47" s="33"/>
      <c r="AM47" s="33"/>
      <c r="AO47" s="33"/>
      <c r="AP47" s="33"/>
      <c r="AQ47" s="33"/>
      <c r="AR47" s="33"/>
      <c r="AS47" s="33"/>
      <c r="AT47" s="33"/>
      <c r="AU47" s="33"/>
      <c r="AV47" s="33"/>
      <c r="AW47" s="33"/>
      <c r="AX47" s="33"/>
      <c r="AY47" s="33"/>
      <c r="AZ47" s="33"/>
      <c r="BA47" s="33"/>
      <c r="BB47" s="33"/>
      <c r="BC47" s="33"/>
      <c r="BD47" s="33"/>
      <c r="BE47" s="33"/>
      <c r="BF47" s="33"/>
    </row>
    <row r="48" spans="1:58" s="32" customFormat="1" ht="12.75" customHeight="1" x14ac:dyDescent="0.15">
      <c r="A48" s="19">
        <v>6</v>
      </c>
      <c r="B48" s="19"/>
      <c r="C48" s="34"/>
      <c r="D48" s="35"/>
      <c r="E48" s="36" t="s">
        <v>535</v>
      </c>
      <c r="F48" s="37"/>
      <c r="G48" s="37"/>
      <c r="H48" s="35"/>
      <c r="I48" s="37"/>
      <c r="J48" s="37"/>
      <c r="K48" s="37"/>
      <c r="L48" s="37"/>
      <c r="M48" s="37"/>
      <c r="N48" s="37"/>
      <c r="O48" s="37"/>
      <c r="P48" s="38"/>
      <c r="Q48" s="37"/>
      <c r="R48" s="39"/>
      <c r="S48" s="39"/>
      <c r="T48" s="234"/>
      <c r="U48" s="230"/>
      <c r="V48" s="361"/>
      <c r="W48" s="361"/>
      <c r="X48" s="277"/>
      <c r="Y48" s="361"/>
      <c r="Z48" s="361"/>
      <c r="AA48" s="358"/>
      <c r="AB48" s="227"/>
      <c r="AC48" s="277"/>
      <c r="AD48" s="277"/>
      <c r="AE48" s="277"/>
      <c r="AF48" s="229"/>
      <c r="AG48" s="229"/>
      <c r="AH48" s="229"/>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40" t="s">
        <v>656</v>
      </c>
      <c r="B49" s="24" t="s">
        <v>536</v>
      </c>
      <c r="C49" s="41" t="s">
        <v>349</v>
      </c>
      <c r="D49" s="42"/>
      <c r="E49" s="219" t="s">
        <v>382</v>
      </c>
      <c r="F49" s="32">
        <f>IF(E49="","",MATCH(E49,AF49:BB49,0))</f>
        <v>1</v>
      </c>
      <c r="H49" s="42"/>
      <c r="P49" s="46"/>
      <c r="R49" s="45" t="str">
        <f>IF(F49="","",INDEX(AF50:BB50,1,F49))</f>
        <v>無記号</v>
      </c>
      <c r="S49" s="21" t="str">
        <f>IF(R49="","",IF(R49="無記号","",R49))</f>
        <v/>
      </c>
      <c r="T49" s="235"/>
      <c r="U49" s="230"/>
      <c r="V49" s="361"/>
      <c r="W49" s="361"/>
      <c r="X49" s="277"/>
      <c r="Y49" s="361"/>
      <c r="Z49" s="361"/>
      <c r="AA49" s="358"/>
      <c r="AB49" s="227"/>
      <c r="AC49" s="277"/>
      <c r="AD49" s="277"/>
      <c r="AE49" s="277"/>
      <c r="AF49" s="33" t="s">
        <v>382</v>
      </c>
      <c r="AG49" s="33" t="s">
        <v>433</v>
      </c>
      <c r="AH49" s="33" t="s">
        <v>244</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5.25" customHeight="1" x14ac:dyDescent="0.15">
      <c r="A50" s="18"/>
      <c r="B50" s="19"/>
      <c r="C50" s="47"/>
      <c r="D50" s="48"/>
      <c r="E50" s="57"/>
      <c r="F50" s="49"/>
      <c r="G50" s="49"/>
      <c r="H50" s="48"/>
      <c r="I50" s="49"/>
      <c r="J50" s="49"/>
      <c r="K50" s="49"/>
      <c r="L50" s="49"/>
      <c r="M50" s="49"/>
      <c r="N50" s="49"/>
      <c r="O50" s="49"/>
      <c r="P50" s="50"/>
      <c r="Q50" s="49"/>
      <c r="R50" s="51"/>
      <c r="S50" s="51"/>
      <c r="T50" s="159"/>
      <c r="U50" s="230"/>
      <c r="V50" s="361"/>
      <c r="W50" s="361"/>
      <c r="X50" s="277"/>
      <c r="Y50" s="361"/>
      <c r="Z50" s="361"/>
      <c r="AA50" s="358"/>
      <c r="AB50" s="227"/>
      <c r="AC50" s="277"/>
      <c r="AD50" s="277"/>
      <c r="AE50" s="277"/>
      <c r="AF50" s="33" t="s">
        <v>237</v>
      </c>
      <c r="AG50" s="229" t="s">
        <v>138</v>
      </c>
      <c r="AH50" s="229" t="s">
        <v>156</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230"/>
      <c r="U51" s="230"/>
      <c r="V51" s="361"/>
      <c r="W51" s="361"/>
      <c r="X51" s="277"/>
      <c r="Y51" s="361"/>
      <c r="Z51" s="361"/>
      <c r="AA51" s="231"/>
      <c r="AB51" s="228"/>
      <c r="AC51" s="278"/>
      <c r="AD51" s="278"/>
      <c r="AE51" s="277"/>
      <c r="AF51" s="33"/>
      <c r="AG51" s="229"/>
      <c r="AH51" s="229"/>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
        <v>503</v>
      </c>
      <c r="S52" s="21" t="str">
        <f>IF(AND(S58="",S61="",S67=""),"","-")</f>
        <v/>
      </c>
      <c r="T52" s="230"/>
      <c r="U52" s="230"/>
      <c r="V52" s="361"/>
      <c r="W52" s="361"/>
      <c r="X52" s="277"/>
      <c r="Y52" s="361"/>
      <c r="Z52" s="361"/>
      <c r="AA52" s="231"/>
      <c r="AB52" s="228"/>
      <c r="AC52" s="278"/>
      <c r="AD52" s="278"/>
      <c r="AE52" s="277"/>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230"/>
      <c r="U53" s="230"/>
      <c r="V53" s="361"/>
      <c r="W53" s="361"/>
      <c r="X53" s="277"/>
      <c r="Y53" s="361"/>
      <c r="Z53" s="361"/>
      <c r="AA53" s="231"/>
      <c r="AB53" s="231"/>
      <c r="AC53" s="278"/>
      <c r="AD53" s="278"/>
      <c r="AE53" s="277"/>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hidden="1" customHeight="1" x14ac:dyDescent="0.15">
      <c r="A54" s="19">
        <v>6</v>
      </c>
      <c r="B54" s="19"/>
      <c r="C54" s="34"/>
      <c r="D54" s="35"/>
      <c r="E54" s="56" t="s">
        <v>238</v>
      </c>
      <c r="F54" s="37"/>
      <c r="G54" s="37"/>
      <c r="H54" s="35"/>
      <c r="I54" s="37"/>
      <c r="J54" s="37"/>
      <c r="K54" s="37"/>
      <c r="L54" s="37"/>
      <c r="M54" s="37"/>
      <c r="N54" s="37"/>
      <c r="O54" s="37"/>
      <c r="P54" s="38"/>
      <c r="Q54" s="37"/>
      <c r="R54" s="39"/>
      <c r="S54" s="39"/>
      <c r="T54" s="234"/>
      <c r="U54" s="230"/>
      <c r="V54" s="361"/>
      <c r="W54" s="361"/>
      <c r="X54" s="277"/>
      <c r="Y54" s="361"/>
      <c r="Z54" s="361"/>
      <c r="AA54" s="231"/>
      <c r="AB54" s="231"/>
      <c r="AC54" s="278"/>
      <c r="AD54" s="278"/>
      <c r="AE54" s="277"/>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hidden="1" customHeight="1" x14ac:dyDescent="0.15">
      <c r="A55" s="40" t="s">
        <v>598</v>
      </c>
      <c r="B55" s="24" t="s">
        <v>658</v>
      </c>
      <c r="C55" s="41" t="s">
        <v>607</v>
      </c>
      <c r="D55" s="42"/>
      <c r="E55" s="265"/>
      <c r="F55" s="32" t="str">
        <f>IF(E55="","",MATCH(E55,AF55:BB55,0))</f>
        <v/>
      </c>
      <c r="H55" s="42"/>
      <c r="P55" s="46"/>
      <c r="R55" s="45" t="str">
        <f>IF(F55="","",INDEX(AF56:BB56,1,F55))</f>
        <v/>
      </c>
      <c r="S55" s="21" t="str">
        <f>IF(R55="","",IF(R55="無記号","",R55))</f>
        <v/>
      </c>
      <c r="T55" s="235"/>
      <c r="U55" s="230"/>
      <c r="V55" s="361"/>
      <c r="W55" s="361"/>
      <c r="X55" s="277"/>
      <c r="Y55" s="361"/>
      <c r="Z55" s="361"/>
      <c r="AA55" s="231"/>
      <c r="AB55" s="231"/>
      <c r="AC55" s="278"/>
      <c r="AD55" s="278"/>
      <c r="AE55" s="277"/>
      <c r="AF55" s="33" t="s">
        <v>230</v>
      </c>
      <c r="AG55" s="33" t="s">
        <v>231</v>
      </c>
      <c r="AH55" s="33" t="s">
        <v>232</v>
      </c>
      <c r="AI55" s="33" t="s">
        <v>233</v>
      </c>
      <c r="AJ55" s="33" t="s">
        <v>608</v>
      </c>
      <c r="AK55" s="33" t="s">
        <v>609</v>
      </c>
      <c r="AL55" s="33" t="s">
        <v>610</v>
      </c>
      <c r="AM55" s="33" t="s">
        <v>611</v>
      </c>
      <c r="AN55" s="33" t="s">
        <v>234</v>
      </c>
      <c r="AO55" s="33" t="s">
        <v>235</v>
      </c>
      <c r="AP55" s="33" t="s">
        <v>236</v>
      </c>
      <c r="AQ55" s="33" t="s">
        <v>612</v>
      </c>
      <c r="AR55" s="33" t="s">
        <v>613</v>
      </c>
      <c r="AS55" s="33" t="s">
        <v>614</v>
      </c>
      <c r="AT55" s="33" t="s">
        <v>615</v>
      </c>
      <c r="AU55" s="33" t="s">
        <v>616</v>
      </c>
      <c r="AV55" s="33"/>
      <c r="AW55" s="33"/>
      <c r="AX55" s="33"/>
      <c r="AY55" s="33"/>
      <c r="AZ55" s="33"/>
      <c r="BA55" s="33"/>
      <c r="BB55" s="33"/>
      <c r="BC55" s="33"/>
      <c r="BD55" s="33"/>
      <c r="BE55" s="33"/>
      <c r="BF55" s="33"/>
    </row>
    <row r="56" spans="1:58" s="32" customFormat="1" ht="204.75" hidden="1" customHeight="1" x14ac:dyDescent="0.15">
      <c r="A56" s="40" t="s">
        <v>415</v>
      </c>
      <c r="B56" s="19"/>
      <c r="C56" s="47"/>
      <c r="D56" s="48"/>
      <c r="E56" s="58"/>
      <c r="F56" s="49"/>
      <c r="G56" s="49"/>
      <c r="H56" s="48"/>
      <c r="I56" s="49"/>
      <c r="J56" s="49"/>
      <c r="K56" s="49"/>
      <c r="L56" s="49"/>
      <c r="M56" s="49"/>
      <c r="N56" s="49"/>
      <c r="O56" s="49"/>
      <c r="P56" s="50"/>
      <c r="Q56" s="49"/>
      <c r="R56" s="51"/>
      <c r="S56" s="51"/>
      <c r="T56" s="159"/>
      <c r="U56" s="230"/>
      <c r="V56" s="361"/>
      <c r="W56" s="361"/>
      <c r="X56" s="277"/>
      <c r="Y56" s="361"/>
      <c r="Z56" s="361"/>
      <c r="AA56" s="231"/>
      <c r="AB56" s="231"/>
      <c r="AC56" s="278"/>
      <c r="AD56" s="278"/>
      <c r="AE56" s="277"/>
      <c r="AF56" s="229" t="s">
        <v>553</v>
      </c>
      <c r="AG56" s="229" t="s">
        <v>554</v>
      </c>
      <c r="AH56" s="229" t="s">
        <v>555</v>
      </c>
      <c r="AI56" s="229" t="s">
        <v>556</v>
      </c>
      <c r="AJ56" s="229" t="s">
        <v>778</v>
      </c>
      <c r="AK56" s="229" t="s">
        <v>779</v>
      </c>
      <c r="AL56" s="229" t="s">
        <v>781</v>
      </c>
      <c r="AM56" s="229" t="s">
        <v>782</v>
      </c>
      <c r="AN56" s="229" t="s">
        <v>557</v>
      </c>
      <c r="AO56" s="229" t="s">
        <v>558</v>
      </c>
      <c r="AP56" s="229" t="s">
        <v>559</v>
      </c>
      <c r="AQ56" s="229" t="s">
        <v>784</v>
      </c>
      <c r="AR56" s="229" t="s">
        <v>785</v>
      </c>
      <c r="AS56" s="229" t="s">
        <v>787</v>
      </c>
      <c r="AT56" s="229" t="s">
        <v>788</v>
      </c>
      <c r="AU56" s="229" t="s">
        <v>536</v>
      </c>
      <c r="AV56" s="33"/>
      <c r="AW56" s="33"/>
      <c r="AX56" s="33"/>
      <c r="AY56" s="33"/>
      <c r="AZ56" s="33"/>
      <c r="BA56" s="33"/>
      <c r="BB56" s="33"/>
      <c r="BC56" s="33"/>
      <c r="BD56" s="33"/>
      <c r="BE56" s="33"/>
      <c r="BF56" s="33"/>
    </row>
    <row r="57" spans="1:58" s="32" customFormat="1" ht="16.5" customHeight="1" x14ac:dyDescent="0.15">
      <c r="A57" s="19">
        <v>7</v>
      </c>
      <c r="B57" s="19"/>
      <c r="C57" s="34"/>
      <c r="D57" s="35"/>
      <c r="E57" s="36"/>
      <c r="F57" s="37"/>
      <c r="G57" s="38"/>
      <c r="H57" s="35"/>
      <c r="I57" s="37"/>
      <c r="J57" s="37"/>
      <c r="K57" s="37"/>
      <c r="L57" s="37"/>
      <c r="M57" s="37"/>
      <c r="N57" s="37"/>
      <c r="O57" s="37"/>
      <c r="P57" s="38"/>
      <c r="Q57" s="35"/>
      <c r="R57" s="39"/>
      <c r="S57" s="39"/>
      <c r="T57" s="234"/>
      <c r="U57" s="230"/>
      <c r="V57" s="361"/>
      <c r="W57" s="361"/>
      <c r="X57" s="277"/>
      <c r="Y57" s="361"/>
      <c r="Z57" s="361"/>
      <c r="AA57" s="231"/>
      <c r="AB57" s="231"/>
      <c r="AC57" s="278"/>
      <c r="AD57" s="278"/>
      <c r="AE57" s="277"/>
      <c r="AF57" s="229"/>
      <c r="AG57" s="229"/>
      <c r="AH57" s="229"/>
      <c r="AI57" s="229"/>
      <c r="AJ57" s="229"/>
      <c r="AK57" s="229"/>
      <c r="AL57" s="229"/>
      <c r="AM57" s="229"/>
      <c r="AN57" s="229"/>
      <c r="AO57" s="229"/>
      <c r="AP57" s="229"/>
      <c r="AQ57" s="229"/>
      <c r="AR57" s="229"/>
      <c r="AS57" s="229"/>
      <c r="AT57" s="229"/>
      <c r="AU57" s="229"/>
      <c r="AV57" s="33"/>
      <c r="AW57" s="33"/>
      <c r="AX57" s="33"/>
      <c r="AY57" s="33"/>
      <c r="AZ57" s="33"/>
      <c r="BA57" s="33"/>
      <c r="BB57" s="33"/>
      <c r="BC57" s="33"/>
      <c r="BD57" s="33"/>
      <c r="BE57" s="33"/>
      <c r="BF57" s="33"/>
    </row>
    <row r="58" spans="1:58" s="32" customFormat="1" ht="16.5" customHeight="1" x14ac:dyDescent="0.15">
      <c r="A58" s="71" t="s">
        <v>659</v>
      </c>
      <c r="B58" s="24" t="s">
        <v>660</v>
      </c>
      <c r="C58" s="41" t="s">
        <v>571</v>
      </c>
      <c r="D58" s="42"/>
      <c r="E58" s="219" t="s">
        <v>849</v>
      </c>
      <c r="F58" s="32">
        <f>IF(E58="","",MATCH(E58,AF58:BB58,0))</f>
        <v>1</v>
      </c>
      <c r="G58" s="46"/>
      <c r="H58" s="42"/>
      <c r="P58" s="46"/>
      <c r="Q58" s="42"/>
      <c r="R58" s="45" t="str">
        <f>IF(F58="","",INDEX(AF59:BB59,1,F58))</f>
        <v>無記号</v>
      </c>
      <c r="S58" s="21" t="str">
        <f>IF(R58="","",IF(R58="無記号","",R58))</f>
        <v/>
      </c>
      <c r="T58" s="235"/>
      <c r="U58" s="230"/>
      <c r="V58" s="361"/>
      <c r="W58" s="361"/>
      <c r="X58" s="277"/>
      <c r="Y58" s="361"/>
      <c r="Z58" s="361"/>
      <c r="AA58" s="231"/>
      <c r="AB58" s="231"/>
      <c r="AC58" s="278"/>
      <c r="AD58" s="278"/>
      <c r="AE58" s="277"/>
      <c r="AF58" s="33" t="s">
        <v>849</v>
      </c>
      <c r="AG58" s="33" t="s">
        <v>850</v>
      </c>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54" customHeight="1" x14ac:dyDescent="0.15">
      <c r="A59" s="18"/>
      <c r="B59" s="19"/>
      <c r="C59" s="47"/>
      <c r="D59" s="48"/>
      <c r="E59" s="57"/>
      <c r="F59" s="49"/>
      <c r="G59" s="50"/>
      <c r="H59" s="48"/>
      <c r="I59" s="49"/>
      <c r="J59" s="49"/>
      <c r="K59" s="49"/>
      <c r="L59" s="49"/>
      <c r="M59" s="49"/>
      <c r="N59" s="49"/>
      <c r="O59" s="49"/>
      <c r="P59" s="50"/>
      <c r="Q59" s="48"/>
      <c r="R59" s="51"/>
      <c r="S59" s="51"/>
      <c r="T59" s="159"/>
      <c r="U59" s="230"/>
      <c r="V59" s="361"/>
      <c r="W59" s="361"/>
      <c r="X59" s="277"/>
      <c r="Y59" s="361"/>
      <c r="Z59" s="361"/>
      <c r="AA59" s="231"/>
      <c r="AB59" s="231"/>
      <c r="AC59" s="278"/>
      <c r="AD59" s="278"/>
      <c r="AE59" s="277"/>
      <c r="AF59" s="33" t="s">
        <v>237</v>
      </c>
      <c r="AG59" s="33" t="s">
        <v>153</v>
      </c>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9">
        <v>8</v>
      </c>
      <c r="B60" s="19"/>
      <c r="C60" s="34"/>
      <c r="D60" s="35"/>
      <c r="E60" s="36"/>
      <c r="F60" s="37"/>
      <c r="G60" s="38"/>
      <c r="H60" s="35"/>
      <c r="I60" s="37"/>
      <c r="J60" s="37"/>
      <c r="K60" s="37"/>
      <c r="L60" s="37"/>
      <c r="M60" s="37"/>
      <c r="N60" s="37"/>
      <c r="O60" s="37"/>
      <c r="P60" s="38"/>
      <c r="Q60" s="35"/>
      <c r="R60" s="39"/>
      <c r="S60" s="39"/>
      <c r="T60" s="234"/>
      <c r="U60" s="230"/>
      <c r="V60" s="361"/>
      <c r="W60" s="361"/>
      <c r="X60" s="277"/>
      <c r="Y60" s="361"/>
      <c r="Z60" s="361"/>
      <c r="AA60" s="231"/>
      <c r="AB60" s="231"/>
      <c r="AC60" s="278"/>
      <c r="AD60" s="278"/>
      <c r="AE60" s="277"/>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71" t="s">
        <v>661</v>
      </c>
      <c r="B61" s="24" t="s">
        <v>662</v>
      </c>
      <c r="C61" s="41" t="s">
        <v>140</v>
      </c>
      <c r="D61" s="42"/>
      <c r="E61" s="219" t="s">
        <v>617</v>
      </c>
      <c r="F61" s="32">
        <f>IF(E61="","",MATCH(E61,AF61:BB61,0))</f>
        <v>1</v>
      </c>
      <c r="G61" s="46"/>
      <c r="H61" s="42"/>
      <c r="P61" s="46"/>
      <c r="Q61" s="42"/>
      <c r="R61" s="45" t="str">
        <f>IF(F61="","",INDEX(AF62:BB62,1,F61))</f>
        <v>無記号</v>
      </c>
      <c r="S61" s="21" t="str">
        <f>IF(R61="","",IF(R61="無記号","",R61))</f>
        <v/>
      </c>
      <c r="T61" s="235"/>
      <c r="U61" s="230"/>
      <c r="V61" s="361"/>
      <c r="W61" s="361"/>
      <c r="X61" s="277"/>
      <c r="Y61" s="361"/>
      <c r="Z61" s="361"/>
      <c r="AA61" s="231"/>
      <c r="AB61" s="231"/>
      <c r="AC61" s="278"/>
      <c r="AD61" s="278"/>
      <c r="AE61" s="277"/>
      <c r="AF61" s="33" t="s">
        <v>617</v>
      </c>
      <c r="AG61" s="33" t="s">
        <v>618</v>
      </c>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30.75" hidden="1" customHeight="1" x14ac:dyDescent="0.15">
      <c r="A62" s="18"/>
      <c r="B62" s="19"/>
      <c r="C62" s="47"/>
      <c r="D62" s="48"/>
      <c r="E62" s="57"/>
      <c r="F62" s="49"/>
      <c r="G62" s="50"/>
      <c r="H62" s="48"/>
      <c r="I62" s="49"/>
      <c r="J62" s="49"/>
      <c r="K62" s="49"/>
      <c r="L62" s="49"/>
      <c r="M62" s="49"/>
      <c r="N62" s="49"/>
      <c r="O62" s="49"/>
      <c r="P62" s="50"/>
      <c r="Q62" s="48"/>
      <c r="R62" s="51"/>
      <c r="S62" s="51"/>
      <c r="T62" s="159"/>
      <c r="U62" s="230"/>
      <c r="V62" s="361"/>
      <c r="W62" s="361"/>
      <c r="X62" s="277"/>
      <c r="Y62" s="361"/>
      <c r="Z62" s="361"/>
      <c r="AA62" s="231"/>
      <c r="AB62" s="231"/>
      <c r="AC62" s="278"/>
      <c r="AD62" s="278"/>
      <c r="AE62" s="277"/>
      <c r="AF62" s="33" t="s">
        <v>237</v>
      </c>
      <c r="AG62" s="33" t="s">
        <v>536</v>
      </c>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hidden="1" customHeight="1" x14ac:dyDescent="0.15">
      <c r="A63" s="18"/>
      <c r="B63" s="19"/>
      <c r="C63" s="34"/>
      <c r="D63" s="35"/>
      <c r="E63" s="36"/>
      <c r="F63" s="37"/>
      <c r="G63" s="38"/>
      <c r="R63" s="21"/>
      <c r="S63" s="21"/>
      <c r="T63" s="230"/>
      <c r="U63" s="230"/>
      <c r="V63" s="361"/>
      <c r="W63" s="361"/>
      <c r="X63" s="277"/>
      <c r="Y63" s="361"/>
      <c r="Z63" s="361"/>
      <c r="AA63" s="231"/>
      <c r="AB63" s="231"/>
      <c r="AC63" s="278"/>
      <c r="AD63" s="278"/>
      <c r="AE63" s="277"/>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hidden="1" customHeight="1" x14ac:dyDescent="0.15">
      <c r="A64" s="18"/>
      <c r="B64" s="24" t="s">
        <v>657</v>
      </c>
      <c r="C64" s="266" t="s">
        <v>619</v>
      </c>
      <c r="D64" s="42"/>
      <c r="E64" s="53"/>
      <c r="G64" s="46"/>
      <c r="R64" s="21"/>
      <c r="S64" s="21" t="str">
        <f>IF(R64="","",IF(R64="無記号","",R64))</f>
        <v/>
      </c>
      <c r="T64" s="230"/>
      <c r="U64" s="230"/>
      <c r="V64" s="361"/>
      <c r="W64" s="361"/>
      <c r="X64" s="361"/>
      <c r="Y64" s="361"/>
      <c r="Z64" s="361"/>
      <c r="AA64" s="231"/>
      <c r="AB64" s="231"/>
      <c r="AC64" s="278"/>
      <c r="AD64" s="278"/>
      <c r="AE64" s="277"/>
    </row>
    <row r="65" spans="1:58" s="32" customFormat="1" ht="16.5" hidden="1" customHeight="1" x14ac:dyDescent="0.15">
      <c r="A65" s="18"/>
      <c r="B65" s="19"/>
      <c r="C65" s="47"/>
      <c r="D65" s="48"/>
      <c r="E65" s="49"/>
      <c r="F65" s="49"/>
      <c r="G65" s="50"/>
      <c r="R65" s="21"/>
      <c r="S65" s="21"/>
      <c r="T65" s="230"/>
      <c r="U65" s="230"/>
      <c r="V65" s="361"/>
      <c r="W65" s="361"/>
      <c r="X65" s="361"/>
      <c r="Y65" s="361"/>
      <c r="Z65" s="361"/>
      <c r="AA65" s="231"/>
      <c r="AB65" s="231"/>
      <c r="AC65" s="278"/>
      <c r="AD65" s="278"/>
      <c r="AE65" s="277"/>
    </row>
    <row r="66" spans="1:58" s="32" customFormat="1" ht="12.75" customHeight="1" x14ac:dyDescent="0.15">
      <c r="A66" s="19">
        <v>8</v>
      </c>
      <c r="B66" s="19"/>
      <c r="C66" s="34"/>
      <c r="D66" s="35"/>
      <c r="E66" s="36" t="s">
        <v>663</v>
      </c>
      <c r="F66" s="37"/>
      <c r="G66" s="37"/>
      <c r="H66" s="35"/>
      <c r="I66" s="37"/>
      <c r="J66" s="37"/>
      <c r="K66" s="37"/>
      <c r="L66" s="37"/>
      <c r="M66" s="37"/>
      <c r="N66" s="37"/>
      <c r="O66" s="37"/>
      <c r="P66" s="38"/>
      <c r="Q66" s="37"/>
      <c r="R66" s="39"/>
      <c r="S66" s="39"/>
      <c r="T66" s="234"/>
      <c r="U66" s="230"/>
      <c r="V66" s="361"/>
      <c r="W66" s="361"/>
      <c r="X66" s="361"/>
      <c r="Y66" s="361"/>
      <c r="Z66" s="361"/>
      <c r="AA66" s="231"/>
      <c r="AB66" s="231"/>
      <c r="AC66" s="278"/>
      <c r="AD66" s="278"/>
      <c r="AE66" s="277"/>
    </row>
    <row r="67" spans="1:58" s="32" customFormat="1" ht="16.5" customHeight="1" x14ac:dyDescent="0.15">
      <c r="A67" s="71"/>
      <c r="B67" s="24" t="s">
        <v>664</v>
      </c>
      <c r="C67" s="41" t="s">
        <v>240</v>
      </c>
      <c r="D67" s="42"/>
      <c r="E67" s="219" t="s">
        <v>434</v>
      </c>
      <c r="F67" s="32">
        <f>IF(E67="","",MATCH(E67,AF67:BD67,0))</f>
        <v>1</v>
      </c>
      <c r="H67" s="42"/>
      <c r="P67" s="46"/>
      <c r="R67" s="45" t="str">
        <f>IF(F67="","",INDEX(AF68:BD68,1,F67))</f>
        <v>無記号</v>
      </c>
      <c r="S67" s="21" t="str">
        <f>IF(R67="","",IF(R67="無記号","",R67))</f>
        <v/>
      </c>
      <c r="T67" s="46"/>
      <c r="V67" s="277"/>
      <c r="W67" s="277"/>
      <c r="X67" s="277"/>
      <c r="Y67" s="277"/>
      <c r="Z67" s="277"/>
      <c r="AA67" s="228"/>
      <c r="AB67" s="228"/>
      <c r="AC67" s="278"/>
      <c r="AD67" s="278"/>
      <c r="AE67" s="277"/>
      <c r="AF67" s="33" t="s">
        <v>434</v>
      </c>
      <c r="AG67" s="33" t="s">
        <v>435</v>
      </c>
      <c r="AH67" s="33" t="s">
        <v>846</v>
      </c>
      <c r="AI67" s="33" t="s">
        <v>620</v>
      </c>
      <c r="AJ67" s="33" t="s">
        <v>621</v>
      </c>
      <c r="AK67" s="33" t="s">
        <v>622</v>
      </c>
      <c r="AL67" s="33" t="s">
        <v>623</v>
      </c>
      <c r="AM67" s="33" t="s">
        <v>624</v>
      </c>
      <c r="AN67" s="33" t="s">
        <v>625</v>
      </c>
      <c r="AO67" s="33" t="s">
        <v>626</v>
      </c>
      <c r="AP67" s="33" t="s">
        <v>627</v>
      </c>
      <c r="AQ67" s="33" t="s">
        <v>628</v>
      </c>
      <c r="AR67" s="33" t="s">
        <v>629</v>
      </c>
      <c r="AS67" s="33" t="s">
        <v>630</v>
      </c>
      <c r="AT67" s="33" t="s">
        <v>631</v>
      </c>
      <c r="AU67" s="33" t="s">
        <v>632</v>
      </c>
      <c r="AV67" s="33" t="s">
        <v>633</v>
      </c>
      <c r="AW67" s="33" t="s">
        <v>634</v>
      </c>
      <c r="AX67" s="33" t="s">
        <v>635</v>
      </c>
      <c r="AY67" s="33" t="s">
        <v>636</v>
      </c>
      <c r="AZ67" s="33" t="s">
        <v>637</v>
      </c>
      <c r="BA67" s="33" t="s">
        <v>638</v>
      </c>
      <c r="BB67" s="33" t="s">
        <v>639</v>
      </c>
      <c r="BC67" s="33" t="s">
        <v>640</v>
      </c>
      <c r="BD67" s="33" t="s">
        <v>641</v>
      </c>
      <c r="BE67" s="33"/>
      <c r="BF67" s="33"/>
    </row>
    <row r="68" spans="1:58" s="32" customFormat="1" ht="67.5" customHeight="1" x14ac:dyDescent="0.15">
      <c r="A68" s="18"/>
      <c r="B68" s="19"/>
      <c r="C68" s="47"/>
      <c r="D68" s="48"/>
      <c r="E68" s="59" t="str">
        <f>IF(AND(R28="0",AND(R67&lt;&gt;AF68,R67&lt;&gt;"D0")),$AA$69,IF(R44="","",IF(OR(R67="D",R67="D0",R67=""),"",IF(R68=R44,$AA$68,IF(R68&lt;R44,$AB$68,"")))))</f>
        <v/>
      </c>
      <c r="F68" s="49"/>
      <c r="G68" s="49"/>
      <c r="H68" s="48"/>
      <c r="I68" s="49"/>
      <c r="J68" s="49"/>
      <c r="K68" s="49"/>
      <c r="L68" s="49"/>
      <c r="M68" s="49"/>
      <c r="N68" s="49"/>
      <c r="O68" s="49"/>
      <c r="P68" s="64" t="str">
        <f>MID(R67,2,2)</f>
        <v>記号</v>
      </c>
      <c r="Q68" s="49"/>
      <c r="R68" s="63" t="str">
        <f>IF(OR(P68="",P68=$AC$68),"",VALUE(P68))</f>
        <v/>
      </c>
      <c r="S68" s="51"/>
      <c r="T68" s="50"/>
      <c r="V68" s="277"/>
      <c r="W68" s="277"/>
      <c r="X68" s="277"/>
      <c r="Y68" s="277"/>
      <c r="Z68" s="277"/>
      <c r="AA68" s="228" t="s">
        <v>847</v>
      </c>
      <c r="AB68" s="228" t="s">
        <v>441</v>
      </c>
      <c r="AC68" s="278" t="s">
        <v>491</v>
      </c>
      <c r="AD68" s="278" t="s">
        <v>492</v>
      </c>
      <c r="AE68" s="277"/>
      <c r="AF68" s="33" t="s">
        <v>237</v>
      </c>
      <c r="AG68" s="229" t="s">
        <v>146</v>
      </c>
      <c r="AH68" s="229" t="s">
        <v>848</v>
      </c>
      <c r="AI68" s="229" t="s">
        <v>165</v>
      </c>
      <c r="AJ68" s="229" t="s">
        <v>167</v>
      </c>
      <c r="AK68" s="229" t="s">
        <v>169</v>
      </c>
      <c r="AL68" s="229" t="s">
        <v>171</v>
      </c>
      <c r="AM68" s="229" t="s">
        <v>173</v>
      </c>
      <c r="AN68" s="229" t="s">
        <v>175</v>
      </c>
      <c r="AO68" s="229" t="s">
        <v>177</v>
      </c>
      <c r="AP68" s="229" t="s">
        <v>179</v>
      </c>
      <c r="AQ68" s="229" t="s">
        <v>181</v>
      </c>
      <c r="AR68" s="229" t="s">
        <v>183</v>
      </c>
      <c r="AS68" s="229" t="s">
        <v>185</v>
      </c>
      <c r="AT68" s="229" t="s">
        <v>187</v>
      </c>
      <c r="AU68" s="229" t="s">
        <v>189</v>
      </c>
      <c r="AV68" s="229" t="s">
        <v>191</v>
      </c>
      <c r="AW68" s="229" t="s">
        <v>193</v>
      </c>
      <c r="AX68" s="229" t="s">
        <v>195</v>
      </c>
      <c r="AY68" s="229" t="s">
        <v>197</v>
      </c>
      <c r="AZ68" s="229" t="s">
        <v>199</v>
      </c>
      <c r="BA68" s="229" t="s">
        <v>201</v>
      </c>
      <c r="BB68" s="229" t="s">
        <v>203</v>
      </c>
      <c r="BC68" s="229" t="s">
        <v>204</v>
      </c>
      <c r="BD68" s="229" t="s">
        <v>205</v>
      </c>
      <c r="BE68" s="33"/>
      <c r="BF68" s="33"/>
    </row>
    <row r="69" spans="1:58" s="32" customFormat="1" ht="16.5" customHeight="1" x14ac:dyDescent="0.15">
      <c r="A69" s="18"/>
      <c r="B69" s="19"/>
      <c r="C69" s="33"/>
      <c r="E69" s="53"/>
      <c r="R69" s="21"/>
      <c r="S69" s="21"/>
      <c r="V69" s="277"/>
      <c r="W69" s="277"/>
      <c r="X69" s="277"/>
      <c r="Y69" s="277"/>
      <c r="Z69" s="277"/>
      <c r="AA69" s="228"/>
      <c r="AB69" s="228"/>
      <c r="AC69" s="278"/>
      <c r="AD69" s="278"/>
      <c r="AE69" s="277"/>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V70" s="277"/>
      <c r="W70" s="277"/>
      <c r="X70" s="277"/>
      <c r="Y70" s="277"/>
      <c r="Z70" s="277"/>
      <c r="AA70" s="228"/>
      <c r="AB70" s="228"/>
      <c r="AC70" s="278"/>
      <c r="AD70" s="278"/>
      <c r="AE70" s="277"/>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V71" s="277"/>
      <c r="W71" s="277"/>
      <c r="X71" s="277"/>
      <c r="Y71" s="277"/>
      <c r="Z71" s="277"/>
      <c r="AA71" s="228"/>
      <c r="AB71" s="228"/>
      <c r="AC71" s="278"/>
      <c r="AD71" s="278"/>
      <c r="AE71" s="277"/>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V72" s="277"/>
      <c r="W72" s="277"/>
      <c r="X72" s="277"/>
      <c r="Y72" s="277"/>
      <c r="Z72" s="277"/>
      <c r="AA72" s="228"/>
      <c r="AB72" s="228"/>
      <c r="AC72" s="278"/>
      <c r="AD72" s="278"/>
      <c r="AE72" s="277"/>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V73" s="277"/>
      <c r="W73" s="277"/>
      <c r="X73" s="277"/>
      <c r="Y73" s="277"/>
      <c r="Z73" s="277"/>
      <c r="AA73" s="228"/>
      <c r="AB73" s="228"/>
      <c r="AC73" s="278"/>
      <c r="AD73" s="278"/>
      <c r="AE73" s="277"/>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V74" s="277"/>
      <c r="W74" s="277"/>
      <c r="X74" s="277"/>
      <c r="Y74" s="277"/>
      <c r="Z74" s="277"/>
      <c r="AA74" s="228"/>
      <c r="AB74" s="228"/>
      <c r="AC74" s="278"/>
      <c r="AD74" s="278"/>
      <c r="AE74" s="277"/>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V75" s="277"/>
      <c r="W75" s="277"/>
      <c r="X75" s="277"/>
      <c r="Y75" s="277"/>
      <c r="Z75" s="277"/>
      <c r="AA75" s="228"/>
      <c r="AB75" s="228"/>
      <c r="AC75" s="278"/>
      <c r="AD75" s="278"/>
      <c r="AE75" s="277"/>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V76" s="277"/>
      <c r="W76" s="277"/>
      <c r="X76" s="277"/>
      <c r="Y76" s="277"/>
      <c r="Z76" s="277"/>
      <c r="AA76" s="228"/>
      <c r="AB76" s="228"/>
      <c r="AC76" s="278"/>
      <c r="AD76" s="278"/>
      <c r="AE76" s="277"/>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V77" s="277"/>
      <c r="W77" s="277"/>
      <c r="X77" s="277"/>
      <c r="Y77" s="277"/>
      <c r="Z77" s="277"/>
      <c r="AA77" s="228"/>
      <c r="AB77" s="228"/>
      <c r="AC77" s="278"/>
      <c r="AD77" s="278"/>
      <c r="AE77" s="277"/>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selectLockedCells="1"/>
  <mergeCells count="7">
    <mergeCell ref="H8:P8"/>
    <mergeCell ref="K1:O1"/>
    <mergeCell ref="K3:O3"/>
    <mergeCell ref="E3:I3"/>
    <mergeCell ref="I5:O5"/>
    <mergeCell ref="K2:O2"/>
    <mergeCell ref="C2:E2"/>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9"/>
  <sheetViews>
    <sheetView showGridLines="0" showRowColHeaders="0" workbookViewId="0">
      <pane ySplit="5" topLeftCell="A6" activePane="bottomLeft" state="frozen"/>
      <selection activeCell="A48" sqref="A48:IV63"/>
      <selection pane="bottomLeft" activeCell="E16" sqref="E16"/>
    </sheetView>
  </sheetViews>
  <sheetFormatPr defaultColWidth="5.125" defaultRowHeight="16.5" customHeight="1" x14ac:dyDescent="0.15"/>
  <cols>
    <col min="1" max="1" width="2.125" style="25" customWidth="1"/>
    <col min="2" max="2" width="3.5" style="61"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1" hidden="1" customWidth="1"/>
    <col min="19" max="19" width="1.375" style="61" hidden="1" customWidth="1"/>
    <col min="20" max="20" width="5.125" style="61" hidden="1" customWidth="1"/>
    <col min="21" max="21" width="7" style="61" customWidth="1"/>
    <col min="22" max="22" width="6" style="11" hidden="1" customWidth="1"/>
    <col min="23" max="23" width="1.5" style="11" customWidth="1"/>
    <col min="24" max="26" width="7" style="11" hidden="1" customWidth="1"/>
    <col min="27" max="29" width="25.125" style="228" hidden="1" customWidth="1"/>
    <col min="30" max="30" width="15.625" style="11" hidden="1" customWidth="1"/>
    <col min="31" max="31" width="6.5" style="11" hidden="1" customWidth="1"/>
    <col min="32" max="58" width="5.5" style="33" hidden="1" customWidth="1"/>
    <col min="59" max="69" width="8.125" style="11" hidden="1" customWidth="1"/>
    <col min="70" max="110" width="0" style="11" hidden="1" customWidth="1"/>
    <col min="111" max="16384" width="5.125" style="11"/>
  </cols>
  <sheetData>
    <row r="1" spans="1:58" s="19" customFormat="1" ht="16.5" customHeight="1" x14ac:dyDescent="0.15">
      <c r="A1" s="65"/>
      <c r="C1" s="150" t="s">
        <v>666</v>
      </c>
      <c r="D1" s="151"/>
      <c r="E1" s="152"/>
      <c r="K1" s="455" t="s">
        <v>500</v>
      </c>
      <c r="L1" s="455"/>
      <c r="M1" s="455"/>
      <c r="N1" s="455"/>
      <c r="O1" s="455"/>
      <c r="R1" s="66"/>
      <c r="S1" s="66"/>
      <c r="AA1" s="228"/>
      <c r="AB1" s="228"/>
      <c r="AC1" s="228"/>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5"/>
      <c r="C2" s="461" t="s">
        <v>837</v>
      </c>
      <c r="D2" s="461"/>
      <c r="E2" s="461"/>
      <c r="K2" s="467" t="s">
        <v>374</v>
      </c>
      <c r="L2" s="467"/>
      <c r="M2" s="467"/>
      <c r="N2" s="467"/>
      <c r="O2" s="467"/>
      <c r="Q2" s="61"/>
      <c r="R2" s="61"/>
      <c r="S2" s="61"/>
      <c r="AA2" s="228"/>
      <c r="AB2" s="228"/>
      <c r="AC2" s="228"/>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5"/>
      <c r="C3" s="23" t="s">
        <v>363</v>
      </c>
      <c r="D3" s="24"/>
      <c r="E3" s="457" t="str">
        <f>IF(OR(E8&lt;&gt;"",E26&lt;&gt;"",E17&lt;&gt;""),$AB$3,IF(OR(E7="",E10="",E13="",E16="",E19="",E22="",E25=""),$AA$3,CONCATENATE(V7,V34,V28,V31,V40,V43,V10,V55,V58,V61,V64,V67,V13,V16,V19,V79,V82,V49,V52,V94,V22,V25)))</f>
        <v>※選択項目に空欄があります。</v>
      </c>
      <c r="F3" s="457"/>
      <c r="G3" s="457"/>
      <c r="H3" s="457"/>
      <c r="I3" s="458"/>
      <c r="J3" s="25"/>
      <c r="K3" s="466" t="s">
        <v>396</v>
      </c>
      <c r="L3" s="466"/>
      <c r="M3" s="466"/>
      <c r="N3" s="466"/>
      <c r="O3" s="466"/>
      <c r="P3" s="466"/>
      <c r="Q3" s="25"/>
      <c r="AA3" s="228" t="s">
        <v>562</v>
      </c>
      <c r="AB3" s="227" t="s">
        <v>672</v>
      </c>
      <c r="AC3" s="228"/>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5"/>
      <c r="C4" s="20"/>
      <c r="E4" s="25"/>
      <c r="F4" s="25"/>
      <c r="G4" s="25"/>
      <c r="H4" s="25"/>
      <c r="I4" s="25"/>
      <c r="J4" s="25"/>
      <c r="K4" s="25"/>
      <c r="L4" s="25"/>
      <c r="M4" s="25"/>
      <c r="N4" s="25"/>
      <c r="O4" s="25"/>
      <c r="P4" s="25"/>
      <c r="Q4" s="25"/>
      <c r="AA4" s="228"/>
      <c r="AB4" s="228"/>
      <c r="AC4" s="228"/>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5"/>
      <c r="B5" s="19"/>
      <c r="C5" s="27" t="s">
        <v>361</v>
      </c>
      <c r="D5" s="28"/>
      <c r="E5" s="29" t="s">
        <v>360</v>
      </c>
      <c r="F5" s="67"/>
      <c r="G5" s="67"/>
      <c r="H5" s="68"/>
      <c r="I5" s="459" t="s">
        <v>362</v>
      </c>
      <c r="J5" s="459"/>
      <c r="K5" s="459"/>
      <c r="L5" s="459"/>
      <c r="M5" s="459"/>
      <c r="N5" s="459"/>
      <c r="O5" s="459"/>
      <c r="P5" s="67"/>
      <c r="Q5" s="68"/>
      <c r="R5" s="29" t="s">
        <v>358</v>
      </c>
      <c r="S5" s="29"/>
      <c r="T5" s="29"/>
      <c r="U5" s="29" t="s">
        <v>358</v>
      </c>
      <c r="V5" s="29"/>
      <c r="W5" s="30"/>
      <c r="AA5" s="228"/>
      <c r="AB5" s="228"/>
      <c r="AC5" s="228"/>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62"/>
      <c r="F6" s="462"/>
      <c r="G6" s="463"/>
      <c r="H6" s="343" t="str">
        <f>IF(OR(AND(R7="10-",ベース!R7=$AA$7),AND(R7=$AA$7,ベース!R7="10-")),$AC$8,"")</f>
        <v/>
      </c>
      <c r="I6" s="37"/>
      <c r="J6" s="37"/>
      <c r="K6" s="37"/>
      <c r="L6" s="37"/>
      <c r="M6" s="37"/>
      <c r="N6" s="37"/>
      <c r="O6" s="37"/>
      <c r="P6" s="38"/>
      <c r="Q6" s="42"/>
      <c r="R6" s="19"/>
      <c r="S6" s="233"/>
      <c r="T6" s="19"/>
      <c r="U6" s="19"/>
      <c r="W6" s="46"/>
      <c r="AA6" s="228"/>
      <c r="AB6" s="228"/>
      <c r="AC6" s="228"/>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372</v>
      </c>
      <c r="B7" s="24" t="s">
        <v>142</v>
      </c>
      <c r="C7" s="41" t="s">
        <v>346</v>
      </c>
      <c r="D7" s="42"/>
      <c r="E7" s="89" t="s">
        <v>381</v>
      </c>
      <c r="F7" s="32">
        <f>IF(E7="","",MATCH(E7,AF7:BB7,0))</f>
        <v>1</v>
      </c>
      <c r="H7" s="43" t="s">
        <v>375</v>
      </c>
      <c r="I7" s="33"/>
      <c r="J7" s="33"/>
      <c r="K7" s="33"/>
      <c r="L7" s="33"/>
      <c r="M7" s="33"/>
      <c r="N7" s="33"/>
      <c r="O7" s="33"/>
      <c r="P7" s="44"/>
      <c r="Q7" s="42"/>
      <c r="R7" s="27" t="str">
        <f>IF(F7="","",INDEX(AF8:BB8,1,F7))</f>
        <v>無記号</v>
      </c>
      <c r="S7" s="46"/>
      <c r="T7" s="32" t="str">
        <f>IF(R7="","",IF(R7="無記号","",R7))</f>
        <v/>
      </c>
      <c r="U7" s="27" t="str">
        <f>IF(F7="","",INDEX(AF8:BB8,1,F7))</f>
        <v>無記号</v>
      </c>
      <c r="V7" s="32" t="str">
        <f>IF(U7="","",IF(U7="無記号","",U7))</f>
        <v/>
      </c>
      <c r="W7" s="46"/>
      <c r="AA7" s="228" t="s">
        <v>237</v>
      </c>
      <c r="AB7" s="228"/>
      <c r="AC7" s="228"/>
      <c r="AF7" s="33" t="s">
        <v>381</v>
      </c>
      <c r="AG7" s="33" t="s">
        <v>410</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5"/>
      <c r="B8" s="19"/>
      <c r="C8" s="47"/>
      <c r="D8" s="48"/>
      <c r="E8" s="72" t="str">
        <f>IF(AND(R7="10-",ベース!R7=$AA$7),$AA$8,IF(AND(R7=$AA$7,ベース!R7="10-"),$AB$8,""))</f>
        <v/>
      </c>
      <c r="F8" s="49"/>
      <c r="G8" s="49"/>
      <c r="H8" s="452" t="str">
        <f>IF(R7="10-",AD8,"")</f>
        <v/>
      </c>
      <c r="I8" s="453"/>
      <c r="J8" s="453"/>
      <c r="K8" s="453"/>
      <c r="L8" s="453"/>
      <c r="M8" s="453"/>
      <c r="N8" s="453"/>
      <c r="O8" s="453"/>
      <c r="P8" s="454"/>
      <c r="Q8" s="48"/>
      <c r="R8" s="73"/>
      <c r="S8" s="74"/>
      <c r="T8" s="73"/>
      <c r="U8" s="73"/>
      <c r="V8" s="49"/>
      <c r="W8" s="50"/>
      <c r="AA8" s="228" t="s">
        <v>442</v>
      </c>
      <c r="AB8" s="228" t="s">
        <v>443</v>
      </c>
      <c r="AC8" s="228" t="s">
        <v>439</v>
      </c>
      <c r="AD8" s="228" t="s">
        <v>823</v>
      </c>
      <c r="AF8" s="33" t="s">
        <v>237</v>
      </c>
      <c r="AG8" s="229" t="s">
        <v>411</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0"/>
      <c r="D9" s="35"/>
      <c r="E9" s="83"/>
      <c r="F9" s="37"/>
      <c r="G9" s="38"/>
      <c r="H9" s="35"/>
      <c r="I9" s="37"/>
      <c r="J9" s="37"/>
      <c r="K9" s="37"/>
      <c r="L9" s="37"/>
      <c r="M9" s="37"/>
      <c r="N9" s="37"/>
      <c r="O9" s="37"/>
      <c r="P9" s="38"/>
      <c r="Q9" s="35"/>
      <c r="R9" s="69"/>
      <c r="S9" s="70"/>
      <c r="T9" s="69"/>
      <c r="U9" s="69"/>
      <c r="V9" s="69"/>
      <c r="W9" s="38"/>
      <c r="AA9" s="228"/>
      <c r="AB9" s="228"/>
      <c r="AC9" s="228"/>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1" t="s">
        <v>372</v>
      </c>
      <c r="B10" s="24" t="s">
        <v>148</v>
      </c>
      <c r="C10" s="41" t="s">
        <v>351</v>
      </c>
      <c r="D10" s="42"/>
      <c r="E10" s="352" t="s">
        <v>241</v>
      </c>
      <c r="F10" s="32">
        <f>IF(E10="","",MATCH(E10,AF10:BB10,0))</f>
        <v>1</v>
      </c>
      <c r="G10" s="46"/>
      <c r="H10" s="42"/>
      <c r="L10" s="53"/>
      <c r="P10" s="46"/>
      <c r="Q10" s="42"/>
      <c r="R10" s="27" t="str">
        <f>IF(F10="","",INDEX(AF11:BB11,1,F10))</f>
        <v>0</v>
      </c>
      <c r="S10" s="46"/>
      <c r="T10" s="32" t="str">
        <f>IF(R10="","",IF(R10="無記号","",R10))</f>
        <v>0</v>
      </c>
      <c r="U10" s="27" t="str">
        <f>IF(F10="","",INDEX(AF11:BB11,1,F10))</f>
        <v>0</v>
      </c>
      <c r="V10" s="32" t="str">
        <f>IF(U10="","",IF(U10="無記号","",U10))</f>
        <v>0</v>
      </c>
      <c r="W10" s="235"/>
      <c r="AA10" s="228" t="s">
        <v>829</v>
      </c>
      <c r="AB10" s="228" t="s">
        <v>830</v>
      </c>
      <c r="AC10" s="228" t="s">
        <v>831</v>
      </c>
      <c r="AF10" s="33" t="s">
        <v>241</v>
      </c>
      <c r="AG10" s="33" t="s">
        <v>413</v>
      </c>
      <c r="AH10" s="33" t="s">
        <v>373</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5"/>
      <c r="B11" s="19"/>
      <c r="C11" s="47"/>
      <c r="D11" s="48"/>
      <c r="E11" s="91" t="str">
        <f>IF(AND(R7="10-",R10="1"),AC10,IF(R10="0",AA10,IF(R10="1",AB10,"")))</f>
        <v>注）仕様書作成sheetでパイロットオプション：高圧タイプの選択は出来ません</v>
      </c>
      <c r="F11" s="49"/>
      <c r="G11" s="50"/>
      <c r="H11" s="48"/>
      <c r="I11" s="49"/>
      <c r="J11" s="49"/>
      <c r="K11" s="49"/>
      <c r="L11" s="84"/>
      <c r="N11" s="49"/>
      <c r="O11" s="49"/>
      <c r="P11" s="50"/>
      <c r="Q11" s="48"/>
      <c r="R11" s="73"/>
      <c r="S11" s="74"/>
      <c r="T11" s="73"/>
      <c r="U11" s="73"/>
      <c r="V11" s="73"/>
      <c r="W11" s="50"/>
      <c r="AA11" s="228"/>
      <c r="AB11" s="228"/>
      <c r="AC11" s="228"/>
      <c r="AF11" s="351" t="s">
        <v>565</v>
      </c>
      <c r="AG11" s="351" t="s">
        <v>537</v>
      </c>
      <c r="AH11" s="32" t="s">
        <v>88</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62"/>
      <c r="F12" s="462"/>
      <c r="G12" s="463"/>
      <c r="H12" s="35"/>
      <c r="I12" s="37"/>
      <c r="J12" s="37"/>
      <c r="K12" s="37"/>
      <c r="L12" s="37"/>
      <c r="M12" s="37"/>
      <c r="N12" s="37"/>
      <c r="O12" s="37"/>
      <c r="P12" s="38"/>
      <c r="Q12" s="35"/>
      <c r="R12" s="69"/>
      <c r="S12" s="70"/>
      <c r="T12" s="271"/>
      <c r="U12" s="271"/>
      <c r="V12" s="271"/>
      <c r="W12" s="272"/>
      <c r="Y12" s="230"/>
      <c r="Z12" s="230"/>
      <c r="AA12" s="231"/>
      <c r="AB12" s="228"/>
      <c r="AC12" s="228"/>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1" t="s">
        <v>668</v>
      </c>
      <c r="B13" s="24" t="s">
        <v>669</v>
      </c>
      <c r="C13" s="41" t="s">
        <v>353</v>
      </c>
      <c r="D13" s="42"/>
      <c r="E13" s="88" t="s">
        <v>670</v>
      </c>
      <c r="F13" s="32">
        <f>IF(E13="","",MATCH(E13,AF13:BB13,0))</f>
        <v>1</v>
      </c>
      <c r="H13" s="42"/>
      <c r="P13" s="46"/>
      <c r="Q13" s="42"/>
      <c r="R13" s="27" t="str">
        <f>IF(F13="","",INDEX(AF14:BB14,1,F13))</f>
        <v>5</v>
      </c>
      <c r="S13" s="46"/>
      <c r="T13" s="273" t="str">
        <f>IF(R13="","",IF(R13="無記号","",R13))</f>
        <v>5</v>
      </c>
      <c r="U13" s="27" t="str">
        <f>IF(F13="","",INDEX(AF14:BB14,1,F13))</f>
        <v>5</v>
      </c>
      <c r="V13" s="273" t="str">
        <f>IF(U13="","",IF(U13="無記号","",U13))</f>
        <v>5</v>
      </c>
      <c r="W13" s="274"/>
      <c r="Y13" s="230"/>
      <c r="Z13" s="230"/>
      <c r="AA13" s="231"/>
      <c r="AB13" s="228"/>
      <c r="AC13" s="228"/>
      <c r="AF13" s="33" t="s">
        <v>563</v>
      </c>
      <c r="AG13" s="33" t="s">
        <v>564</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5"/>
      <c r="B14" s="19"/>
      <c r="C14" s="47"/>
      <c r="D14" s="48"/>
      <c r="E14" s="75"/>
      <c r="F14" s="49"/>
      <c r="G14" s="49"/>
      <c r="H14" s="48"/>
      <c r="I14" s="49"/>
      <c r="J14" s="49"/>
      <c r="K14" s="49"/>
      <c r="L14" s="49"/>
      <c r="M14" s="49"/>
      <c r="N14" s="49"/>
      <c r="O14" s="49"/>
      <c r="P14" s="50"/>
      <c r="Q14" s="48"/>
      <c r="R14" s="73"/>
      <c r="S14" s="74"/>
      <c r="T14" s="275"/>
      <c r="U14" s="275"/>
      <c r="V14" s="275"/>
      <c r="W14" s="276"/>
      <c r="Y14" s="230"/>
      <c r="Z14" s="230"/>
      <c r="AA14" s="231"/>
      <c r="AB14" s="228"/>
      <c r="AC14" s="228"/>
      <c r="AF14" s="229" t="s">
        <v>367</v>
      </c>
      <c r="AG14" s="229" t="s">
        <v>368</v>
      </c>
      <c r="AH14" s="229"/>
      <c r="AI14" s="229"/>
      <c r="AJ14" s="229"/>
      <c r="AK14" s="229"/>
      <c r="AL14" s="229"/>
      <c r="AM14" s="229"/>
      <c r="AN14" s="229"/>
      <c r="AO14" s="229"/>
      <c r="AP14" s="229"/>
      <c r="AQ14" s="229"/>
      <c r="AR14" s="229"/>
      <c r="AS14" s="229"/>
      <c r="AT14" s="229"/>
      <c r="AU14" s="229"/>
      <c r="AV14" s="229"/>
      <c r="AW14" s="229"/>
      <c r="AX14" s="229"/>
      <c r="AY14" s="229"/>
      <c r="AZ14" s="229"/>
      <c r="BA14" s="229"/>
      <c r="BB14" s="229"/>
      <c r="BC14" s="33"/>
      <c r="BD14" s="33"/>
      <c r="BE14" s="33"/>
      <c r="BF14" s="33"/>
    </row>
    <row r="15" spans="1:58" s="32" customFormat="1" ht="16.5" customHeight="1" x14ac:dyDescent="0.15">
      <c r="A15" s="32">
        <v>4</v>
      </c>
      <c r="B15" s="19"/>
      <c r="C15" s="34"/>
      <c r="D15" s="35"/>
      <c r="E15" s="464" t="s">
        <v>238</v>
      </c>
      <c r="F15" s="464"/>
      <c r="G15" s="465"/>
      <c r="H15" s="35"/>
      <c r="I15" s="37"/>
      <c r="J15" s="37"/>
      <c r="K15" s="37"/>
      <c r="L15" s="37"/>
      <c r="M15" s="37"/>
      <c r="N15" s="37"/>
      <c r="O15" s="37"/>
      <c r="P15" s="38"/>
      <c r="Q15" s="35"/>
      <c r="R15" s="69"/>
      <c r="S15" s="70"/>
      <c r="T15" s="271"/>
      <c r="U15" s="271"/>
      <c r="V15" s="271"/>
      <c r="W15" s="272"/>
      <c r="Y15" s="230"/>
      <c r="Z15" s="230"/>
      <c r="AA15" s="231"/>
      <c r="AB15" s="228"/>
      <c r="AC15" s="228"/>
      <c r="AF15" s="229"/>
      <c r="AG15" s="229"/>
      <c r="AH15" s="229"/>
      <c r="AI15" s="229"/>
      <c r="AJ15" s="229"/>
      <c r="AK15" s="229"/>
      <c r="AL15" s="229"/>
      <c r="AM15" s="229"/>
      <c r="AN15" s="229"/>
      <c r="AO15" s="229"/>
      <c r="AP15" s="229"/>
      <c r="AQ15" s="229"/>
      <c r="AR15" s="229"/>
      <c r="AS15" s="229"/>
      <c r="AT15" s="229"/>
      <c r="AU15" s="229"/>
      <c r="AV15" s="229"/>
      <c r="AW15" s="229"/>
      <c r="AX15" s="229"/>
      <c r="AY15" s="229"/>
      <c r="AZ15" s="229"/>
      <c r="BA15" s="229"/>
      <c r="BB15" s="229"/>
      <c r="BC15" s="33"/>
      <c r="BD15" s="33"/>
      <c r="BE15" s="33"/>
      <c r="BF15" s="33"/>
    </row>
    <row r="16" spans="1:58" s="32" customFormat="1" ht="16.5" customHeight="1" x14ac:dyDescent="0.15">
      <c r="A16" s="71" t="s">
        <v>598</v>
      </c>
      <c r="B16" s="24" t="s">
        <v>671</v>
      </c>
      <c r="C16" s="41" t="s">
        <v>354</v>
      </c>
      <c r="D16" s="42"/>
      <c r="E16" s="270"/>
      <c r="F16" s="32" t="str">
        <f>IF(E16="","",MATCH(E16,AF16:BB16,0))</f>
        <v/>
      </c>
      <c r="H16" s="42"/>
      <c r="P16" s="46"/>
      <c r="Q16" s="42"/>
      <c r="R16" s="27" t="str">
        <f>IF(F16="","",INDEX(AF17:BB17,1,F16))</f>
        <v/>
      </c>
      <c r="S16" s="46"/>
      <c r="T16" s="273" t="str">
        <f>IF(R16="","",IF(R16="無記号","",R16))</f>
        <v/>
      </c>
      <c r="U16" s="27" t="str">
        <f>IF(F16="","",INDEX(AF17:BB17,1,F16))</f>
        <v/>
      </c>
      <c r="V16" s="273" t="str">
        <f>IF(U16="","",IF(U16="無記号","",U16))</f>
        <v/>
      </c>
      <c r="W16" s="274"/>
      <c r="Y16" s="230"/>
      <c r="Z16" s="230"/>
      <c r="AA16" s="231"/>
      <c r="AB16" s="228"/>
      <c r="AC16" s="228"/>
      <c r="AF16" s="33" t="s">
        <v>249</v>
      </c>
      <c r="AG16" s="33" t="s">
        <v>250</v>
      </c>
      <c r="AH16" s="33" t="s">
        <v>251</v>
      </c>
      <c r="AI16" s="33" t="s">
        <v>538</v>
      </c>
      <c r="AJ16" s="33" t="s">
        <v>539</v>
      </c>
      <c r="AK16" s="33" t="s">
        <v>540</v>
      </c>
      <c r="AL16" s="33" t="s">
        <v>541</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5"/>
      <c r="B17" s="19"/>
      <c r="C17" s="76" t="s">
        <v>392</v>
      </c>
      <c r="D17" s="48"/>
      <c r="E17" s="77" t="str">
        <f>IF(AND(ベース!S34="",OR(バルブ!R16="NS",バルブ!R16="NZ")),バルブ!$AD$17,IF(AND(ベース!S34="N",OR(バルブ!R16="S",バルブ!R16="Z")),バルブ!$AC$17,""))</f>
        <v/>
      </c>
      <c r="F17" s="49"/>
      <c r="G17" s="49"/>
      <c r="H17" s="48"/>
      <c r="I17" s="49"/>
      <c r="J17" s="49"/>
      <c r="K17" s="49"/>
      <c r="L17" s="49"/>
      <c r="M17" s="49"/>
      <c r="N17" s="49"/>
      <c r="O17" s="49"/>
      <c r="P17" s="50"/>
      <c r="Q17" s="48"/>
      <c r="R17" s="73"/>
      <c r="S17" s="74"/>
      <c r="T17" s="275"/>
      <c r="U17" s="275"/>
      <c r="V17" s="275"/>
      <c r="W17" s="276"/>
      <c r="Y17" s="230"/>
      <c r="Z17" s="230"/>
      <c r="AA17" s="231" t="s">
        <v>542</v>
      </c>
      <c r="AB17" s="228" t="s">
        <v>237</v>
      </c>
      <c r="AC17" s="231" t="s">
        <v>673</v>
      </c>
      <c r="AD17" s="231" t="s">
        <v>674</v>
      </c>
      <c r="AF17" s="33" t="s">
        <v>237</v>
      </c>
      <c r="AG17" s="229" t="s">
        <v>156</v>
      </c>
      <c r="AH17" s="229" t="s">
        <v>543</v>
      </c>
      <c r="AI17" s="33" t="s">
        <v>138</v>
      </c>
      <c r="AJ17" s="33" t="s">
        <v>544</v>
      </c>
      <c r="AK17" s="33" t="s">
        <v>545</v>
      </c>
      <c r="AL17" s="33" t="s">
        <v>546</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62"/>
      <c r="F18" s="462"/>
      <c r="G18" s="463"/>
      <c r="H18" s="35"/>
      <c r="I18" s="37"/>
      <c r="J18" s="37"/>
      <c r="K18" s="37"/>
      <c r="L18" s="37"/>
      <c r="M18" s="37"/>
      <c r="N18" s="37"/>
      <c r="O18" s="37"/>
      <c r="P18" s="38"/>
      <c r="Q18" s="35"/>
      <c r="R18" s="69"/>
      <c r="S18" s="70"/>
      <c r="T18" s="69"/>
      <c r="U18" s="69"/>
      <c r="V18" s="69"/>
      <c r="W18" s="234"/>
      <c r="Y18" s="230"/>
      <c r="Z18" s="230"/>
      <c r="AA18" s="231"/>
      <c r="AB18" s="228"/>
      <c r="AC18" s="228"/>
      <c r="AF18" s="229"/>
      <c r="AG18" s="229"/>
      <c r="AH18" s="229"/>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1" t="s">
        <v>372</v>
      </c>
      <c r="B19" s="24" t="s">
        <v>153</v>
      </c>
      <c r="C19" s="41" t="s">
        <v>390</v>
      </c>
      <c r="D19" s="42"/>
      <c r="E19" s="149" t="s">
        <v>356</v>
      </c>
      <c r="F19" s="32">
        <f>IF(E19="","",MATCH(E19,AF19:BB19,0))</f>
        <v>1</v>
      </c>
      <c r="H19" s="42"/>
      <c r="P19" s="46"/>
      <c r="Q19" s="42"/>
      <c r="R19" s="27" t="str">
        <f>IF(F19="","",INDEX(AF20:BB20,1,F19))</f>
        <v>無記号</v>
      </c>
      <c r="S19" s="46"/>
      <c r="T19" s="32" t="str">
        <f>IF(R19="","",IF(R19="無記号","",R19))</f>
        <v/>
      </c>
      <c r="U19" s="27" t="str">
        <f>IF(F19="","",INDEX(AF20:BB20,1,F19))</f>
        <v>無記号</v>
      </c>
      <c r="V19" s="32" t="str">
        <f>IF(U19="","",IF(U19="無記号","",U19))</f>
        <v/>
      </c>
      <c r="W19" s="235"/>
      <c r="Y19" s="230"/>
      <c r="Z19" s="230"/>
      <c r="AA19" s="231"/>
      <c r="AB19" s="228"/>
      <c r="AC19" s="228"/>
      <c r="AF19" s="33" t="s">
        <v>356</v>
      </c>
      <c r="AG19" s="33" t="s">
        <v>258</v>
      </c>
      <c r="AH19" s="33" t="s">
        <v>699</v>
      </c>
      <c r="AI19" s="33" t="s">
        <v>259</v>
      </c>
      <c r="AJ19" s="33" t="s">
        <v>700</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2.75" customHeight="1" x14ac:dyDescent="0.15">
      <c r="A20" s="65"/>
      <c r="B20" s="19"/>
      <c r="C20" s="47"/>
      <c r="D20" s="48"/>
      <c r="E20" s="281" t="s">
        <v>717</v>
      </c>
      <c r="F20" s="49"/>
      <c r="G20" s="49"/>
      <c r="H20" s="48"/>
      <c r="I20" s="49"/>
      <c r="J20" s="49"/>
      <c r="K20" s="49"/>
      <c r="L20" s="49"/>
      <c r="M20" s="49"/>
      <c r="N20" s="49"/>
      <c r="O20" s="49"/>
      <c r="P20" s="50"/>
      <c r="Q20" s="48"/>
      <c r="R20" s="73"/>
      <c r="S20" s="74"/>
      <c r="T20" s="73"/>
      <c r="U20" s="73"/>
      <c r="V20" s="73"/>
      <c r="W20" s="159"/>
      <c r="Y20" s="230"/>
      <c r="Z20" s="230"/>
      <c r="AA20" s="231"/>
      <c r="AB20" s="228"/>
      <c r="AC20" s="228"/>
      <c r="AF20" s="33" t="s">
        <v>237</v>
      </c>
      <c r="AG20" s="229" t="s">
        <v>146</v>
      </c>
      <c r="AH20" s="32" t="s">
        <v>147</v>
      </c>
      <c r="AI20" s="229" t="s">
        <v>148</v>
      </c>
      <c r="AJ20" s="33" t="s">
        <v>88</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62"/>
      <c r="F21" s="462"/>
      <c r="G21" s="463"/>
      <c r="H21" s="35"/>
      <c r="I21" s="37"/>
      <c r="J21" s="37"/>
      <c r="K21" s="37"/>
      <c r="L21" s="37"/>
      <c r="M21" s="37"/>
      <c r="N21" s="37"/>
      <c r="O21" s="37"/>
      <c r="P21" s="38"/>
      <c r="Q21" s="35"/>
      <c r="R21" s="69"/>
      <c r="S21" s="70"/>
      <c r="T21" s="69"/>
      <c r="U21" s="69"/>
      <c r="V21" s="69"/>
      <c r="W21" s="234"/>
      <c r="X21" s="230"/>
      <c r="Y21" s="230"/>
      <c r="Z21" s="230"/>
      <c r="AA21" s="231"/>
      <c r="AB21" s="231"/>
      <c r="AC21" s="228"/>
    </row>
    <row r="22" spans="1:58" s="32" customFormat="1" ht="16.5" customHeight="1" x14ac:dyDescent="0.15">
      <c r="A22" s="71" t="s">
        <v>372</v>
      </c>
      <c r="B22" s="24" t="s">
        <v>138</v>
      </c>
      <c r="C22" s="41" t="s">
        <v>355</v>
      </c>
      <c r="D22" s="42"/>
      <c r="E22" s="149" t="s">
        <v>357</v>
      </c>
      <c r="F22" s="32">
        <f>IF(E22="","",MATCH(E22,AF22:BB22,0))</f>
        <v>1</v>
      </c>
      <c r="H22" s="42"/>
      <c r="P22" s="46"/>
      <c r="Q22" s="42"/>
      <c r="R22" s="27" t="str">
        <f>IF(F22="","",INDEX(AF23:BB23,1,F22))</f>
        <v>無記号</v>
      </c>
      <c r="S22" s="46"/>
      <c r="T22" s="32" t="str">
        <f>IF(R22="","",IF(R22="無記号","",R22))</f>
        <v/>
      </c>
      <c r="U22" s="27" t="str">
        <f>IF(F22="","",INDEX(AF23:BB23,1,F22))</f>
        <v>無記号</v>
      </c>
      <c r="V22" s="32" t="str">
        <f>IF(U22="","",IF(U22="無記号","",U22))</f>
        <v/>
      </c>
      <c r="W22" s="46"/>
      <c r="AA22" s="228"/>
      <c r="AB22" s="228"/>
      <c r="AC22" s="228"/>
      <c r="AF22" s="33" t="s">
        <v>357</v>
      </c>
      <c r="AG22" s="33" t="s">
        <v>252</v>
      </c>
      <c r="AH22" s="33" t="s">
        <v>497</v>
      </c>
      <c r="AI22" s="33" t="s">
        <v>498</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41.25" customHeight="1" x14ac:dyDescent="0.15">
      <c r="A23" s="65"/>
      <c r="C23" s="47"/>
      <c r="D23" s="48"/>
      <c r="E23" s="92" t="str">
        <f>IF(OR(R22="B",R22="H"),$AA$23,"")</f>
        <v/>
      </c>
      <c r="F23" s="49"/>
      <c r="G23" s="49"/>
      <c r="H23" s="48"/>
      <c r="I23" s="49"/>
      <c r="J23" s="49"/>
      <c r="K23" s="49"/>
      <c r="L23" s="49"/>
      <c r="M23" s="49"/>
      <c r="N23" s="49"/>
      <c r="O23" s="49"/>
      <c r="P23" s="50"/>
      <c r="Q23" s="48"/>
      <c r="R23" s="49"/>
      <c r="S23" s="50"/>
      <c r="T23" s="49"/>
      <c r="U23" s="49"/>
      <c r="V23" s="49"/>
      <c r="W23" s="50"/>
      <c r="AA23" s="228" t="s">
        <v>761</v>
      </c>
      <c r="AB23" s="228"/>
      <c r="AC23" s="228"/>
      <c r="AF23" s="33" t="s">
        <v>237</v>
      </c>
      <c r="AG23" s="229" t="s">
        <v>144</v>
      </c>
      <c r="AH23" s="229" t="s">
        <v>152</v>
      </c>
      <c r="AI23" s="229" t="s">
        <v>39</v>
      </c>
      <c r="AJ23" s="229"/>
      <c r="AK23" s="229"/>
      <c r="AL23" s="229"/>
      <c r="AM23" s="229"/>
      <c r="AN23" s="229"/>
      <c r="AO23" s="229"/>
      <c r="AP23" s="229"/>
      <c r="AQ23" s="229"/>
      <c r="AR23" s="229"/>
      <c r="AS23" s="229"/>
      <c r="AT23" s="229"/>
      <c r="AU23" s="229"/>
      <c r="AV23" s="229"/>
      <c r="AW23" s="229"/>
      <c r="AX23" s="229"/>
      <c r="AY23" s="229"/>
      <c r="AZ23" s="229"/>
      <c r="BA23" s="229"/>
      <c r="BB23" s="229"/>
      <c r="BC23" s="229"/>
      <c r="BD23" s="229"/>
      <c r="BE23" s="33"/>
      <c r="BF23" s="33"/>
    </row>
    <row r="24" spans="1:58" s="32" customFormat="1" ht="16.5" customHeight="1" x14ac:dyDescent="0.15">
      <c r="A24" s="32">
        <v>7</v>
      </c>
      <c r="C24" s="34"/>
      <c r="D24" s="35"/>
      <c r="E24" s="462"/>
      <c r="F24" s="462"/>
      <c r="G24" s="463"/>
      <c r="H24" s="35"/>
      <c r="I24" s="37"/>
      <c r="J24" s="37"/>
      <c r="K24" s="37"/>
      <c r="L24" s="37"/>
      <c r="M24" s="37"/>
      <c r="N24" s="37"/>
      <c r="O24" s="37"/>
      <c r="P24" s="38"/>
      <c r="Q24" s="35"/>
      <c r="R24" s="37"/>
      <c r="S24" s="38"/>
      <c r="T24" s="37"/>
      <c r="U24" s="37"/>
      <c r="V24" s="37"/>
      <c r="W24" s="38"/>
      <c r="AA24" s="228"/>
      <c r="AB24" s="228"/>
      <c r="AC24" s="228"/>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1" t="s">
        <v>372</v>
      </c>
      <c r="B25" s="28" t="s">
        <v>260</v>
      </c>
      <c r="C25" s="41" t="s">
        <v>391</v>
      </c>
      <c r="D25" s="42"/>
      <c r="E25" s="89" t="s">
        <v>253</v>
      </c>
      <c r="F25" s="32">
        <f>IF(E25="","",MATCH(E25,AF25:BB25,0))</f>
        <v>1</v>
      </c>
      <c r="H25" s="43" t="s">
        <v>378</v>
      </c>
      <c r="P25" s="46"/>
      <c r="Q25" s="42"/>
      <c r="R25" s="27" t="str">
        <f>IF(F25="","",INDEX(AF26:BB26,1,F25))</f>
        <v>無記号</v>
      </c>
      <c r="S25" s="46"/>
      <c r="T25" s="32" t="str">
        <f>IF(R25="","",IF(R25="無記号","",R25))</f>
        <v/>
      </c>
      <c r="U25" s="27" t="str">
        <f>IF(F25="","",INDEX(AF26:BB26,1,F25))</f>
        <v>無記号</v>
      </c>
      <c r="V25" s="32" t="str">
        <f>IF(U25="","",IF(U25="無記号","",U25))</f>
        <v/>
      </c>
      <c r="W25" s="46"/>
      <c r="AA25" s="228"/>
      <c r="AB25" s="228"/>
      <c r="AC25" s="228"/>
      <c r="AF25" s="33" t="s">
        <v>253</v>
      </c>
      <c r="AG25" s="33" t="s">
        <v>254</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6.75" customHeight="1" x14ac:dyDescent="0.15">
      <c r="A26" s="65"/>
      <c r="B26" s="19"/>
      <c r="C26" s="76" t="s">
        <v>376</v>
      </c>
      <c r="D26" s="48"/>
      <c r="E26" s="353" t="str">
        <f>IF(AND(OR(R10="1",R10="■"),R25="-X90"),$AB$26,"")</f>
        <v/>
      </c>
      <c r="F26" s="49"/>
      <c r="G26" s="49"/>
      <c r="H26" s="79" t="s">
        <v>377</v>
      </c>
      <c r="I26" s="49"/>
      <c r="J26" s="49"/>
      <c r="K26" s="49"/>
      <c r="L26" s="49"/>
      <c r="M26" s="49"/>
      <c r="N26" s="49"/>
      <c r="O26" s="49"/>
      <c r="P26" s="50"/>
      <c r="Q26" s="48"/>
      <c r="R26" s="73"/>
      <c r="S26" s="74"/>
      <c r="T26" s="73"/>
      <c r="U26" s="73"/>
      <c r="V26" s="49"/>
      <c r="W26" s="50"/>
      <c r="AA26" s="228" t="s">
        <v>444</v>
      </c>
      <c r="AB26" s="228" t="s">
        <v>832</v>
      </c>
      <c r="AC26" s="228"/>
      <c r="AF26" s="33" t="s">
        <v>237</v>
      </c>
      <c r="AG26" s="351" t="s">
        <v>412</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5"/>
      <c r="B27" s="19"/>
      <c r="C27" s="33"/>
      <c r="E27" s="11"/>
      <c r="R27" s="19"/>
      <c r="S27" s="19"/>
      <c r="T27" s="19"/>
      <c r="U27" s="19"/>
      <c r="AA27" s="228"/>
      <c r="AB27" s="228"/>
      <c r="AC27" s="228"/>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5"/>
      <c r="B28" s="54" t="s">
        <v>144</v>
      </c>
      <c r="C28" s="33" t="s">
        <v>141</v>
      </c>
      <c r="E28" s="11"/>
      <c r="R28" s="19" t="s">
        <v>157</v>
      </c>
      <c r="S28" s="19"/>
      <c r="T28" s="32" t="str">
        <f>IF(R28="","",IF(R28="無記号","",R28))</f>
        <v>SY</v>
      </c>
      <c r="U28" s="19" t="s">
        <v>157</v>
      </c>
      <c r="V28" s="32" t="str">
        <f>IF(U28="","",IF(U28="無記号","",U28))</f>
        <v>SY</v>
      </c>
      <c r="AA28" s="228"/>
      <c r="AB28" s="228"/>
      <c r="AC28" s="228"/>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5"/>
      <c r="B29" s="19"/>
      <c r="C29" s="33"/>
      <c r="E29" s="11"/>
      <c r="R29" s="19"/>
      <c r="S29" s="19"/>
      <c r="T29" s="19"/>
      <c r="U29" s="19"/>
      <c r="V29" s="19"/>
      <c r="AA29" s="228"/>
      <c r="AB29" s="228"/>
      <c r="AC29" s="228"/>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5"/>
      <c r="B30" s="19"/>
      <c r="C30" s="33"/>
      <c r="E30" s="11"/>
      <c r="R30" s="19"/>
      <c r="S30" s="19"/>
      <c r="T30" s="19"/>
      <c r="U30" s="19"/>
      <c r="V30" s="19"/>
      <c r="AA30" s="228"/>
      <c r="AB30" s="228"/>
      <c r="AC30" s="228"/>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5"/>
      <c r="B31" s="54" t="s">
        <v>145</v>
      </c>
      <c r="C31" s="33" t="s">
        <v>143</v>
      </c>
      <c r="E31" s="11"/>
      <c r="R31" s="19" t="s">
        <v>385</v>
      </c>
      <c r="S31" s="19"/>
      <c r="T31" s="32" t="str">
        <f>IF(R31="","",IF(R31="無記号","",R31))</f>
        <v>*</v>
      </c>
      <c r="U31" s="19" t="s">
        <v>385</v>
      </c>
      <c r="V31" s="32" t="s">
        <v>385</v>
      </c>
      <c r="AA31" s="228"/>
      <c r="AB31" s="228"/>
      <c r="AC31" s="228"/>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5"/>
      <c r="B32" s="19"/>
      <c r="C32" s="33"/>
      <c r="E32" s="11"/>
      <c r="R32" s="19"/>
      <c r="S32" s="19"/>
      <c r="T32" s="19"/>
      <c r="U32" s="19"/>
      <c r="V32" s="19"/>
      <c r="AA32" s="228"/>
      <c r="AB32" s="228"/>
      <c r="AC32" s="228"/>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5"/>
      <c r="B33" s="19"/>
      <c r="C33" s="33"/>
      <c r="E33" s="11"/>
      <c r="R33" s="19"/>
      <c r="S33" s="19"/>
      <c r="T33" s="19"/>
      <c r="U33" s="19"/>
      <c r="AA33" s="228"/>
      <c r="AB33" s="228"/>
      <c r="AC33" s="228"/>
      <c r="AF33" s="33"/>
      <c r="AG33" s="229"/>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5"/>
      <c r="B34" s="19"/>
      <c r="C34" s="33"/>
      <c r="E34" s="11"/>
      <c r="R34" s="19"/>
      <c r="S34" s="19"/>
      <c r="U34" s="19"/>
      <c r="AA34" s="228"/>
      <c r="AB34" s="228"/>
      <c r="AC34" s="228"/>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5"/>
      <c r="B35" s="19"/>
      <c r="C35" s="33"/>
      <c r="E35" s="11"/>
      <c r="R35" s="19"/>
      <c r="S35" s="19"/>
      <c r="T35" s="19"/>
      <c r="U35" s="19"/>
      <c r="AA35" s="228"/>
      <c r="AB35" s="228"/>
      <c r="AC35" s="228"/>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0" t="s">
        <v>386</v>
      </c>
      <c r="D39" s="35"/>
      <c r="E39" s="81"/>
      <c r="F39" s="37"/>
      <c r="G39" s="37"/>
      <c r="H39" s="35"/>
      <c r="I39" s="37"/>
      <c r="J39" s="37"/>
      <c r="K39" s="37"/>
      <c r="L39" s="37"/>
      <c r="M39" s="37"/>
      <c r="N39" s="37"/>
      <c r="O39" s="37"/>
      <c r="P39" s="38"/>
      <c r="Q39" s="35"/>
      <c r="R39" s="69"/>
      <c r="S39" s="70"/>
      <c r="T39" s="69"/>
      <c r="U39" s="69"/>
      <c r="V39" s="69"/>
      <c r="W39" s="38"/>
      <c r="AA39" s="228"/>
      <c r="AB39" s="228"/>
      <c r="AC39" s="228"/>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1" t="s">
        <v>372</v>
      </c>
      <c r="B40" s="24" t="s">
        <v>146</v>
      </c>
      <c r="C40" s="41" t="s">
        <v>350</v>
      </c>
      <c r="D40" s="42"/>
      <c r="E40" s="82" t="s">
        <v>388</v>
      </c>
      <c r="H40" s="42"/>
      <c r="P40" s="46"/>
      <c r="Q40" s="42"/>
      <c r="R40" s="27" t="s">
        <v>256</v>
      </c>
      <c r="S40" s="46"/>
      <c r="T40" s="32" t="s">
        <v>256</v>
      </c>
      <c r="U40" s="27" t="s">
        <v>256</v>
      </c>
      <c r="V40" s="32" t="s">
        <v>256</v>
      </c>
      <c r="W40" s="46"/>
      <c r="AA40" s="228"/>
      <c r="AB40" s="228"/>
      <c r="AC40" s="228"/>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5"/>
      <c r="B41" s="19"/>
      <c r="C41" s="47"/>
      <c r="D41" s="48"/>
      <c r="E41" s="75"/>
      <c r="F41" s="49"/>
      <c r="G41" s="49"/>
      <c r="H41" s="48"/>
      <c r="I41" s="49"/>
      <c r="J41" s="49"/>
      <c r="K41" s="49"/>
      <c r="L41" s="49"/>
      <c r="M41" s="49"/>
      <c r="N41" s="49"/>
      <c r="O41" s="49"/>
      <c r="P41" s="50"/>
      <c r="Q41" s="48"/>
      <c r="R41" s="73"/>
      <c r="S41" s="74"/>
      <c r="T41" s="73"/>
      <c r="U41" s="73"/>
      <c r="V41" s="73"/>
      <c r="W41" s="50"/>
      <c r="AA41" s="228"/>
      <c r="AB41" s="228"/>
      <c r="AC41" s="228"/>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5"/>
      <c r="B42" s="19"/>
      <c r="C42" s="33"/>
      <c r="E42" s="11"/>
      <c r="R42" s="19"/>
      <c r="S42" s="19"/>
      <c r="T42" s="19"/>
      <c r="U42" s="19"/>
      <c r="V42" s="19"/>
      <c r="AA42" s="228"/>
      <c r="AB42" s="228"/>
      <c r="AC42" s="228"/>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5"/>
      <c r="B43" s="54" t="s">
        <v>147</v>
      </c>
      <c r="C43" s="33" t="s">
        <v>158</v>
      </c>
      <c r="E43" s="11"/>
      <c r="R43" s="19">
        <v>0</v>
      </c>
      <c r="S43" s="19"/>
      <c r="T43" s="32">
        <f>IF(R43="","",IF(R43="無記号","",R43))</f>
        <v>0</v>
      </c>
      <c r="U43" s="19">
        <v>3</v>
      </c>
      <c r="V43" s="32">
        <f>IF(U43="","",IF(U43="無記号","",U43))</f>
        <v>3</v>
      </c>
      <c r="AA43" s="228"/>
      <c r="AB43" s="228"/>
      <c r="AC43" s="228"/>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5"/>
      <c r="B44" s="19"/>
      <c r="C44" s="33"/>
      <c r="E44" s="11"/>
      <c r="R44" s="19"/>
      <c r="S44" s="19"/>
      <c r="T44" s="19"/>
      <c r="U44" s="19"/>
      <c r="V44" s="19"/>
      <c r="AA44" s="228"/>
      <c r="AB44" s="228"/>
      <c r="AC44" s="228"/>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0"/>
      <c r="D45" s="35"/>
      <c r="E45" s="83"/>
      <c r="F45" s="37"/>
      <c r="G45" s="38"/>
      <c r="H45" s="35"/>
      <c r="I45" s="37"/>
      <c r="J45" s="37"/>
      <c r="K45" s="37"/>
      <c r="L45" s="37"/>
      <c r="M45" s="37"/>
      <c r="N45" s="37"/>
      <c r="O45" s="37"/>
      <c r="P45" s="38"/>
      <c r="Q45" s="35"/>
      <c r="R45" s="69"/>
      <c r="S45" s="70"/>
      <c r="T45" s="69"/>
      <c r="U45" s="69"/>
      <c r="V45" s="69"/>
      <c r="W45" s="38"/>
      <c r="AA45" s="228"/>
      <c r="AB45" s="228"/>
      <c r="AC45" s="228"/>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1" t="s">
        <v>372</v>
      </c>
      <c r="B46" s="24" t="s">
        <v>148</v>
      </c>
      <c r="C46" s="41"/>
      <c r="D46" s="42"/>
      <c r="E46" s="82"/>
      <c r="F46" s="32" t="str">
        <f>IF(E46="","",MATCH(E46,AF46:BB46,0))</f>
        <v/>
      </c>
      <c r="G46" s="46"/>
      <c r="H46" s="42"/>
      <c r="L46" s="53"/>
      <c r="P46" s="46"/>
      <c r="Q46" s="42"/>
      <c r="R46" s="27" t="s">
        <v>384</v>
      </c>
      <c r="S46" s="46"/>
      <c r="T46" s="32" t="s">
        <v>384</v>
      </c>
      <c r="U46" s="27" t="s">
        <v>384</v>
      </c>
      <c r="V46" s="32" t="s">
        <v>384</v>
      </c>
      <c r="W46" s="46"/>
      <c r="AA46" s="228"/>
      <c r="AB46" s="228"/>
      <c r="AC46" s="228"/>
      <c r="AF46" s="33" t="s">
        <v>241</v>
      </c>
      <c r="AG46" s="33" t="s">
        <v>413</v>
      </c>
      <c r="AH46" s="33" t="s">
        <v>373</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5"/>
      <c r="B47" s="19"/>
      <c r="C47" s="47"/>
      <c r="D47" s="48"/>
      <c r="E47" s="49"/>
      <c r="F47" s="49"/>
      <c r="G47" s="50"/>
      <c r="H47" s="48"/>
      <c r="I47" s="49"/>
      <c r="J47" s="49"/>
      <c r="K47" s="49"/>
      <c r="L47" s="84"/>
      <c r="N47" s="49"/>
      <c r="O47" s="49"/>
      <c r="P47" s="50"/>
      <c r="Q47" s="48"/>
      <c r="R47" s="73"/>
      <c r="S47" s="74"/>
      <c r="T47" s="73"/>
      <c r="U47" s="73"/>
      <c r="V47" s="73"/>
      <c r="W47" s="50"/>
      <c r="AA47" s="228"/>
      <c r="AB47" s="228"/>
      <c r="AC47" s="228"/>
      <c r="AF47" s="351" t="s">
        <v>565</v>
      </c>
      <c r="AG47" s="351" t="s">
        <v>537</v>
      </c>
      <c r="AH47" s="32" t="s">
        <v>88</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0" t="s">
        <v>386</v>
      </c>
      <c r="D48" s="35"/>
      <c r="E48" s="81"/>
      <c r="F48" s="37"/>
      <c r="G48" s="38"/>
      <c r="H48" s="35"/>
      <c r="I48" s="37"/>
      <c r="J48" s="37"/>
      <c r="K48" s="37"/>
      <c r="L48" s="37"/>
      <c r="M48" s="37"/>
      <c r="N48" s="37"/>
      <c r="O48" s="37"/>
      <c r="P48" s="38"/>
      <c r="Q48" s="35"/>
      <c r="R48" s="69"/>
      <c r="S48" s="70"/>
      <c r="T48" s="69"/>
      <c r="U48" s="69"/>
      <c r="V48" s="69"/>
      <c r="W48" s="234"/>
      <c r="Y48" s="230"/>
      <c r="Z48" s="230"/>
      <c r="AA48" s="231"/>
      <c r="AB48" s="231"/>
      <c r="AC48" s="228"/>
      <c r="AF48" s="229"/>
      <c r="AG48" s="229"/>
      <c r="AH48" s="229"/>
      <c r="AI48" s="229"/>
      <c r="AJ48" s="229"/>
      <c r="AK48" s="229"/>
      <c r="AL48" s="229"/>
      <c r="AM48" s="229"/>
      <c r="AN48" s="229"/>
      <c r="AO48" s="229"/>
      <c r="AP48" s="229"/>
      <c r="AQ48" s="229"/>
      <c r="AR48" s="229"/>
      <c r="AS48" s="229"/>
      <c r="AT48" s="229"/>
      <c r="AU48" s="229"/>
      <c r="AV48" s="33"/>
      <c r="AW48" s="33"/>
      <c r="AX48" s="33"/>
      <c r="AY48" s="33"/>
      <c r="AZ48" s="33"/>
      <c r="BA48" s="33"/>
      <c r="BB48" s="33"/>
      <c r="BC48" s="33"/>
      <c r="BD48" s="33"/>
      <c r="BE48" s="33"/>
      <c r="BF48" s="33"/>
    </row>
    <row r="49" spans="1:58" s="32" customFormat="1" ht="16.5" customHeight="1" x14ac:dyDescent="0.15">
      <c r="A49" s="71" t="s">
        <v>372</v>
      </c>
      <c r="B49" s="24" t="s">
        <v>560</v>
      </c>
      <c r="C49" s="41" t="s">
        <v>567</v>
      </c>
      <c r="D49" s="42"/>
      <c r="E49" s="82" t="s">
        <v>568</v>
      </c>
      <c r="F49" s="32" t="e">
        <f>IF(E49="","",MATCH(E49,AF49:BB49,0))</f>
        <v>#N/A</v>
      </c>
      <c r="G49" s="46"/>
      <c r="H49" s="42"/>
      <c r="P49" s="46"/>
      <c r="Q49" s="42"/>
      <c r="S49" s="46"/>
      <c r="U49" s="27" t="s">
        <v>256</v>
      </c>
      <c r="V49" s="32" t="s">
        <v>256</v>
      </c>
      <c r="W49" s="235"/>
      <c r="Y49" s="230"/>
      <c r="Z49" s="230"/>
      <c r="AA49" s="231"/>
      <c r="AB49" s="231"/>
      <c r="AC49" s="228"/>
      <c r="AF49" s="33" t="s">
        <v>569</v>
      </c>
      <c r="AG49" s="33" t="s">
        <v>230</v>
      </c>
      <c r="AH49" s="33" t="s">
        <v>231</v>
      </c>
      <c r="AI49" s="33" t="s">
        <v>232</v>
      </c>
      <c r="AJ49" s="33" t="s">
        <v>233</v>
      </c>
      <c r="AK49" s="33" t="s">
        <v>234</v>
      </c>
      <c r="AL49" s="33" t="s">
        <v>235</v>
      </c>
      <c r="AM49" s="33" t="s">
        <v>236</v>
      </c>
      <c r="AN49" s="33" t="s">
        <v>257</v>
      </c>
      <c r="AR49" s="33"/>
      <c r="AS49" s="33"/>
      <c r="AT49" s="33"/>
      <c r="AU49" s="33"/>
      <c r="AV49" s="33"/>
      <c r="AW49" s="33"/>
      <c r="AX49" s="33"/>
      <c r="AY49" s="33"/>
      <c r="AZ49" s="33"/>
      <c r="BA49" s="33"/>
      <c r="BB49" s="33"/>
      <c r="BC49" s="33"/>
      <c r="BD49" s="33"/>
      <c r="BE49" s="33"/>
      <c r="BF49" s="33"/>
    </row>
    <row r="50" spans="1:58" s="32" customFormat="1" ht="171" customHeight="1" x14ac:dyDescent="0.15">
      <c r="A50" s="65"/>
      <c r="C50" s="47"/>
      <c r="D50" s="48"/>
      <c r="E50" s="75"/>
      <c r="F50" s="49"/>
      <c r="G50" s="50"/>
      <c r="H50" s="48"/>
      <c r="I50" s="49"/>
      <c r="J50" s="49"/>
      <c r="K50" s="49"/>
      <c r="L50" s="49"/>
      <c r="M50" s="49"/>
      <c r="N50" s="49"/>
      <c r="O50" s="49"/>
      <c r="P50" s="50"/>
      <c r="Q50" s="48"/>
      <c r="R50" s="73"/>
      <c r="S50" s="74"/>
      <c r="T50" s="73"/>
      <c r="U50" s="73"/>
      <c r="V50" s="73"/>
      <c r="W50" s="159"/>
      <c r="Y50" s="230"/>
      <c r="Z50" s="230"/>
      <c r="AA50" s="231"/>
      <c r="AB50" s="231"/>
      <c r="AC50" s="228"/>
      <c r="AF50" s="33" t="s">
        <v>552</v>
      </c>
      <c r="AG50" s="229" t="s">
        <v>553</v>
      </c>
      <c r="AH50" s="229" t="s">
        <v>554</v>
      </c>
      <c r="AI50" s="229" t="s">
        <v>555</v>
      </c>
      <c r="AJ50" s="229" t="s">
        <v>556</v>
      </c>
      <c r="AK50" s="229" t="s">
        <v>557</v>
      </c>
      <c r="AL50" s="229" t="s">
        <v>558</v>
      </c>
      <c r="AM50" s="229" t="s">
        <v>559</v>
      </c>
      <c r="AN50" s="32" t="s">
        <v>88</v>
      </c>
      <c r="AR50" s="229"/>
      <c r="AS50" s="229"/>
      <c r="AT50" s="229"/>
      <c r="AU50" s="229"/>
      <c r="AV50" s="33"/>
      <c r="AW50" s="33"/>
      <c r="AX50" s="33"/>
      <c r="AY50" s="33"/>
      <c r="AZ50" s="33"/>
      <c r="BA50" s="33"/>
      <c r="BB50" s="33"/>
      <c r="BC50" s="33"/>
      <c r="BD50" s="33"/>
      <c r="BE50" s="33"/>
      <c r="BF50" s="33"/>
    </row>
    <row r="51" spans="1:58" s="32" customFormat="1" ht="16.5" customHeight="1" x14ac:dyDescent="0.15">
      <c r="A51" s="65"/>
      <c r="B51" s="19"/>
      <c r="C51" s="85" t="s">
        <v>387</v>
      </c>
      <c r="D51" s="35"/>
      <c r="E51" s="81"/>
      <c r="F51" s="37"/>
      <c r="G51" s="38"/>
      <c r="Q51" s="35"/>
      <c r="R51" s="69"/>
      <c r="S51" s="69"/>
      <c r="T51" s="69"/>
      <c r="U51" s="69"/>
      <c r="V51" s="69"/>
      <c r="W51" s="234"/>
      <c r="Y51" s="230"/>
      <c r="Z51" s="230"/>
      <c r="AA51" s="231"/>
      <c r="AB51" s="231"/>
      <c r="AC51" s="228"/>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customHeight="1" x14ac:dyDescent="0.15">
      <c r="A52" s="65"/>
      <c r="B52" s="24" t="s">
        <v>156</v>
      </c>
      <c r="C52" s="41" t="s">
        <v>570</v>
      </c>
      <c r="D52" s="42"/>
      <c r="E52" s="86" t="s">
        <v>389</v>
      </c>
      <c r="F52" s="32" t="e">
        <f>IF(E52="","",MATCH(E52,AF52:BB52,0))</f>
        <v>#N/A</v>
      </c>
      <c r="G52" s="46"/>
      <c r="H52" s="33"/>
      <c r="I52" s="33"/>
      <c r="J52" s="33"/>
      <c r="K52" s="33"/>
      <c r="L52" s="33"/>
      <c r="M52" s="33"/>
      <c r="N52" s="33"/>
      <c r="O52" s="33"/>
      <c r="P52" s="33"/>
      <c r="Q52" s="42"/>
      <c r="T52" s="32" t="str">
        <f>IF(R52="","",IF(R52="無記号","",R52))</f>
        <v/>
      </c>
      <c r="U52" s="32" t="s">
        <v>385</v>
      </c>
      <c r="V52" s="32" t="str">
        <f>IF(U52="","",IF(U52="無記号","",U52))</f>
        <v>*</v>
      </c>
      <c r="W52" s="235"/>
      <c r="Y52" s="230"/>
      <c r="Z52" s="230"/>
      <c r="AA52" s="231"/>
      <c r="AB52" s="231"/>
      <c r="AC52" s="228"/>
      <c r="AF52" s="33" t="s">
        <v>675</v>
      </c>
      <c r="AG52" s="33" t="s">
        <v>149</v>
      </c>
      <c r="AH52" s="33" t="s">
        <v>676</v>
      </c>
      <c r="AI52" s="33" t="s">
        <v>677</v>
      </c>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24" customHeight="1" x14ac:dyDescent="0.15">
      <c r="A53" s="65"/>
      <c r="B53" s="19"/>
      <c r="C53" s="47"/>
      <c r="D53" s="48"/>
      <c r="E53" s="75"/>
      <c r="F53" s="49"/>
      <c r="G53" s="50"/>
      <c r="Q53" s="48"/>
      <c r="R53" s="73"/>
      <c r="S53" s="73"/>
      <c r="T53" s="73"/>
      <c r="U53" s="73"/>
      <c r="V53" s="73"/>
      <c r="W53" s="159"/>
      <c r="Y53" s="230"/>
      <c r="Z53" s="230"/>
      <c r="AA53" s="231"/>
      <c r="AB53" s="231"/>
      <c r="AC53" s="228"/>
      <c r="AF53" s="33" t="s">
        <v>237</v>
      </c>
      <c r="AG53" s="33" t="s">
        <v>148</v>
      </c>
      <c r="AH53" s="33" t="s">
        <v>153</v>
      </c>
      <c r="AI53" s="33" t="s">
        <v>260</v>
      </c>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10</v>
      </c>
      <c r="B54" s="19"/>
      <c r="C54" s="85" t="s">
        <v>387</v>
      </c>
      <c r="D54" s="35"/>
      <c r="E54" s="83"/>
      <c r="F54" s="37"/>
      <c r="G54" s="38"/>
      <c r="H54" s="35"/>
      <c r="I54" s="37"/>
      <c r="J54" s="37"/>
      <c r="K54" s="37"/>
      <c r="L54" s="37"/>
      <c r="M54" s="37"/>
      <c r="N54" s="37"/>
      <c r="O54" s="37"/>
      <c r="P54" s="38"/>
      <c r="Q54" s="35"/>
      <c r="R54" s="69"/>
      <c r="S54" s="70"/>
      <c r="T54" s="69"/>
      <c r="U54" s="69"/>
      <c r="V54" s="69"/>
      <c r="W54" s="38"/>
      <c r="AA54" s="228"/>
      <c r="AB54" s="228"/>
      <c r="AC54" s="228"/>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1" t="s">
        <v>372</v>
      </c>
      <c r="B55" s="24" t="s">
        <v>149</v>
      </c>
      <c r="C55" s="41" t="s">
        <v>159</v>
      </c>
      <c r="D55" s="42"/>
      <c r="E55" s="86" t="s">
        <v>389</v>
      </c>
      <c r="F55" s="32" t="e">
        <f>IF(E55="","",MATCH(E55,AF55:BB55,0))</f>
        <v>#N/A</v>
      </c>
      <c r="G55" s="46"/>
      <c r="H55" s="42"/>
      <c r="L55" s="53"/>
      <c r="P55" s="46"/>
      <c r="Q55" s="42"/>
      <c r="R55" s="27" t="s">
        <v>385</v>
      </c>
      <c r="S55" s="46"/>
      <c r="T55" s="32" t="s">
        <v>385</v>
      </c>
      <c r="U55" s="32" t="s">
        <v>385</v>
      </c>
      <c r="V55" s="32" t="s">
        <v>385</v>
      </c>
      <c r="W55" s="158"/>
      <c r="X55" s="232"/>
      <c r="Y55" s="232"/>
      <c r="Z55" s="232"/>
      <c r="AA55" s="231"/>
      <c r="AB55" s="231"/>
      <c r="AC55" s="231"/>
      <c r="AF55" s="33" t="s">
        <v>243</v>
      </c>
      <c r="AG55" s="33" t="s">
        <v>244</v>
      </c>
      <c r="AH55" s="33" t="s">
        <v>373</v>
      </c>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16.5" customHeight="1" x14ac:dyDescent="0.15">
      <c r="A56" s="65"/>
      <c r="B56" s="19"/>
      <c r="C56" s="47"/>
      <c r="D56" s="48"/>
      <c r="E56" s="72"/>
      <c r="F56" s="49"/>
      <c r="G56" s="50"/>
      <c r="H56" s="48"/>
      <c r="I56" s="49"/>
      <c r="J56" s="49"/>
      <c r="K56" s="49"/>
      <c r="L56" s="84"/>
      <c r="M56" s="49"/>
      <c r="N56" s="49"/>
      <c r="O56" s="49"/>
      <c r="P56" s="50"/>
      <c r="Q56" s="48"/>
      <c r="R56" s="73"/>
      <c r="S56" s="74"/>
      <c r="T56" s="73"/>
      <c r="U56" s="73"/>
      <c r="V56" s="73"/>
      <c r="W56" s="159"/>
      <c r="Z56" s="230"/>
      <c r="AA56" s="231"/>
      <c r="AB56" s="228"/>
      <c r="AC56" s="231"/>
      <c r="AF56" s="33" t="s">
        <v>237</v>
      </c>
      <c r="AG56" s="229" t="s">
        <v>156</v>
      </c>
      <c r="AH56" s="32" t="s">
        <v>88</v>
      </c>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11</v>
      </c>
      <c r="B57" s="19"/>
      <c r="C57" s="85" t="s">
        <v>387</v>
      </c>
      <c r="D57" s="35"/>
      <c r="E57" s="83"/>
      <c r="F57" s="37"/>
      <c r="G57" s="38"/>
      <c r="H57" s="35"/>
      <c r="I57" s="37"/>
      <c r="J57" s="37"/>
      <c r="K57" s="37"/>
      <c r="L57" s="37"/>
      <c r="M57" s="37"/>
      <c r="N57" s="37"/>
      <c r="O57" s="37"/>
      <c r="P57" s="38"/>
      <c r="Q57" s="35"/>
      <c r="R57" s="69"/>
      <c r="S57" s="70"/>
      <c r="T57" s="69"/>
      <c r="U57" s="69"/>
      <c r="V57" s="69"/>
      <c r="W57" s="234"/>
      <c r="Z57" s="230"/>
      <c r="AA57" s="231"/>
      <c r="AB57" s="228"/>
      <c r="AC57" s="231"/>
      <c r="AF57" s="229"/>
      <c r="AG57" s="229"/>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1" t="s">
        <v>372</v>
      </c>
      <c r="B58" s="24" t="s">
        <v>150</v>
      </c>
      <c r="C58" s="41" t="s">
        <v>340</v>
      </c>
      <c r="D58" s="42"/>
      <c r="E58" s="86" t="s">
        <v>389</v>
      </c>
      <c r="F58" s="32" t="e">
        <f>IF(E58="","",MATCH(E58,AF58:BB58,0))</f>
        <v>#N/A</v>
      </c>
      <c r="G58" s="46"/>
      <c r="H58" s="42"/>
      <c r="P58" s="46"/>
      <c r="Q58" s="42"/>
      <c r="R58" s="27" t="s">
        <v>385</v>
      </c>
      <c r="S58" s="46"/>
      <c r="T58" s="32" t="s">
        <v>385</v>
      </c>
      <c r="U58" s="32" t="s">
        <v>385</v>
      </c>
      <c r="V58" s="32" t="s">
        <v>385</v>
      </c>
      <c r="W58" s="235"/>
      <c r="AA58" s="231"/>
      <c r="AB58" s="228"/>
      <c r="AC58" s="228"/>
      <c r="AF58" s="33" t="s">
        <v>566</v>
      </c>
      <c r="AG58" s="33" t="s">
        <v>242</v>
      </c>
      <c r="AH58" s="33" t="s">
        <v>373</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48.75" customHeight="1" x14ac:dyDescent="0.15">
      <c r="A59" s="65"/>
      <c r="B59" s="19"/>
      <c r="C59" s="76" t="s">
        <v>436</v>
      </c>
      <c r="D59" s="48"/>
      <c r="E59" s="78"/>
      <c r="F59" s="49"/>
      <c r="G59" s="50"/>
      <c r="H59" s="48"/>
      <c r="I59" s="49"/>
      <c r="J59" s="49"/>
      <c r="K59" s="49"/>
      <c r="L59" s="49"/>
      <c r="M59" s="49"/>
      <c r="N59" s="49"/>
      <c r="O59" s="49"/>
      <c r="P59" s="50"/>
      <c r="Q59" s="48"/>
      <c r="R59" s="73"/>
      <c r="S59" s="74"/>
      <c r="T59" s="73"/>
      <c r="U59" s="73"/>
      <c r="V59" s="73"/>
      <c r="W59" s="159"/>
      <c r="AA59" s="231"/>
      <c r="AB59" s="228"/>
      <c r="AC59" s="228"/>
      <c r="AF59" s="33" t="s">
        <v>237</v>
      </c>
      <c r="AG59" s="33" t="s">
        <v>39</v>
      </c>
      <c r="AH59" s="32" t="s">
        <v>88</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customHeight="1" x14ac:dyDescent="0.15">
      <c r="A60" s="32">
        <v>12</v>
      </c>
      <c r="B60" s="19"/>
      <c r="C60" s="85" t="s">
        <v>387</v>
      </c>
      <c r="D60" s="35"/>
      <c r="E60" s="83"/>
      <c r="F60" s="37"/>
      <c r="G60" s="38"/>
      <c r="H60" s="35"/>
      <c r="I60" s="37"/>
      <c r="J60" s="37"/>
      <c r="K60" s="37"/>
      <c r="L60" s="37"/>
      <c r="M60" s="37"/>
      <c r="N60" s="37"/>
      <c r="O60" s="37"/>
      <c r="P60" s="38"/>
      <c r="Q60" s="35"/>
      <c r="R60" s="69"/>
      <c r="S60" s="70"/>
      <c r="T60" s="69"/>
      <c r="U60" s="69"/>
      <c r="V60" s="69"/>
      <c r="W60" s="234"/>
      <c r="AA60" s="231"/>
      <c r="AB60" s="228"/>
      <c r="AC60" s="228"/>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customHeight="1" x14ac:dyDescent="0.15">
      <c r="A61" s="71" t="s">
        <v>372</v>
      </c>
      <c r="B61" s="24" t="s">
        <v>151</v>
      </c>
      <c r="C61" s="41" t="s">
        <v>352</v>
      </c>
      <c r="D61" s="42"/>
      <c r="E61" s="86" t="s">
        <v>389</v>
      </c>
      <c r="F61" s="32" t="e">
        <f>IF(E61="","",MATCH(E61,AF61:BB61,0))</f>
        <v>#N/A</v>
      </c>
      <c r="G61" s="46"/>
      <c r="H61" s="42"/>
      <c r="P61" s="46"/>
      <c r="Q61" s="42"/>
      <c r="R61" s="27" t="s">
        <v>385</v>
      </c>
      <c r="S61" s="46"/>
      <c r="T61" s="32" t="s">
        <v>385</v>
      </c>
      <c r="U61" s="32" t="s">
        <v>385</v>
      </c>
      <c r="V61" s="32" t="s">
        <v>385</v>
      </c>
      <c r="W61" s="235"/>
      <c r="Y61" s="230"/>
      <c r="Z61" s="230"/>
      <c r="AA61" s="231"/>
      <c r="AB61" s="228"/>
      <c r="AC61" s="228"/>
      <c r="AF61" s="33" t="s">
        <v>247</v>
      </c>
      <c r="AG61" s="33" t="s">
        <v>246</v>
      </c>
      <c r="AH61" s="33" t="s">
        <v>245</v>
      </c>
      <c r="AI61" s="33" t="s">
        <v>373</v>
      </c>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20.25" customHeight="1" x14ac:dyDescent="0.15">
      <c r="A62" s="65"/>
      <c r="B62" s="19"/>
      <c r="C62" s="47"/>
      <c r="D62" s="48"/>
      <c r="E62" s="78"/>
      <c r="F62" s="49"/>
      <c r="G62" s="50"/>
      <c r="H62" s="48"/>
      <c r="I62" s="49"/>
      <c r="J62" s="49"/>
      <c r="K62" s="49"/>
      <c r="L62" s="49"/>
      <c r="M62" s="49"/>
      <c r="N62" s="49"/>
      <c r="O62" s="49"/>
      <c r="P62" s="50"/>
      <c r="Q62" s="48"/>
      <c r="R62" s="73"/>
      <c r="S62" s="74"/>
      <c r="T62" s="73"/>
      <c r="U62" s="73"/>
      <c r="V62" s="73"/>
      <c r="W62" s="159"/>
      <c r="Y62" s="230"/>
      <c r="Z62" s="230"/>
      <c r="AA62" s="231"/>
      <c r="AB62" s="228"/>
      <c r="AC62" s="228"/>
      <c r="AF62" s="33" t="s">
        <v>237</v>
      </c>
      <c r="AG62" s="33" t="s">
        <v>144</v>
      </c>
      <c r="AH62" s="33" t="s">
        <v>152</v>
      </c>
      <c r="AI62" s="32" t="s">
        <v>88</v>
      </c>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32">
        <v>13</v>
      </c>
      <c r="B63" s="19"/>
      <c r="C63" s="85" t="s">
        <v>387</v>
      </c>
      <c r="D63" s="35"/>
      <c r="E63" s="83"/>
      <c r="F63" s="37"/>
      <c r="G63" s="38"/>
      <c r="H63" s="35"/>
      <c r="I63" s="37"/>
      <c r="J63" s="37"/>
      <c r="K63" s="37"/>
      <c r="L63" s="37"/>
      <c r="M63" s="37"/>
      <c r="N63" s="37"/>
      <c r="O63" s="37"/>
      <c r="P63" s="38"/>
      <c r="Q63" s="35"/>
      <c r="R63" s="69"/>
      <c r="S63" s="70"/>
      <c r="T63" s="69"/>
      <c r="U63" s="69"/>
      <c r="V63" s="69"/>
      <c r="W63" s="234"/>
      <c r="Y63" s="230"/>
      <c r="Z63" s="230"/>
      <c r="AA63" s="231"/>
      <c r="AB63" s="228"/>
      <c r="AC63" s="228"/>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71"/>
      <c r="B64" s="24" t="s">
        <v>152</v>
      </c>
      <c r="C64" s="41" t="s">
        <v>160</v>
      </c>
      <c r="D64" s="42"/>
      <c r="E64" s="86" t="s">
        <v>389</v>
      </c>
      <c r="F64" s="32" t="e">
        <f>IF(E64="","",MATCH(E64,AF64:BB64,0))</f>
        <v>#N/A</v>
      </c>
      <c r="G64" s="46"/>
      <c r="H64" s="42"/>
      <c r="P64" s="46"/>
      <c r="Q64" s="42"/>
      <c r="R64" s="27" t="s">
        <v>385</v>
      </c>
      <c r="S64" s="46"/>
      <c r="T64" s="32" t="s">
        <v>416</v>
      </c>
      <c r="U64" s="32" t="s">
        <v>416</v>
      </c>
      <c r="V64" s="32" t="s">
        <v>416</v>
      </c>
      <c r="W64" s="235"/>
      <c r="Y64" s="230"/>
      <c r="Z64" s="230"/>
      <c r="AA64" s="231"/>
      <c r="AB64" s="228"/>
      <c r="AC64" s="228"/>
      <c r="AF64" s="33" t="s">
        <v>206</v>
      </c>
      <c r="AG64" s="33" t="s">
        <v>248</v>
      </c>
      <c r="AH64" s="33" t="s">
        <v>373</v>
      </c>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row>
    <row r="65" spans="1:58" s="32" customFormat="1" ht="16.5" customHeight="1" x14ac:dyDescent="0.15">
      <c r="A65" s="65"/>
      <c r="B65" s="19"/>
      <c r="C65" s="47"/>
      <c r="D65" s="48"/>
      <c r="E65" s="78"/>
      <c r="F65" s="49"/>
      <c r="G65" s="50"/>
      <c r="H65" s="48"/>
      <c r="I65" s="49"/>
      <c r="J65" s="49"/>
      <c r="K65" s="49"/>
      <c r="L65" s="49"/>
      <c r="M65" s="49"/>
      <c r="N65" s="49"/>
      <c r="O65" s="49"/>
      <c r="P65" s="50"/>
      <c r="Q65" s="48"/>
      <c r="R65" s="73"/>
      <c r="S65" s="74"/>
      <c r="T65" s="73"/>
      <c r="U65" s="73"/>
      <c r="V65" s="73"/>
      <c r="W65" s="159"/>
      <c r="Y65" s="230"/>
      <c r="Z65" s="230"/>
      <c r="AA65" s="231"/>
      <c r="AB65" s="228"/>
      <c r="AC65" s="228"/>
      <c r="AF65" s="33" t="s">
        <v>237</v>
      </c>
      <c r="AG65" s="33" t="s">
        <v>260</v>
      </c>
      <c r="AH65" s="32" t="s">
        <v>88</v>
      </c>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row>
    <row r="66" spans="1:58" s="32" customFormat="1" ht="16.5" hidden="1" customHeight="1" x14ac:dyDescent="0.15">
      <c r="A66" s="65"/>
      <c r="B66" s="19"/>
      <c r="C66" s="33"/>
      <c r="E66" s="11"/>
      <c r="R66" s="19"/>
      <c r="S66" s="19"/>
      <c r="T66" s="19"/>
      <c r="U66" s="19"/>
      <c r="V66" s="19"/>
      <c r="W66" s="230"/>
      <c r="Y66" s="230"/>
      <c r="Z66" s="230"/>
      <c r="AA66" s="231"/>
      <c r="AB66" s="228"/>
      <c r="AC66" s="228"/>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row>
    <row r="67" spans="1:58" s="32" customFormat="1" ht="16.5" hidden="1" customHeight="1" x14ac:dyDescent="0.15">
      <c r="A67" s="65"/>
      <c r="C67" s="33"/>
      <c r="E67" s="11"/>
      <c r="R67" s="19" t="s">
        <v>255</v>
      </c>
      <c r="S67" s="19"/>
      <c r="T67" s="32" t="s">
        <v>417</v>
      </c>
      <c r="U67" s="19" t="s">
        <v>417</v>
      </c>
      <c r="V67" s="32" t="s">
        <v>417</v>
      </c>
      <c r="W67" s="230"/>
      <c r="Y67" s="230"/>
      <c r="Z67" s="230"/>
      <c r="AA67" s="231"/>
      <c r="AB67" s="228"/>
      <c r="AC67" s="228"/>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row>
    <row r="68" spans="1:58" s="32" customFormat="1" ht="16.5" hidden="1" customHeight="1" x14ac:dyDescent="0.15">
      <c r="A68" s="65"/>
      <c r="B68" s="19"/>
      <c r="C68" s="33"/>
      <c r="E68" s="11"/>
      <c r="R68" s="19"/>
      <c r="S68" s="19"/>
      <c r="T68" s="19"/>
      <c r="U68" s="19"/>
      <c r="V68" s="19"/>
      <c r="W68" s="230"/>
      <c r="Y68" s="230"/>
      <c r="Z68" s="230"/>
      <c r="AA68" s="231"/>
      <c r="AB68" s="228"/>
      <c r="AC68" s="228"/>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2" customFormat="1" ht="16.5" hidden="1" customHeight="1" x14ac:dyDescent="0.15">
      <c r="A78" s="65"/>
      <c r="B78" s="19"/>
      <c r="C78" s="33"/>
      <c r="E78" s="11"/>
      <c r="R78" s="19"/>
      <c r="S78" s="19"/>
      <c r="T78" s="19"/>
      <c r="U78" s="19"/>
      <c r="V78" s="19"/>
      <c r="W78" s="230"/>
      <c r="Y78" s="230"/>
      <c r="Z78" s="230"/>
      <c r="AA78" s="231"/>
      <c r="AB78" s="228"/>
      <c r="AC78" s="228"/>
      <c r="AF78" s="33"/>
      <c r="AG78" s="229"/>
      <c r="AH78" s="229"/>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row>
    <row r="79" spans="1:58" s="32" customFormat="1" ht="16.5" hidden="1" customHeight="1" x14ac:dyDescent="0.15">
      <c r="A79" s="65"/>
      <c r="B79" s="54" t="s">
        <v>154</v>
      </c>
      <c r="C79" s="33" t="s">
        <v>161</v>
      </c>
      <c r="E79" s="11"/>
      <c r="F79" s="32" t="str">
        <f>IF(E79="","",MATCH(E79,AF79:BB79,0))</f>
        <v/>
      </c>
      <c r="R79" s="19">
        <v>1</v>
      </c>
      <c r="S79" s="19"/>
      <c r="T79" s="32">
        <f>IF(R79="","",IF(R79="無記号","",R79))</f>
        <v>1</v>
      </c>
      <c r="U79" s="19">
        <v>1</v>
      </c>
      <c r="V79" s="32">
        <f>IF(U79="","",IF(U79="無記号","",U79))</f>
        <v>1</v>
      </c>
      <c r="W79" s="230"/>
      <c r="Y79" s="230"/>
      <c r="Z79" s="230"/>
      <c r="AA79" s="231"/>
      <c r="AB79" s="228"/>
      <c r="AC79" s="228"/>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row>
    <row r="80" spans="1:58" s="32" customFormat="1" ht="16.5" hidden="1" customHeight="1" x14ac:dyDescent="0.15">
      <c r="A80" s="65"/>
      <c r="B80" s="19"/>
      <c r="C80" s="33"/>
      <c r="E80" s="11"/>
      <c r="R80" s="19"/>
      <c r="S80" s="19"/>
      <c r="T80" s="19"/>
      <c r="U80" s="19"/>
      <c r="V80" s="19"/>
      <c r="W80" s="230"/>
      <c r="Y80" s="230"/>
      <c r="Z80" s="230"/>
      <c r="AA80" s="231"/>
      <c r="AB80" s="231"/>
      <c r="AC80" s="228"/>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row>
    <row r="81" spans="1:58" s="32" customFormat="1" ht="16.5" hidden="1" customHeight="1" x14ac:dyDescent="0.15">
      <c r="A81" s="65"/>
      <c r="B81" s="19"/>
      <c r="C81" s="33"/>
      <c r="E81" s="87"/>
      <c r="R81" s="19"/>
      <c r="S81" s="19"/>
      <c r="T81" s="19"/>
      <c r="U81" s="19"/>
      <c r="V81" s="19"/>
      <c r="W81" s="230"/>
      <c r="Y81" s="230"/>
      <c r="Z81" s="230"/>
      <c r="AA81" s="231"/>
      <c r="AB81" s="231"/>
      <c r="AC81" s="228"/>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5"/>
      <c r="C82" s="33"/>
      <c r="E82" s="88"/>
      <c r="F82" s="32" t="str">
        <f>IF(E82="","",MATCH(E82,AG85:BB85,0))</f>
        <v/>
      </c>
      <c r="R82" s="19"/>
      <c r="S82" s="19"/>
      <c r="U82" s="19" t="s">
        <v>417</v>
      </c>
      <c r="V82" s="32" t="str">
        <f>IF(U82="","",IF(U82="無記号","",U82))</f>
        <v>-</v>
      </c>
      <c r="W82" s="230"/>
      <c r="Y82" s="230"/>
      <c r="Z82" s="230"/>
      <c r="AA82" s="231"/>
      <c r="AB82" s="231"/>
      <c r="AC82" s="228"/>
      <c r="BC82" s="33"/>
      <c r="BD82" s="33"/>
      <c r="BE82" s="33"/>
      <c r="BF82" s="33"/>
    </row>
    <row r="83" spans="1:58" s="32" customFormat="1" ht="16.5" hidden="1" customHeight="1" x14ac:dyDescent="0.15">
      <c r="A83" s="65"/>
      <c r="B83" s="19"/>
      <c r="C83" s="33"/>
      <c r="E83" s="11"/>
      <c r="R83" s="19"/>
      <c r="S83" s="19"/>
      <c r="T83" s="19"/>
      <c r="U83" s="19"/>
      <c r="V83" s="19"/>
      <c r="W83" s="230"/>
      <c r="Y83" s="230"/>
      <c r="Z83" s="230"/>
      <c r="AA83" s="231"/>
      <c r="AB83" s="231"/>
      <c r="AC83" s="228"/>
      <c r="BC83" s="33"/>
      <c r="BD83" s="33"/>
      <c r="BE83" s="33"/>
      <c r="BF83" s="33"/>
    </row>
    <row r="84" spans="1:58" s="32" customFormat="1" ht="16.5" hidden="1" customHeight="1" x14ac:dyDescent="0.15">
      <c r="A84" s="65"/>
      <c r="B84" s="19"/>
      <c r="C84" s="33"/>
      <c r="E84" s="11"/>
      <c r="R84" s="19"/>
      <c r="S84" s="19"/>
      <c r="T84" s="19"/>
      <c r="U84" s="19"/>
      <c r="V84" s="19"/>
      <c r="W84" s="230"/>
      <c r="Y84" s="230"/>
      <c r="Z84" s="230"/>
      <c r="AA84" s="231"/>
      <c r="AB84" s="231"/>
      <c r="AC84" s="228"/>
      <c r="AF84" s="229"/>
      <c r="AG84" s="229"/>
      <c r="AH84" s="229"/>
      <c r="AI84" s="229"/>
      <c r="AJ84" s="229"/>
      <c r="AK84" s="229"/>
      <c r="AL84" s="229"/>
      <c r="AM84" s="229"/>
      <c r="AN84" s="229"/>
      <c r="AO84" s="229"/>
      <c r="AP84" s="229"/>
      <c r="AQ84" s="229"/>
      <c r="AR84" s="229"/>
      <c r="AS84" s="229"/>
      <c r="AT84" s="229"/>
      <c r="AU84" s="229"/>
      <c r="AV84" s="33"/>
      <c r="AW84" s="33"/>
      <c r="AX84" s="33"/>
      <c r="AY84" s="33"/>
      <c r="AZ84" s="33"/>
      <c r="BA84" s="33"/>
      <c r="BB84" s="33"/>
      <c r="BC84" s="33"/>
      <c r="BD84" s="33"/>
      <c r="BE84" s="33"/>
      <c r="BF84" s="33"/>
    </row>
    <row r="85" spans="1:58" s="32" customFormat="1" ht="16.5" hidden="1" customHeight="1" x14ac:dyDescent="0.15">
      <c r="A85" s="65"/>
      <c r="B85" s="54" t="s">
        <v>155</v>
      </c>
      <c r="C85" s="33" t="s">
        <v>162</v>
      </c>
      <c r="E85" s="11" t="s">
        <v>257</v>
      </c>
      <c r="F85" s="32">
        <f>IF(E85="","",MATCH(E85,AF85:BB85,0))</f>
        <v>9</v>
      </c>
      <c r="T85" s="32" t="str">
        <f>IF(R85="","",IF(R85="無記号","",R85))</f>
        <v/>
      </c>
      <c r="U85" s="32" t="str">
        <f>IF(F85="","",INDEX(AF86:BB86,1,F85))</f>
        <v>■</v>
      </c>
      <c r="V85" s="32" t="str">
        <f>IF(U85="","",IF(U85="無記号","",U85))</f>
        <v>■</v>
      </c>
      <c r="W85" s="230"/>
      <c r="Y85" s="230"/>
      <c r="Z85" s="230"/>
      <c r="AA85" s="231"/>
      <c r="AB85" s="231"/>
      <c r="AC85" s="228"/>
      <c r="AF85" s="33" t="s">
        <v>569</v>
      </c>
      <c r="AG85" s="33" t="s">
        <v>230</v>
      </c>
      <c r="AH85" s="33" t="s">
        <v>231</v>
      </c>
      <c r="AI85" s="33" t="s">
        <v>232</v>
      </c>
      <c r="AJ85" s="33" t="s">
        <v>233</v>
      </c>
      <c r="AK85" s="33" t="s">
        <v>234</v>
      </c>
      <c r="AL85" s="33" t="s">
        <v>235</v>
      </c>
      <c r="AM85" s="33" t="s">
        <v>236</v>
      </c>
      <c r="AN85" s="33" t="s">
        <v>257</v>
      </c>
      <c r="AR85" s="33"/>
      <c r="AS85" s="33"/>
      <c r="AT85" s="33"/>
      <c r="AU85" s="33"/>
      <c r="AV85" s="33"/>
      <c r="AW85" s="33"/>
      <c r="AX85" s="33"/>
      <c r="AY85" s="33"/>
      <c r="AZ85" s="33"/>
      <c r="BA85" s="33"/>
      <c r="BB85" s="33"/>
      <c r="BC85" s="33"/>
      <c r="BD85" s="33"/>
      <c r="BE85" s="33"/>
      <c r="BF85" s="33"/>
    </row>
    <row r="86" spans="1:58" s="32" customFormat="1" ht="16.5" hidden="1" customHeight="1" x14ac:dyDescent="0.15">
      <c r="A86" s="65"/>
      <c r="C86" s="33"/>
      <c r="E86" s="11"/>
      <c r="R86" s="19"/>
      <c r="S86" s="19"/>
      <c r="T86" s="19"/>
      <c r="U86" s="19"/>
      <c r="V86" s="19"/>
      <c r="W86" s="230"/>
      <c r="Y86" s="230"/>
      <c r="Z86" s="230"/>
      <c r="AA86" s="231"/>
      <c r="AB86" s="231"/>
      <c r="AC86" s="228"/>
      <c r="AF86" s="33" t="s">
        <v>552</v>
      </c>
      <c r="AG86" s="229" t="s">
        <v>553</v>
      </c>
      <c r="AH86" s="229" t="s">
        <v>554</v>
      </c>
      <c r="AI86" s="229" t="s">
        <v>555</v>
      </c>
      <c r="AJ86" s="229" t="s">
        <v>556</v>
      </c>
      <c r="AK86" s="229" t="s">
        <v>557</v>
      </c>
      <c r="AL86" s="229" t="s">
        <v>558</v>
      </c>
      <c r="AM86" s="229" t="s">
        <v>559</v>
      </c>
      <c r="AN86" s="32" t="s">
        <v>88</v>
      </c>
      <c r="AR86" s="229"/>
      <c r="AS86" s="229"/>
      <c r="AT86" s="229"/>
      <c r="AU86" s="229"/>
      <c r="AV86" s="33"/>
      <c r="AW86" s="33"/>
      <c r="AX86" s="33"/>
      <c r="AY86" s="33"/>
      <c r="AZ86" s="33"/>
      <c r="BA86" s="33"/>
      <c r="BB86" s="33"/>
      <c r="BC86" s="33"/>
      <c r="BD86" s="33"/>
      <c r="BE86" s="33"/>
      <c r="BF86" s="33"/>
    </row>
    <row r="93" spans="1:58" s="32" customFormat="1" ht="16.5" customHeight="1" x14ac:dyDescent="0.15">
      <c r="A93" s="65"/>
      <c r="B93" s="19"/>
      <c r="C93" s="33"/>
      <c r="E93" s="11"/>
      <c r="R93" s="19"/>
      <c r="S93" s="19"/>
      <c r="T93" s="19"/>
      <c r="U93" s="19"/>
      <c r="V93" s="19"/>
      <c r="W93" s="230"/>
      <c r="Y93" s="230"/>
      <c r="Z93" s="230"/>
      <c r="AA93" s="231"/>
      <c r="AB93" s="231"/>
      <c r="AC93" s="228"/>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5"/>
      <c r="C94" s="33"/>
      <c r="E94" s="11"/>
      <c r="R94" s="19" t="str">
        <f>IF(OR(R22="",R22="無記号"),"","-")</f>
        <v/>
      </c>
      <c r="S94" s="19"/>
      <c r="T94" s="32" t="str">
        <f>IF(R94="","",IF(R94="無記号","",R94))</f>
        <v/>
      </c>
      <c r="U94" s="19" t="str">
        <f>IF(OR(U22="",U22="無記号"),"","-")</f>
        <v/>
      </c>
      <c r="V94" s="32" t="str">
        <f>IF(U94="","",IF(U94="無記号","",U94))</f>
        <v/>
      </c>
      <c r="W94" s="230"/>
      <c r="X94" s="230"/>
      <c r="Y94" s="230"/>
      <c r="Z94" s="230"/>
      <c r="AA94" s="231"/>
      <c r="AB94" s="231"/>
      <c r="AC94" s="228"/>
    </row>
    <row r="95" spans="1:58" s="32" customFormat="1" ht="16.5" customHeight="1" x14ac:dyDescent="0.15">
      <c r="A95" s="65"/>
      <c r="B95" s="19"/>
      <c r="C95" s="33"/>
      <c r="E95" s="11"/>
      <c r="R95" s="19"/>
      <c r="S95" s="19"/>
      <c r="T95" s="19"/>
      <c r="U95" s="19"/>
      <c r="V95" s="19"/>
      <c r="W95" s="230"/>
      <c r="X95" s="230"/>
      <c r="Y95" s="230"/>
      <c r="Z95" s="230"/>
      <c r="AA95" s="231"/>
      <c r="AB95" s="231"/>
      <c r="AC95" s="228"/>
    </row>
    <row r="99" spans="1:69" s="32" customFormat="1" ht="16.5" customHeight="1" x14ac:dyDescent="0.15">
      <c r="A99" s="65"/>
      <c r="C99" s="33"/>
      <c r="E99" s="11"/>
      <c r="AA99" s="228"/>
      <c r="AB99" s="228"/>
      <c r="AC99" s="228"/>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5"/>
      <c r="B100" s="19"/>
      <c r="C100" s="33"/>
      <c r="E100" s="11"/>
      <c r="R100" s="19"/>
      <c r="S100" s="19"/>
      <c r="U100" s="19"/>
      <c r="AA100" s="228"/>
      <c r="AB100" s="228"/>
      <c r="AC100" s="228"/>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5"/>
      <c r="C101" s="33"/>
      <c r="E101" s="11"/>
      <c r="AA101" s="228"/>
      <c r="AB101" s="228"/>
      <c r="AC101" s="228"/>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5" spans="1:69" s="32" customFormat="1" ht="16.5" customHeight="1" x14ac:dyDescent="0.15">
      <c r="A105" s="65"/>
      <c r="B105" s="19"/>
      <c r="C105" s="33"/>
      <c r="E105" s="11"/>
      <c r="R105" s="19"/>
      <c r="S105" s="19"/>
      <c r="T105" s="19"/>
      <c r="U105" s="19"/>
      <c r="AA105" s="228"/>
      <c r="AB105" s="228"/>
      <c r="AC105" s="228"/>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row>
    <row r="106" spans="1:69" s="32" customFormat="1" ht="16.5" customHeight="1" x14ac:dyDescent="0.15">
      <c r="A106" s="65"/>
      <c r="B106" s="19"/>
      <c r="C106" s="33"/>
      <c r="E106" s="11"/>
      <c r="R106" s="19"/>
      <c r="S106" s="19"/>
      <c r="T106" s="19"/>
      <c r="U106" s="19"/>
      <c r="AA106" s="228"/>
      <c r="AB106" s="228"/>
      <c r="AC106" s="228"/>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row>
    <row r="107" spans="1:69" s="32" customFormat="1" ht="16.5" customHeight="1" x14ac:dyDescent="0.15">
      <c r="A107" s="65"/>
      <c r="B107" s="19"/>
      <c r="C107" s="33"/>
      <c r="E107" s="11"/>
      <c r="R107" s="19"/>
      <c r="S107" s="19"/>
      <c r="T107" s="19"/>
      <c r="U107" s="19"/>
      <c r="AA107" s="228"/>
      <c r="AB107" s="228"/>
      <c r="AC107" s="228"/>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row>
    <row r="108" spans="1:69" s="32" customFormat="1" ht="16.5" customHeight="1" x14ac:dyDescent="0.15">
      <c r="A108" s="65"/>
      <c r="B108" s="19"/>
      <c r="C108" s="33"/>
      <c r="E108" s="11"/>
      <c r="F108" s="11"/>
      <c r="G108" s="11"/>
      <c r="H108" s="11"/>
      <c r="I108" s="11"/>
      <c r="J108" s="11"/>
      <c r="K108" s="11"/>
      <c r="L108" s="11"/>
      <c r="M108" s="11"/>
      <c r="N108" s="11"/>
      <c r="O108" s="11"/>
      <c r="P108" s="11"/>
      <c r="Q108" s="11"/>
      <c r="R108" s="19"/>
      <c r="S108" s="19"/>
      <c r="T108" s="19"/>
      <c r="U108" s="19"/>
      <c r="W108" s="11"/>
      <c r="X108" s="11"/>
      <c r="Y108" s="11"/>
      <c r="Z108" s="11"/>
      <c r="AA108" s="228"/>
      <c r="AB108" s="228"/>
      <c r="AC108" s="228"/>
      <c r="AD108" s="11"/>
      <c r="AE108" s="11"/>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11"/>
      <c r="BH108" s="11"/>
      <c r="BI108" s="11"/>
      <c r="BJ108" s="11"/>
      <c r="BK108" s="11"/>
      <c r="BL108" s="11"/>
      <c r="BM108" s="11"/>
      <c r="BN108" s="11"/>
      <c r="BO108" s="11"/>
      <c r="BP108" s="11"/>
      <c r="BQ108" s="11"/>
    </row>
    <row r="109" spans="1:69" s="32" customFormat="1" ht="16.5" customHeight="1" x14ac:dyDescent="0.15">
      <c r="A109" s="65"/>
      <c r="B109" s="19"/>
      <c r="C109" s="33"/>
      <c r="E109" s="11"/>
      <c r="F109" s="11"/>
      <c r="G109" s="11"/>
      <c r="H109" s="11"/>
      <c r="I109" s="11"/>
      <c r="J109" s="11"/>
      <c r="K109" s="11"/>
      <c r="L109" s="11"/>
      <c r="M109" s="11"/>
      <c r="N109" s="11"/>
      <c r="O109" s="11"/>
      <c r="P109" s="11"/>
      <c r="Q109" s="11"/>
      <c r="R109" s="19"/>
      <c r="S109" s="19"/>
      <c r="T109" s="19"/>
      <c r="U109" s="19"/>
      <c r="W109" s="11"/>
      <c r="X109" s="11"/>
      <c r="Y109" s="11"/>
      <c r="Z109" s="11"/>
      <c r="AA109" s="228"/>
      <c r="AB109" s="228"/>
      <c r="AC109" s="228"/>
      <c r="AD109" s="11"/>
      <c r="AE109" s="11"/>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11"/>
      <c r="BH109" s="11"/>
      <c r="BI109" s="11"/>
      <c r="BJ109" s="11"/>
      <c r="BK109" s="11"/>
      <c r="BL109" s="11"/>
      <c r="BM109" s="11"/>
      <c r="BN109" s="11"/>
      <c r="BO109" s="11"/>
      <c r="BP109" s="11"/>
      <c r="BQ109" s="11"/>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4" priority="2" stopIfTrue="1" operator="equal">
      <formula>$AC$10</formula>
    </cfRule>
  </conditionalFormatting>
  <conditionalFormatting sqref="E3:I3">
    <cfRule type="cellIs" dxfId="23" priority="1" stopIfTrue="1" operator="equal">
      <formula>"型式構成エラーがあります"</formula>
    </cfRule>
    <cfRule type="cellIs" dxfId="22" priority="4"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A271"/>
  <sheetViews>
    <sheetView showGridLines="0" showRowColHeaders="0" workbookViewId="0">
      <pane xSplit="10" ySplit="13" topLeftCell="K14" activePane="bottomRight" state="frozen"/>
      <selection activeCell="A48" sqref="A48:IV63"/>
      <selection pane="topRight" activeCell="A48" sqref="A48:IV63"/>
      <selection pane="bottomLeft" activeCell="A48" sqref="A48:IV63"/>
      <selection pane="bottomRight" activeCell="K12" sqref="K12"/>
    </sheetView>
  </sheetViews>
  <sheetFormatPr defaultColWidth="3.125" defaultRowHeight="13.5" x14ac:dyDescent="0.15"/>
  <cols>
    <col min="1" max="1" width="1.5" style="88" customWidth="1"/>
    <col min="2" max="10" width="3.125" style="88" customWidth="1"/>
    <col min="11" max="34" width="3.625" style="88" customWidth="1"/>
    <col min="35" max="42" width="3.125" style="88" customWidth="1"/>
    <col min="43" max="53" width="3.125" style="340" hidden="1" customWidth="1"/>
    <col min="54" max="56" width="16.75" style="318" hidden="1" customWidth="1"/>
    <col min="57" max="57" width="17.125" style="318" hidden="1" customWidth="1"/>
    <col min="58" max="58" width="27.75" style="318" hidden="1" customWidth="1"/>
    <col min="59" max="59" width="3.125" style="340" hidden="1" customWidth="1"/>
    <col min="60" max="61" width="21.25" style="340" hidden="1" customWidth="1"/>
    <col min="62" max="104" width="3.125" style="340" hidden="1" customWidth="1"/>
    <col min="105" max="105" width="4.25" style="340" hidden="1" customWidth="1"/>
    <col min="106" max="106" width="15.125" style="340" hidden="1" customWidth="1"/>
    <col min="107" max="108" width="3.125" style="340" hidden="1" customWidth="1"/>
    <col min="109" max="109" width="3.125" style="341" hidden="1" customWidth="1"/>
    <col min="110" max="110" width="22.75" style="340" hidden="1" customWidth="1"/>
    <col min="111" max="112" width="3.25" style="340" hidden="1" customWidth="1"/>
    <col min="113" max="137" width="13" style="227" hidden="1" customWidth="1"/>
    <col min="138" max="160" width="3.125" style="340" customWidth="1"/>
    <col min="161" max="16384" width="3.125" style="340"/>
  </cols>
  <sheetData>
    <row r="1" spans="2:137" ht="12.75" customHeight="1" x14ac:dyDescent="0.15">
      <c r="B1" s="11" t="s">
        <v>851</v>
      </c>
      <c r="R1" s="95"/>
      <c r="S1" s="690" t="str">
        <f>IF(AND(バルブ!R22="H",仕様書作成!AC1&lt;&gt;"",仕様書作成!AK1=$BD$1),$BE$1,"")</f>
        <v/>
      </c>
      <c r="T1" s="690"/>
      <c r="U1" s="690"/>
      <c r="V1" s="690"/>
      <c r="W1" s="690"/>
      <c r="X1" s="690"/>
      <c r="Y1" s="683" t="s">
        <v>762</v>
      </c>
      <c r="Z1" s="683"/>
      <c r="AA1" s="683"/>
      <c r="AB1" s="329" t="s">
        <v>763</v>
      </c>
      <c r="AC1" s="651" t="str">
        <f>IF(AJ66=BC66,BB1,"")</f>
        <v/>
      </c>
      <c r="AD1" s="651"/>
      <c r="AE1" s="651"/>
      <c r="AF1" s="651"/>
      <c r="AG1" s="651"/>
      <c r="AH1" s="651"/>
      <c r="AI1" s="651"/>
      <c r="AJ1" s="651"/>
      <c r="AK1" s="652" t="s">
        <v>768</v>
      </c>
      <c r="AL1" s="652"/>
      <c r="AP1" s="330"/>
      <c r="AQ1" s="88"/>
      <c r="AR1" s="88"/>
      <c r="AS1" s="88"/>
      <c r="AT1" s="88"/>
      <c r="AU1" s="88"/>
      <c r="AV1" s="88"/>
      <c r="AW1" s="88"/>
      <c r="AX1" s="88"/>
      <c r="AY1" s="88"/>
      <c r="AZ1" s="88"/>
      <c r="BA1" s="88"/>
      <c r="BB1" s="318" t="s">
        <v>764</v>
      </c>
      <c r="BC1" s="318" t="s">
        <v>852</v>
      </c>
      <c r="BD1" s="318" t="s">
        <v>853</v>
      </c>
      <c r="BE1" s="318" t="s">
        <v>765</v>
      </c>
      <c r="BF1" s="318" t="s">
        <v>762</v>
      </c>
      <c r="BG1" s="318" t="s">
        <v>766</v>
      </c>
    </row>
    <row r="2" spans="2:137" ht="11.25" customHeight="1" x14ac:dyDescent="0.15">
      <c r="B2" s="574" t="str">
        <f>基本情報!C4</f>
        <v>貴 社 名</v>
      </c>
      <c r="C2" s="575"/>
      <c r="D2" s="575"/>
      <c r="E2" s="577" t="str">
        <f>IF(基本情報!E4="","",基本情報!E4&amp;"　殿")</f>
        <v/>
      </c>
      <c r="F2" s="575"/>
      <c r="G2" s="575"/>
      <c r="H2" s="575"/>
      <c r="I2" s="575"/>
      <c r="J2" s="578"/>
      <c r="K2" s="574" t="str">
        <f>基本情報!K4</f>
        <v>貴部署名</v>
      </c>
      <c r="L2" s="575"/>
      <c r="M2" s="575"/>
      <c r="N2" s="577" t="str">
        <f>IF(基本情報!M4="","",基本情報!M4)</f>
        <v/>
      </c>
      <c r="O2" s="577"/>
      <c r="P2" s="577"/>
      <c r="Q2" s="577"/>
      <c r="R2" s="577"/>
      <c r="S2" s="579"/>
      <c r="T2" s="574" t="str">
        <f>基本情報!S4</f>
        <v>ご担当者名</v>
      </c>
      <c r="U2" s="576"/>
      <c r="V2" s="576"/>
      <c r="W2" s="577" t="str">
        <f>IF(基本情報!U4="","",基本情報!U4&amp;"　様")</f>
        <v/>
      </c>
      <c r="X2" s="577"/>
      <c r="Y2" s="577"/>
      <c r="Z2" s="577"/>
      <c r="AA2" s="577"/>
      <c r="AB2" s="579"/>
      <c r="AC2" s="651"/>
      <c r="AD2" s="651"/>
      <c r="AE2" s="651"/>
      <c r="AF2" s="651"/>
      <c r="AG2" s="651"/>
      <c r="AH2" s="651"/>
      <c r="AI2" s="651"/>
      <c r="AJ2" s="651"/>
      <c r="AK2" s="652"/>
      <c r="AL2" s="652"/>
      <c r="AP2" s="395" t="str">
        <f>"Ver."&amp;※改訂履歴!$F$1</f>
        <v>Ver.1</v>
      </c>
      <c r="BB2" s="318" t="s">
        <v>446</v>
      </c>
      <c r="BC2" s="318" t="s">
        <v>447</v>
      </c>
    </row>
    <row r="3" spans="2:137" ht="13.5" hidden="1" customHeight="1" x14ac:dyDescent="0.15">
      <c r="R3" s="95"/>
      <c r="S3" s="95"/>
      <c r="T3" s="97"/>
      <c r="U3" s="97"/>
      <c r="V3" s="97"/>
      <c r="W3" s="97"/>
      <c r="X3" s="97"/>
      <c r="Y3" s="97"/>
      <c r="Z3" s="97"/>
      <c r="AA3" s="97"/>
      <c r="AB3" s="97"/>
      <c r="AC3" s="97"/>
      <c r="AD3" s="97"/>
      <c r="AE3" s="97"/>
      <c r="AF3" s="97"/>
      <c r="AG3" s="97"/>
      <c r="AH3" s="97"/>
      <c r="AI3" s="97"/>
      <c r="AJ3" s="97"/>
      <c r="AK3" s="97"/>
      <c r="AL3" s="97"/>
      <c r="AM3" s="97"/>
      <c r="AN3" s="97"/>
      <c r="AO3" s="97"/>
      <c r="AP3" s="97"/>
      <c r="AQ3" s="340" t="str">
        <f>IF(G9="","",VALUE(G9))</f>
        <v/>
      </c>
    </row>
    <row r="4" spans="2:137" ht="13.5" hidden="1" customHeight="1" x14ac:dyDescent="0.15">
      <c r="K4" s="82" t="str">
        <f>IF(AQ6=AQ3,"",IF(AQ6=0,"","　　"))</f>
        <v/>
      </c>
      <c r="L4" s="33"/>
      <c r="M4" s="33"/>
      <c r="N4" s="98"/>
      <c r="O4" s="99"/>
      <c r="Q4" s="161"/>
      <c r="R4" s="95"/>
      <c r="S4" s="95"/>
      <c r="T4" s="97"/>
      <c r="U4" s="97"/>
      <c r="V4" s="97"/>
      <c r="W4" s="97"/>
      <c r="X4" s="97"/>
      <c r="Y4" s="97"/>
      <c r="Z4" s="97"/>
      <c r="AA4" s="97"/>
      <c r="AB4" s="97"/>
      <c r="AC4" s="97"/>
      <c r="AD4" s="97"/>
      <c r="AE4" s="97"/>
      <c r="AF4" s="97"/>
      <c r="AG4" s="97"/>
      <c r="AH4" s="97"/>
      <c r="AI4" s="97"/>
      <c r="AJ4" s="97"/>
      <c r="AK4" s="97"/>
      <c r="AL4" s="97"/>
      <c r="AM4" s="97"/>
      <c r="AN4" s="97"/>
      <c r="AO4" s="97"/>
      <c r="AP4" s="97"/>
    </row>
    <row r="5" spans="2:137" ht="3.75" customHeight="1" x14ac:dyDescent="0.15"/>
    <row r="6" spans="2:137" ht="15.75" customHeight="1" x14ac:dyDescent="0.15">
      <c r="B6" s="657" t="s">
        <v>752</v>
      </c>
      <c r="C6" s="635"/>
      <c r="D6" s="635"/>
      <c r="E6" s="658"/>
      <c r="F6" s="685" t="str">
        <f>IF(C24&lt;&gt;"",$BB$6,ベース!E3)</f>
        <v>必須項目に入力漏れがあります</v>
      </c>
      <c r="G6" s="635"/>
      <c r="H6" s="635"/>
      <c r="I6" s="635"/>
      <c r="J6" s="635"/>
      <c r="K6" s="635"/>
      <c r="L6" s="635"/>
      <c r="M6" s="635"/>
      <c r="N6" s="635"/>
      <c r="O6" s="635"/>
      <c r="P6" s="635"/>
      <c r="Q6" s="658"/>
      <c r="R6" s="684"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481"/>
      <c r="T6" s="481"/>
      <c r="U6" s="481"/>
      <c r="V6" s="481"/>
      <c r="W6" s="481"/>
      <c r="X6" s="481"/>
      <c r="Y6" s="481"/>
      <c r="Z6" s="632" t="str">
        <f>IF(AQ6=AQ3,"",IF(AQ6=0,"",$BF$6))</f>
        <v/>
      </c>
      <c r="AA6" s="632"/>
      <c r="AB6" s="632"/>
      <c r="AC6" s="632"/>
      <c r="AD6" s="632"/>
      <c r="AE6" s="632"/>
      <c r="AF6" s="632"/>
      <c r="AG6" s="632"/>
      <c r="AH6" s="632"/>
      <c r="AI6" s="632"/>
      <c r="AJ6" s="100"/>
      <c r="AK6" s="629" t="s">
        <v>285</v>
      </c>
      <c r="AL6" s="478"/>
      <c r="AM6" s="478"/>
      <c r="AN6" s="497"/>
      <c r="AO6" s="631" t="str">
        <f>IF(基本情報!O6="","",基本情報!O6)</f>
        <v/>
      </c>
      <c r="AP6" s="497"/>
      <c r="AQ6" s="340">
        <f>COUNTIF(K8:AH8,"*SY*")</f>
        <v>0</v>
      </c>
      <c r="BB6" s="318" t="s">
        <v>448</v>
      </c>
      <c r="BC6" s="318" t="s">
        <v>770</v>
      </c>
      <c r="BD6" s="318" t="s">
        <v>771</v>
      </c>
      <c r="BE6" s="318" t="s">
        <v>449</v>
      </c>
      <c r="BF6" s="318" t="s">
        <v>450</v>
      </c>
      <c r="BG6" s="318" t="s">
        <v>551</v>
      </c>
    </row>
    <row r="7" spans="2:137" ht="4.5" customHeight="1" x14ac:dyDescent="0.15">
      <c r="B7" s="21"/>
      <c r="C7" s="21"/>
      <c r="D7" s="21"/>
      <c r="E7" s="21"/>
      <c r="F7" s="101"/>
      <c r="G7" s="101"/>
      <c r="H7" s="101"/>
      <c r="I7" s="101"/>
      <c r="J7" s="101"/>
      <c r="K7" s="331"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31"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31"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31"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31"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31"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31"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31"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31"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31"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31"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31"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31"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31"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31"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31"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31"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31"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31"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31"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31"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31"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31"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31"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02"/>
      <c r="AJ7" s="102"/>
      <c r="AK7" s="102"/>
      <c r="AL7" s="102"/>
      <c r="AM7" s="102"/>
      <c r="AN7" s="102"/>
      <c r="AO7" s="102"/>
    </row>
    <row r="8" spans="2:137" ht="135" customHeight="1" x14ac:dyDescent="0.15">
      <c r="B8" s="682" t="str">
        <f>基本情報!C8&amp;"："&amp;基本情報!E8&amp;CHAR(10)&amp;基本情報!K8&amp;"："&amp;基本情報!M8&amp;CHAR(10)&amp;基本情報!S8&amp;"："&amp;基本情報!U8</f>
        <v>装置名：
図番：
工番・作番：</v>
      </c>
      <c r="C8" s="635"/>
      <c r="D8" s="635"/>
      <c r="E8" s="635"/>
      <c r="F8" s="635"/>
      <c r="G8" s="635"/>
      <c r="H8" s="635"/>
      <c r="I8" s="658"/>
      <c r="J8" s="103"/>
      <c r="K8" s="104"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04"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04" t="str">
        <f t="shared" si="0"/>
        <v/>
      </c>
      <c r="N8" s="104" t="str">
        <f t="shared" si="0"/>
        <v/>
      </c>
      <c r="O8" s="104" t="str">
        <f t="shared" si="0"/>
        <v/>
      </c>
      <c r="P8" s="104" t="str">
        <f t="shared" si="0"/>
        <v/>
      </c>
      <c r="Q8" s="104" t="str">
        <f t="shared" si="0"/>
        <v/>
      </c>
      <c r="R8" s="104" t="str">
        <f t="shared" si="0"/>
        <v/>
      </c>
      <c r="S8" s="104" t="str">
        <f t="shared" si="0"/>
        <v/>
      </c>
      <c r="T8" s="104" t="str">
        <f t="shared" si="0"/>
        <v/>
      </c>
      <c r="U8" s="104" t="str">
        <f t="shared" si="0"/>
        <v/>
      </c>
      <c r="V8" s="104" t="str">
        <f t="shared" si="0"/>
        <v/>
      </c>
      <c r="W8" s="104" t="str">
        <f t="shared" si="0"/>
        <v/>
      </c>
      <c r="X8" s="104" t="str">
        <f t="shared" si="0"/>
        <v/>
      </c>
      <c r="Y8" s="104" t="str">
        <f t="shared" si="0"/>
        <v/>
      </c>
      <c r="Z8" s="104" t="str">
        <f t="shared" si="0"/>
        <v/>
      </c>
      <c r="AA8" s="104" t="str">
        <f t="shared" si="0"/>
        <v/>
      </c>
      <c r="AB8" s="104" t="str">
        <f t="shared" si="0"/>
        <v/>
      </c>
      <c r="AC8" s="104" t="str">
        <f t="shared" si="0"/>
        <v/>
      </c>
      <c r="AD8" s="104" t="str">
        <f t="shared" si="0"/>
        <v/>
      </c>
      <c r="AE8" s="104" t="str">
        <f t="shared" si="0"/>
        <v/>
      </c>
      <c r="AF8" s="104" t="str">
        <f t="shared" si="0"/>
        <v/>
      </c>
      <c r="AG8" s="104" t="str">
        <f t="shared" si="0"/>
        <v/>
      </c>
      <c r="AH8" s="104" t="str">
        <f t="shared" si="0"/>
        <v/>
      </c>
      <c r="AI8" s="105"/>
      <c r="AJ8" s="634" t="str">
        <f>IF(AND(COUNTA(K12:AH12)&gt;0,COUNTIF(K12:AH12,7)=0,ベース!S55&lt;&gt;""),$BH$8,IF(AND(COUNTA(K12:AH12)&gt;0,COUNTIF(K12:AH12,5)=0),$BI$8,IF(AND(COUNTA(K78:AH78)&gt;0,ベース!R55&lt;&gt;"CM"),"",IF(AND(ベース!R52&lt;&gt;"CM",ベース!R52&lt;&gt;"LM",COUNTA(K81:AH81)&gt;0),$BF$8,IF(AJ85&lt;&gt;"",$BF$8,"")))))</f>
        <v/>
      </c>
      <c r="AK8" s="635"/>
      <c r="AL8" s="635"/>
      <c r="AM8" s="635"/>
      <c r="AN8" s="635"/>
      <c r="AO8" s="636"/>
      <c r="AP8" s="162"/>
      <c r="BB8" s="318" t="s">
        <v>451</v>
      </c>
      <c r="BC8" s="318" t="s">
        <v>825</v>
      </c>
      <c r="BD8" s="318" t="s">
        <v>452</v>
      </c>
      <c r="BE8" s="318" t="s">
        <v>453</v>
      </c>
      <c r="BF8" s="365" t="s">
        <v>512</v>
      </c>
      <c r="BG8" s="11" t="s">
        <v>501</v>
      </c>
      <c r="BH8" s="318" t="s">
        <v>892</v>
      </c>
      <c r="BI8" s="318" t="s">
        <v>893</v>
      </c>
      <c r="DI8" s="97">
        <v>1</v>
      </c>
      <c r="DJ8" s="97">
        <v>2</v>
      </c>
      <c r="DK8" s="97">
        <v>3</v>
      </c>
      <c r="DL8" s="97">
        <v>4</v>
      </c>
      <c r="DM8" s="97">
        <v>5</v>
      </c>
      <c r="DN8" s="97">
        <v>6</v>
      </c>
      <c r="DO8" s="97">
        <v>7</v>
      </c>
      <c r="DP8" s="97">
        <v>8</v>
      </c>
      <c r="DQ8" s="97">
        <v>9</v>
      </c>
      <c r="DR8" s="97">
        <v>10</v>
      </c>
      <c r="DS8" s="97">
        <v>11</v>
      </c>
      <c r="DT8" s="97">
        <v>12</v>
      </c>
      <c r="DU8" s="97">
        <v>13</v>
      </c>
      <c r="DV8" s="97">
        <v>14</v>
      </c>
      <c r="DW8" s="97">
        <v>15</v>
      </c>
      <c r="DX8" s="97">
        <v>16</v>
      </c>
      <c r="DY8" s="97">
        <v>17</v>
      </c>
      <c r="DZ8" s="97">
        <v>18</v>
      </c>
      <c r="EA8" s="97">
        <v>19</v>
      </c>
      <c r="EB8" s="97">
        <v>20</v>
      </c>
      <c r="EC8" s="97">
        <v>21</v>
      </c>
      <c r="ED8" s="97">
        <v>22</v>
      </c>
      <c r="EE8" s="97">
        <v>23</v>
      </c>
      <c r="EF8" s="97">
        <v>24</v>
      </c>
      <c r="EG8" s="97"/>
    </row>
    <row r="9" spans="2:137" ht="12" customHeight="1" x14ac:dyDescent="0.15">
      <c r="B9" s="691" t="s">
        <v>286</v>
      </c>
      <c r="C9" s="475"/>
      <c r="D9" s="475"/>
      <c r="E9" s="475"/>
      <c r="F9" s="475"/>
      <c r="G9" s="692" t="str">
        <f>ベース!R43</f>
        <v/>
      </c>
      <c r="H9" s="693" t="s">
        <v>753</v>
      </c>
      <c r="I9" s="513"/>
      <c r="J9" s="640" t="s">
        <v>754</v>
      </c>
      <c r="K9" s="93" t="str">
        <f t="shared" ref="K9:AH9" si="1">IF($G$9="","",IF($AQ$3=K11,$BB$9,IF($AQ$3&gt;K11,$BC$9,"")))</f>
        <v/>
      </c>
      <c r="L9" s="93" t="str">
        <f t="shared" si="1"/>
        <v/>
      </c>
      <c r="M9" s="93" t="str">
        <f t="shared" si="1"/>
        <v/>
      </c>
      <c r="N9" s="93" t="str">
        <f t="shared" si="1"/>
        <v/>
      </c>
      <c r="O9" s="93" t="str">
        <f t="shared" si="1"/>
        <v/>
      </c>
      <c r="P9" s="93" t="str">
        <f t="shared" si="1"/>
        <v/>
      </c>
      <c r="Q9" s="93" t="str">
        <f t="shared" si="1"/>
        <v/>
      </c>
      <c r="R9" s="93" t="str">
        <f t="shared" si="1"/>
        <v/>
      </c>
      <c r="S9" s="93" t="str">
        <f t="shared" si="1"/>
        <v/>
      </c>
      <c r="T9" s="93" t="str">
        <f t="shared" si="1"/>
        <v/>
      </c>
      <c r="U9" s="93" t="str">
        <f t="shared" si="1"/>
        <v/>
      </c>
      <c r="V9" s="93" t="str">
        <f t="shared" si="1"/>
        <v/>
      </c>
      <c r="W9" s="93" t="str">
        <f t="shared" si="1"/>
        <v/>
      </c>
      <c r="X9" s="93" t="str">
        <f t="shared" si="1"/>
        <v/>
      </c>
      <c r="Y9" s="93" t="str">
        <f t="shared" si="1"/>
        <v/>
      </c>
      <c r="Z9" s="93" t="str">
        <f t="shared" si="1"/>
        <v/>
      </c>
      <c r="AA9" s="93" t="str">
        <f t="shared" si="1"/>
        <v/>
      </c>
      <c r="AB9" s="93" t="str">
        <f t="shared" si="1"/>
        <v/>
      </c>
      <c r="AC9" s="93" t="str">
        <f t="shared" si="1"/>
        <v/>
      </c>
      <c r="AD9" s="93" t="str">
        <f t="shared" si="1"/>
        <v/>
      </c>
      <c r="AE9" s="93" t="str">
        <f t="shared" si="1"/>
        <v/>
      </c>
      <c r="AF9" s="93" t="str">
        <f t="shared" si="1"/>
        <v/>
      </c>
      <c r="AG9" s="93" t="str">
        <f t="shared" si="1"/>
        <v/>
      </c>
      <c r="AH9" s="93" t="str">
        <f t="shared" si="1"/>
        <v/>
      </c>
      <c r="AI9" s="640" t="s">
        <v>755</v>
      </c>
      <c r="AJ9" s="633"/>
      <c r="AK9" s="475"/>
      <c r="AL9" s="475"/>
      <c r="AM9" s="475"/>
      <c r="AN9" s="475"/>
      <c r="AO9" s="476"/>
      <c r="AP9" s="637" t="s">
        <v>287</v>
      </c>
      <c r="BB9" s="318" t="s">
        <v>454</v>
      </c>
      <c r="BC9" s="318" t="s">
        <v>437</v>
      </c>
      <c r="BQ9" s="340" t="s">
        <v>488</v>
      </c>
    </row>
    <row r="10" spans="2:137" ht="12" customHeight="1" x14ac:dyDescent="0.15">
      <c r="B10" s="654"/>
      <c r="C10" s="481"/>
      <c r="D10" s="481"/>
      <c r="E10" s="481"/>
      <c r="F10" s="481"/>
      <c r="G10" s="481"/>
      <c r="H10" s="481"/>
      <c r="I10" s="518"/>
      <c r="J10" s="469"/>
      <c r="K10" s="106" t="str">
        <f>IF(AND(K9="",COUNTIF(K12:K77,"")&lt;64),"X","")</f>
        <v/>
      </c>
      <c r="L10" s="106" t="str">
        <f t="shared" ref="L10:Q10" si="2">IF(AND(L9="",COUNTIF(L12:L77,"")&lt;66),"X","")</f>
        <v/>
      </c>
      <c r="M10" s="106" t="str">
        <f t="shared" si="2"/>
        <v/>
      </c>
      <c r="N10" s="106" t="str">
        <f t="shared" si="2"/>
        <v/>
      </c>
      <c r="O10" s="106" t="str">
        <f t="shared" si="2"/>
        <v/>
      </c>
      <c r="P10" s="106" t="str">
        <f t="shared" si="2"/>
        <v/>
      </c>
      <c r="Q10" s="106" t="str">
        <f t="shared" si="2"/>
        <v/>
      </c>
      <c r="R10" s="106" t="str">
        <f t="shared" ref="R10:AH10" si="3">IF(AND(R9="",COUNTIF(R12:R77,"")&lt;66),"X","")</f>
        <v/>
      </c>
      <c r="S10" s="106" t="str">
        <f t="shared" si="3"/>
        <v/>
      </c>
      <c r="T10" s="106" t="str">
        <f t="shared" si="3"/>
        <v/>
      </c>
      <c r="U10" s="106" t="str">
        <f t="shared" si="3"/>
        <v/>
      </c>
      <c r="V10" s="106" t="str">
        <f t="shared" si="3"/>
        <v/>
      </c>
      <c r="W10" s="106" t="str">
        <f t="shared" si="3"/>
        <v/>
      </c>
      <c r="X10" s="106" t="str">
        <f t="shared" si="3"/>
        <v/>
      </c>
      <c r="Y10" s="106" t="str">
        <f t="shared" si="3"/>
        <v/>
      </c>
      <c r="Z10" s="106" t="str">
        <f t="shared" si="3"/>
        <v/>
      </c>
      <c r="AA10" s="106" t="str">
        <f t="shared" si="3"/>
        <v/>
      </c>
      <c r="AB10" s="106" t="str">
        <f t="shared" si="3"/>
        <v/>
      </c>
      <c r="AC10" s="106" t="str">
        <f t="shared" si="3"/>
        <v/>
      </c>
      <c r="AD10" s="106" t="str">
        <f t="shared" si="3"/>
        <v/>
      </c>
      <c r="AE10" s="106" t="str">
        <f t="shared" si="3"/>
        <v/>
      </c>
      <c r="AF10" s="106" t="str">
        <f t="shared" si="3"/>
        <v/>
      </c>
      <c r="AG10" s="106" t="str">
        <f t="shared" si="3"/>
        <v/>
      </c>
      <c r="AH10" s="106" t="str">
        <f t="shared" si="3"/>
        <v/>
      </c>
      <c r="AI10" s="469"/>
      <c r="AJ10" s="616" t="str">
        <f>IF(COUNTIF(K10:AH10,"X")&gt;0,$BD$10,"")</f>
        <v/>
      </c>
      <c r="AK10" s="481"/>
      <c r="AL10" s="481"/>
      <c r="AM10" s="481"/>
      <c r="AN10" s="481"/>
      <c r="AO10" s="482"/>
      <c r="AP10" s="638"/>
      <c r="BB10" s="318" t="s">
        <v>431</v>
      </c>
      <c r="BD10" s="318" t="s">
        <v>455</v>
      </c>
      <c r="BQ10" s="340">
        <v>1</v>
      </c>
      <c r="BR10" s="340">
        <v>2</v>
      </c>
      <c r="BS10" s="340">
        <v>3</v>
      </c>
      <c r="BT10" s="340">
        <v>4</v>
      </c>
      <c r="BU10" s="340">
        <v>5</v>
      </c>
      <c r="BV10" s="340" t="s">
        <v>142</v>
      </c>
      <c r="BW10" s="340" t="s">
        <v>144</v>
      </c>
      <c r="BX10" s="340" t="s">
        <v>145</v>
      </c>
    </row>
    <row r="11" spans="2:137" ht="12" customHeight="1" x14ac:dyDescent="0.15">
      <c r="B11" s="486"/>
      <c r="C11" s="487"/>
      <c r="D11" s="487"/>
      <c r="E11" s="487"/>
      <c r="F11" s="487"/>
      <c r="G11" s="487"/>
      <c r="H11" s="487"/>
      <c r="I11" s="557"/>
      <c r="J11" s="470"/>
      <c r="K11" s="163">
        <v>1</v>
      </c>
      <c r="L11" s="164">
        <v>2</v>
      </c>
      <c r="M11" s="164">
        <v>3</v>
      </c>
      <c r="N11" s="164">
        <v>4</v>
      </c>
      <c r="O11" s="164">
        <v>5</v>
      </c>
      <c r="P11" s="164">
        <v>6</v>
      </c>
      <c r="Q11" s="164">
        <v>7</v>
      </c>
      <c r="R11" s="164">
        <v>8</v>
      </c>
      <c r="S11" s="164">
        <v>9</v>
      </c>
      <c r="T11" s="164">
        <v>10</v>
      </c>
      <c r="U11" s="164">
        <v>11</v>
      </c>
      <c r="V11" s="164">
        <v>12</v>
      </c>
      <c r="W11" s="164">
        <v>13</v>
      </c>
      <c r="X11" s="164">
        <v>14</v>
      </c>
      <c r="Y11" s="164">
        <v>15</v>
      </c>
      <c r="Z11" s="164">
        <v>16</v>
      </c>
      <c r="AA11" s="164">
        <v>17</v>
      </c>
      <c r="AB11" s="164">
        <v>18</v>
      </c>
      <c r="AC11" s="164">
        <v>19</v>
      </c>
      <c r="AD11" s="164">
        <v>20</v>
      </c>
      <c r="AE11" s="164">
        <v>21</v>
      </c>
      <c r="AF11" s="164">
        <v>22</v>
      </c>
      <c r="AG11" s="164">
        <v>23</v>
      </c>
      <c r="AH11" s="164">
        <v>24</v>
      </c>
      <c r="AI11" s="470"/>
      <c r="AJ11" s="639"/>
      <c r="AK11" s="487"/>
      <c r="AL11" s="487"/>
      <c r="AM11" s="487"/>
      <c r="AN11" s="487"/>
      <c r="AO11" s="488"/>
      <c r="AP11" s="494"/>
      <c r="BQ11" s="340">
        <v>0</v>
      </c>
      <c r="BR11" s="340">
        <v>1</v>
      </c>
    </row>
    <row r="12" spans="2:137" ht="15" customHeight="1" x14ac:dyDescent="0.15">
      <c r="B12" s="694" t="s">
        <v>756</v>
      </c>
      <c r="C12" s="695"/>
      <c r="D12" s="695"/>
      <c r="E12" s="695"/>
      <c r="F12" s="695"/>
      <c r="G12" s="695"/>
      <c r="H12" s="695"/>
      <c r="I12" s="696"/>
      <c r="J12" s="319"/>
      <c r="K12" s="320"/>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2"/>
      <c r="AI12" s="319"/>
      <c r="AJ12" s="630" t="str">
        <f>IF(COUNTIF(K9:AH9,"*→*")&gt;COUNT(K12:AH12),$BB$12,"")</f>
        <v/>
      </c>
      <c r="AK12" s="472"/>
      <c r="AL12" s="472"/>
      <c r="AM12" s="472"/>
      <c r="AN12" s="472"/>
      <c r="AO12" s="472"/>
      <c r="AP12" s="473"/>
      <c r="BB12" s="318" t="s">
        <v>528</v>
      </c>
      <c r="BQ12" s="340">
        <v>5</v>
      </c>
      <c r="BR12" s="340">
        <v>7</v>
      </c>
    </row>
    <row r="13" spans="2:137" ht="12" customHeight="1" x14ac:dyDescent="0.15">
      <c r="B13" s="607" t="str">
        <f>IF(COUNTIF(K13:AH13,"X")&gt;0,$BB$13,"")</f>
        <v/>
      </c>
      <c r="C13" s="608"/>
      <c r="D13" s="608"/>
      <c r="E13" s="608"/>
      <c r="F13" s="608"/>
      <c r="G13" s="608"/>
      <c r="H13" s="608"/>
      <c r="I13" s="609"/>
      <c r="J13" s="282"/>
      <c r="K13" s="283" t="str">
        <f>IF(AND(K12=5,OR(K38&lt;&gt;"",K41&lt;&gt;"")),"X","")</f>
        <v/>
      </c>
      <c r="L13" s="283" t="str">
        <f t="shared" ref="L13:AH13" si="4">IF(AND(L12=5,OR(L38&lt;&gt;"",L41&lt;&gt;"")),"X","")</f>
        <v/>
      </c>
      <c r="M13" s="283" t="str">
        <f t="shared" si="4"/>
        <v/>
      </c>
      <c r="N13" s="283" t="str">
        <f t="shared" si="4"/>
        <v/>
      </c>
      <c r="O13" s="283" t="str">
        <f t="shared" si="4"/>
        <v/>
      </c>
      <c r="P13" s="283" t="str">
        <f t="shared" si="4"/>
        <v/>
      </c>
      <c r="Q13" s="283" t="str">
        <f t="shared" si="4"/>
        <v/>
      </c>
      <c r="R13" s="283" t="str">
        <f t="shared" si="4"/>
        <v/>
      </c>
      <c r="S13" s="283" t="str">
        <f t="shared" si="4"/>
        <v/>
      </c>
      <c r="T13" s="283" t="str">
        <f t="shared" si="4"/>
        <v/>
      </c>
      <c r="U13" s="283" t="str">
        <f t="shared" si="4"/>
        <v/>
      </c>
      <c r="V13" s="283" t="str">
        <f t="shared" si="4"/>
        <v/>
      </c>
      <c r="W13" s="283" t="str">
        <f t="shared" si="4"/>
        <v/>
      </c>
      <c r="X13" s="283" t="str">
        <f t="shared" si="4"/>
        <v/>
      </c>
      <c r="Y13" s="283" t="str">
        <f t="shared" si="4"/>
        <v/>
      </c>
      <c r="Z13" s="283" t="str">
        <f t="shared" si="4"/>
        <v/>
      </c>
      <c r="AA13" s="283" t="str">
        <f t="shared" si="4"/>
        <v/>
      </c>
      <c r="AB13" s="283" t="str">
        <f t="shared" si="4"/>
        <v/>
      </c>
      <c r="AC13" s="283" t="str">
        <f t="shared" si="4"/>
        <v/>
      </c>
      <c r="AD13" s="283" t="str">
        <f t="shared" si="4"/>
        <v/>
      </c>
      <c r="AE13" s="283" t="str">
        <f t="shared" si="4"/>
        <v/>
      </c>
      <c r="AF13" s="283" t="str">
        <f t="shared" si="4"/>
        <v/>
      </c>
      <c r="AG13" s="283" t="str">
        <f t="shared" si="4"/>
        <v/>
      </c>
      <c r="AH13" s="283" t="str">
        <f t="shared" si="4"/>
        <v/>
      </c>
      <c r="AI13" s="282"/>
      <c r="AJ13" s="284"/>
      <c r="AK13" s="284"/>
      <c r="AL13" s="284"/>
      <c r="AM13" s="284"/>
      <c r="AN13" s="284"/>
      <c r="AO13" s="284"/>
      <c r="AP13" s="285"/>
      <c r="BB13" s="318" t="s">
        <v>894</v>
      </c>
      <c r="DI13" s="227" t="str">
        <f>IF(AND(K12=3,OR(K14=3,K14=4,K14=5)),"-3","")</f>
        <v/>
      </c>
      <c r="DJ13" s="227" t="str">
        <f t="shared" ref="DJ13:EF13" si="5">IF(AND(L12=3,OR(L14=3,L14=4,L14=5)),"-3","")</f>
        <v/>
      </c>
      <c r="DK13" s="227" t="str">
        <f t="shared" si="5"/>
        <v/>
      </c>
      <c r="DL13" s="227" t="str">
        <f t="shared" si="5"/>
        <v/>
      </c>
      <c r="DM13" s="227" t="str">
        <f t="shared" si="5"/>
        <v/>
      </c>
      <c r="DN13" s="227" t="str">
        <f t="shared" si="5"/>
        <v/>
      </c>
      <c r="DO13" s="227" t="str">
        <f t="shared" si="5"/>
        <v/>
      </c>
      <c r="DP13" s="227" t="str">
        <f t="shared" si="5"/>
        <v/>
      </c>
      <c r="DQ13" s="227" t="str">
        <f t="shared" si="5"/>
        <v/>
      </c>
      <c r="DR13" s="227" t="str">
        <f t="shared" si="5"/>
        <v/>
      </c>
      <c r="DS13" s="227" t="str">
        <f t="shared" si="5"/>
        <v/>
      </c>
      <c r="DT13" s="227" t="str">
        <f t="shared" si="5"/>
        <v/>
      </c>
      <c r="DU13" s="227" t="str">
        <f t="shared" si="5"/>
        <v/>
      </c>
      <c r="DV13" s="227" t="str">
        <f t="shared" si="5"/>
        <v/>
      </c>
      <c r="DW13" s="227" t="str">
        <f t="shared" si="5"/>
        <v/>
      </c>
      <c r="DX13" s="227" t="str">
        <f t="shared" si="5"/>
        <v/>
      </c>
      <c r="DY13" s="227" t="str">
        <f t="shared" si="5"/>
        <v/>
      </c>
      <c r="DZ13" s="227" t="str">
        <f t="shared" si="5"/>
        <v/>
      </c>
      <c r="EA13" s="227" t="str">
        <f t="shared" si="5"/>
        <v/>
      </c>
      <c r="EB13" s="227" t="str">
        <f t="shared" si="5"/>
        <v/>
      </c>
      <c r="EC13" s="227" t="str">
        <f t="shared" si="5"/>
        <v/>
      </c>
      <c r="ED13" s="227" t="str">
        <f t="shared" si="5"/>
        <v/>
      </c>
      <c r="EE13" s="227" t="str">
        <f t="shared" si="5"/>
        <v/>
      </c>
      <c r="EF13" s="227" t="str">
        <f t="shared" si="5"/>
        <v/>
      </c>
    </row>
    <row r="14" spans="2:137" ht="15" customHeight="1" x14ac:dyDescent="0.15">
      <c r="B14" s="468" t="s">
        <v>288</v>
      </c>
      <c r="C14" s="705" t="s">
        <v>489</v>
      </c>
      <c r="D14" s="706"/>
      <c r="E14" s="706"/>
      <c r="F14" s="706"/>
      <c r="G14" s="706"/>
      <c r="H14" s="706"/>
      <c r="I14" s="707"/>
      <c r="J14" s="350" t="s">
        <v>835</v>
      </c>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354" t="s">
        <v>835</v>
      </c>
      <c r="AJ14" s="668"/>
      <c r="AK14" s="669"/>
      <c r="AL14" s="669"/>
      <c r="AM14" s="669"/>
      <c r="AN14" s="669"/>
      <c r="AO14" s="670"/>
      <c r="AP14" s="666"/>
      <c r="BB14" s="11"/>
      <c r="BC14" s="11" t="s">
        <v>88</v>
      </c>
      <c r="BR14" s="340" t="s">
        <v>156</v>
      </c>
      <c r="DG14" s="340" t="s">
        <v>772</v>
      </c>
      <c r="DI14" s="227" t="str">
        <f>IF(K67="","","SY"&amp;K12&amp;"0M-"&amp;K68&amp;"-"&amp;K71&amp;DI13)</f>
        <v/>
      </c>
      <c r="DJ14" s="227" t="str">
        <f t="shared" ref="DJ14:EG14" si="6">IF(L67="","","SY"&amp;L12&amp;"0M-"&amp;L68&amp;"-"&amp;L71&amp;DJ13)</f>
        <v/>
      </c>
      <c r="DK14" s="227" t="str">
        <f t="shared" si="6"/>
        <v/>
      </c>
      <c r="DL14" s="227" t="str">
        <f t="shared" si="6"/>
        <v/>
      </c>
      <c r="DM14" s="227" t="str">
        <f t="shared" si="6"/>
        <v/>
      </c>
      <c r="DN14" s="227" t="str">
        <f t="shared" si="6"/>
        <v/>
      </c>
      <c r="DO14" s="227" t="str">
        <f t="shared" si="6"/>
        <v/>
      </c>
      <c r="DP14" s="227" t="str">
        <f t="shared" si="6"/>
        <v/>
      </c>
      <c r="DQ14" s="227" t="str">
        <f t="shared" si="6"/>
        <v/>
      </c>
      <c r="DR14" s="227" t="str">
        <f t="shared" si="6"/>
        <v/>
      </c>
      <c r="DS14" s="227" t="str">
        <f t="shared" si="6"/>
        <v/>
      </c>
      <c r="DT14" s="227" t="str">
        <f t="shared" si="6"/>
        <v/>
      </c>
      <c r="DU14" s="227" t="str">
        <f t="shared" si="6"/>
        <v/>
      </c>
      <c r="DV14" s="227" t="str">
        <f t="shared" si="6"/>
        <v/>
      </c>
      <c r="DW14" s="227" t="str">
        <f t="shared" si="6"/>
        <v/>
      </c>
      <c r="DX14" s="227" t="str">
        <f t="shared" si="6"/>
        <v/>
      </c>
      <c r="DY14" s="227" t="str">
        <f t="shared" si="6"/>
        <v/>
      </c>
      <c r="DZ14" s="227" t="str">
        <f t="shared" si="6"/>
        <v/>
      </c>
      <c r="EA14" s="227" t="str">
        <f t="shared" si="6"/>
        <v/>
      </c>
      <c r="EB14" s="227" t="str">
        <f t="shared" si="6"/>
        <v/>
      </c>
      <c r="EC14" s="227" t="str">
        <f t="shared" si="6"/>
        <v/>
      </c>
      <c r="ED14" s="227" t="str">
        <f t="shared" si="6"/>
        <v/>
      </c>
      <c r="EE14" s="227" t="str">
        <f t="shared" si="6"/>
        <v/>
      </c>
      <c r="EF14" s="227" t="str">
        <f t="shared" si="6"/>
        <v/>
      </c>
      <c r="EG14" s="227" t="str">
        <f t="shared" si="6"/>
        <v/>
      </c>
    </row>
    <row r="15" spans="2:137" ht="15" customHeight="1" x14ac:dyDescent="0.15">
      <c r="B15" s="698"/>
      <c r="C15" s="702" t="str">
        <f>IF(バルブ!R10=仕様書作成!BC14,仕様書作成!BC15,仕様書作成!BD15)</f>
        <v>　この行は使用しません →→→</v>
      </c>
      <c r="D15" s="703"/>
      <c r="E15" s="703"/>
      <c r="F15" s="703"/>
      <c r="G15" s="703"/>
      <c r="H15" s="703"/>
      <c r="I15" s="704"/>
      <c r="J15" s="355" t="str">
        <f>IF(C15=BC15,BB15,"")</f>
        <v/>
      </c>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355" t="str">
        <f>IF(C15=BC15,BB15,"")</f>
        <v/>
      </c>
      <c r="AJ15" s="671" t="str">
        <f>IF(バルブ!R10="0",仕様書作成!BF15,IF(バルブ!R10="1",仕様書作成!BE15,""))</f>
        <v>※全連弾性体シール選択済み</v>
      </c>
      <c r="AK15" s="672"/>
      <c r="AL15" s="672"/>
      <c r="AM15" s="672"/>
      <c r="AN15" s="672"/>
      <c r="AO15" s="673"/>
      <c r="AP15" s="638"/>
      <c r="BB15" s="11" t="s">
        <v>98</v>
      </c>
      <c r="BC15" s="11" t="s">
        <v>854</v>
      </c>
      <c r="BD15" s="11" t="s">
        <v>855</v>
      </c>
      <c r="BE15" s="11" t="s">
        <v>833</v>
      </c>
      <c r="BF15" s="11" t="s">
        <v>834</v>
      </c>
      <c r="BR15" s="340" t="s">
        <v>856</v>
      </c>
    </row>
    <row r="16" spans="2:137" ht="12" customHeight="1" x14ac:dyDescent="0.15">
      <c r="B16" s="698"/>
      <c r="C16" s="665" t="str">
        <f>IF(COUNTIF(K16:AH16,"X")&gt;0,$BB$16,"")</f>
        <v/>
      </c>
      <c r="D16" s="487"/>
      <c r="E16" s="487"/>
      <c r="F16" s="487"/>
      <c r="G16" s="487"/>
      <c r="H16" s="487"/>
      <c r="I16" s="557"/>
      <c r="J16" s="390" t="str">
        <f>IF(AND(C15=BD15,COUNTA(K15:AH15)&gt;0),1,"")</f>
        <v/>
      </c>
      <c r="K16" s="108" t="str">
        <f>IF(AND(OR(K14="A",K14="B",K14="C"),K15=1),"X",IF(AND(バルブ!$R$25="-X90",仕様書作成!K15=1),"X",IF(AND(バルブ!$R$7="10-",OR(仕様書作成!K14="A",仕様書作成!K14="B",仕様書作成!K14="C",仕様書作成!K15=1)),"X","")))</f>
        <v/>
      </c>
      <c r="L16" s="108" t="str">
        <f>IF(AND(OR(L14="A",L14="B",L14="C"),L15=1),"X",IF(AND(バルブ!$R$25="-X90",仕様書作成!L15=1),"X",IF(AND(バルブ!$R$7="10-",OR(仕様書作成!L14="A",仕様書作成!L14="B",仕様書作成!L14="C",仕様書作成!L15=1)),"X","")))</f>
        <v/>
      </c>
      <c r="M16" s="108" t="str">
        <f>IF(AND(OR(M14="A",M14="B",M14="C"),M15=1),"X",IF(AND(バルブ!$R$25="-X90",仕様書作成!M15=1),"X",IF(AND(バルブ!$R$7="10-",OR(仕様書作成!M14="A",仕様書作成!M14="B",仕様書作成!M14="C",仕様書作成!M15=1)),"X","")))</f>
        <v/>
      </c>
      <c r="N16" s="108" t="str">
        <f>IF(AND(OR(N14="A",N14="B",N14="C"),N15=1),"X",IF(AND(バルブ!$R$25="-X90",仕様書作成!N15=1),"X",IF(AND(バルブ!$R$7="10-",OR(仕様書作成!N14="A",仕様書作成!N14="B",仕様書作成!N14="C",仕様書作成!N15=1)),"X","")))</f>
        <v/>
      </c>
      <c r="O16" s="108" t="str">
        <f>IF(AND(OR(O14="A",O14="B",O14="C"),O15=1),"X",IF(AND(バルブ!$R$25="-X90",仕様書作成!O15=1),"X",IF(AND(バルブ!$R$7="10-",OR(仕様書作成!O14="A",仕様書作成!O14="B",仕様書作成!O14="C",仕様書作成!O15=1)),"X","")))</f>
        <v/>
      </c>
      <c r="P16" s="108" t="str">
        <f>IF(AND(OR(P14="A",P14="B",P14="C"),P15=1),"X",IF(AND(バルブ!$R$25="-X90",仕様書作成!P15=1),"X",IF(AND(バルブ!$R$7="10-",OR(仕様書作成!P14="A",仕様書作成!P14="B",仕様書作成!P14="C",仕様書作成!P15=1)),"X","")))</f>
        <v/>
      </c>
      <c r="Q16" s="108" t="str">
        <f>IF(AND(OR(Q14="A",Q14="B",Q14="C"),Q15=1),"X",IF(AND(バルブ!$R$25="-X90",仕様書作成!Q15=1),"X",IF(AND(バルブ!$R$7="10-",OR(仕様書作成!Q14="A",仕様書作成!Q14="B",仕様書作成!Q14="C",仕様書作成!Q15=1)),"X","")))</f>
        <v/>
      </c>
      <c r="R16" s="108" t="str">
        <f>IF(AND(OR(R14="A",R14="B",R14="C"),R15=1),"X",IF(AND(バルブ!$R$25="-X90",仕様書作成!R15=1),"X",IF(AND(バルブ!$R$7="10-",OR(仕様書作成!R14="A",仕様書作成!R14="B",仕様書作成!R14="C",仕様書作成!R15=1)),"X","")))</f>
        <v/>
      </c>
      <c r="S16" s="108" t="str">
        <f>IF(AND(OR(S14="A",S14="B",S14="C"),S15=1),"X",IF(AND(バルブ!$R$25="-X90",仕様書作成!S15=1),"X",IF(AND(バルブ!$R$7="10-",OR(仕様書作成!S14="A",仕様書作成!S14="B",仕様書作成!S14="C",仕様書作成!S15=1)),"X","")))</f>
        <v/>
      </c>
      <c r="T16" s="108" t="str">
        <f>IF(AND(OR(T14="A",T14="B",T14="C"),T15=1),"X",IF(AND(バルブ!$R$25="-X90",仕様書作成!T15=1),"X",IF(AND(バルブ!$R$7="10-",OR(仕様書作成!T14="A",仕様書作成!T14="B",仕様書作成!T14="C",仕様書作成!T15=1)),"X","")))</f>
        <v/>
      </c>
      <c r="U16" s="108" t="str">
        <f>IF(AND(OR(U14="A",U14="B",U14="C"),U15=1),"X",IF(AND(バルブ!$R$25="-X90",仕様書作成!U15=1),"X",IF(AND(バルブ!$R$7="10-",OR(仕様書作成!U14="A",仕様書作成!U14="B",仕様書作成!U14="C",仕様書作成!U15=1)),"X","")))</f>
        <v/>
      </c>
      <c r="V16" s="108" t="str">
        <f>IF(AND(OR(V14="A",V14="B",V14="C"),V15=1),"X",IF(AND(バルブ!$R$25="-X90",仕様書作成!V15=1),"X",IF(AND(バルブ!$R$7="10-",OR(仕様書作成!V14="A",仕様書作成!V14="B",仕様書作成!V14="C",仕様書作成!V15=1)),"X","")))</f>
        <v/>
      </c>
      <c r="W16" s="108" t="str">
        <f>IF(AND(OR(W14="A",W14="B",W14="C"),W15=1),"X",IF(AND(バルブ!$R$25="-X90",仕様書作成!W15=1),"X",IF(AND(バルブ!$R$7="10-",OR(仕様書作成!W14="A",仕様書作成!W14="B",仕様書作成!W14="C",仕様書作成!W15=1)),"X","")))</f>
        <v/>
      </c>
      <c r="X16" s="108" t="str">
        <f>IF(AND(OR(X14="A",X14="B",X14="C"),X15=1),"X",IF(AND(バルブ!$R$25="-X90",仕様書作成!X15=1),"X",IF(AND(バルブ!$R$7="10-",OR(仕様書作成!X14="A",仕様書作成!X14="B",仕様書作成!X14="C",仕様書作成!X15=1)),"X","")))</f>
        <v/>
      </c>
      <c r="Y16" s="108" t="str">
        <f>IF(AND(OR(Y14="A",Y14="B",Y14="C"),Y15=1),"X",IF(AND(バルブ!$R$25="-X90",仕様書作成!Y15=1),"X",IF(AND(バルブ!$R$7="10-",OR(仕様書作成!Y14="A",仕様書作成!Y14="B",仕様書作成!Y14="C",仕様書作成!Y15=1)),"X","")))</f>
        <v/>
      </c>
      <c r="Z16" s="108" t="str">
        <f>IF(AND(OR(Z14="A",Z14="B",Z14="C"),Z15=1),"X",IF(AND(バルブ!$R$25="-X90",仕様書作成!Z15=1),"X",IF(AND(バルブ!$R$7="10-",OR(仕様書作成!Z14="A",仕様書作成!Z14="B",仕様書作成!Z14="C",仕様書作成!Z15=1)),"X","")))</f>
        <v/>
      </c>
      <c r="AA16" s="108" t="str">
        <f>IF(AND(OR(AA14="A",AA14="B",AA14="C"),AA15=1),"X",IF(AND(バルブ!$R$25="-X90",仕様書作成!AA15=1),"X",IF(AND(バルブ!$R$7="10-",OR(仕様書作成!AA14="A",仕様書作成!AA14="B",仕様書作成!AA14="C",仕様書作成!AA15=1)),"X","")))</f>
        <v/>
      </c>
      <c r="AB16" s="108" t="str">
        <f>IF(AND(OR(AB14="A",AB14="B",AB14="C"),AB15=1),"X",IF(AND(バルブ!$R$25="-X90",仕様書作成!AB15=1),"X",IF(AND(バルブ!$R$7="10-",OR(仕様書作成!AB14="A",仕様書作成!AB14="B",仕様書作成!AB14="C",仕様書作成!AB15=1)),"X","")))</f>
        <v/>
      </c>
      <c r="AC16" s="108" t="str">
        <f>IF(AND(OR(AC14="A",AC14="B",AC14="C"),AC15=1),"X",IF(AND(バルブ!$R$25="-X90",仕様書作成!AC15=1),"X",IF(AND(バルブ!$R$7="10-",OR(仕様書作成!AC14="A",仕様書作成!AC14="B",仕様書作成!AC14="C",仕様書作成!AC15=1)),"X","")))</f>
        <v/>
      </c>
      <c r="AD16" s="108" t="str">
        <f>IF(AND(OR(AD14="A",AD14="B",AD14="C"),AD15=1),"X",IF(AND(バルブ!$R$25="-X90",仕様書作成!AD15=1),"X",IF(AND(バルブ!$R$7="10-",OR(仕様書作成!AD14="A",仕様書作成!AD14="B",仕様書作成!AD14="C",仕様書作成!AD15=1)),"X","")))</f>
        <v/>
      </c>
      <c r="AE16" s="108" t="str">
        <f>IF(AND(OR(AE14="A",AE14="B",AE14="C"),AE15=1),"X",IF(AND(バルブ!$R$25="-X90",仕様書作成!AE15=1),"X",IF(AND(バルブ!$R$7="10-",OR(仕様書作成!AE14="A",仕様書作成!AE14="B",仕様書作成!AE14="C",仕様書作成!AE15=1)),"X","")))</f>
        <v/>
      </c>
      <c r="AF16" s="108" t="str">
        <f>IF(AND(OR(AF14="A",AF14="B",AF14="C"),AF15=1),"X",IF(AND(バルブ!$R$25="-X90",仕様書作成!AF15=1),"X",IF(AND(バルブ!$R$7="10-",OR(仕様書作成!AF14="A",仕様書作成!AF14="B",仕様書作成!AF14="C",仕様書作成!AF15=1)),"X","")))</f>
        <v/>
      </c>
      <c r="AG16" s="108" t="str">
        <f>IF(AND(OR(AG14="A",AG14="B",AG14="C"),AG15=1),"X",IF(AND(バルブ!$R$25="-X90",仕様書作成!AG15=1),"X",IF(AND(バルブ!$R$7="10-",OR(仕様書作成!AG14="A",仕様書作成!AG14="B",仕様書作成!AG14="C",仕様書作成!AG15=1)),"X","")))</f>
        <v/>
      </c>
      <c r="AH16" s="108" t="str">
        <f>IF(AND(OR(AH14="A",AH14="B",AH14="C"),AH15=1),"X",IF(AND(バルブ!$R$25="-X90",仕様書作成!AH15=1),"X",IF(AND(バルブ!$R$7="10-",OR(仕様書作成!AH14="A",仕様書作成!AH14="B",仕様書作成!AH14="C",仕様書作成!AH15=1)),"X","")))</f>
        <v/>
      </c>
      <c r="AI16" s="356"/>
      <c r="AJ16" s="667" t="str">
        <f>IF(AND(バルブ!R25="-X90",COUNTIF(仕様書作成!K15:AH15,1)&gt;0),$BC$16,"")</f>
        <v/>
      </c>
      <c r="AK16" s="487"/>
      <c r="AL16" s="487"/>
      <c r="AM16" s="487"/>
      <c r="AN16" s="487"/>
      <c r="AO16" s="488"/>
      <c r="AP16" s="494"/>
      <c r="BB16" s="318" t="s">
        <v>456</v>
      </c>
      <c r="BC16" s="318" t="s">
        <v>457</v>
      </c>
      <c r="BR16" s="340" t="s">
        <v>144</v>
      </c>
      <c r="BS16" s="340" t="s">
        <v>152</v>
      </c>
    </row>
    <row r="17" spans="2:137" ht="15" customHeight="1" x14ac:dyDescent="0.15">
      <c r="B17" s="698"/>
      <c r="C17" s="687" t="s">
        <v>757</v>
      </c>
      <c r="D17" s="688"/>
      <c r="E17" s="688"/>
      <c r="F17" s="688"/>
      <c r="G17" s="688"/>
      <c r="H17" s="688"/>
      <c r="I17" s="689"/>
      <c r="J17" s="674" t="s">
        <v>255</v>
      </c>
      <c r="K17" s="286"/>
      <c r="L17" s="286"/>
      <c r="M17" s="286"/>
      <c r="N17" s="286"/>
      <c r="O17" s="286"/>
      <c r="P17" s="286"/>
      <c r="Q17" s="286"/>
      <c r="R17" s="287"/>
      <c r="S17" s="287"/>
      <c r="T17" s="287"/>
      <c r="U17" s="287"/>
      <c r="V17" s="287"/>
      <c r="W17" s="287"/>
      <c r="X17" s="287"/>
      <c r="Y17" s="287"/>
      <c r="Z17" s="287"/>
      <c r="AA17" s="287"/>
      <c r="AB17" s="287"/>
      <c r="AC17" s="287"/>
      <c r="AD17" s="287"/>
      <c r="AE17" s="287"/>
      <c r="AF17" s="287"/>
      <c r="AG17" s="287"/>
      <c r="AH17" s="287"/>
      <c r="AI17" s="674" t="s">
        <v>255</v>
      </c>
      <c r="AJ17" s="679"/>
      <c r="AK17" s="680"/>
      <c r="AL17" s="680"/>
      <c r="AM17" s="680"/>
      <c r="AN17" s="680"/>
      <c r="AO17" s="680"/>
      <c r="AP17" s="681"/>
      <c r="AQ17" s="366"/>
      <c r="AR17" s="366"/>
      <c r="AS17" s="366"/>
      <c r="BQ17" s="340" t="s">
        <v>773</v>
      </c>
      <c r="BR17" s="340" t="s">
        <v>774</v>
      </c>
      <c r="DG17" s="340" t="s">
        <v>145</v>
      </c>
      <c r="DI17" s="97" t="str">
        <f t="shared" ref="DI17:EF17" si="7">IF(K51="","","SY"&amp;K$12&amp;"0M-38-3A-"&amp;K51)</f>
        <v/>
      </c>
      <c r="DJ17" s="97" t="str">
        <f t="shared" si="7"/>
        <v/>
      </c>
      <c r="DK17" s="97" t="str">
        <f t="shared" si="7"/>
        <v/>
      </c>
      <c r="DL17" s="97" t="str">
        <f t="shared" si="7"/>
        <v/>
      </c>
      <c r="DM17" s="97" t="str">
        <f t="shared" si="7"/>
        <v/>
      </c>
      <c r="DN17" s="97" t="str">
        <f t="shared" si="7"/>
        <v/>
      </c>
      <c r="DO17" s="97" t="str">
        <f t="shared" si="7"/>
        <v/>
      </c>
      <c r="DP17" s="97" t="str">
        <f t="shared" si="7"/>
        <v/>
      </c>
      <c r="DQ17" s="97" t="str">
        <f t="shared" si="7"/>
        <v/>
      </c>
      <c r="DR17" s="97" t="str">
        <f t="shared" si="7"/>
        <v/>
      </c>
      <c r="DS17" s="97" t="str">
        <f t="shared" si="7"/>
        <v/>
      </c>
      <c r="DT17" s="97" t="str">
        <f t="shared" si="7"/>
        <v/>
      </c>
      <c r="DU17" s="97" t="str">
        <f t="shared" si="7"/>
        <v/>
      </c>
      <c r="DV17" s="97" t="str">
        <f t="shared" si="7"/>
        <v/>
      </c>
      <c r="DW17" s="97" t="str">
        <f t="shared" si="7"/>
        <v/>
      </c>
      <c r="DX17" s="97" t="str">
        <f t="shared" si="7"/>
        <v/>
      </c>
      <c r="DY17" s="97" t="str">
        <f t="shared" si="7"/>
        <v/>
      </c>
      <c r="DZ17" s="97" t="str">
        <f t="shared" si="7"/>
        <v/>
      </c>
      <c r="EA17" s="97" t="str">
        <f t="shared" si="7"/>
        <v/>
      </c>
      <c r="EB17" s="97" t="str">
        <f t="shared" si="7"/>
        <v/>
      </c>
      <c r="EC17" s="97" t="str">
        <f t="shared" si="7"/>
        <v/>
      </c>
      <c r="ED17" s="97" t="str">
        <f t="shared" si="7"/>
        <v/>
      </c>
      <c r="EE17" s="97" t="str">
        <f t="shared" si="7"/>
        <v/>
      </c>
      <c r="EF17" s="97" t="str">
        <f t="shared" si="7"/>
        <v/>
      </c>
      <c r="EG17" s="97"/>
    </row>
    <row r="18" spans="2:137" ht="12" customHeight="1" x14ac:dyDescent="0.15">
      <c r="B18" s="698"/>
      <c r="C18" s="676" t="str">
        <f>IF(COUNTIF(K18:AH18,"X")&gt;0,$BB$18,IF(COUNTIF(K18:AH18,"XX")&gt;0,$BD$18,""))</f>
        <v/>
      </c>
      <c r="D18" s="677"/>
      <c r="E18" s="677"/>
      <c r="F18" s="677"/>
      <c r="G18" s="677"/>
      <c r="H18" s="677"/>
      <c r="I18" s="678"/>
      <c r="J18" s="675"/>
      <c r="K18" s="288" t="str">
        <f>IF(AND(K$12=5,OR(K17="02",K17="C10",K17="C12",K17="02N",K17="N11",K17="02F",K17="02T")),"X",IF(AND(K$12=7,OR(K17="01",K17="C4",K17="01N",K17="N3",K17="01F",K17="01T")),"X",IF(AND(K36="O",K14="",K15="",K17&lt;&gt;""),"XX","")))</f>
        <v/>
      </c>
      <c r="L18" s="288" t="str">
        <f t="shared" ref="L18:AH18" si="8">IF(AND(L$12=5,OR(L17="02",L17="C10",L17="C12",L17="02N",L17="N11",L17="02F",L17="02T")),"X",IF(AND(L$12=7,OR(L17="01",L17="C4",L17="01N",L17="N3",L17="01F",L17="01T")),"X",IF(AND(L36="O",L14="",L15="",L17&lt;&gt;""),"XX","")))</f>
        <v/>
      </c>
      <c r="M18" s="288" t="str">
        <f t="shared" si="8"/>
        <v/>
      </c>
      <c r="N18" s="288" t="str">
        <f t="shared" si="8"/>
        <v/>
      </c>
      <c r="O18" s="288" t="str">
        <f t="shared" si="8"/>
        <v/>
      </c>
      <c r="P18" s="288" t="str">
        <f t="shared" si="8"/>
        <v/>
      </c>
      <c r="Q18" s="288" t="str">
        <f t="shared" si="8"/>
        <v/>
      </c>
      <c r="R18" s="288" t="str">
        <f t="shared" si="8"/>
        <v/>
      </c>
      <c r="S18" s="288" t="str">
        <f t="shared" si="8"/>
        <v/>
      </c>
      <c r="T18" s="288" t="str">
        <f t="shared" si="8"/>
        <v/>
      </c>
      <c r="U18" s="288" t="str">
        <f t="shared" si="8"/>
        <v/>
      </c>
      <c r="V18" s="288" t="str">
        <f t="shared" si="8"/>
        <v/>
      </c>
      <c r="W18" s="288" t="str">
        <f t="shared" si="8"/>
        <v/>
      </c>
      <c r="X18" s="288" t="str">
        <f t="shared" si="8"/>
        <v/>
      </c>
      <c r="Y18" s="288" t="str">
        <f t="shared" si="8"/>
        <v/>
      </c>
      <c r="Z18" s="288" t="str">
        <f t="shared" si="8"/>
        <v/>
      </c>
      <c r="AA18" s="288" t="str">
        <f t="shared" si="8"/>
        <v/>
      </c>
      <c r="AB18" s="288" t="str">
        <f t="shared" si="8"/>
        <v/>
      </c>
      <c r="AC18" s="288" t="str">
        <f t="shared" si="8"/>
        <v/>
      </c>
      <c r="AD18" s="288" t="str">
        <f t="shared" si="8"/>
        <v/>
      </c>
      <c r="AE18" s="288" t="str">
        <f t="shared" si="8"/>
        <v/>
      </c>
      <c r="AF18" s="288" t="str">
        <f t="shared" si="8"/>
        <v/>
      </c>
      <c r="AG18" s="288" t="str">
        <f t="shared" si="8"/>
        <v/>
      </c>
      <c r="AH18" s="288" t="str">
        <f t="shared" si="8"/>
        <v/>
      </c>
      <c r="AI18" s="675"/>
      <c r="AJ18" s="662"/>
      <c r="AK18" s="663"/>
      <c r="AL18" s="663"/>
      <c r="AM18" s="663"/>
      <c r="AN18" s="663"/>
      <c r="AO18" s="663"/>
      <c r="AP18" s="664"/>
      <c r="AQ18" s="366"/>
      <c r="AR18" s="366"/>
      <c r="AS18" s="366"/>
      <c r="BB18" s="318" t="s">
        <v>522</v>
      </c>
      <c r="BC18" s="318" t="s">
        <v>513</v>
      </c>
      <c r="BD18" s="318" t="s">
        <v>548</v>
      </c>
      <c r="DG18" s="340" t="s">
        <v>857</v>
      </c>
      <c r="DI18" s="97"/>
      <c r="DJ18" s="97"/>
      <c r="DK18" s="97"/>
      <c r="DL18" s="97"/>
      <c r="DM18" s="97"/>
      <c r="DN18" s="97"/>
      <c r="DO18" s="97"/>
      <c r="DP18" s="97"/>
      <c r="DQ18" s="97"/>
      <c r="DR18" s="97"/>
      <c r="DS18" s="97"/>
      <c r="DT18" s="97"/>
      <c r="DU18" s="97"/>
      <c r="DV18" s="97"/>
      <c r="DW18" s="97"/>
      <c r="DX18" s="97"/>
      <c r="DY18" s="97"/>
      <c r="DZ18" s="97"/>
      <c r="EA18" s="97"/>
      <c r="EB18" s="97"/>
      <c r="EC18" s="97"/>
      <c r="ED18" s="97"/>
      <c r="EE18" s="97"/>
      <c r="EF18" s="97"/>
      <c r="EG18" s="97"/>
    </row>
    <row r="19" spans="2:137" ht="15" customHeight="1" x14ac:dyDescent="0.15">
      <c r="B19" s="698"/>
      <c r="C19" s="644" t="str">
        <f>IF(バルブ!R19=仕様書作成!BC20,仕様書作成!BC19,仕様書作成!BD19)</f>
        <v>　この行は使用しません →→→</v>
      </c>
      <c r="D19" s="645"/>
      <c r="E19" s="645"/>
      <c r="F19" s="645"/>
      <c r="G19" s="645"/>
      <c r="H19" s="645"/>
      <c r="I19" s="646"/>
      <c r="J19" s="289" t="str">
        <f>IF(バルブ!$T$19=仕様書作成!$BC$19,仕様書作成!$BB$18,"")</f>
        <v/>
      </c>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89" t="str">
        <f>IF(バルブ!$T$19=仕様書作成!$BC$19,仕様書作成!$BB$18,"")</f>
        <v/>
      </c>
      <c r="AJ19" s="592" t="str">
        <f>IF(AND($C$19=BE20,バルブ!T20=""),仕様書作成!BE19,IF(AND($C$19=BE20,バルブ!T20="D"),仕様書作成!BF19,IF(AND($C$19=BE20,バルブ!T20="E"),仕様書作成!BG19,IF(AND($C$19=BE20,バルブ!T20="F"),仕様書作成!BH19,""))))</f>
        <v/>
      </c>
      <c r="AK19" s="593"/>
      <c r="AL19" s="593"/>
      <c r="AM19" s="593"/>
      <c r="AN19" s="593"/>
      <c r="AO19" s="594"/>
      <c r="AP19" s="291"/>
      <c r="BB19" s="11" t="s">
        <v>758</v>
      </c>
      <c r="BC19" s="11" t="s">
        <v>858</v>
      </c>
      <c r="BD19" s="11" t="s">
        <v>859</v>
      </c>
      <c r="BE19" s="11" t="s">
        <v>860</v>
      </c>
      <c r="BF19" s="11" t="s">
        <v>759</v>
      </c>
      <c r="BG19" s="11" t="s">
        <v>86</v>
      </c>
      <c r="BH19" s="11" t="s">
        <v>861</v>
      </c>
      <c r="BR19" s="340" t="s">
        <v>862</v>
      </c>
      <c r="BS19" s="340" t="s">
        <v>863</v>
      </c>
      <c r="BT19" s="340" t="s">
        <v>864</v>
      </c>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row>
    <row r="20" spans="2:137" ht="12" customHeight="1" x14ac:dyDescent="0.15">
      <c r="B20" s="698"/>
      <c r="C20" s="613" t="str">
        <f>IF(COUNTIF(K20:AH20,"-")&gt;0,$BD$19,IF(COUNTIF(K20:AH20,"X")&gt;0,$BE$19,""))</f>
        <v/>
      </c>
      <c r="D20" s="614"/>
      <c r="E20" s="614"/>
      <c r="F20" s="614"/>
      <c r="G20" s="614"/>
      <c r="H20" s="614"/>
      <c r="I20" s="615"/>
      <c r="J20" s="292"/>
      <c r="K20" s="120" t="str">
        <f>IF(AND($C$19=$BD$19,K19&lt;&gt;""),"X","")</f>
        <v/>
      </c>
      <c r="L20" s="120" t="str">
        <f>IF(AND($C$19=$BD$19,L19&lt;&gt;""),"X","")</f>
        <v/>
      </c>
      <c r="M20" s="120" t="str">
        <f t="shared" ref="M20:AH20" si="9">IF(AND($C$19=$BD$19,M19&lt;&gt;""),"X","")</f>
        <v/>
      </c>
      <c r="N20" s="120" t="str">
        <f t="shared" si="9"/>
        <v/>
      </c>
      <c r="O20" s="120" t="str">
        <f t="shared" si="9"/>
        <v/>
      </c>
      <c r="P20" s="120" t="str">
        <f t="shared" si="9"/>
        <v/>
      </c>
      <c r="Q20" s="120" t="str">
        <f t="shared" si="9"/>
        <v/>
      </c>
      <c r="R20" s="120" t="str">
        <f t="shared" si="9"/>
        <v/>
      </c>
      <c r="S20" s="120" t="str">
        <f t="shared" si="9"/>
        <v/>
      </c>
      <c r="T20" s="120" t="str">
        <f t="shared" si="9"/>
        <v/>
      </c>
      <c r="U20" s="120" t="str">
        <f t="shared" si="9"/>
        <v/>
      </c>
      <c r="V20" s="120" t="str">
        <f t="shared" si="9"/>
        <v/>
      </c>
      <c r="W20" s="120" t="str">
        <f t="shared" si="9"/>
        <v/>
      </c>
      <c r="X20" s="120" t="str">
        <f t="shared" si="9"/>
        <v/>
      </c>
      <c r="Y20" s="120" t="str">
        <f t="shared" si="9"/>
        <v/>
      </c>
      <c r="Z20" s="120" t="str">
        <f t="shared" si="9"/>
        <v/>
      </c>
      <c r="AA20" s="120" t="str">
        <f t="shared" si="9"/>
        <v/>
      </c>
      <c r="AB20" s="120" t="str">
        <f t="shared" si="9"/>
        <v/>
      </c>
      <c r="AC20" s="120" t="str">
        <f t="shared" si="9"/>
        <v/>
      </c>
      <c r="AD20" s="120" t="str">
        <f t="shared" si="9"/>
        <v/>
      </c>
      <c r="AE20" s="120" t="str">
        <f t="shared" si="9"/>
        <v/>
      </c>
      <c r="AF20" s="120" t="str">
        <f t="shared" si="9"/>
        <v/>
      </c>
      <c r="AG20" s="120" t="str">
        <f t="shared" si="9"/>
        <v/>
      </c>
      <c r="AH20" s="120" t="str">
        <f t="shared" si="9"/>
        <v/>
      </c>
      <c r="AI20" s="292"/>
      <c r="AJ20" s="595"/>
      <c r="AK20" s="596"/>
      <c r="AL20" s="596"/>
      <c r="AM20" s="596"/>
      <c r="AN20" s="596"/>
      <c r="AO20" s="597"/>
      <c r="AP20" s="293"/>
      <c r="BB20" s="11" t="s">
        <v>87</v>
      </c>
      <c r="BC20" s="11" t="s">
        <v>865</v>
      </c>
      <c r="BD20" s="11" t="s">
        <v>89</v>
      </c>
      <c r="BE20" s="11" t="s">
        <v>90</v>
      </c>
      <c r="BF20" s="11"/>
      <c r="DI20" s="97"/>
      <c r="DJ20" s="97"/>
      <c r="DK20" s="97"/>
      <c r="DL20" s="97"/>
      <c r="DM20" s="97"/>
      <c r="DN20" s="97"/>
      <c r="DO20" s="97"/>
      <c r="DP20" s="97"/>
      <c r="DQ20" s="97"/>
      <c r="DR20" s="97"/>
      <c r="DS20" s="97"/>
      <c r="DT20" s="97"/>
      <c r="DU20" s="97"/>
      <c r="DV20" s="97"/>
      <c r="DW20" s="97"/>
      <c r="DX20" s="97"/>
      <c r="DY20" s="97"/>
      <c r="DZ20" s="97"/>
      <c r="EA20" s="97"/>
      <c r="EB20" s="97"/>
      <c r="EC20" s="97"/>
      <c r="ED20" s="97"/>
      <c r="EE20" s="97"/>
      <c r="EF20" s="97"/>
      <c r="EG20" s="97"/>
    </row>
    <row r="21" spans="2:137" ht="15" customHeight="1" x14ac:dyDescent="0.15">
      <c r="B21" s="698"/>
      <c r="C21" s="598" t="s">
        <v>312</v>
      </c>
      <c r="D21" s="599"/>
      <c r="E21" s="600"/>
      <c r="F21" s="604" t="s">
        <v>91</v>
      </c>
      <c r="G21" s="605"/>
      <c r="H21" s="605"/>
      <c r="I21" s="606"/>
      <c r="J21" s="619"/>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619"/>
      <c r="AJ21" s="622"/>
      <c r="AK21" s="481"/>
      <c r="AL21" s="481"/>
      <c r="AM21" s="481"/>
      <c r="AN21" s="481"/>
      <c r="AO21" s="481"/>
      <c r="AP21" s="518"/>
      <c r="AQ21" s="367"/>
      <c r="AR21" s="366"/>
      <c r="AS21" s="366"/>
      <c r="BP21" s="341"/>
      <c r="BQ21" s="341" t="s">
        <v>775</v>
      </c>
      <c r="DG21" s="340" t="s">
        <v>147</v>
      </c>
      <c r="DI21" s="97" t="str">
        <f t="shared" ref="DI21:EF21" si="10">IF(K55="","","SY"&amp;K$12&amp;"0M-39-1A-"&amp;K55)</f>
        <v/>
      </c>
      <c r="DJ21" s="97" t="str">
        <f t="shared" si="10"/>
        <v/>
      </c>
      <c r="DK21" s="97" t="str">
        <f t="shared" si="10"/>
        <v/>
      </c>
      <c r="DL21" s="97" t="str">
        <f t="shared" si="10"/>
        <v/>
      </c>
      <c r="DM21" s="97" t="str">
        <f t="shared" si="10"/>
        <v/>
      </c>
      <c r="DN21" s="97" t="str">
        <f t="shared" si="10"/>
        <v/>
      </c>
      <c r="DO21" s="97" t="str">
        <f t="shared" si="10"/>
        <v/>
      </c>
      <c r="DP21" s="97" t="str">
        <f t="shared" si="10"/>
        <v/>
      </c>
      <c r="DQ21" s="97" t="str">
        <f t="shared" si="10"/>
        <v/>
      </c>
      <c r="DR21" s="97" t="str">
        <f t="shared" si="10"/>
        <v/>
      </c>
      <c r="DS21" s="97" t="str">
        <f t="shared" si="10"/>
        <v/>
      </c>
      <c r="DT21" s="97" t="str">
        <f t="shared" si="10"/>
        <v/>
      </c>
      <c r="DU21" s="97" t="str">
        <f t="shared" si="10"/>
        <v/>
      </c>
      <c r="DV21" s="97" t="str">
        <f t="shared" si="10"/>
        <v/>
      </c>
      <c r="DW21" s="97" t="str">
        <f t="shared" si="10"/>
        <v/>
      </c>
      <c r="DX21" s="97" t="str">
        <f t="shared" si="10"/>
        <v/>
      </c>
      <c r="DY21" s="97" t="str">
        <f t="shared" si="10"/>
        <v/>
      </c>
      <c r="DZ21" s="97" t="str">
        <f t="shared" si="10"/>
        <v/>
      </c>
      <c r="EA21" s="97" t="str">
        <f t="shared" si="10"/>
        <v/>
      </c>
      <c r="EB21" s="97" t="str">
        <f t="shared" si="10"/>
        <v/>
      </c>
      <c r="EC21" s="97" t="str">
        <f t="shared" si="10"/>
        <v/>
      </c>
      <c r="ED21" s="97" t="str">
        <f t="shared" si="10"/>
        <v/>
      </c>
      <c r="EE21" s="97" t="str">
        <f t="shared" si="10"/>
        <v/>
      </c>
      <c r="EF21" s="97" t="str">
        <f t="shared" si="10"/>
        <v/>
      </c>
      <c r="EG21" s="97"/>
    </row>
    <row r="22" spans="2:137" ht="15" customHeight="1" x14ac:dyDescent="0.15">
      <c r="B22" s="698"/>
      <c r="C22" s="601"/>
      <c r="D22" s="602"/>
      <c r="E22" s="603"/>
      <c r="F22" s="610" t="s">
        <v>819</v>
      </c>
      <c r="G22" s="611"/>
      <c r="H22" s="611"/>
      <c r="I22" s="612"/>
      <c r="J22" s="62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620"/>
      <c r="AJ22" s="621"/>
      <c r="AK22" s="487"/>
      <c r="AL22" s="487"/>
      <c r="AM22" s="487"/>
      <c r="AN22" s="487"/>
      <c r="AO22" s="487"/>
      <c r="AP22" s="557"/>
      <c r="AQ22" s="367"/>
      <c r="AR22" s="366"/>
      <c r="AS22" s="366"/>
      <c r="DG22" s="340" t="s">
        <v>148</v>
      </c>
      <c r="DI22" s="97" t="str">
        <f t="shared" ref="DI22:EF22" si="11">IF(K57="","","SY"&amp;K$12&amp;"0M-39-2A-"&amp;K57)</f>
        <v/>
      </c>
      <c r="DJ22" s="97" t="str">
        <f t="shared" si="11"/>
        <v/>
      </c>
      <c r="DK22" s="97" t="str">
        <f t="shared" si="11"/>
        <v/>
      </c>
      <c r="DL22" s="97" t="str">
        <f t="shared" si="11"/>
        <v/>
      </c>
      <c r="DM22" s="97" t="str">
        <f t="shared" si="11"/>
        <v/>
      </c>
      <c r="DN22" s="97" t="str">
        <f t="shared" si="11"/>
        <v/>
      </c>
      <c r="DO22" s="97" t="str">
        <f t="shared" si="11"/>
        <v/>
      </c>
      <c r="DP22" s="97" t="str">
        <f t="shared" si="11"/>
        <v/>
      </c>
      <c r="DQ22" s="97" t="str">
        <f t="shared" si="11"/>
        <v/>
      </c>
      <c r="DR22" s="97" t="str">
        <f t="shared" si="11"/>
        <v/>
      </c>
      <c r="DS22" s="97" t="str">
        <f t="shared" si="11"/>
        <v/>
      </c>
      <c r="DT22" s="97" t="str">
        <f t="shared" si="11"/>
        <v/>
      </c>
      <c r="DU22" s="97" t="str">
        <f t="shared" si="11"/>
        <v/>
      </c>
      <c r="DV22" s="97" t="str">
        <f t="shared" si="11"/>
        <v/>
      </c>
      <c r="DW22" s="97" t="str">
        <f t="shared" si="11"/>
        <v/>
      </c>
      <c r="DX22" s="97" t="str">
        <f t="shared" si="11"/>
        <v/>
      </c>
      <c r="DY22" s="97" t="str">
        <f t="shared" si="11"/>
        <v/>
      </c>
      <c r="DZ22" s="97" t="str">
        <f t="shared" si="11"/>
        <v/>
      </c>
      <c r="EA22" s="97" t="str">
        <f t="shared" si="11"/>
        <v/>
      </c>
      <c r="EB22" s="97" t="str">
        <f t="shared" si="11"/>
        <v/>
      </c>
      <c r="EC22" s="97" t="str">
        <f t="shared" si="11"/>
        <v/>
      </c>
      <c r="ED22" s="97" t="str">
        <f t="shared" si="11"/>
        <v/>
      </c>
      <c r="EE22" s="97" t="str">
        <f t="shared" si="11"/>
        <v/>
      </c>
      <c r="EF22" s="97" t="str">
        <f t="shared" si="11"/>
        <v/>
      </c>
      <c r="EG22" s="97"/>
    </row>
    <row r="23" spans="2:137" ht="15" customHeight="1" x14ac:dyDescent="0.15">
      <c r="B23" s="698"/>
      <c r="C23" s="647" t="s">
        <v>393</v>
      </c>
      <c r="D23" s="481"/>
      <c r="E23" s="481"/>
      <c r="F23" s="481"/>
      <c r="G23" s="481"/>
      <c r="H23" s="481"/>
      <c r="I23" s="518"/>
      <c r="J23" s="591" t="s">
        <v>255</v>
      </c>
      <c r="K23" s="109"/>
      <c r="L23" s="109"/>
      <c r="M23" s="109"/>
      <c r="N23" s="109"/>
      <c r="O23" s="109"/>
      <c r="P23" s="109"/>
      <c r="Q23" s="109"/>
      <c r="R23" s="109"/>
      <c r="S23" s="109"/>
      <c r="T23" s="109"/>
      <c r="U23" s="109"/>
      <c r="V23" s="109"/>
      <c r="W23" s="109"/>
      <c r="X23" s="109"/>
      <c r="Y23" s="109"/>
      <c r="Z23" s="109"/>
      <c r="AA23" s="110"/>
      <c r="AB23" s="110"/>
      <c r="AC23" s="110"/>
      <c r="AD23" s="110"/>
      <c r="AE23" s="110"/>
      <c r="AF23" s="110"/>
      <c r="AG23" s="110"/>
      <c r="AH23" s="111"/>
      <c r="AI23" s="591" t="s">
        <v>255</v>
      </c>
      <c r="AJ23" s="653" t="s">
        <v>395</v>
      </c>
      <c r="AK23" s="481"/>
      <c r="AL23" s="481"/>
      <c r="AM23" s="481"/>
      <c r="AN23" s="481"/>
      <c r="AO23" s="482"/>
      <c r="AP23" s="165"/>
      <c r="BR23" s="340" t="s">
        <v>260</v>
      </c>
    </row>
    <row r="24" spans="2:137" ht="12" customHeight="1" x14ac:dyDescent="0.15">
      <c r="B24" s="698"/>
      <c r="C24" s="650" t="str">
        <f>IF(COUNTIF(K24:AH24,"X")&gt;0,$BB$24,"")</f>
        <v/>
      </c>
      <c r="D24" s="502"/>
      <c r="E24" s="502"/>
      <c r="F24" s="502"/>
      <c r="G24" s="502"/>
      <c r="H24" s="502"/>
      <c r="I24" s="510"/>
      <c r="J24" s="515"/>
      <c r="K24" s="112" t="str">
        <f>IF(AND(ベース!$R$49&lt;&gt;"R",仕様書作成!K23="R"),"X","")</f>
        <v/>
      </c>
      <c r="L24" s="112" t="str">
        <f>IF(AND(ベース!$R$49&lt;&gt;"R",仕様書作成!L23="R"),"X","")</f>
        <v/>
      </c>
      <c r="M24" s="112" t="str">
        <f>IF(AND(ベース!$R$49&lt;&gt;"R",仕様書作成!M23="R"),"X","")</f>
        <v/>
      </c>
      <c r="N24" s="112" t="str">
        <f>IF(AND(ベース!$R$49&lt;&gt;"R",仕様書作成!N23="R"),"X","")</f>
        <v/>
      </c>
      <c r="O24" s="112" t="str">
        <f>IF(AND(ベース!$R$49&lt;&gt;"R",仕様書作成!O23="R"),"X","")</f>
        <v/>
      </c>
      <c r="P24" s="112" t="str">
        <f>IF(AND(ベース!$R$49&lt;&gt;"R",仕様書作成!P23="R"),"X","")</f>
        <v/>
      </c>
      <c r="Q24" s="112" t="str">
        <f>IF(AND(ベース!$R$49&lt;&gt;"R",仕様書作成!Q23="R"),"X","")</f>
        <v/>
      </c>
      <c r="R24" s="112" t="str">
        <f>IF(AND(ベース!$R$49&lt;&gt;"R",仕様書作成!R23="R"),"X","")</f>
        <v/>
      </c>
      <c r="S24" s="112" t="str">
        <f>IF(AND(ベース!$R$49&lt;&gt;"R",仕様書作成!S23="R"),"X","")</f>
        <v/>
      </c>
      <c r="T24" s="112" t="str">
        <f>IF(AND(ベース!$R$49&lt;&gt;"R",仕様書作成!T23="R"),"X","")</f>
        <v/>
      </c>
      <c r="U24" s="112" t="str">
        <f>IF(AND(ベース!$R$49&lt;&gt;"R",仕様書作成!U23="R"),"X","")</f>
        <v/>
      </c>
      <c r="V24" s="112" t="str">
        <f>IF(AND(ベース!$R$49&lt;&gt;"R",仕様書作成!V23="R"),"X","")</f>
        <v/>
      </c>
      <c r="W24" s="112" t="str">
        <f>IF(AND(ベース!$R$49&lt;&gt;"R",仕様書作成!W23="R"),"X","")</f>
        <v/>
      </c>
      <c r="X24" s="112" t="str">
        <f>IF(AND(ベース!$R$49&lt;&gt;"R",仕様書作成!X23="R"),"X","")</f>
        <v/>
      </c>
      <c r="Y24" s="112" t="str">
        <f>IF(AND(ベース!$R$49&lt;&gt;"R",仕様書作成!Y23="R"),"X","")</f>
        <v/>
      </c>
      <c r="Z24" s="112" t="str">
        <f>IF(AND(ベース!$R$49&lt;&gt;"R",仕様書作成!Z23="R"),"X","")</f>
        <v/>
      </c>
      <c r="AA24" s="112" t="str">
        <f>IF(AND(ベース!$R$49&lt;&gt;"R",仕様書作成!AA23="R"),"X","")</f>
        <v/>
      </c>
      <c r="AB24" s="112" t="str">
        <f>IF(AND(ベース!$R$49&lt;&gt;"R",仕様書作成!AB23="R"),"X","")</f>
        <v/>
      </c>
      <c r="AC24" s="112" t="str">
        <f>IF(AND(ベース!$R$49&lt;&gt;"R",仕様書作成!AC23="R"),"X","")</f>
        <v/>
      </c>
      <c r="AD24" s="112" t="str">
        <f>IF(AND(ベース!$R$49&lt;&gt;"R",仕様書作成!AD23="R"),"X","")</f>
        <v/>
      </c>
      <c r="AE24" s="112" t="str">
        <f>IF(AND(ベース!$R$49&lt;&gt;"R",仕様書作成!AE23="R"),"X","")</f>
        <v/>
      </c>
      <c r="AF24" s="112" t="str">
        <f>IF(AND(ベース!$R$49&lt;&gt;"R",仕様書作成!AF23="R"),"X","")</f>
        <v/>
      </c>
      <c r="AG24" s="112" t="str">
        <f>IF(AND(ベース!$R$49&lt;&gt;"R",仕様書作成!AG23="R"),"X","")</f>
        <v/>
      </c>
      <c r="AH24" s="112" t="str">
        <f>IF(AND(ベース!$R$49&lt;&gt;"R",仕様書作成!AH23="R"),"X","")</f>
        <v/>
      </c>
      <c r="AI24" s="515"/>
      <c r="AJ24" s="654"/>
      <c r="AK24" s="481"/>
      <c r="AL24" s="481"/>
      <c r="AM24" s="481"/>
      <c r="AN24" s="481"/>
      <c r="AO24" s="482"/>
      <c r="AP24" s="165"/>
      <c r="BB24" s="318" t="s">
        <v>458</v>
      </c>
      <c r="BR24" s="340" t="s">
        <v>146</v>
      </c>
      <c r="BS24" s="340" t="s">
        <v>148</v>
      </c>
    </row>
    <row r="25" spans="2:137" ht="15" customHeight="1" x14ac:dyDescent="0.15">
      <c r="B25" s="698"/>
      <c r="C25" s="624" t="s">
        <v>429</v>
      </c>
      <c r="D25" s="499"/>
      <c r="E25" s="499"/>
      <c r="F25" s="499"/>
      <c r="G25" s="499"/>
      <c r="H25" s="499"/>
      <c r="I25" s="625"/>
      <c r="J25" s="563" t="s">
        <v>255</v>
      </c>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563" t="s">
        <v>255</v>
      </c>
      <c r="AJ25" s="654"/>
      <c r="AK25" s="481"/>
      <c r="AL25" s="481"/>
      <c r="AM25" s="481"/>
      <c r="AN25" s="481"/>
      <c r="AO25" s="482"/>
      <c r="AP25" s="165"/>
      <c r="BR25" s="340" t="s">
        <v>900</v>
      </c>
      <c r="BS25" s="368" t="s">
        <v>901</v>
      </c>
      <c r="BT25" s="340" t="s">
        <v>902</v>
      </c>
      <c r="BU25" s="340" t="s">
        <v>903</v>
      </c>
      <c r="BV25" s="340" t="s">
        <v>904</v>
      </c>
      <c r="BW25" s="340" t="s">
        <v>905</v>
      </c>
      <c r="BX25" s="340" t="s">
        <v>906</v>
      </c>
      <c r="BY25" s="340" t="s">
        <v>907</v>
      </c>
      <c r="BZ25" s="340" t="s">
        <v>908</v>
      </c>
      <c r="CA25" s="340" t="s">
        <v>909</v>
      </c>
      <c r="CB25" s="340" t="s">
        <v>910</v>
      </c>
      <c r="CC25" s="340" t="s">
        <v>911</v>
      </c>
      <c r="CD25" s="340" t="s">
        <v>912</v>
      </c>
      <c r="CE25" s="340" t="s">
        <v>913</v>
      </c>
      <c r="CF25" s="340" t="s">
        <v>914</v>
      </c>
      <c r="CG25" s="340" t="s">
        <v>915</v>
      </c>
      <c r="CH25" s="340" t="s">
        <v>916</v>
      </c>
    </row>
    <row r="26" spans="2:137" ht="12" customHeight="1" x14ac:dyDescent="0.15">
      <c r="B26" s="698"/>
      <c r="C26" s="650" t="str">
        <f>IF(COUNTIF(K26:AH26,"X")&gt;0,$BB$26,"")</f>
        <v/>
      </c>
      <c r="D26" s="502"/>
      <c r="E26" s="502"/>
      <c r="F26" s="502"/>
      <c r="G26" s="502"/>
      <c r="H26" s="502"/>
      <c r="I26" s="510"/>
      <c r="J26" s="686"/>
      <c r="K26" s="114" t="str">
        <f>IF(AND(K25="H",OR(バルブ!$R$10="1",K15=1)),"X",
IF(AND(K25="H",K12=7),"X",
IF(AND(OR(K14&lt;3,K14="A",K14="B",K14="C"),OR(バルブ!$R$10="0",K15=0),OR(K25="H",K25="")),"",
IF(K25="","","X"))))</f>
        <v/>
      </c>
      <c r="L26" s="114" t="str">
        <f>IF(AND(L25="H",OR(バルブ!$R$10="1",L15=1)),"X",
IF(AND(L25="H",L12=7),"X",
IF(AND(OR(L14&lt;3,L14="A",L14="B",L14="C"),OR(バルブ!$R$10="0",L15=0),OR(L25="H",L25="")),"",
IF(L25="","","X"))))</f>
        <v/>
      </c>
      <c r="M26" s="114" t="str">
        <f>IF(AND(M25="H",OR(バルブ!$R$10="1",M15=1)),"X",
IF(AND(M25="H",M12=7),"X",
IF(AND(OR(M14&lt;3,M14="A",M14="B",M14="C"),OR(バルブ!$R$10="0",M15=0),OR(M25="H",M25="")),"",
IF(M25="","","X"))))</f>
        <v/>
      </c>
      <c r="N26" s="114" t="str">
        <f>IF(AND(N25="H",OR(バルブ!$R$10="1",N15=1)),"X",
IF(AND(N25="H",N12=7),"X",
IF(AND(OR(N14&lt;3,N14="A",N14="B",N14="C"),OR(バルブ!$R$10="0",N15=0),OR(N25="H",N25="")),"",
IF(N25="","","X"))))</f>
        <v/>
      </c>
      <c r="O26" s="114" t="str">
        <f>IF(AND(O25="H",OR(バルブ!$R$10="1",O15=1)),"X",
IF(AND(O25="H",O12=7),"X",
IF(AND(OR(O14&lt;3,O14="A",O14="B",O14="C"),OR(バルブ!$R$10="0",O15=0),OR(O25="H",O25="")),"",
IF(O25="","","X"))))</f>
        <v/>
      </c>
      <c r="P26" s="114" t="str">
        <f>IF(AND(P25="H",OR(バルブ!$R$10="1",P15=1)),"X",
IF(AND(P25="H",P12=7),"X",
IF(AND(OR(P14&lt;3,P14="A",P14="B",P14="C"),OR(バルブ!$R$10="0",P15=0),OR(P25="H",P25="")),"",
IF(P25="","","X"))))</f>
        <v/>
      </c>
      <c r="Q26" s="114" t="str">
        <f>IF(AND(Q25="H",OR(バルブ!$R$10="1",Q15=1)),"X",
IF(AND(Q25="H",Q12=7),"X",
IF(AND(OR(Q14&lt;3,Q14="A",Q14="B",Q14="C"),OR(バルブ!$R$10="0",Q15=0),OR(Q25="H",Q25="")),"",
IF(Q25="","","X"))))</f>
        <v/>
      </c>
      <c r="R26" s="114" t="str">
        <f>IF(AND(R25="H",OR(バルブ!$R$10="1",R15=1)),"X",
IF(AND(R25="H",R12=7),"X",
IF(AND(OR(R14&lt;3,R14="A",R14="B",R14="C"),OR(バルブ!$R$10="0",R15=0),OR(R25="H",R25="")),"",
IF(R25="","","X"))))</f>
        <v/>
      </c>
      <c r="S26" s="114" t="str">
        <f>IF(AND(S25="H",OR(バルブ!$R$10="1",S15=1)),"X",
IF(AND(S25="H",S12=7),"X",
IF(AND(OR(S14&lt;3,S14="A",S14="B",S14="C"),OR(バルブ!$R$10="0",S15=0),OR(S25="H",S25="")),"",
IF(S25="","","X"))))</f>
        <v/>
      </c>
      <c r="T26" s="114" t="str">
        <f>IF(AND(T25="H",OR(バルブ!$R$10="1",T15=1)),"X",
IF(AND(T25="H",T12=7),"X",
IF(AND(OR(T14&lt;3,T14="A",T14="B",T14="C"),OR(バルブ!$R$10="0",T15=0),OR(T25="H",T25="")),"",
IF(T25="","","X"))))</f>
        <v/>
      </c>
      <c r="U26" s="114" t="str">
        <f>IF(AND(U25="H",OR(バルブ!$R$10="1",U15=1)),"X",
IF(AND(U25="H",U12=7),"X",
IF(AND(OR(U14&lt;3,U14="A",U14="B",U14="C"),OR(バルブ!$R$10="0",U15=0),OR(U25="H",U25="")),"",
IF(U25="","","X"))))</f>
        <v/>
      </c>
      <c r="V26" s="114" t="str">
        <f>IF(AND(V25="H",OR(バルブ!$R$10="1",V15=1)),"X",
IF(AND(V25="H",V12=7),"X",
IF(AND(OR(V14&lt;3,V14="A",V14="B",V14="C"),OR(バルブ!$R$10="0",V15=0),OR(V25="H",V25="")),"",
IF(V25="","","X"))))</f>
        <v/>
      </c>
      <c r="W26" s="114" t="str">
        <f>IF(AND(W25="H",OR(バルブ!$R$10="1",W15=1)),"X",
IF(AND(W25="H",W12=7),"X",
IF(AND(OR(W14&lt;3,W14="A",W14="B",W14="C"),OR(バルブ!$R$10="0",W15=0),OR(W25="H",W25="")),"",
IF(W25="","","X"))))</f>
        <v/>
      </c>
      <c r="X26" s="114" t="str">
        <f>IF(AND(X25="H",OR(バルブ!$R$10="1",X15=1)),"X",
IF(AND(X25="H",X12=7),"X",
IF(AND(OR(X14&lt;3,X14="A",X14="B",X14="C"),OR(バルブ!$R$10="0",X15=0),OR(X25="H",X25="")),"",
IF(X25="","","X"))))</f>
        <v/>
      </c>
      <c r="Y26" s="114" t="str">
        <f>IF(AND(Y25="H",OR(バルブ!$R$10="1",Y15=1)),"X",
IF(AND(Y25="H",Y12=7),"X",
IF(AND(OR(Y14&lt;3,Y14="A",Y14="B",Y14="C"),OR(バルブ!$R$10="0",Y15=0),OR(Y25="H",Y25="")),"",
IF(Y25="","","X"))))</f>
        <v/>
      </c>
      <c r="Z26" s="114" t="str">
        <f>IF(AND(Z25="H",OR(バルブ!$R$10="1",Z15=1)),"X",
IF(AND(Z25="H",Z12=7),"X",
IF(AND(OR(Z14&lt;3,Z14="A",Z14="B",Z14="C"),OR(バルブ!$R$10="0",Z15=0),OR(Z25="H",Z25="")),"",
IF(Z25="","","X"))))</f>
        <v/>
      </c>
      <c r="AA26" s="114" t="str">
        <f>IF(AND(AA25="H",OR(バルブ!$R$10="1",AA15=1)),"X",
IF(AND(AA25="H",AA12=7),"X",
IF(AND(OR(AA14&lt;3,AA14="A",AA14="B",AA14="C"),OR(バルブ!$R$10="0",AA15=0),OR(AA25="H",AA25="")),"",
IF(AA25="","","X"))))</f>
        <v/>
      </c>
      <c r="AB26" s="114" t="str">
        <f>IF(AND(AB25="H",OR(バルブ!$R$10="1",AB15=1)),"X",
IF(AND(AB25="H",AB12=7),"X",
IF(AND(OR(AB14&lt;3,AB14="A",AB14="B",AB14="C"),OR(バルブ!$R$10="0",AB15=0),OR(AB25="H",AB25="")),"",
IF(AB25="","","X"))))</f>
        <v/>
      </c>
      <c r="AC26" s="114" t="str">
        <f>IF(AND(AC25="H",OR(バルブ!$R$10="1",AC15=1)),"X",
IF(AND(AC25="H",AC12=7),"X",
IF(AND(OR(AC14&lt;3,AC14="A",AC14="B",AC14="C"),OR(バルブ!$R$10="0",AC15=0),OR(AC25="H",AC25="")),"",
IF(AC25="","","X"))))</f>
        <v/>
      </c>
      <c r="AD26" s="114" t="str">
        <f>IF(AND(AD25="H",OR(バルブ!$R$10="1",AD15=1)),"X",
IF(AND(AD25="H",AD12=7),"X",
IF(AND(OR(AD14&lt;3,AD14="A",AD14="B",AD14="C"),OR(バルブ!$R$10="0",AD15=0),OR(AD25="H",AD25="")),"",
IF(AD25="","","X"))))</f>
        <v/>
      </c>
      <c r="AE26" s="114" t="str">
        <f>IF(AND(AE25="H",OR(バルブ!$R$10="1",AE15=1)),"X",
IF(AND(AE25="H",AE12=7),"X",
IF(AND(OR(AE14&lt;3,AE14="A",AE14="B",AE14="C"),OR(バルブ!$R$10="0",AE15=0),OR(AE25="H",AE25="")),"",
IF(AE25="","","X"))))</f>
        <v/>
      </c>
      <c r="AF26" s="114" t="str">
        <f>IF(AND(AF25="H",OR(バルブ!$R$10="1",AF15=1)),"X",
IF(AND(AF25="H",AF12=7),"X",
IF(AND(OR(AF14&lt;3,AF14="A",AF14="B",AF14="C"),OR(バルブ!$R$10="0",AF15=0),OR(AF25="H",AF25="")),"",
IF(AF25="","","X"))))</f>
        <v/>
      </c>
      <c r="AG26" s="114" t="str">
        <f>IF(AND(AG25="H",OR(バルブ!$R$10="1",AG15=1)),"X",
IF(AND(AG25="H",AG12=7),"X",
IF(AND(OR(AG14&lt;3,AG14="A",AG14="B",AG14="C"),OR(バルブ!$R$10="0",AG15=0),OR(AG25="H",AG25="")),"",
IF(AG25="","","X"))))</f>
        <v/>
      </c>
      <c r="AH26" s="114" t="str">
        <f>IF(AND(AH25="H",OR(バルブ!$R$10="1",AH15=1)),"X",
IF(AND(AH25="H",AH12=7),"X",
IF(AND(OR(AH14&lt;3,AH14="A",AH14="B",AH14="C"),OR(バルブ!$R$10="0",AH15=0),OR(AH25="H",AH25="")),"",
IF(AH25="","","X"))))</f>
        <v/>
      </c>
      <c r="AI26" s="515"/>
      <c r="AJ26" s="654"/>
      <c r="AK26" s="481"/>
      <c r="AL26" s="481"/>
      <c r="AM26" s="481"/>
      <c r="AN26" s="481"/>
      <c r="AO26" s="482"/>
      <c r="AP26" s="165"/>
      <c r="BB26" s="318" t="s">
        <v>456</v>
      </c>
      <c r="BQ26" s="340" t="s">
        <v>553</v>
      </c>
      <c r="BR26" s="340" t="s">
        <v>554</v>
      </c>
      <c r="BS26" s="340" t="s">
        <v>555</v>
      </c>
      <c r="BT26" s="340" t="s">
        <v>556</v>
      </c>
      <c r="BU26" s="340" t="s">
        <v>776</v>
      </c>
      <c r="BV26" s="340" t="s">
        <v>778</v>
      </c>
      <c r="BW26" s="340" t="s">
        <v>779</v>
      </c>
      <c r="BX26" s="340" t="s">
        <v>780</v>
      </c>
      <c r="BY26" s="340" t="s">
        <v>781</v>
      </c>
      <c r="BZ26" s="340" t="s">
        <v>782</v>
      </c>
      <c r="CA26" s="340" t="s">
        <v>783</v>
      </c>
      <c r="CB26" s="340" t="s">
        <v>557</v>
      </c>
      <c r="CC26" s="340" t="s">
        <v>558</v>
      </c>
      <c r="CD26" s="340" t="s">
        <v>559</v>
      </c>
      <c r="CE26" s="340" t="s">
        <v>777</v>
      </c>
      <c r="CF26" s="340" t="s">
        <v>784</v>
      </c>
      <c r="CG26" s="340" t="s">
        <v>785</v>
      </c>
      <c r="CH26" s="340" t="s">
        <v>786</v>
      </c>
      <c r="CI26" s="340" t="s">
        <v>787</v>
      </c>
      <c r="CJ26" s="340" t="s">
        <v>788</v>
      </c>
      <c r="CK26" s="340" t="s">
        <v>789</v>
      </c>
      <c r="CL26" s="340" t="s">
        <v>536</v>
      </c>
    </row>
    <row r="27" spans="2:137" ht="15" customHeight="1" x14ac:dyDescent="0.15">
      <c r="B27" s="698"/>
      <c r="C27" s="624" t="s">
        <v>92</v>
      </c>
      <c r="D27" s="499"/>
      <c r="E27" s="499"/>
      <c r="F27" s="499"/>
      <c r="G27" s="499"/>
      <c r="H27" s="499"/>
      <c r="I27" s="625"/>
      <c r="J27" s="563" t="s">
        <v>255</v>
      </c>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563" t="s">
        <v>255</v>
      </c>
      <c r="AJ27" s="654"/>
      <c r="AK27" s="481"/>
      <c r="AL27" s="481"/>
      <c r="AM27" s="481"/>
      <c r="AN27" s="481"/>
      <c r="AO27" s="482"/>
      <c r="AP27" s="165"/>
    </row>
    <row r="28" spans="2:137" ht="12" customHeight="1" x14ac:dyDescent="0.15">
      <c r="B28" s="698"/>
      <c r="C28" s="650" t="str">
        <f>IF(COUNTIF(K28:AH28,"X")&gt;0,$BB$28,"")</f>
        <v/>
      </c>
      <c r="D28" s="502"/>
      <c r="E28" s="502"/>
      <c r="F28" s="502"/>
      <c r="G28" s="502"/>
      <c r="H28" s="502"/>
      <c r="I28" s="510"/>
      <c r="J28" s="515"/>
      <c r="K28" s="114" t="str">
        <f>IF(AND(バルブ!$R$10&lt;&gt;"1",K15&lt;&gt;1,K27="K"),"X","")</f>
        <v/>
      </c>
      <c r="L28" s="114" t="str">
        <f>IF(AND(バルブ!$R$10&lt;&gt;"1",L15&lt;&gt;1,L27="K"),"X","")</f>
        <v/>
      </c>
      <c r="M28" s="114" t="str">
        <f>IF(AND(バルブ!$R$10&lt;&gt;"1",M15&lt;&gt;1,M27="K"),"X","")</f>
        <v/>
      </c>
      <c r="N28" s="114" t="str">
        <f>IF(AND(バルブ!$R$10&lt;&gt;"1",N15&lt;&gt;1,N27="K"),"X","")</f>
        <v/>
      </c>
      <c r="O28" s="114" t="str">
        <f>IF(AND(バルブ!$R$10&lt;&gt;"1",O15&lt;&gt;1,O27="K"),"X","")</f>
        <v/>
      </c>
      <c r="P28" s="114" t="str">
        <f>IF(AND(バルブ!$R$10&lt;&gt;"1",P15&lt;&gt;1,P27="K"),"X","")</f>
        <v/>
      </c>
      <c r="Q28" s="114" t="str">
        <f>IF(AND(バルブ!$R$10&lt;&gt;"1",Q15&lt;&gt;1,Q27="K"),"X","")</f>
        <v/>
      </c>
      <c r="R28" s="114" t="str">
        <f>IF(AND(バルブ!$R$10&lt;&gt;"1",R15&lt;&gt;1,R27="K"),"X","")</f>
        <v/>
      </c>
      <c r="S28" s="114" t="str">
        <f>IF(AND(バルブ!$R$10&lt;&gt;"1",S15&lt;&gt;1,S27="K"),"X","")</f>
        <v/>
      </c>
      <c r="T28" s="114" t="str">
        <f>IF(AND(バルブ!$R$10&lt;&gt;"1",T15&lt;&gt;1,T27="K"),"X","")</f>
        <v/>
      </c>
      <c r="U28" s="114" t="str">
        <f>IF(AND(バルブ!$R$10&lt;&gt;"1",U15&lt;&gt;1,U27="K"),"X","")</f>
        <v/>
      </c>
      <c r="V28" s="114" t="str">
        <f>IF(AND(バルブ!$R$10&lt;&gt;"1",V15&lt;&gt;1,V27="K"),"X","")</f>
        <v/>
      </c>
      <c r="W28" s="114" t="str">
        <f>IF(AND(バルブ!$R$10&lt;&gt;"1",W15&lt;&gt;1,W27="K"),"X","")</f>
        <v/>
      </c>
      <c r="X28" s="114" t="str">
        <f>IF(AND(バルブ!$R$10&lt;&gt;"1",X15&lt;&gt;1,X27="K"),"X","")</f>
        <v/>
      </c>
      <c r="Y28" s="114" t="str">
        <f>IF(AND(バルブ!$R$10&lt;&gt;"1",Y15&lt;&gt;1,Y27="K"),"X","")</f>
        <v/>
      </c>
      <c r="Z28" s="114" t="str">
        <f>IF(AND(バルブ!$R$10&lt;&gt;"1",Z15&lt;&gt;1,Z27="K"),"X","")</f>
        <v/>
      </c>
      <c r="AA28" s="114" t="str">
        <f>IF(AND(バルブ!$R$10&lt;&gt;"1",AA15&lt;&gt;1,AA27="K"),"X","")</f>
        <v/>
      </c>
      <c r="AB28" s="114" t="str">
        <f>IF(AND(バルブ!$R$10&lt;&gt;"1",AB15&lt;&gt;1,AB27="K"),"X","")</f>
        <v/>
      </c>
      <c r="AC28" s="114" t="str">
        <f>IF(AND(バルブ!$R$10&lt;&gt;"1",AC15&lt;&gt;1,AC27="K"),"X","")</f>
        <v/>
      </c>
      <c r="AD28" s="114" t="str">
        <f>IF(AND(バルブ!$R$10&lt;&gt;"1",AD15&lt;&gt;1,AD27="K"),"X","")</f>
        <v/>
      </c>
      <c r="AE28" s="114" t="str">
        <f>IF(AND(バルブ!$R$10&lt;&gt;"1",AE15&lt;&gt;1,AE27="K"),"X","")</f>
        <v/>
      </c>
      <c r="AF28" s="114" t="str">
        <f>IF(AND(バルブ!$R$10&lt;&gt;"1",AF15&lt;&gt;1,AF27="K"),"X","")</f>
        <v/>
      </c>
      <c r="AG28" s="114" t="str">
        <f>IF(AND(バルブ!$R$10&lt;&gt;"1",AG15&lt;&gt;1,AG27="K"),"X","")</f>
        <v/>
      </c>
      <c r="AH28" s="114" t="str">
        <f>IF(AND(バルブ!$R$10&lt;&gt;"1",AH15&lt;&gt;1,AH27="K"),"X","")</f>
        <v/>
      </c>
      <c r="AI28" s="515"/>
      <c r="AJ28" s="654"/>
      <c r="AK28" s="481"/>
      <c r="AL28" s="481"/>
      <c r="AM28" s="481"/>
      <c r="AN28" s="481"/>
      <c r="AO28" s="482"/>
      <c r="AP28" s="165"/>
      <c r="AQ28" s="367"/>
      <c r="AR28" s="366"/>
      <c r="AS28" s="366"/>
      <c r="BB28" s="318" t="s">
        <v>456</v>
      </c>
      <c r="BQ28" s="340">
        <v>1</v>
      </c>
      <c r="BR28" s="340">
        <v>2</v>
      </c>
    </row>
    <row r="29" spans="2:137" ht="15" customHeight="1" x14ac:dyDescent="0.15">
      <c r="B29" s="698"/>
      <c r="C29" s="624" t="s">
        <v>394</v>
      </c>
      <c r="D29" s="499"/>
      <c r="E29" s="499"/>
      <c r="F29" s="499"/>
      <c r="G29" s="499"/>
      <c r="H29" s="499"/>
      <c r="I29" s="625"/>
      <c r="J29" s="563" t="s">
        <v>255</v>
      </c>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563" t="s">
        <v>255</v>
      </c>
      <c r="AJ29" s="654"/>
      <c r="AK29" s="481"/>
      <c r="AL29" s="481"/>
      <c r="AM29" s="481"/>
      <c r="AN29" s="481"/>
      <c r="AO29" s="482"/>
      <c r="AP29" s="165"/>
      <c r="AQ29" s="367"/>
      <c r="AR29" s="366"/>
      <c r="AS29" s="366"/>
      <c r="DI29" s="97" t="s">
        <v>790</v>
      </c>
      <c r="DJ29" s="97" t="s">
        <v>289</v>
      </c>
      <c r="DK29" s="97" t="s">
        <v>290</v>
      </c>
      <c r="DL29" s="97" t="s">
        <v>291</v>
      </c>
      <c r="DM29" s="97" t="s">
        <v>292</v>
      </c>
      <c r="DN29" s="97" t="s">
        <v>293</v>
      </c>
      <c r="DO29" s="97" t="s">
        <v>294</v>
      </c>
      <c r="DP29" s="97" t="s">
        <v>295</v>
      </c>
      <c r="DQ29" s="97" t="s">
        <v>296</v>
      </c>
      <c r="DR29" s="97" t="s">
        <v>297</v>
      </c>
      <c r="DS29" s="97" t="s">
        <v>298</v>
      </c>
      <c r="DT29" s="97" t="s">
        <v>299</v>
      </c>
      <c r="DU29" s="97" t="s">
        <v>300</v>
      </c>
      <c r="DV29" s="97" t="s">
        <v>301</v>
      </c>
      <c r="DW29" s="97" t="s">
        <v>302</v>
      </c>
      <c r="DX29" s="97" t="s">
        <v>303</v>
      </c>
      <c r="DY29" s="97" t="s">
        <v>304</v>
      </c>
      <c r="DZ29" s="97" t="s">
        <v>305</v>
      </c>
      <c r="EA29" s="97" t="s">
        <v>306</v>
      </c>
      <c r="EB29" s="97" t="s">
        <v>307</v>
      </c>
      <c r="EC29" s="97" t="s">
        <v>308</v>
      </c>
      <c r="ED29" s="97" t="s">
        <v>309</v>
      </c>
      <c r="EE29" s="97" t="s">
        <v>310</v>
      </c>
      <c r="EF29" s="97" t="s">
        <v>311</v>
      </c>
      <c r="EG29" s="97"/>
    </row>
    <row r="30" spans="2:137" ht="12" hidden="1" customHeight="1" x14ac:dyDescent="0.15">
      <c r="B30" s="698"/>
      <c r="C30" s="627" t="str">
        <f>IF(COUNTIF(K30:AH30,"X")&gt;0,$BB$30,"")</f>
        <v/>
      </c>
      <c r="D30" s="481"/>
      <c r="E30" s="481"/>
      <c r="F30" s="481"/>
      <c r="G30" s="481"/>
      <c r="H30" s="481"/>
      <c r="I30" s="518"/>
      <c r="J30" s="469"/>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469"/>
      <c r="AJ30" s="654"/>
      <c r="AK30" s="481"/>
      <c r="AL30" s="481"/>
      <c r="AM30" s="481"/>
      <c r="AN30" s="481"/>
      <c r="AO30" s="482"/>
      <c r="AP30" s="165"/>
      <c r="AQ30" s="367"/>
      <c r="AR30" s="366"/>
      <c r="AS30" s="366"/>
      <c r="BB30" s="318" t="s">
        <v>456</v>
      </c>
      <c r="BQ30" s="340" t="s">
        <v>902</v>
      </c>
      <c r="BR30" s="340" t="s">
        <v>903</v>
      </c>
      <c r="BS30" s="340" t="s">
        <v>904</v>
      </c>
      <c r="BT30" s="340" t="s">
        <v>905</v>
      </c>
      <c r="BU30" s="340" t="s">
        <v>906</v>
      </c>
      <c r="BV30" s="340" t="s">
        <v>909</v>
      </c>
      <c r="BW30" s="340" t="s">
        <v>910</v>
      </c>
      <c r="BX30" s="340" t="s">
        <v>911</v>
      </c>
      <c r="BY30" s="340" t="s">
        <v>912</v>
      </c>
      <c r="DG30" s="340" t="s">
        <v>142</v>
      </c>
      <c r="DI30" s="97" t="str">
        <f>IF(K47="","","SY"&amp;K$12&amp;"0M-38-1A-"&amp;K47)</f>
        <v/>
      </c>
      <c r="DJ30" s="97" t="str">
        <f t="shared" ref="DJ30:EF30" si="12">IF(L47="","","SY"&amp;L$12&amp;"0M-38-1A-"&amp;L47)</f>
        <v/>
      </c>
      <c r="DK30" s="97" t="str">
        <f t="shared" si="12"/>
        <v/>
      </c>
      <c r="DL30" s="97" t="str">
        <f t="shared" si="12"/>
        <v/>
      </c>
      <c r="DM30" s="97" t="str">
        <f t="shared" si="12"/>
        <v/>
      </c>
      <c r="DN30" s="97" t="str">
        <f t="shared" si="12"/>
        <v/>
      </c>
      <c r="DO30" s="97" t="str">
        <f t="shared" si="12"/>
        <v/>
      </c>
      <c r="DP30" s="97" t="str">
        <f t="shared" si="12"/>
        <v/>
      </c>
      <c r="DQ30" s="97" t="str">
        <f t="shared" si="12"/>
        <v/>
      </c>
      <c r="DR30" s="97" t="str">
        <f t="shared" si="12"/>
        <v/>
      </c>
      <c r="DS30" s="97" t="str">
        <f t="shared" si="12"/>
        <v/>
      </c>
      <c r="DT30" s="97" t="str">
        <f t="shared" si="12"/>
        <v/>
      </c>
      <c r="DU30" s="97" t="str">
        <f t="shared" si="12"/>
        <v/>
      </c>
      <c r="DV30" s="97" t="str">
        <f t="shared" si="12"/>
        <v/>
      </c>
      <c r="DW30" s="97" t="str">
        <f t="shared" si="12"/>
        <v/>
      </c>
      <c r="DX30" s="97" t="str">
        <f t="shared" si="12"/>
        <v/>
      </c>
      <c r="DY30" s="97" t="str">
        <f t="shared" si="12"/>
        <v/>
      </c>
      <c r="DZ30" s="97" t="str">
        <f t="shared" si="12"/>
        <v/>
      </c>
      <c r="EA30" s="97" t="str">
        <f t="shared" si="12"/>
        <v/>
      </c>
      <c r="EB30" s="97" t="str">
        <f t="shared" si="12"/>
        <v/>
      </c>
      <c r="EC30" s="97" t="str">
        <f t="shared" si="12"/>
        <v/>
      </c>
      <c r="ED30" s="97" t="str">
        <f t="shared" si="12"/>
        <v/>
      </c>
      <c r="EE30" s="97" t="str">
        <f t="shared" si="12"/>
        <v/>
      </c>
      <c r="EF30" s="97" t="str">
        <f t="shared" si="12"/>
        <v/>
      </c>
      <c r="EG30" s="97"/>
    </row>
    <row r="31" spans="2:137" ht="12" customHeight="1" x14ac:dyDescent="0.15">
      <c r="B31" s="699"/>
      <c r="C31" s="553" t="str">
        <f>IF(COUNTIF(K31:AH31,"X")&gt;0,$BB$31,"")</f>
        <v/>
      </c>
      <c r="D31" s="554"/>
      <c r="E31" s="554"/>
      <c r="F31" s="554"/>
      <c r="G31" s="554"/>
      <c r="H31" s="554"/>
      <c r="I31" s="555"/>
      <c r="J31" s="626"/>
      <c r="K31" s="116" t="str">
        <f>IF(AND(OR(バルブ!$R$16=$BC$31,バルブ!$R$16="R",バルブ!$R$16="S",バルブ!$R$16="U",バルブ!$R$16="NS"),仕様書作成!K29="T")=TRUE,"X","")</f>
        <v/>
      </c>
      <c r="L31" s="116" t="str">
        <f>IF(AND(OR(バルブ!$R$16=$BC$31,バルブ!$R$16="R",バルブ!$R$16="S",バルブ!$R$16="U",バルブ!$R$16="NS"),仕様書作成!L29="T")=TRUE,"X","")</f>
        <v/>
      </c>
      <c r="M31" s="116" t="str">
        <f>IF(AND(OR(バルブ!$R$16=$BC$31,バルブ!$R$16="R",バルブ!$R$16="S",バルブ!$R$16="U",バルブ!$R$16="NS"),仕様書作成!M29="T")=TRUE,"X","")</f>
        <v/>
      </c>
      <c r="N31" s="116" t="str">
        <f>IF(AND(OR(バルブ!$R$16=$BC$31,バルブ!$R$16="R",バルブ!$R$16="S",バルブ!$R$16="U",バルブ!$R$16="NS"),仕様書作成!N29="T")=TRUE,"X","")</f>
        <v/>
      </c>
      <c r="O31" s="116" t="str">
        <f>IF(AND(OR(バルブ!$R$16=$BC$31,バルブ!$R$16="R",バルブ!$R$16="S",バルブ!$R$16="U",バルブ!$R$16="NS"),仕様書作成!O29="T")=TRUE,"X","")</f>
        <v/>
      </c>
      <c r="P31" s="116" t="str">
        <f>IF(AND(OR(バルブ!$R$16=$BC$31,バルブ!$R$16="R",バルブ!$R$16="S",バルブ!$R$16="U",バルブ!$R$16="NS"),仕様書作成!P29="T")=TRUE,"X","")</f>
        <v/>
      </c>
      <c r="Q31" s="116" t="str">
        <f>IF(AND(OR(バルブ!$R$16=$BC$31,バルブ!$R$16="R",バルブ!$R$16="S",バルブ!$R$16="U",バルブ!$R$16="NS"),仕様書作成!Q29="T")=TRUE,"X","")</f>
        <v/>
      </c>
      <c r="R31" s="116" t="str">
        <f>IF(AND(OR(バルブ!$R$16=$BC$31,バルブ!$R$16="R",バルブ!$R$16="S",バルブ!$R$16="U",バルブ!$R$16="NS"),仕様書作成!R29="T")=TRUE,"X","")</f>
        <v/>
      </c>
      <c r="S31" s="116" t="str">
        <f>IF(AND(OR(バルブ!$R$16=$BC$31,バルブ!$R$16="R",バルブ!$R$16="S",バルブ!$R$16="U",バルブ!$R$16="NS"),仕様書作成!S29="T")=TRUE,"X","")</f>
        <v/>
      </c>
      <c r="T31" s="116" t="str">
        <f>IF(AND(OR(バルブ!$R$16=$BC$31,バルブ!$R$16="R",バルブ!$R$16="S",バルブ!$R$16="U",バルブ!$R$16="NS"),仕様書作成!T29="T")=TRUE,"X","")</f>
        <v/>
      </c>
      <c r="U31" s="116" t="str">
        <f>IF(AND(OR(バルブ!$R$16=$BC$31,バルブ!$R$16="R",バルブ!$R$16="S",バルブ!$R$16="U",バルブ!$R$16="NS"),仕様書作成!U29="T")=TRUE,"X","")</f>
        <v/>
      </c>
      <c r="V31" s="116" t="str">
        <f>IF(AND(OR(バルブ!$R$16=$BC$31,バルブ!$R$16="R",バルブ!$R$16="S",バルブ!$R$16="U",バルブ!$R$16="NS"),仕様書作成!V29="T")=TRUE,"X","")</f>
        <v/>
      </c>
      <c r="W31" s="116" t="str">
        <f>IF(AND(OR(バルブ!$R$16=$BC$31,バルブ!$R$16="R",バルブ!$R$16="S",バルブ!$R$16="U",バルブ!$R$16="NS"),仕様書作成!W29="T")=TRUE,"X","")</f>
        <v/>
      </c>
      <c r="X31" s="116" t="str">
        <f>IF(AND(OR(バルブ!$R$16=$BC$31,バルブ!$R$16="R",バルブ!$R$16="S",バルブ!$R$16="U",バルブ!$R$16="NS"),仕様書作成!X29="T")=TRUE,"X","")</f>
        <v/>
      </c>
      <c r="Y31" s="116" t="str">
        <f>IF(AND(OR(バルブ!$R$16=$BC$31,バルブ!$R$16="R",バルブ!$R$16="S",バルブ!$R$16="U",バルブ!$R$16="NS"),仕様書作成!Y29="T")=TRUE,"X","")</f>
        <v/>
      </c>
      <c r="Z31" s="116" t="str">
        <f>IF(AND(OR(バルブ!$R$16=$BC$31,バルブ!$R$16="R",バルブ!$R$16="S",バルブ!$R$16="U",バルブ!$R$16="NS"),仕様書作成!Z29="T")=TRUE,"X","")</f>
        <v/>
      </c>
      <c r="AA31" s="116" t="str">
        <f>IF(AND(OR(バルブ!$R$16=$BC$31,バルブ!$R$16="R",バルブ!$R$16="S",バルブ!$R$16="U",バルブ!$R$16="NS"),仕様書作成!AA29="T")=TRUE,"X","")</f>
        <v/>
      </c>
      <c r="AB31" s="116" t="str">
        <f>IF(AND(OR(バルブ!$R$16=$BC$31,バルブ!$R$16="R",バルブ!$R$16="S",バルブ!$R$16="U",バルブ!$R$16="NS"),仕様書作成!AB29="T")=TRUE,"X","")</f>
        <v/>
      </c>
      <c r="AC31" s="116" t="str">
        <f>IF(AND(OR(バルブ!$R$16=$BC$31,バルブ!$R$16="R",バルブ!$R$16="S",バルブ!$R$16="U",バルブ!$R$16="NS"),仕様書作成!AC29="T")=TRUE,"X","")</f>
        <v/>
      </c>
      <c r="AD31" s="116" t="str">
        <f>IF(AND(OR(バルブ!$R$16=$BC$31,バルブ!$R$16="R",バルブ!$R$16="S",バルブ!$R$16="U",バルブ!$R$16="NS"),仕様書作成!AD29="T")=TRUE,"X","")</f>
        <v/>
      </c>
      <c r="AE31" s="116" t="str">
        <f>IF(AND(OR(バルブ!$R$16=$BC$31,バルブ!$R$16="R",バルブ!$R$16="S",バルブ!$R$16="U",バルブ!$R$16="NS"),仕様書作成!AE29="T")=TRUE,"X","")</f>
        <v/>
      </c>
      <c r="AF31" s="116" t="str">
        <f>IF(AND(OR(バルブ!$R$16=$BC$31,バルブ!$R$16="R",バルブ!$R$16="S",バルブ!$R$16="U",バルブ!$R$16="NS"),仕様書作成!AF29="T")=TRUE,"X","")</f>
        <v/>
      </c>
      <c r="AG31" s="116" t="str">
        <f>IF(AND(OR(バルブ!$R$16=$BC$31,バルブ!$R$16="R",バルブ!$R$16="S",バルブ!$R$16="U",バルブ!$R$16="NS"),仕様書作成!AG29="T")=TRUE,"X","")</f>
        <v/>
      </c>
      <c r="AH31" s="116" t="str">
        <f>IF(AND(OR(バルブ!$R$16=$BC$31,バルブ!$R$16="R",バルブ!$R$16="S",バルブ!$R$16="U",バルブ!$R$16="NS"),仕様書作成!AH29="T")=TRUE,"X","")</f>
        <v/>
      </c>
      <c r="AI31" s="626"/>
      <c r="AJ31" s="655"/>
      <c r="AK31" s="554"/>
      <c r="AL31" s="554"/>
      <c r="AM31" s="554"/>
      <c r="AN31" s="554"/>
      <c r="AO31" s="656"/>
      <c r="AP31" s="166"/>
      <c r="AQ31" s="366"/>
      <c r="AR31" s="366"/>
      <c r="AS31" s="366"/>
      <c r="BB31" s="318" t="s">
        <v>459</v>
      </c>
      <c r="BC31" s="318" t="s">
        <v>237</v>
      </c>
      <c r="BQ31" s="340" t="s">
        <v>956</v>
      </c>
      <c r="BR31" s="340" t="s">
        <v>951</v>
      </c>
      <c r="BS31" s="340" t="s">
        <v>952</v>
      </c>
      <c r="BT31" s="340" t="s">
        <v>953</v>
      </c>
      <c r="BU31" s="340" t="s">
        <v>954</v>
      </c>
      <c r="BV31" s="340" t="s">
        <v>957</v>
      </c>
      <c r="BW31" s="340" t="s">
        <v>958</v>
      </c>
      <c r="BX31" s="340" t="s">
        <v>955</v>
      </c>
      <c r="DG31" s="340" t="s">
        <v>866</v>
      </c>
      <c r="DI31" s="97" t="str">
        <f>IF(K49="","","SY"&amp;K$12&amp;"0M-38-2A-"&amp;K49)</f>
        <v/>
      </c>
      <c r="DJ31" s="97" t="str">
        <f t="shared" ref="DJ31:EF31" si="13">IF(L49="","","SY"&amp;L$12&amp;"0M-38-2A-"&amp;L49)</f>
        <v/>
      </c>
      <c r="DK31" s="97" t="str">
        <f t="shared" si="13"/>
        <v/>
      </c>
      <c r="DL31" s="97" t="str">
        <f t="shared" si="13"/>
        <v/>
      </c>
      <c r="DM31" s="97" t="str">
        <f t="shared" si="13"/>
        <v/>
      </c>
      <c r="DN31" s="97" t="str">
        <f t="shared" si="13"/>
        <v/>
      </c>
      <c r="DO31" s="97" t="str">
        <f t="shared" si="13"/>
        <v/>
      </c>
      <c r="DP31" s="97" t="str">
        <f t="shared" si="13"/>
        <v/>
      </c>
      <c r="DQ31" s="97" t="str">
        <f t="shared" si="13"/>
        <v/>
      </c>
      <c r="DR31" s="97" t="str">
        <f t="shared" si="13"/>
        <v/>
      </c>
      <c r="DS31" s="97" t="str">
        <f t="shared" si="13"/>
        <v/>
      </c>
      <c r="DT31" s="97" t="str">
        <f t="shared" si="13"/>
        <v/>
      </c>
      <c r="DU31" s="97" t="str">
        <f t="shared" si="13"/>
        <v/>
      </c>
      <c r="DV31" s="97" t="str">
        <f t="shared" si="13"/>
        <v/>
      </c>
      <c r="DW31" s="97" t="str">
        <f t="shared" si="13"/>
        <v/>
      </c>
      <c r="DX31" s="97" t="str">
        <f t="shared" si="13"/>
        <v/>
      </c>
      <c r="DY31" s="97" t="str">
        <f t="shared" si="13"/>
        <v/>
      </c>
      <c r="DZ31" s="97" t="str">
        <f t="shared" si="13"/>
        <v/>
      </c>
      <c r="EA31" s="97" t="str">
        <f t="shared" si="13"/>
        <v/>
      </c>
      <c r="EB31" s="97" t="str">
        <f t="shared" si="13"/>
        <v/>
      </c>
      <c r="EC31" s="97" t="str">
        <f t="shared" si="13"/>
        <v/>
      </c>
      <c r="ED31" s="97" t="str">
        <f t="shared" si="13"/>
        <v/>
      </c>
      <c r="EE31" s="97" t="str">
        <f t="shared" si="13"/>
        <v/>
      </c>
      <c r="EF31" s="97" t="str">
        <f t="shared" si="13"/>
        <v/>
      </c>
      <c r="EG31" s="97"/>
    </row>
    <row r="32" spans="2:137" hidden="1" x14ac:dyDescent="0.15">
      <c r="DG32" s="340" t="s">
        <v>145</v>
      </c>
      <c r="DI32" s="97" t="str">
        <f>IF(K51="","","SY"&amp;K$12&amp;"0M-38-3A-"&amp;K51)</f>
        <v/>
      </c>
      <c r="DJ32" s="97" t="str">
        <f t="shared" ref="DJ32:EF32" si="14">IF(L51="","","SY"&amp;L$12&amp;"0M-38-3A-"&amp;L51)</f>
        <v/>
      </c>
      <c r="DK32" s="97" t="str">
        <f t="shared" si="14"/>
        <v/>
      </c>
      <c r="DL32" s="97" t="str">
        <f t="shared" si="14"/>
        <v/>
      </c>
      <c r="DM32" s="97" t="str">
        <f t="shared" si="14"/>
        <v/>
      </c>
      <c r="DN32" s="97" t="str">
        <f t="shared" si="14"/>
        <v/>
      </c>
      <c r="DO32" s="97" t="str">
        <f t="shared" si="14"/>
        <v/>
      </c>
      <c r="DP32" s="97" t="str">
        <f t="shared" si="14"/>
        <v/>
      </c>
      <c r="DQ32" s="97" t="str">
        <f t="shared" si="14"/>
        <v/>
      </c>
      <c r="DR32" s="97" t="str">
        <f t="shared" si="14"/>
        <v/>
      </c>
      <c r="DS32" s="97" t="str">
        <f t="shared" si="14"/>
        <v/>
      </c>
      <c r="DT32" s="97" t="str">
        <f t="shared" si="14"/>
        <v/>
      </c>
      <c r="DU32" s="97" t="str">
        <f t="shared" si="14"/>
        <v/>
      </c>
      <c r="DV32" s="97" t="str">
        <f t="shared" si="14"/>
        <v/>
      </c>
      <c r="DW32" s="97" t="str">
        <f t="shared" si="14"/>
        <v/>
      </c>
      <c r="DX32" s="97" t="str">
        <f t="shared" si="14"/>
        <v/>
      </c>
      <c r="DY32" s="97" t="str">
        <f t="shared" si="14"/>
        <v/>
      </c>
      <c r="DZ32" s="97" t="str">
        <f t="shared" si="14"/>
        <v/>
      </c>
      <c r="EA32" s="97" t="str">
        <f t="shared" si="14"/>
        <v/>
      </c>
      <c r="EB32" s="97" t="str">
        <f t="shared" si="14"/>
        <v/>
      </c>
      <c r="EC32" s="97" t="str">
        <f t="shared" si="14"/>
        <v/>
      </c>
      <c r="ED32" s="97" t="str">
        <f t="shared" si="14"/>
        <v/>
      </c>
      <c r="EE32" s="97" t="str">
        <f t="shared" si="14"/>
        <v/>
      </c>
      <c r="EF32" s="97" t="str">
        <f t="shared" si="14"/>
        <v/>
      </c>
      <c r="EG32" s="97"/>
    </row>
    <row r="33" spans="2:137" hidden="1" x14ac:dyDescent="0.15">
      <c r="DG33" s="340" t="s">
        <v>146</v>
      </c>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row>
    <row r="34" spans="2:137" hidden="1" x14ac:dyDescent="0.15">
      <c r="DG34" s="340" t="s">
        <v>147</v>
      </c>
      <c r="DI34" s="97" t="str">
        <f t="shared" ref="DI34:EF34" si="15">IF(K55="","","SY"&amp;K$12&amp;"0M-39-1A-"&amp;K55)</f>
        <v/>
      </c>
      <c r="DJ34" s="97" t="str">
        <f t="shared" si="15"/>
        <v/>
      </c>
      <c r="DK34" s="97" t="str">
        <f t="shared" si="15"/>
        <v/>
      </c>
      <c r="DL34" s="97" t="str">
        <f t="shared" si="15"/>
        <v/>
      </c>
      <c r="DM34" s="97" t="str">
        <f t="shared" si="15"/>
        <v/>
      </c>
      <c r="DN34" s="97" t="str">
        <f t="shared" si="15"/>
        <v/>
      </c>
      <c r="DO34" s="97" t="str">
        <f t="shared" si="15"/>
        <v/>
      </c>
      <c r="DP34" s="97" t="str">
        <f t="shared" si="15"/>
        <v/>
      </c>
      <c r="DQ34" s="97" t="str">
        <f t="shared" si="15"/>
        <v/>
      </c>
      <c r="DR34" s="97" t="str">
        <f t="shared" si="15"/>
        <v/>
      </c>
      <c r="DS34" s="97" t="str">
        <f t="shared" si="15"/>
        <v/>
      </c>
      <c r="DT34" s="97" t="str">
        <f t="shared" si="15"/>
        <v/>
      </c>
      <c r="DU34" s="97" t="str">
        <f t="shared" si="15"/>
        <v/>
      </c>
      <c r="DV34" s="97" t="str">
        <f t="shared" si="15"/>
        <v/>
      </c>
      <c r="DW34" s="97" t="str">
        <f t="shared" si="15"/>
        <v/>
      </c>
      <c r="DX34" s="97" t="str">
        <f t="shared" si="15"/>
        <v/>
      </c>
      <c r="DY34" s="97" t="str">
        <f t="shared" si="15"/>
        <v/>
      </c>
      <c r="DZ34" s="97" t="str">
        <f t="shared" si="15"/>
        <v/>
      </c>
      <c r="EA34" s="97" t="str">
        <f t="shared" si="15"/>
        <v/>
      </c>
      <c r="EB34" s="97" t="str">
        <f t="shared" si="15"/>
        <v/>
      </c>
      <c r="EC34" s="97" t="str">
        <f t="shared" si="15"/>
        <v/>
      </c>
      <c r="ED34" s="97" t="str">
        <f t="shared" si="15"/>
        <v/>
      </c>
      <c r="EE34" s="97" t="str">
        <f t="shared" si="15"/>
        <v/>
      </c>
      <c r="EF34" s="97" t="str">
        <f t="shared" si="15"/>
        <v/>
      </c>
      <c r="EG34" s="97"/>
    </row>
    <row r="35" spans="2:137" hidden="1" x14ac:dyDescent="0.15">
      <c r="DG35" s="340" t="s">
        <v>148</v>
      </c>
      <c r="DI35" s="97" t="str">
        <f t="shared" ref="DI35:EF35" si="16">IF(K57="","","SY"&amp;K$12&amp;"0M-39-2A-"&amp;K57)</f>
        <v/>
      </c>
      <c r="DJ35" s="97" t="str">
        <f t="shared" si="16"/>
        <v/>
      </c>
      <c r="DK35" s="97" t="str">
        <f t="shared" si="16"/>
        <v/>
      </c>
      <c r="DL35" s="97" t="str">
        <f t="shared" si="16"/>
        <v/>
      </c>
      <c r="DM35" s="97" t="str">
        <f t="shared" si="16"/>
        <v/>
      </c>
      <c r="DN35" s="97" t="str">
        <f t="shared" si="16"/>
        <v/>
      </c>
      <c r="DO35" s="97" t="str">
        <f t="shared" si="16"/>
        <v/>
      </c>
      <c r="DP35" s="97" t="str">
        <f t="shared" si="16"/>
        <v/>
      </c>
      <c r="DQ35" s="97" t="str">
        <f t="shared" si="16"/>
        <v/>
      </c>
      <c r="DR35" s="97" t="str">
        <f t="shared" si="16"/>
        <v/>
      </c>
      <c r="DS35" s="97" t="str">
        <f t="shared" si="16"/>
        <v/>
      </c>
      <c r="DT35" s="97" t="str">
        <f t="shared" si="16"/>
        <v/>
      </c>
      <c r="DU35" s="97" t="str">
        <f t="shared" si="16"/>
        <v/>
      </c>
      <c r="DV35" s="97" t="str">
        <f t="shared" si="16"/>
        <v/>
      </c>
      <c r="DW35" s="97" t="str">
        <f t="shared" si="16"/>
        <v/>
      </c>
      <c r="DX35" s="97" t="str">
        <f t="shared" si="16"/>
        <v/>
      </c>
      <c r="DY35" s="97" t="str">
        <f t="shared" si="16"/>
        <v/>
      </c>
      <c r="DZ35" s="97" t="str">
        <f t="shared" si="16"/>
        <v/>
      </c>
      <c r="EA35" s="97" t="str">
        <f t="shared" si="16"/>
        <v/>
      </c>
      <c r="EB35" s="97" t="str">
        <f t="shared" si="16"/>
        <v/>
      </c>
      <c r="EC35" s="97" t="str">
        <f t="shared" si="16"/>
        <v/>
      </c>
      <c r="ED35" s="97" t="str">
        <f t="shared" si="16"/>
        <v/>
      </c>
      <c r="EE35" s="97" t="str">
        <f t="shared" si="16"/>
        <v/>
      </c>
      <c r="EF35" s="97" t="str">
        <f t="shared" si="16"/>
        <v/>
      </c>
      <c r="EG35" s="97"/>
    </row>
    <row r="36" spans="2:137" ht="15" customHeight="1" x14ac:dyDescent="0.15">
      <c r="B36" s="590"/>
      <c r="C36" s="558" t="s">
        <v>734</v>
      </c>
      <c r="D36" s="559"/>
      <c r="E36" s="559"/>
      <c r="F36" s="559"/>
      <c r="G36" s="559"/>
      <c r="H36" s="559"/>
      <c r="I36" s="560"/>
      <c r="J36" s="591" t="s">
        <v>255</v>
      </c>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591" t="s">
        <v>255</v>
      </c>
      <c r="AJ36" s="561" t="s">
        <v>93</v>
      </c>
      <c r="AK36" s="472"/>
      <c r="AL36" s="472"/>
      <c r="AM36" s="472"/>
      <c r="AN36" s="472"/>
      <c r="AO36" s="562"/>
      <c r="AP36" s="168" t="str">
        <f>IF(COUNTA(K36:AH36)=0,"",COUNTA(K36:AH36))</f>
        <v/>
      </c>
      <c r="AQ36" s="367"/>
      <c r="AR36" s="366"/>
      <c r="AS36" s="366"/>
      <c r="BR36" s="340" t="s">
        <v>791</v>
      </c>
      <c r="DG36" s="340" t="s">
        <v>149</v>
      </c>
      <c r="DI36" s="97" t="str">
        <f t="shared" ref="DI36:EF36" si="17">IF(K59="","","SY"&amp;K$12&amp;"0M-39-3A-"&amp;K59)</f>
        <v/>
      </c>
      <c r="DJ36" s="97" t="str">
        <f t="shared" si="17"/>
        <v/>
      </c>
      <c r="DK36" s="97" t="str">
        <f t="shared" si="17"/>
        <v/>
      </c>
      <c r="DL36" s="97" t="str">
        <f t="shared" si="17"/>
        <v/>
      </c>
      <c r="DM36" s="97" t="str">
        <f t="shared" si="17"/>
        <v/>
      </c>
      <c r="DN36" s="97" t="str">
        <f t="shared" si="17"/>
        <v/>
      </c>
      <c r="DO36" s="97" t="str">
        <f t="shared" si="17"/>
        <v/>
      </c>
      <c r="DP36" s="97" t="str">
        <f t="shared" si="17"/>
        <v/>
      </c>
      <c r="DQ36" s="97" t="str">
        <f t="shared" si="17"/>
        <v/>
      </c>
      <c r="DR36" s="97" t="str">
        <f t="shared" si="17"/>
        <v/>
      </c>
      <c r="DS36" s="97" t="str">
        <f t="shared" si="17"/>
        <v/>
      </c>
      <c r="DT36" s="97" t="str">
        <f t="shared" si="17"/>
        <v/>
      </c>
      <c r="DU36" s="97" t="str">
        <f t="shared" si="17"/>
        <v/>
      </c>
      <c r="DV36" s="97" t="str">
        <f t="shared" si="17"/>
        <v/>
      </c>
      <c r="DW36" s="97" t="str">
        <f t="shared" si="17"/>
        <v/>
      </c>
      <c r="DX36" s="97" t="str">
        <f t="shared" si="17"/>
        <v/>
      </c>
      <c r="DY36" s="97" t="str">
        <f t="shared" si="17"/>
        <v/>
      </c>
      <c r="DZ36" s="97" t="str">
        <f t="shared" si="17"/>
        <v/>
      </c>
      <c r="EA36" s="97" t="str">
        <f t="shared" si="17"/>
        <v/>
      </c>
      <c r="EB36" s="97" t="str">
        <f t="shared" si="17"/>
        <v/>
      </c>
      <c r="EC36" s="97" t="str">
        <f t="shared" si="17"/>
        <v/>
      </c>
      <c r="ED36" s="97" t="str">
        <f t="shared" si="17"/>
        <v/>
      </c>
      <c r="EE36" s="97" t="str">
        <f t="shared" si="17"/>
        <v/>
      </c>
      <c r="EF36" s="97" t="str">
        <f t="shared" si="17"/>
        <v/>
      </c>
      <c r="EG36" s="97"/>
    </row>
    <row r="37" spans="2:137" ht="12" customHeight="1" x14ac:dyDescent="0.15">
      <c r="B37" s="470"/>
      <c r="C37" s="556" t="str">
        <f>IF(COUNTIF(K37:AH37,"X")&gt;0,$BB$37,"")</f>
        <v/>
      </c>
      <c r="D37" s="487"/>
      <c r="E37" s="487"/>
      <c r="F37" s="487"/>
      <c r="G37" s="487"/>
      <c r="H37" s="487"/>
      <c r="I37" s="557"/>
      <c r="J37" s="470"/>
      <c r="K37" s="391" t="str">
        <f>IF(AND(AND(K14&lt;&gt;"",K15&lt;&gt;""),K36&lt;&gt;"")=TRUE,"X","")</f>
        <v/>
      </c>
      <c r="L37" s="391" t="str">
        <f t="shared" ref="L37:AH37" si="18">IF(AND(AND(L14&lt;&gt;"",L15&lt;&gt;""),L36&lt;&gt;"")=TRUE,"X","")</f>
        <v/>
      </c>
      <c r="M37" s="391" t="str">
        <f t="shared" si="18"/>
        <v/>
      </c>
      <c r="N37" s="391" t="str">
        <f t="shared" si="18"/>
        <v/>
      </c>
      <c r="O37" s="391" t="str">
        <f t="shared" si="18"/>
        <v/>
      </c>
      <c r="P37" s="391" t="str">
        <f t="shared" si="18"/>
        <v/>
      </c>
      <c r="Q37" s="391" t="str">
        <f t="shared" si="18"/>
        <v/>
      </c>
      <c r="R37" s="391" t="str">
        <f t="shared" si="18"/>
        <v/>
      </c>
      <c r="S37" s="391" t="str">
        <f t="shared" si="18"/>
        <v/>
      </c>
      <c r="T37" s="391" t="str">
        <f t="shared" si="18"/>
        <v/>
      </c>
      <c r="U37" s="391" t="str">
        <f t="shared" si="18"/>
        <v/>
      </c>
      <c r="V37" s="391" t="str">
        <f t="shared" si="18"/>
        <v/>
      </c>
      <c r="W37" s="391" t="str">
        <f t="shared" si="18"/>
        <v/>
      </c>
      <c r="X37" s="391" t="str">
        <f t="shared" si="18"/>
        <v/>
      </c>
      <c r="Y37" s="391" t="str">
        <f t="shared" si="18"/>
        <v/>
      </c>
      <c r="Z37" s="391" t="str">
        <f t="shared" si="18"/>
        <v/>
      </c>
      <c r="AA37" s="391" t="str">
        <f t="shared" si="18"/>
        <v/>
      </c>
      <c r="AB37" s="391" t="str">
        <f t="shared" si="18"/>
        <v/>
      </c>
      <c r="AC37" s="391" t="str">
        <f t="shared" si="18"/>
        <v/>
      </c>
      <c r="AD37" s="391" t="str">
        <f t="shared" si="18"/>
        <v/>
      </c>
      <c r="AE37" s="391" t="str">
        <f t="shared" si="18"/>
        <v/>
      </c>
      <c r="AF37" s="391" t="str">
        <f t="shared" si="18"/>
        <v/>
      </c>
      <c r="AG37" s="391" t="str">
        <f t="shared" si="18"/>
        <v/>
      </c>
      <c r="AH37" s="391" t="str">
        <f t="shared" si="18"/>
        <v/>
      </c>
      <c r="AI37" s="470"/>
      <c r="AJ37" s="623" t="str">
        <f>IF(COUNTIF(K37:AH37,"X")&gt;0,$BC$37,"")</f>
        <v/>
      </c>
      <c r="AK37" s="490"/>
      <c r="AL37" s="490"/>
      <c r="AM37" s="490"/>
      <c r="AN37" s="490"/>
      <c r="AO37" s="490"/>
      <c r="AP37" s="491"/>
      <c r="AQ37" s="236"/>
      <c r="AR37" s="366"/>
      <c r="AS37" s="366"/>
      <c r="BB37" s="318" t="s">
        <v>460</v>
      </c>
      <c r="BC37" s="318" t="s">
        <v>461</v>
      </c>
      <c r="DG37" s="340" t="s">
        <v>792</v>
      </c>
      <c r="DI37" s="97" t="str">
        <f t="shared" ref="DI37:EF37" si="19">IF(K78="","","SY50M-120-1A-"&amp;K78)</f>
        <v/>
      </c>
      <c r="DJ37" s="97" t="str">
        <f t="shared" si="19"/>
        <v/>
      </c>
      <c r="DK37" s="97" t="str">
        <f t="shared" si="19"/>
        <v/>
      </c>
      <c r="DL37" s="97" t="str">
        <f t="shared" si="19"/>
        <v/>
      </c>
      <c r="DM37" s="97" t="str">
        <f t="shared" si="19"/>
        <v/>
      </c>
      <c r="DN37" s="97" t="str">
        <f t="shared" si="19"/>
        <v/>
      </c>
      <c r="DO37" s="97" t="str">
        <f t="shared" si="19"/>
        <v/>
      </c>
      <c r="DP37" s="97" t="str">
        <f t="shared" si="19"/>
        <v/>
      </c>
      <c r="DQ37" s="97" t="str">
        <f t="shared" si="19"/>
        <v/>
      </c>
      <c r="DR37" s="97" t="str">
        <f t="shared" si="19"/>
        <v/>
      </c>
      <c r="DS37" s="97" t="str">
        <f t="shared" si="19"/>
        <v/>
      </c>
      <c r="DT37" s="97" t="str">
        <f t="shared" si="19"/>
        <v/>
      </c>
      <c r="DU37" s="97" t="str">
        <f t="shared" si="19"/>
        <v/>
      </c>
      <c r="DV37" s="97" t="str">
        <f t="shared" si="19"/>
        <v/>
      </c>
      <c r="DW37" s="97" t="str">
        <f t="shared" si="19"/>
        <v/>
      </c>
      <c r="DX37" s="97" t="str">
        <f t="shared" si="19"/>
        <v/>
      </c>
      <c r="DY37" s="97" t="str">
        <f t="shared" si="19"/>
        <v/>
      </c>
      <c r="DZ37" s="97" t="str">
        <f t="shared" si="19"/>
        <v/>
      </c>
      <c r="EA37" s="97" t="str">
        <f t="shared" si="19"/>
        <v/>
      </c>
      <c r="EB37" s="97" t="str">
        <f t="shared" si="19"/>
        <v/>
      </c>
      <c r="EC37" s="97" t="str">
        <f t="shared" si="19"/>
        <v/>
      </c>
      <c r="ED37" s="97" t="str">
        <f t="shared" si="19"/>
        <v/>
      </c>
      <c r="EE37" s="97" t="str">
        <f t="shared" si="19"/>
        <v/>
      </c>
      <c r="EF37" s="97" t="str">
        <f t="shared" si="19"/>
        <v/>
      </c>
      <c r="EG37" s="97"/>
    </row>
    <row r="38" spans="2:137" ht="15" customHeight="1" x14ac:dyDescent="0.15">
      <c r="B38" s="697" t="s">
        <v>94</v>
      </c>
      <c r="C38" s="471" t="s">
        <v>95</v>
      </c>
      <c r="D38" s="585"/>
      <c r="E38" s="585"/>
      <c r="F38" s="585"/>
      <c r="G38" s="585"/>
      <c r="H38" s="585"/>
      <c r="I38" s="586"/>
      <c r="J38" s="294" t="str">
        <f>IF(OR(ベース!$R$46="B",ベース!$R$46="D"),仕様書作成!$BG39,"")</f>
        <v/>
      </c>
      <c r="K38" s="300"/>
      <c r="L38" s="301"/>
      <c r="M38" s="301"/>
      <c r="N38" s="301"/>
      <c r="O38" s="301"/>
      <c r="P38" s="301"/>
      <c r="Q38" s="301"/>
      <c r="R38" s="301"/>
      <c r="S38" s="301"/>
      <c r="T38" s="301"/>
      <c r="U38" s="301"/>
      <c r="V38" s="301"/>
      <c r="W38" s="301"/>
      <c r="X38" s="301"/>
      <c r="Y38" s="301"/>
      <c r="Z38" s="301"/>
      <c r="AA38" s="301"/>
      <c r="AB38" s="301"/>
      <c r="AC38" s="301"/>
      <c r="AD38" s="301"/>
      <c r="AE38" s="301"/>
      <c r="AF38" s="301"/>
      <c r="AG38" s="301"/>
      <c r="AH38" s="302"/>
      <c r="AI38" s="294" t="str">
        <f>IF(OR(ベース!$R$46="B",ベース!$R$46="U"),仕様書作成!$BG39,"")</f>
        <v/>
      </c>
      <c r="AJ38" s="564" t="s">
        <v>895</v>
      </c>
      <c r="AK38" s="565"/>
      <c r="AL38" s="565"/>
      <c r="AM38" s="565"/>
      <c r="AN38" s="565"/>
      <c r="AO38" s="566"/>
      <c r="AP38" s="295"/>
      <c r="AQ38" s="340">
        <f>COUNTA(K38:AH38)</f>
        <v>0</v>
      </c>
      <c r="AR38" s="340" t="str">
        <f>IF(ベース!$R$46="B",仕様書作成!AQ38+1,IF(OR(ベース!$R$46="D",ベース!$R$46="U"),仕様書作成!AQ38,""))</f>
        <v/>
      </c>
      <c r="BQ38" s="340" t="s">
        <v>951</v>
      </c>
      <c r="BR38" s="340" t="s">
        <v>952</v>
      </c>
      <c r="BS38" s="340" t="s">
        <v>953</v>
      </c>
      <c r="BT38" s="340" t="s">
        <v>954</v>
      </c>
      <c r="BU38" s="340" t="s">
        <v>955</v>
      </c>
      <c r="DG38" s="340" t="s">
        <v>793</v>
      </c>
      <c r="DI38" s="97" t="str">
        <f t="shared" ref="DI38:EF38" si="20">IF(K36="","","SY"&amp;K$12&amp;"0M-26-1A")</f>
        <v/>
      </c>
      <c r="DJ38" s="97" t="str">
        <f t="shared" si="20"/>
        <v/>
      </c>
      <c r="DK38" s="97" t="str">
        <f t="shared" si="20"/>
        <v/>
      </c>
      <c r="DL38" s="97" t="str">
        <f t="shared" si="20"/>
        <v/>
      </c>
      <c r="DM38" s="97" t="str">
        <f t="shared" si="20"/>
        <v/>
      </c>
      <c r="DN38" s="97" t="str">
        <f t="shared" si="20"/>
        <v/>
      </c>
      <c r="DO38" s="97" t="str">
        <f t="shared" si="20"/>
        <v/>
      </c>
      <c r="DP38" s="97" t="str">
        <f t="shared" si="20"/>
        <v/>
      </c>
      <c r="DQ38" s="97" t="str">
        <f t="shared" si="20"/>
        <v/>
      </c>
      <c r="DR38" s="97" t="str">
        <f t="shared" si="20"/>
        <v/>
      </c>
      <c r="DS38" s="97" t="str">
        <f t="shared" si="20"/>
        <v/>
      </c>
      <c r="DT38" s="97" t="str">
        <f t="shared" si="20"/>
        <v/>
      </c>
      <c r="DU38" s="97" t="str">
        <f t="shared" si="20"/>
        <v/>
      </c>
      <c r="DV38" s="97" t="str">
        <f t="shared" si="20"/>
        <v/>
      </c>
      <c r="DW38" s="97" t="str">
        <f t="shared" si="20"/>
        <v/>
      </c>
      <c r="DX38" s="97" t="str">
        <f t="shared" si="20"/>
        <v/>
      </c>
      <c r="DY38" s="97" t="str">
        <f t="shared" si="20"/>
        <v/>
      </c>
      <c r="DZ38" s="97" t="str">
        <f t="shared" si="20"/>
        <v/>
      </c>
      <c r="EA38" s="97" t="str">
        <f t="shared" si="20"/>
        <v/>
      </c>
      <c r="EB38" s="97" t="str">
        <f t="shared" si="20"/>
        <v/>
      </c>
      <c r="EC38" s="97" t="str">
        <f t="shared" si="20"/>
        <v/>
      </c>
      <c r="ED38" s="97" t="str">
        <f t="shared" si="20"/>
        <v/>
      </c>
      <c r="EE38" s="97" t="str">
        <f t="shared" si="20"/>
        <v/>
      </c>
      <c r="EF38" s="97" t="str">
        <f t="shared" si="20"/>
        <v/>
      </c>
      <c r="EG38" s="97"/>
    </row>
    <row r="39" spans="2:137" ht="12" customHeight="1" x14ac:dyDescent="0.15">
      <c r="B39" s="697"/>
      <c r="C39" s="659" t="str">
        <f>IF(COUNTA(K38:AH38)&gt;0,BB39&amp;" : "&amp;AR38&amp;"箇所",IF(AND(COUNTA(K38:AH38)=0,COUNTIF(K39:AH39,"→")&gt;0),BC39,""))</f>
        <v/>
      </c>
      <c r="D39" s="660"/>
      <c r="E39" s="660"/>
      <c r="F39" s="660"/>
      <c r="G39" s="660"/>
      <c r="H39" s="660"/>
      <c r="I39" s="661"/>
      <c r="J39" s="296" t="str">
        <f>IF(C39=BB39,BD39,"")</f>
        <v/>
      </c>
      <c r="K39" s="304"/>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6"/>
      <c r="AI39" s="296" t="str">
        <f>IF(C39=BB39,BD39,"")</f>
        <v/>
      </c>
      <c r="AJ39" s="587" t="str">
        <f>IF(AND(AQ38=0,AQ39&gt;0),BF39,IF(AQ38=0,"",IF(AR39&lt;0,BF39,IF(AR39&gt;0,BE39,""))))</f>
        <v/>
      </c>
      <c r="AK39" s="588"/>
      <c r="AL39" s="588"/>
      <c r="AM39" s="588"/>
      <c r="AN39" s="588"/>
      <c r="AO39" s="589"/>
      <c r="AP39" s="297"/>
      <c r="AQ39" s="340">
        <f>COUNTA(K39:AH39)</f>
        <v>0</v>
      </c>
      <c r="AR39" s="340" t="e">
        <f>AR38-AQ39</f>
        <v>#VALUE!</v>
      </c>
      <c r="BB39" s="318" t="s">
        <v>96</v>
      </c>
      <c r="BC39" s="318" t="s">
        <v>97</v>
      </c>
      <c r="BD39" s="318" t="s">
        <v>98</v>
      </c>
      <c r="BE39" s="318" t="s">
        <v>99</v>
      </c>
      <c r="BF39" s="318" t="s">
        <v>100</v>
      </c>
      <c r="BG39" s="340" t="s">
        <v>867</v>
      </c>
      <c r="BQ39" s="341" t="s">
        <v>868</v>
      </c>
      <c r="DG39" s="340" t="s">
        <v>867</v>
      </c>
      <c r="DI39" s="97" t="str">
        <f t="shared" ref="DI39:EF39" si="21">IF(K62="","","SY"&amp;K$12&amp;"0M-50-1A")</f>
        <v/>
      </c>
      <c r="DJ39" s="97" t="str">
        <f t="shared" si="21"/>
        <v/>
      </c>
      <c r="DK39" s="97" t="str">
        <f t="shared" si="21"/>
        <v/>
      </c>
      <c r="DL39" s="97" t="str">
        <f t="shared" si="21"/>
        <v/>
      </c>
      <c r="DM39" s="97" t="str">
        <f t="shared" si="21"/>
        <v/>
      </c>
      <c r="DN39" s="97" t="str">
        <f t="shared" si="21"/>
        <v/>
      </c>
      <c r="DO39" s="97" t="str">
        <f t="shared" si="21"/>
        <v/>
      </c>
      <c r="DP39" s="97" t="str">
        <f t="shared" si="21"/>
        <v/>
      </c>
      <c r="DQ39" s="97" t="str">
        <f t="shared" si="21"/>
        <v/>
      </c>
      <c r="DR39" s="97" t="str">
        <f t="shared" si="21"/>
        <v/>
      </c>
      <c r="DS39" s="97" t="str">
        <f t="shared" si="21"/>
        <v/>
      </c>
      <c r="DT39" s="97" t="str">
        <f t="shared" si="21"/>
        <v/>
      </c>
      <c r="DU39" s="97" t="str">
        <f t="shared" si="21"/>
        <v/>
      </c>
      <c r="DV39" s="97" t="str">
        <f t="shared" si="21"/>
        <v/>
      </c>
      <c r="DW39" s="97" t="str">
        <f t="shared" si="21"/>
        <v/>
      </c>
      <c r="DX39" s="97" t="str">
        <f t="shared" si="21"/>
        <v/>
      </c>
      <c r="DY39" s="97" t="str">
        <f t="shared" si="21"/>
        <v/>
      </c>
      <c r="DZ39" s="97" t="str">
        <f t="shared" si="21"/>
        <v/>
      </c>
      <c r="EA39" s="97" t="str">
        <f t="shared" si="21"/>
        <v/>
      </c>
      <c r="EB39" s="97" t="str">
        <f t="shared" si="21"/>
        <v/>
      </c>
      <c r="EC39" s="97" t="str">
        <f t="shared" si="21"/>
        <v/>
      </c>
      <c r="ED39" s="97" t="str">
        <f t="shared" si="21"/>
        <v/>
      </c>
      <c r="EE39" s="97" t="str">
        <f t="shared" si="21"/>
        <v/>
      </c>
      <c r="EF39" s="97" t="str">
        <f t="shared" si="21"/>
        <v/>
      </c>
    </row>
    <row r="40" spans="2:137" ht="12" customHeight="1" x14ac:dyDescent="0.15">
      <c r="B40" s="697"/>
      <c r="C40" s="641" t="str">
        <f>IF(COUNTIF(K40:AH40,"XX")&gt;0,BB40,IF(COUNTIF(K40:AH40,"XXX")&gt;0,BD40,""))</f>
        <v/>
      </c>
      <c r="D40" s="642"/>
      <c r="E40" s="642"/>
      <c r="F40" s="642"/>
      <c r="G40" s="642"/>
      <c r="H40" s="642"/>
      <c r="I40" s="643"/>
      <c r="J40" s="172"/>
      <c r="K40" s="298" t="str">
        <f>IF(AND(OR(AND(K14&lt;&gt;"",K15&lt;&gt;""),K36&lt;&gt;""),K38&lt;&gt;""),"XX",IF(AND(K38&lt;&gt;"",K41&lt;&gt;""),"XXX",""))</f>
        <v/>
      </c>
      <c r="L40" s="298" t="str">
        <f>IF(AND(OR(AND(L14&lt;&gt;"",L15&lt;&gt;""),L36&lt;&gt;""),L38&lt;&gt;""),"XX",IF(AND(L38&lt;&gt;"",L41&lt;&gt;""),"XXX",""))</f>
        <v/>
      </c>
      <c r="M40" s="298" t="str">
        <f>IF(AND(OR(AND(M14&lt;&gt;"",M15&lt;&gt;""),M36&lt;&gt;""),M38&lt;&gt;""),"XX",IF(AND(M38&lt;&gt;"",M41&lt;&gt;""),"XXX",""))</f>
        <v/>
      </c>
      <c r="N40" s="298" t="str">
        <f>IF(AND(OR(AND(N14&lt;&gt;"",N15&lt;&gt;""),N36&lt;&gt;""),N38&lt;&gt;""),"XX",IF(AND(N38&lt;&gt;"",N41&lt;&gt;""),"XXX",""))</f>
        <v/>
      </c>
      <c r="O40" s="298" t="str">
        <f t="shared" ref="O40:AH40" si="22">IF(AND(OR(AND(O14&lt;&gt;"",O15&lt;&gt;""),O36&lt;&gt;""),O38&lt;&gt;""),"XX",IF(AND(O38&lt;&gt;"",O41&lt;&gt;""),"XXX",""))</f>
        <v/>
      </c>
      <c r="P40" s="298" t="str">
        <f t="shared" si="22"/>
        <v/>
      </c>
      <c r="Q40" s="298" t="str">
        <f t="shared" si="22"/>
        <v/>
      </c>
      <c r="R40" s="298" t="str">
        <f t="shared" si="22"/>
        <v/>
      </c>
      <c r="S40" s="298" t="str">
        <f t="shared" si="22"/>
        <v/>
      </c>
      <c r="T40" s="298" t="str">
        <f t="shared" si="22"/>
        <v/>
      </c>
      <c r="U40" s="298" t="str">
        <f t="shared" si="22"/>
        <v/>
      </c>
      <c r="V40" s="298" t="str">
        <f t="shared" si="22"/>
        <v/>
      </c>
      <c r="W40" s="298" t="str">
        <f t="shared" si="22"/>
        <v/>
      </c>
      <c r="X40" s="298" t="str">
        <f t="shared" si="22"/>
        <v/>
      </c>
      <c r="Y40" s="298" t="str">
        <f t="shared" si="22"/>
        <v/>
      </c>
      <c r="Z40" s="298" t="str">
        <f t="shared" si="22"/>
        <v/>
      </c>
      <c r="AA40" s="298" t="str">
        <f t="shared" si="22"/>
        <v/>
      </c>
      <c r="AB40" s="298" t="str">
        <f t="shared" si="22"/>
        <v/>
      </c>
      <c r="AC40" s="298" t="str">
        <f t="shared" si="22"/>
        <v/>
      </c>
      <c r="AD40" s="298" t="str">
        <f t="shared" si="22"/>
        <v/>
      </c>
      <c r="AE40" s="298" t="str">
        <f t="shared" si="22"/>
        <v/>
      </c>
      <c r="AF40" s="298" t="str">
        <f t="shared" si="22"/>
        <v/>
      </c>
      <c r="AG40" s="298" t="str">
        <f t="shared" si="22"/>
        <v/>
      </c>
      <c r="AH40" s="298" t="str">
        <f t="shared" si="22"/>
        <v/>
      </c>
      <c r="AI40" s="172"/>
      <c r="AJ40" s="580"/>
      <c r="AK40" s="581"/>
      <c r="AL40" s="581"/>
      <c r="AM40" s="581"/>
      <c r="AN40" s="581"/>
      <c r="AO40" s="582"/>
      <c r="AP40" s="299"/>
      <c r="BB40" s="318" t="s">
        <v>101</v>
      </c>
      <c r="BC40" s="318" t="s">
        <v>102</v>
      </c>
      <c r="BD40" s="318" t="s">
        <v>103</v>
      </c>
      <c r="BE40" s="318" t="s">
        <v>98</v>
      </c>
      <c r="DG40" s="340" t="s">
        <v>869</v>
      </c>
      <c r="DI40" s="97" t="str">
        <f t="shared" ref="DI40:EF40" si="23">IF(K64="","","SY"&amp;K$12&amp;"0M-60-1A")</f>
        <v/>
      </c>
      <c r="DJ40" s="97" t="str">
        <f t="shared" si="23"/>
        <v/>
      </c>
      <c r="DK40" s="97" t="str">
        <f t="shared" si="23"/>
        <v/>
      </c>
      <c r="DL40" s="97" t="str">
        <f t="shared" si="23"/>
        <v/>
      </c>
      <c r="DM40" s="97" t="str">
        <f t="shared" si="23"/>
        <v/>
      </c>
      <c r="DN40" s="97" t="str">
        <f t="shared" si="23"/>
        <v/>
      </c>
      <c r="DO40" s="97" t="str">
        <f t="shared" si="23"/>
        <v/>
      </c>
      <c r="DP40" s="97" t="str">
        <f t="shared" si="23"/>
        <v/>
      </c>
      <c r="DQ40" s="97" t="str">
        <f t="shared" si="23"/>
        <v/>
      </c>
      <c r="DR40" s="97" t="str">
        <f t="shared" si="23"/>
        <v/>
      </c>
      <c r="DS40" s="97" t="str">
        <f t="shared" si="23"/>
        <v/>
      </c>
      <c r="DT40" s="97" t="str">
        <f t="shared" si="23"/>
        <v/>
      </c>
      <c r="DU40" s="97" t="str">
        <f t="shared" si="23"/>
        <v/>
      </c>
      <c r="DV40" s="97" t="str">
        <f t="shared" si="23"/>
        <v/>
      </c>
      <c r="DW40" s="97" t="str">
        <f t="shared" si="23"/>
        <v/>
      </c>
      <c r="DX40" s="97" t="str">
        <f t="shared" si="23"/>
        <v/>
      </c>
      <c r="DY40" s="97" t="str">
        <f t="shared" si="23"/>
        <v/>
      </c>
      <c r="DZ40" s="97" t="str">
        <f t="shared" si="23"/>
        <v/>
      </c>
      <c r="EA40" s="97" t="str">
        <f t="shared" si="23"/>
        <v/>
      </c>
      <c r="EB40" s="97" t="str">
        <f t="shared" si="23"/>
        <v/>
      </c>
      <c r="EC40" s="97" t="str">
        <f t="shared" si="23"/>
        <v/>
      </c>
      <c r="ED40" s="97" t="str">
        <f t="shared" si="23"/>
        <v/>
      </c>
      <c r="EE40" s="97" t="str">
        <f t="shared" si="23"/>
        <v/>
      </c>
      <c r="EF40" s="97" t="str">
        <f t="shared" si="23"/>
        <v/>
      </c>
    </row>
    <row r="41" spans="2:137" ht="15" customHeight="1" x14ac:dyDescent="0.15">
      <c r="B41" s="697"/>
      <c r="C41" s="471" t="s">
        <v>104</v>
      </c>
      <c r="D41" s="648"/>
      <c r="E41" s="648"/>
      <c r="F41" s="648"/>
      <c r="G41" s="648"/>
      <c r="H41" s="648"/>
      <c r="I41" s="649"/>
      <c r="J41" s="294" t="str">
        <f>IF(OR(ベース!$R$46="B",ベース!$R$46="D"),仕様書作成!$BG42,"")</f>
        <v/>
      </c>
      <c r="K41" s="300"/>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2"/>
      <c r="AI41" s="294" t="str">
        <f>IF(OR(ベース!$R$46="B",ベース!$R$46="U"),仕様書作成!$BG42,"")</f>
        <v/>
      </c>
      <c r="AJ41" s="564" t="s">
        <v>896</v>
      </c>
      <c r="AK41" s="565"/>
      <c r="AL41" s="565"/>
      <c r="AM41" s="565"/>
      <c r="AN41" s="565"/>
      <c r="AO41" s="566"/>
      <c r="AP41" s="295"/>
      <c r="AQ41" s="340">
        <f>COUNTA(K41:AH41)</f>
        <v>0</v>
      </c>
      <c r="AR41" s="340" t="str">
        <f>IF(ベース!$R$46="B",仕様書作成!AQ41+1,IF(OR(ベース!$R$46="D",ベース!$R$46="U"),仕様書作成!AQ41,""))</f>
        <v/>
      </c>
      <c r="BQ41" s="340" t="s">
        <v>951</v>
      </c>
      <c r="BR41" s="340" t="s">
        <v>952</v>
      </c>
      <c r="BS41" s="340" t="s">
        <v>953</v>
      </c>
      <c r="BT41" s="340" t="s">
        <v>954</v>
      </c>
      <c r="BU41" s="340" t="s">
        <v>955</v>
      </c>
      <c r="DG41" s="340" t="s">
        <v>794</v>
      </c>
      <c r="DI41" s="227" t="str">
        <f t="shared" ref="DI41:EF41" si="24">IF(K75="","","SY"&amp;K$12&amp;"0M-24-1A")</f>
        <v/>
      </c>
      <c r="DJ41" s="227" t="str">
        <f t="shared" si="24"/>
        <v/>
      </c>
      <c r="DK41" s="227" t="str">
        <f t="shared" si="24"/>
        <v/>
      </c>
      <c r="DL41" s="227" t="str">
        <f t="shared" si="24"/>
        <v/>
      </c>
      <c r="DM41" s="227" t="str">
        <f t="shared" si="24"/>
        <v/>
      </c>
      <c r="DN41" s="227" t="str">
        <f t="shared" si="24"/>
        <v/>
      </c>
      <c r="DO41" s="227" t="str">
        <f t="shared" si="24"/>
        <v/>
      </c>
      <c r="DP41" s="227" t="str">
        <f t="shared" si="24"/>
        <v/>
      </c>
      <c r="DQ41" s="227" t="str">
        <f t="shared" si="24"/>
        <v/>
      </c>
      <c r="DR41" s="227" t="str">
        <f t="shared" si="24"/>
        <v/>
      </c>
      <c r="DS41" s="227" t="str">
        <f t="shared" si="24"/>
        <v/>
      </c>
      <c r="DT41" s="227" t="str">
        <f t="shared" si="24"/>
        <v/>
      </c>
      <c r="DU41" s="227" t="str">
        <f t="shared" si="24"/>
        <v/>
      </c>
      <c r="DV41" s="227" t="str">
        <f t="shared" si="24"/>
        <v/>
      </c>
      <c r="DW41" s="227" t="str">
        <f t="shared" si="24"/>
        <v/>
      </c>
      <c r="DX41" s="227" t="str">
        <f t="shared" si="24"/>
        <v/>
      </c>
      <c r="DY41" s="227" t="str">
        <f t="shared" si="24"/>
        <v/>
      </c>
      <c r="DZ41" s="227" t="str">
        <f t="shared" si="24"/>
        <v/>
      </c>
      <c r="EA41" s="227" t="str">
        <f t="shared" si="24"/>
        <v/>
      </c>
      <c r="EB41" s="227" t="str">
        <f t="shared" si="24"/>
        <v/>
      </c>
      <c r="EC41" s="227" t="str">
        <f t="shared" si="24"/>
        <v/>
      </c>
      <c r="ED41" s="227" t="str">
        <f t="shared" si="24"/>
        <v/>
      </c>
      <c r="EE41" s="227" t="str">
        <f t="shared" si="24"/>
        <v/>
      </c>
      <c r="EF41" s="227" t="str">
        <f t="shared" si="24"/>
        <v/>
      </c>
    </row>
    <row r="42" spans="2:137" ht="12" customHeight="1" x14ac:dyDescent="0.15">
      <c r="B42" s="697"/>
      <c r="C42" s="659" t="str">
        <f>IF(COUNTA(K41:AH41)&gt;0,BB42&amp;" : "&amp;AR41&amp;"箇所",IF(AND(COUNTA(K41:AH41)=0,COUNTIF(K42:AH42,"→")&gt;0),BC42,""))</f>
        <v/>
      </c>
      <c r="D42" s="660"/>
      <c r="E42" s="660"/>
      <c r="F42" s="660"/>
      <c r="G42" s="660"/>
      <c r="H42" s="660"/>
      <c r="I42" s="661"/>
      <c r="J42" s="296" t="str">
        <f>IF(C42=BB42,BD42,"")</f>
        <v/>
      </c>
      <c r="K42" s="304"/>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6"/>
      <c r="AI42" s="296" t="str">
        <f>IF(C42=BB42,BD42,"")</f>
        <v/>
      </c>
      <c r="AJ42" s="587" t="str">
        <f>IF(AND(AQ41=0,AQ42&gt;0),BF42,IF(AQ41=0,"",IF(AR42&lt;0,BF42,IF(AR42&gt;0,BE42,""))))</f>
        <v/>
      </c>
      <c r="AK42" s="588"/>
      <c r="AL42" s="588"/>
      <c r="AM42" s="588"/>
      <c r="AN42" s="588"/>
      <c r="AO42" s="589"/>
      <c r="AP42" s="297"/>
      <c r="AQ42" s="340">
        <f>COUNTA(K42:AH42)</f>
        <v>0</v>
      </c>
      <c r="AR42" s="340" t="e">
        <f>AR41-AQ42</f>
        <v>#VALUE!</v>
      </c>
      <c r="BB42" s="318" t="s">
        <v>96</v>
      </c>
      <c r="BC42" s="318" t="s">
        <v>97</v>
      </c>
      <c r="BD42" s="318" t="s">
        <v>98</v>
      </c>
      <c r="BE42" s="318" t="s">
        <v>99</v>
      </c>
      <c r="BF42" s="318" t="s">
        <v>100</v>
      </c>
      <c r="BG42" s="340" t="s">
        <v>870</v>
      </c>
      <c r="BQ42" s="341" t="s">
        <v>868</v>
      </c>
    </row>
    <row r="43" spans="2:137" ht="12" customHeight="1" x14ac:dyDescent="0.15">
      <c r="B43" s="697"/>
      <c r="C43" s="641" t="str">
        <f>IF(COUNTIF(K43:AH43,"XX")&gt;0,BB43,IF(COUNTIF(K43:AH43,"XXX")&gt;0,BD43,""))</f>
        <v/>
      </c>
      <c r="D43" s="642"/>
      <c r="E43" s="642"/>
      <c r="F43" s="642"/>
      <c r="G43" s="642"/>
      <c r="H43" s="642"/>
      <c r="I43" s="643"/>
      <c r="J43" s="172"/>
      <c r="K43" s="298" t="str">
        <f>IF(AND(OR(AND(K14&lt;&gt;"",K15&lt;&gt;""),K36&lt;&gt;""),K41&lt;&gt;""),"XX",IF(AND(K41&lt;&gt;"",K38&lt;&gt;""),"XXX",""))</f>
        <v/>
      </c>
      <c r="L43" s="298" t="str">
        <f>IF(AND(OR(AND(L14&lt;&gt;"",L15&lt;&gt;""),L36&lt;&gt;""),L41&lt;&gt;""),"XX",IF(AND(L41&lt;&gt;"",L38&lt;&gt;""),"XXX",""))</f>
        <v/>
      </c>
      <c r="M43" s="298" t="str">
        <f>IF(AND(OR(AND(M14&lt;&gt;"",M15&lt;&gt;""),M36&lt;&gt;""),M41&lt;&gt;""),"XX",IF(AND(M41&lt;&gt;"",M38&lt;&gt;""),"XXX",""))</f>
        <v/>
      </c>
      <c r="N43" s="298" t="str">
        <f>IF(AND(OR(AND(N14&lt;&gt;"",N15&lt;&gt;""),N36&lt;&gt;""),N41&lt;&gt;""),"XX",IF(AND(N41&lt;&gt;"",N38&lt;&gt;""),"XXX",""))</f>
        <v/>
      </c>
      <c r="O43" s="298" t="str">
        <f t="shared" ref="O43:AH43" si="25">IF(AND(OR(AND(O14&lt;&gt;"",O15&lt;&gt;""),O36&lt;&gt;""),O41&lt;&gt;""),"XX",IF(AND(O41&lt;&gt;"",O38&lt;&gt;""),"XXX",""))</f>
        <v/>
      </c>
      <c r="P43" s="298" t="str">
        <f t="shared" si="25"/>
        <v/>
      </c>
      <c r="Q43" s="298" t="str">
        <f t="shared" si="25"/>
        <v/>
      </c>
      <c r="R43" s="298" t="str">
        <f t="shared" si="25"/>
        <v/>
      </c>
      <c r="S43" s="298" t="str">
        <f t="shared" si="25"/>
        <v/>
      </c>
      <c r="T43" s="298" t="str">
        <f t="shared" si="25"/>
        <v/>
      </c>
      <c r="U43" s="298" t="str">
        <f t="shared" si="25"/>
        <v/>
      </c>
      <c r="V43" s="298" t="str">
        <f t="shared" si="25"/>
        <v/>
      </c>
      <c r="W43" s="298" t="str">
        <f t="shared" si="25"/>
        <v/>
      </c>
      <c r="X43" s="298" t="str">
        <f t="shared" si="25"/>
        <v/>
      </c>
      <c r="Y43" s="298" t="str">
        <f t="shared" si="25"/>
        <v/>
      </c>
      <c r="Z43" s="298" t="str">
        <f t="shared" si="25"/>
        <v/>
      </c>
      <c r="AA43" s="298" t="str">
        <f t="shared" si="25"/>
        <v/>
      </c>
      <c r="AB43" s="298" t="str">
        <f t="shared" si="25"/>
        <v/>
      </c>
      <c r="AC43" s="298" t="str">
        <f t="shared" si="25"/>
        <v/>
      </c>
      <c r="AD43" s="298" t="str">
        <f t="shared" si="25"/>
        <v/>
      </c>
      <c r="AE43" s="298" t="str">
        <f t="shared" si="25"/>
        <v/>
      </c>
      <c r="AF43" s="298" t="str">
        <f t="shared" si="25"/>
        <v/>
      </c>
      <c r="AG43" s="298" t="str">
        <f t="shared" si="25"/>
        <v/>
      </c>
      <c r="AH43" s="298" t="str">
        <f t="shared" si="25"/>
        <v/>
      </c>
      <c r="AI43" s="172"/>
      <c r="AJ43" s="580"/>
      <c r="AK43" s="581"/>
      <c r="AL43" s="581"/>
      <c r="AM43" s="581"/>
      <c r="AN43" s="581"/>
      <c r="AO43" s="582"/>
      <c r="AP43" s="299"/>
      <c r="BB43" s="318" t="s">
        <v>101</v>
      </c>
      <c r="BC43" s="318" t="s">
        <v>102</v>
      </c>
      <c r="BD43" s="318" t="s">
        <v>105</v>
      </c>
    </row>
    <row r="44" spans="2:137" ht="15" customHeight="1" x14ac:dyDescent="0.15">
      <c r="B44" s="697"/>
      <c r="C44" s="471" t="s">
        <v>313</v>
      </c>
      <c r="D44" s="472"/>
      <c r="E44" s="472"/>
      <c r="F44" s="472"/>
      <c r="G44" s="472"/>
      <c r="H44" s="472"/>
      <c r="I44" s="473"/>
      <c r="J44" s="11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4" s="169"/>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1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4" s="471" t="str">
        <f>IF(OR(ベース!$R$28="QA",ベース!$R$28="NA",ベース!$R$28="NC",ベース!$R$28="DA",ベース!$R$28="VA",ベース!$R$28="FA",ベース!$R$28="EA"),仕様書作成!$BB$44,IF(OR(ベース!$R$28="QB",ベース!$R$28="NB",ベース!$R$28="ND",ベース!$R$28="DB",ベース!R28="VB",ベース!R28="FB",ベース!R28="EB"),仕様書作成!$BC$44,""))</f>
        <v/>
      </c>
      <c r="AK44" s="472"/>
      <c r="AL44" s="472"/>
      <c r="AM44" s="472"/>
      <c r="AN44" s="472"/>
      <c r="AO44" s="562"/>
      <c r="AP44" s="171" t="str">
        <f>IF(SUM(K44:AH44)=0,"",SUM(K44:AH44))</f>
        <v/>
      </c>
      <c r="AQ44" s="369"/>
      <c r="AR44" s="370"/>
      <c r="BB44" s="318" t="s">
        <v>795</v>
      </c>
      <c r="BC44" s="318" t="s">
        <v>796</v>
      </c>
      <c r="BD44" s="318" t="s">
        <v>797</v>
      </c>
    </row>
    <row r="45" spans="2:137" ht="12" customHeight="1" x14ac:dyDescent="0.15">
      <c r="B45" s="697"/>
      <c r="C45" s="521" t="str">
        <f>IF(COUNTIF(K45:AH45,"X")&gt;0,$BB$45,"")</f>
        <v/>
      </c>
      <c r="D45" s="490"/>
      <c r="E45" s="490"/>
      <c r="F45" s="490"/>
      <c r="G45" s="490"/>
      <c r="H45" s="490"/>
      <c r="I45" s="491"/>
      <c r="J45" s="172"/>
      <c r="K45" s="119" t="str">
        <f>IF(K14="","",IF(AND(K14&lt;&gt;1,K44=1),"X",""))</f>
        <v/>
      </c>
      <c r="L45" s="119" t="str">
        <f t="shared" ref="L45:AH45" si="26">IF(L14="","",IF(AND(L14&lt;&gt;1,L44=1),"X",""))</f>
        <v/>
      </c>
      <c r="M45" s="119" t="str">
        <f t="shared" si="26"/>
        <v/>
      </c>
      <c r="N45" s="119" t="str">
        <f t="shared" si="26"/>
        <v/>
      </c>
      <c r="O45" s="119" t="str">
        <f t="shared" si="26"/>
        <v/>
      </c>
      <c r="P45" s="119" t="str">
        <f t="shared" si="26"/>
        <v/>
      </c>
      <c r="Q45" s="119" t="str">
        <f t="shared" si="26"/>
        <v/>
      </c>
      <c r="R45" s="119" t="str">
        <f t="shared" si="26"/>
        <v/>
      </c>
      <c r="S45" s="119" t="str">
        <f t="shared" si="26"/>
        <v/>
      </c>
      <c r="T45" s="119" t="str">
        <f t="shared" si="26"/>
        <v/>
      </c>
      <c r="U45" s="119" t="str">
        <f t="shared" si="26"/>
        <v/>
      </c>
      <c r="V45" s="119" t="str">
        <f t="shared" si="26"/>
        <v/>
      </c>
      <c r="W45" s="119" t="str">
        <f t="shared" si="26"/>
        <v/>
      </c>
      <c r="X45" s="119" t="str">
        <f t="shared" si="26"/>
        <v/>
      </c>
      <c r="Y45" s="119" t="str">
        <f t="shared" si="26"/>
        <v/>
      </c>
      <c r="Z45" s="119" t="str">
        <f t="shared" si="26"/>
        <v/>
      </c>
      <c r="AA45" s="119" t="str">
        <f t="shared" si="26"/>
        <v/>
      </c>
      <c r="AB45" s="119" t="str">
        <f t="shared" si="26"/>
        <v/>
      </c>
      <c r="AC45" s="119" t="str">
        <f t="shared" si="26"/>
        <v/>
      </c>
      <c r="AD45" s="119" t="str">
        <f t="shared" si="26"/>
        <v/>
      </c>
      <c r="AE45" s="119" t="str">
        <f t="shared" si="26"/>
        <v/>
      </c>
      <c r="AF45" s="119" t="str">
        <f t="shared" si="26"/>
        <v/>
      </c>
      <c r="AG45" s="119" t="str">
        <f t="shared" si="26"/>
        <v/>
      </c>
      <c r="AH45" s="119" t="str">
        <f t="shared" si="26"/>
        <v/>
      </c>
      <c r="AI45" s="172"/>
      <c r="AJ45" s="521" t="str">
        <f>IF(AND(OR(AI44&lt;&gt;"",COUNT(K44:AH44)&lt;&gt;0),COUNT(K44:AH44)&lt;&gt;AQ3),$BD$45,IF(AP44="","",IF(AND(OR(ベース!$R$28="0",ベース!$R$28="QA",ベース!$R$28="NA",ベース!$R$28="NC",ベース!$R$28="DA",ベース!$R$28="VA",ベース!$R$28="FA",ベース!$R$28="EA",ベース!$R$28="KA"),AP44&lt;33),"",IF(AND(OR(ベース!$R$28="QB",ベース!$R$28="NB",ベース!$R$28="ND",ベース!$R$28="DB",ベース!$R$28="VB",ベース!$R$28="FB",ベース!$R$28="EB"),AP44&lt;17),"",$BC$45))))</f>
        <v/>
      </c>
      <c r="AK45" s="490"/>
      <c r="AL45" s="490"/>
      <c r="AM45" s="490"/>
      <c r="AN45" s="490"/>
      <c r="AO45" s="507"/>
      <c r="AP45" s="173"/>
      <c r="AQ45" s="369"/>
      <c r="AR45" s="370"/>
      <c r="BB45" s="318" t="s">
        <v>462</v>
      </c>
      <c r="BC45" s="318" t="s">
        <v>463</v>
      </c>
      <c r="BD45" s="318" t="s">
        <v>587</v>
      </c>
    </row>
    <row r="46" spans="2:137" ht="12" customHeight="1" x14ac:dyDescent="0.15">
      <c r="B46" s="697"/>
      <c r="C46" s="471" t="s">
        <v>314</v>
      </c>
      <c r="D46" s="472"/>
      <c r="E46" s="472"/>
      <c r="F46" s="472"/>
      <c r="G46" s="472"/>
      <c r="H46" s="472"/>
      <c r="I46" s="473"/>
      <c r="J46" s="514" t="s">
        <v>820</v>
      </c>
      <c r="K46" s="117" t="s">
        <v>506</v>
      </c>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514" t="s">
        <v>255</v>
      </c>
      <c r="AJ46" s="564"/>
      <c r="AK46" s="472"/>
      <c r="AL46" s="472"/>
      <c r="AM46" s="472"/>
      <c r="AN46" s="472"/>
      <c r="AO46" s="562"/>
      <c r="AP46" s="181"/>
      <c r="AR46" s="370"/>
    </row>
    <row r="47" spans="2:137" ht="15" customHeight="1" x14ac:dyDescent="0.15">
      <c r="B47" s="697"/>
      <c r="C47" s="628" t="s">
        <v>315</v>
      </c>
      <c r="D47" s="499"/>
      <c r="E47" s="499"/>
      <c r="F47" s="499"/>
      <c r="G47" s="499"/>
      <c r="H47" s="499"/>
      <c r="I47" s="625"/>
      <c r="J47" s="469"/>
      <c r="K47" s="178"/>
      <c r="L47" s="178"/>
      <c r="M47" s="178"/>
      <c r="N47" s="178"/>
      <c r="O47" s="178"/>
      <c r="P47" s="178"/>
      <c r="Q47" s="178"/>
      <c r="R47" s="178"/>
      <c r="S47" s="178"/>
      <c r="T47" s="178"/>
      <c r="U47" s="178"/>
      <c r="V47" s="178"/>
      <c r="W47" s="178"/>
      <c r="X47" s="178"/>
      <c r="Y47" s="178"/>
      <c r="Z47" s="178"/>
      <c r="AA47" s="179"/>
      <c r="AB47" s="179"/>
      <c r="AC47" s="179"/>
      <c r="AD47" s="179"/>
      <c r="AE47" s="179"/>
      <c r="AF47" s="179"/>
      <c r="AG47" s="179"/>
      <c r="AH47" s="179"/>
      <c r="AI47" s="469"/>
      <c r="AJ47" s="541" t="s">
        <v>106</v>
      </c>
      <c r="AK47" s="478"/>
      <c r="AL47" s="478"/>
      <c r="AM47" s="478"/>
      <c r="AN47" s="478"/>
      <c r="AO47" s="497"/>
      <c r="AP47" s="177" t="s">
        <v>255</v>
      </c>
      <c r="AR47" s="370"/>
    </row>
    <row r="48" spans="2:137" ht="10.5" customHeight="1" x14ac:dyDescent="0.15">
      <c r="B48" s="697"/>
      <c r="C48" s="511" t="str">
        <f>IF(COUNTIF(K48:AH48,"X")&gt;0,$BB$48,"")</f>
        <v/>
      </c>
      <c r="D48" s="502"/>
      <c r="E48" s="502"/>
      <c r="F48" s="502"/>
      <c r="G48" s="502"/>
      <c r="H48" s="502"/>
      <c r="I48" s="510"/>
      <c r="J48" s="469"/>
      <c r="K48" s="216" t="str">
        <f>IF(AND(K$12=5,OR(K47="C10",K47="C12",K47="N11")),"X",IF(AND(K$12=7,OR(K47="C4",K47="N3")),"X",""))</f>
        <v/>
      </c>
      <c r="L48" s="214" t="str">
        <f t="shared" ref="L48:AH48" si="27">IF(AND(L$12=5,OR(L47="C10",L47="C12",L47="N11")),"X",IF(AND(L$12=7,OR(L47="C4",L47="N3")),"X",""))</f>
        <v/>
      </c>
      <c r="M48" s="214" t="str">
        <f t="shared" si="27"/>
        <v/>
      </c>
      <c r="N48" s="214" t="str">
        <f t="shared" si="27"/>
        <v/>
      </c>
      <c r="O48" s="214" t="str">
        <f t="shared" si="27"/>
        <v/>
      </c>
      <c r="P48" s="214" t="str">
        <f t="shared" si="27"/>
        <v/>
      </c>
      <c r="Q48" s="214" t="str">
        <f t="shared" si="27"/>
        <v/>
      </c>
      <c r="R48" s="214" t="str">
        <f t="shared" si="27"/>
        <v/>
      </c>
      <c r="S48" s="214" t="str">
        <f t="shared" si="27"/>
        <v/>
      </c>
      <c r="T48" s="214" t="str">
        <f t="shared" si="27"/>
        <v/>
      </c>
      <c r="U48" s="214" t="str">
        <f t="shared" si="27"/>
        <v/>
      </c>
      <c r="V48" s="214" t="str">
        <f t="shared" si="27"/>
        <v/>
      </c>
      <c r="W48" s="214" t="str">
        <f t="shared" si="27"/>
        <v/>
      </c>
      <c r="X48" s="214" t="str">
        <f t="shared" si="27"/>
        <v/>
      </c>
      <c r="Y48" s="214" t="str">
        <f t="shared" si="27"/>
        <v/>
      </c>
      <c r="Z48" s="214" t="str">
        <f t="shared" si="27"/>
        <v/>
      </c>
      <c r="AA48" s="214" t="str">
        <f t="shared" si="27"/>
        <v/>
      </c>
      <c r="AB48" s="214" t="str">
        <f t="shared" si="27"/>
        <v/>
      </c>
      <c r="AC48" s="214" t="str">
        <f t="shared" si="27"/>
        <v/>
      </c>
      <c r="AD48" s="214" t="str">
        <f t="shared" si="27"/>
        <v/>
      </c>
      <c r="AE48" s="214" t="str">
        <f t="shared" si="27"/>
        <v/>
      </c>
      <c r="AF48" s="214" t="str">
        <f t="shared" si="27"/>
        <v/>
      </c>
      <c r="AG48" s="214" t="str">
        <f t="shared" si="27"/>
        <v/>
      </c>
      <c r="AH48" s="217" t="str">
        <f t="shared" si="27"/>
        <v/>
      </c>
      <c r="AI48" s="469"/>
      <c r="AJ48" s="534" t="str">
        <f>IF(COUNTIF(K48:AH48,"X")&gt;0,$BC$48,"")</f>
        <v/>
      </c>
      <c r="AK48" s="478"/>
      <c r="AL48" s="478"/>
      <c r="AM48" s="478"/>
      <c r="AN48" s="478"/>
      <c r="AO48" s="478"/>
      <c r="AP48" s="479"/>
      <c r="AR48" s="370"/>
      <c r="BB48" s="318" t="s">
        <v>521</v>
      </c>
      <c r="BC48" s="318" t="s">
        <v>513</v>
      </c>
    </row>
    <row r="49" spans="2:112" ht="15" customHeight="1" x14ac:dyDescent="0.15">
      <c r="B49" s="697"/>
      <c r="C49" s="628" t="s">
        <v>821</v>
      </c>
      <c r="D49" s="499"/>
      <c r="E49" s="499"/>
      <c r="F49" s="499"/>
      <c r="G49" s="499"/>
      <c r="H49" s="499"/>
      <c r="I49" s="625"/>
      <c r="J49" s="469"/>
      <c r="K49" s="212"/>
      <c r="L49" s="212"/>
      <c r="M49" s="212"/>
      <c r="N49" s="212"/>
      <c r="O49" s="212"/>
      <c r="P49" s="212"/>
      <c r="Q49" s="212"/>
      <c r="R49" s="212"/>
      <c r="S49" s="212"/>
      <c r="T49" s="212"/>
      <c r="U49" s="212"/>
      <c r="V49" s="212"/>
      <c r="W49" s="212"/>
      <c r="X49" s="212"/>
      <c r="Y49" s="212"/>
      <c r="Z49" s="212"/>
      <c r="AA49" s="213"/>
      <c r="AB49" s="213"/>
      <c r="AC49" s="213"/>
      <c r="AD49" s="213"/>
      <c r="AE49" s="213"/>
      <c r="AF49" s="213"/>
      <c r="AG49" s="213"/>
      <c r="AH49" s="213"/>
      <c r="AI49" s="469"/>
      <c r="AJ49" s="541" t="s">
        <v>107</v>
      </c>
      <c r="AK49" s="478"/>
      <c r="AL49" s="478"/>
      <c r="AM49" s="478"/>
      <c r="AN49" s="478"/>
      <c r="AO49" s="497"/>
      <c r="AP49" s="177" t="s">
        <v>255</v>
      </c>
      <c r="AR49" s="370"/>
      <c r="BQ49" s="371" t="s">
        <v>917</v>
      </c>
      <c r="BR49" s="371" t="s">
        <v>918</v>
      </c>
      <c r="BS49" s="371" t="s">
        <v>919</v>
      </c>
      <c r="BT49" s="371" t="s">
        <v>920</v>
      </c>
      <c r="BU49" s="371" t="s">
        <v>921</v>
      </c>
      <c r="BV49" s="371" t="s">
        <v>922</v>
      </c>
      <c r="BW49" s="371" t="s">
        <v>923</v>
      </c>
      <c r="BX49" s="371" t="s">
        <v>924</v>
      </c>
      <c r="BY49" s="371" t="s">
        <v>925</v>
      </c>
      <c r="BZ49" s="371" t="s">
        <v>926</v>
      </c>
      <c r="CA49" s="371" t="s">
        <v>927</v>
      </c>
      <c r="CB49" s="371" t="s">
        <v>928</v>
      </c>
      <c r="CC49" s="371" t="s">
        <v>929</v>
      </c>
      <c r="CD49" s="371" t="s">
        <v>930</v>
      </c>
      <c r="CE49" s="371" t="s">
        <v>931</v>
      </c>
      <c r="CF49" s="371" t="s">
        <v>932</v>
      </c>
      <c r="CG49" s="371" t="s">
        <v>933</v>
      </c>
      <c r="CH49" s="371" t="s">
        <v>934</v>
      </c>
      <c r="CI49" s="371" t="s">
        <v>935</v>
      </c>
      <c r="CJ49" s="371" t="s">
        <v>936</v>
      </c>
      <c r="CK49" s="371" t="s">
        <v>937</v>
      </c>
      <c r="CL49" s="371" t="s">
        <v>938</v>
      </c>
      <c r="CM49" s="371" t="s">
        <v>939</v>
      </c>
      <c r="CN49" s="371" t="s">
        <v>940</v>
      </c>
      <c r="CO49" s="371" t="s">
        <v>941</v>
      </c>
      <c r="CP49" s="371" t="s">
        <v>431</v>
      </c>
      <c r="CQ49" s="371" t="s">
        <v>942</v>
      </c>
      <c r="CR49" s="340" t="s">
        <v>943</v>
      </c>
      <c r="CS49" s="340" t="s">
        <v>944</v>
      </c>
      <c r="CT49" s="340" t="s">
        <v>945</v>
      </c>
      <c r="CU49" s="340" t="s">
        <v>946</v>
      </c>
      <c r="CV49" s="340" t="s">
        <v>947</v>
      </c>
      <c r="CW49" s="340" t="s">
        <v>948</v>
      </c>
      <c r="CX49" s="340" t="s">
        <v>949</v>
      </c>
      <c r="CY49" s="371" t="s">
        <v>950</v>
      </c>
    </row>
    <row r="50" spans="2:112" ht="12" customHeight="1" x14ac:dyDescent="0.15">
      <c r="B50" s="697"/>
      <c r="C50" s="511" t="str">
        <f>IF(COUNTIF(K50:AH50,"XX")&gt;0,$BB$50,IF(COUNTIF(K50:AH50,"X")&gt;0,$BB$48,""))</f>
        <v/>
      </c>
      <c r="D50" s="502"/>
      <c r="E50" s="502"/>
      <c r="F50" s="502"/>
      <c r="G50" s="502"/>
      <c r="H50" s="502"/>
      <c r="I50" s="510"/>
      <c r="J50" s="469"/>
      <c r="K50" s="206" t="str">
        <f>IF(OR(AND(K$12=7,OR(K49="L4",K49="LN7",K49="LN9")),AND(K$12=5,OR(K49="L10",K49="L12",K49="LN11"))),"X",IF(AND(OR(K14=3,K14=4,K14=5),K49&lt;&gt;""),"XX",""))</f>
        <v/>
      </c>
      <c r="L50" s="206" t="str">
        <f t="shared" ref="L50:AH50" si="28">IF(OR(AND(L$12=7,OR(L49="L4",L49="LN7",L49="LN9")),AND(L$12=5,OR(L49="L10",L49="L12",L49="LN11"))),"X",IF(AND(OR(L14=3,L14=4,L14=5),L49&lt;&gt;""),"XX",""))</f>
        <v/>
      </c>
      <c r="M50" s="206" t="str">
        <f t="shared" si="28"/>
        <v/>
      </c>
      <c r="N50" s="206" t="str">
        <f t="shared" si="28"/>
        <v/>
      </c>
      <c r="O50" s="206" t="str">
        <f t="shared" si="28"/>
        <v/>
      </c>
      <c r="P50" s="206" t="str">
        <f t="shared" si="28"/>
        <v/>
      </c>
      <c r="Q50" s="206" t="str">
        <f t="shared" si="28"/>
        <v/>
      </c>
      <c r="R50" s="206" t="str">
        <f t="shared" si="28"/>
        <v/>
      </c>
      <c r="S50" s="206" t="str">
        <f t="shared" si="28"/>
        <v/>
      </c>
      <c r="T50" s="206" t="str">
        <f t="shared" si="28"/>
        <v/>
      </c>
      <c r="U50" s="206" t="str">
        <f t="shared" si="28"/>
        <v/>
      </c>
      <c r="V50" s="206" t="str">
        <f t="shared" si="28"/>
        <v/>
      </c>
      <c r="W50" s="206" t="str">
        <f t="shared" si="28"/>
        <v/>
      </c>
      <c r="X50" s="206" t="str">
        <f t="shared" si="28"/>
        <v/>
      </c>
      <c r="Y50" s="206" t="str">
        <f t="shared" si="28"/>
        <v/>
      </c>
      <c r="Z50" s="206" t="str">
        <f t="shared" si="28"/>
        <v/>
      </c>
      <c r="AA50" s="206" t="str">
        <f t="shared" si="28"/>
        <v/>
      </c>
      <c r="AB50" s="206" t="str">
        <f t="shared" si="28"/>
        <v/>
      </c>
      <c r="AC50" s="206" t="str">
        <f t="shared" si="28"/>
        <v/>
      </c>
      <c r="AD50" s="206" t="str">
        <f t="shared" si="28"/>
        <v/>
      </c>
      <c r="AE50" s="206" t="str">
        <f t="shared" si="28"/>
        <v/>
      </c>
      <c r="AF50" s="206" t="str">
        <f t="shared" si="28"/>
        <v/>
      </c>
      <c r="AG50" s="206" t="str">
        <f t="shared" si="28"/>
        <v/>
      </c>
      <c r="AH50" s="206" t="str">
        <f t="shared" si="28"/>
        <v/>
      </c>
      <c r="AI50" s="469"/>
      <c r="AJ50" s="551" t="str">
        <f>IF(COUNTIF(K50:AH50,"X")&gt;0,$BC$48,"")</f>
        <v/>
      </c>
      <c r="AK50" s="478"/>
      <c r="AL50" s="478"/>
      <c r="AM50" s="478"/>
      <c r="AN50" s="478"/>
      <c r="AO50" s="478"/>
      <c r="AP50" s="479"/>
      <c r="AR50" s="370"/>
      <c r="BB50" s="318" t="s">
        <v>798</v>
      </c>
      <c r="BC50" s="318" t="s">
        <v>1032</v>
      </c>
      <c r="BQ50" s="371" t="s">
        <v>142</v>
      </c>
      <c r="BR50" s="371" t="s">
        <v>144</v>
      </c>
      <c r="BS50" s="371" t="s">
        <v>145</v>
      </c>
      <c r="BT50" s="371" t="s">
        <v>146</v>
      </c>
      <c r="BU50" s="371" t="s">
        <v>147</v>
      </c>
      <c r="BV50" s="371" t="s">
        <v>148</v>
      </c>
      <c r="BW50" s="371" t="s">
        <v>149</v>
      </c>
      <c r="BX50" s="371" t="s">
        <v>150</v>
      </c>
      <c r="BY50" s="371" t="s">
        <v>151</v>
      </c>
      <c r="BZ50" s="371" t="s">
        <v>799</v>
      </c>
      <c r="CA50" s="371" t="s">
        <v>800</v>
      </c>
    </row>
    <row r="51" spans="2:112" ht="15" customHeight="1" x14ac:dyDescent="0.15">
      <c r="B51" s="697"/>
      <c r="C51" s="628" t="s">
        <v>822</v>
      </c>
      <c r="D51" s="499"/>
      <c r="E51" s="499"/>
      <c r="F51" s="499"/>
      <c r="G51" s="499"/>
      <c r="H51" s="499"/>
      <c r="I51" s="625"/>
      <c r="J51" s="469"/>
      <c r="K51" s="175"/>
      <c r="L51" s="175"/>
      <c r="M51" s="175"/>
      <c r="N51" s="175"/>
      <c r="O51" s="175"/>
      <c r="P51" s="175"/>
      <c r="Q51" s="175"/>
      <c r="R51" s="175"/>
      <c r="S51" s="175"/>
      <c r="T51" s="175"/>
      <c r="U51" s="175"/>
      <c r="V51" s="175"/>
      <c r="W51" s="175"/>
      <c r="X51" s="175"/>
      <c r="Y51" s="175"/>
      <c r="Z51" s="175"/>
      <c r="AA51" s="176"/>
      <c r="AB51" s="176"/>
      <c r="AC51" s="176"/>
      <c r="AD51" s="176"/>
      <c r="AE51" s="176"/>
      <c r="AF51" s="176"/>
      <c r="AG51" s="176"/>
      <c r="AH51" s="176"/>
      <c r="AI51" s="469"/>
      <c r="AJ51" s="541" t="s">
        <v>108</v>
      </c>
      <c r="AK51" s="478"/>
      <c r="AL51" s="478"/>
      <c r="AM51" s="478"/>
      <c r="AN51" s="478"/>
      <c r="AO51" s="497"/>
      <c r="AP51" s="177" t="s">
        <v>255</v>
      </c>
      <c r="AR51" s="370"/>
    </row>
    <row r="52" spans="2:112" ht="12" customHeight="1" x14ac:dyDescent="0.15">
      <c r="B52" s="697"/>
      <c r="C52" s="511" t="str">
        <f>IF(COUNTIF(K52:AH52,"X")&gt;0,$BB$48,"")</f>
        <v/>
      </c>
      <c r="D52" s="502"/>
      <c r="E52" s="502"/>
      <c r="F52" s="502"/>
      <c r="G52" s="502"/>
      <c r="H52" s="502"/>
      <c r="I52" s="510"/>
      <c r="J52" s="469"/>
      <c r="K52" s="215" t="str">
        <f>IF(OR(AND(K$12=7,OR(K51="L4",K51="LN7",K51="LN9")),AND(K$12=5,OR(K51="L10",K51="L12",K51="LN11"))),"X","")</f>
        <v/>
      </c>
      <c r="L52" s="215" t="str">
        <f t="shared" ref="L52:AH52" si="29">IF(OR(AND(L$12=7,OR(L51="L4",L51="LN7",L51="LN9")),AND(L$12=5,OR(L51="L10",L51="L12",L51="LN11"))),"X","")</f>
        <v/>
      </c>
      <c r="M52" s="215" t="str">
        <f t="shared" si="29"/>
        <v/>
      </c>
      <c r="N52" s="215" t="str">
        <f t="shared" si="29"/>
        <v/>
      </c>
      <c r="O52" s="215" t="str">
        <f t="shared" si="29"/>
        <v/>
      </c>
      <c r="P52" s="215" t="str">
        <f t="shared" si="29"/>
        <v/>
      </c>
      <c r="Q52" s="215" t="str">
        <f t="shared" si="29"/>
        <v/>
      </c>
      <c r="R52" s="215" t="str">
        <f t="shared" si="29"/>
        <v/>
      </c>
      <c r="S52" s="215" t="str">
        <f t="shared" si="29"/>
        <v/>
      </c>
      <c r="T52" s="215" t="str">
        <f t="shared" si="29"/>
        <v/>
      </c>
      <c r="U52" s="215" t="str">
        <f t="shared" si="29"/>
        <v/>
      </c>
      <c r="V52" s="215" t="str">
        <f t="shared" si="29"/>
        <v/>
      </c>
      <c r="W52" s="215" t="str">
        <f t="shared" si="29"/>
        <v/>
      </c>
      <c r="X52" s="215" t="str">
        <f t="shared" si="29"/>
        <v/>
      </c>
      <c r="Y52" s="215" t="str">
        <f t="shared" si="29"/>
        <v/>
      </c>
      <c r="Z52" s="215" t="str">
        <f t="shared" si="29"/>
        <v/>
      </c>
      <c r="AA52" s="215" t="str">
        <f t="shared" si="29"/>
        <v/>
      </c>
      <c r="AB52" s="215" t="str">
        <f t="shared" si="29"/>
        <v/>
      </c>
      <c r="AC52" s="215" t="str">
        <f t="shared" si="29"/>
        <v/>
      </c>
      <c r="AD52" s="215" t="str">
        <f t="shared" si="29"/>
        <v/>
      </c>
      <c r="AE52" s="215" t="str">
        <f t="shared" si="29"/>
        <v/>
      </c>
      <c r="AF52" s="215" t="str">
        <f t="shared" si="29"/>
        <v/>
      </c>
      <c r="AG52" s="215" t="str">
        <f t="shared" si="29"/>
        <v/>
      </c>
      <c r="AH52" s="215" t="str">
        <f t="shared" si="29"/>
        <v/>
      </c>
      <c r="AI52" s="469"/>
      <c r="AJ52" s="551" t="str">
        <f>IF(COUNTIF(K52:AH52,"X")&gt;0,$BC$48,"")</f>
        <v/>
      </c>
      <c r="AK52" s="478"/>
      <c r="AL52" s="478"/>
      <c r="AM52" s="478"/>
      <c r="AN52" s="478"/>
      <c r="AO52" s="478"/>
      <c r="AP52" s="479"/>
      <c r="AR52" s="370"/>
      <c r="BQ52" s="371" t="s">
        <v>801</v>
      </c>
      <c r="BR52" s="371" t="s">
        <v>802</v>
      </c>
      <c r="BS52" s="371" t="s">
        <v>803</v>
      </c>
      <c r="DF52" s="227"/>
      <c r="DG52" s="227"/>
      <c r="DH52" s="227"/>
    </row>
    <row r="53" spans="2:112" ht="12" customHeight="1" x14ac:dyDescent="0.15">
      <c r="B53" s="697"/>
      <c r="C53" s="521" t="str">
        <f>IF(COUNTIF(K53:AH53,"X")&gt;0,$BB$53,IF(COUNTIF(K53:AH53,"XX")&gt;0,$BC$53,IF(COUNTIF(K53:AH53,"!!")&gt;0,$BF$53,IF(COUNTIF(K53:AH53,"!!!")&gt;0,$BG$53,""))))</f>
        <v/>
      </c>
      <c r="D53" s="490"/>
      <c r="E53" s="490"/>
      <c r="F53" s="490"/>
      <c r="G53" s="490"/>
      <c r="H53" s="490"/>
      <c r="I53" s="491"/>
      <c r="J53" s="470"/>
      <c r="K53" s="120" t="str">
        <f>IF(COUNTA(K47,K49,K51)&gt;1,"X",IF(AND(OR(K49&lt;&gt;"",K51&lt;&gt;""),OR(K55&lt;&gt;"",K57&lt;&gt;"",K59&lt;&gt;"")),"XX",IF(AND(OR(K36="O",K38&lt;&gt;"",K41&lt;&gt;""),OR(K47&lt;&gt;"",K49&lt;&gt;"",K51&lt;&gt;"")),"!!",IF(AND(OR(バルブ!$R$22="B",バルブ!$R$22="H"),K62="",COUNTA(K47,K49,K51)&gt;0),"!!!",""))))</f>
        <v/>
      </c>
      <c r="L53" s="120" t="str">
        <f>IF(COUNTA(L47,L49,L51)&gt;1,"X",IF(AND(OR(L49&lt;&gt;"",L51&lt;&gt;""),OR(L55&lt;&gt;"",L57&lt;&gt;"",L59&lt;&gt;"")),"XX",IF(AND(OR(L36="O",L38&lt;&gt;"",L41&lt;&gt;""),OR(L47&lt;&gt;"",L49&lt;&gt;"",L51&lt;&gt;"")),"!!",IF(AND(OR(バルブ!$R$22="B",バルブ!$R$22="H"),L62="",COUNTA(L47,L49,L51)&gt;0),"!!!",""))))</f>
        <v/>
      </c>
      <c r="M53" s="120" t="str">
        <f>IF(COUNTA(M47,M49,M51)&gt;1,"X",IF(AND(OR(M49&lt;&gt;"",M51&lt;&gt;""),OR(M55&lt;&gt;"",M57&lt;&gt;"",M59&lt;&gt;"")),"XX",IF(AND(OR(M36="O",M38&lt;&gt;"",M41&lt;&gt;""),OR(M47&lt;&gt;"",M49&lt;&gt;"",M51&lt;&gt;"")),"!!",IF(AND(OR(バルブ!$R$22="B",バルブ!$R$22="H"),M62="",COUNTA(M47,M49,M51)&gt;0),"!!!",""))))</f>
        <v/>
      </c>
      <c r="N53" s="120" t="str">
        <f>IF(COUNTA(N47,N49,N51)&gt;1,"X",IF(AND(OR(N49&lt;&gt;"",N51&lt;&gt;""),OR(N55&lt;&gt;"",N57&lt;&gt;"",N59&lt;&gt;"")),"XX",IF(AND(OR(N36="O",N38&lt;&gt;"",N41&lt;&gt;""),OR(N47&lt;&gt;"",N49&lt;&gt;"",N51&lt;&gt;"")),"!!",IF(AND(OR(バルブ!$R$22="B",バルブ!$R$22="H"),N62="",COUNTA(N47,N49,N51)&gt;0),"!!!",""))))</f>
        <v/>
      </c>
      <c r="O53" s="120" t="str">
        <f>IF(COUNTA(O47,O49,O51)&gt;1,"X",IF(AND(OR(O49&lt;&gt;"",O51&lt;&gt;""),OR(O55&lt;&gt;"",O57&lt;&gt;"",O59&lt;&gt;"")),"XX",IF(AND(OR(O36="O",O38&lt;&gt;"",O41&lt;&gt;""),OR(O47&lt;&gt;"",O49&lt;&gt;"",O51&lt;&gt;"")),"!!",IF(AND(OR(バルブ!$R$22="B",バルブ!$R$22="H"),O62="",COUNTA(O47,O49,O51)&gt;0),"!!!",""))))</f>
        <v/>
      </c>
      <c r="P53" s="120" t="str">
        <f>IF(COUNTA(P47,P49,P51)&gt;1,"X",IF(AND(OR(P49&lt;&gt;"",P51&lt;&gt;""),OR(P55&lt;&gt;"",P57&lt;&gt;"",P59&lt;&gt;"")),"XX",IF(AND(OR(P36="O",P38&lt;&gt;"",P41&lt;&gt;""),OR(P47&lt;&gt;"",P49&lt;&gt;"",P51&lt;&gt;"")),"!!",IF(AND(OR(バルブ!$R$22="B",バルブ!$R$22="H"),P62="",COUNTA(P47,P49,P51)&gt;0),"!!!",""))))</f>
        <v/>
      </c>
      <c r="Q53" s="120" t="str">
        <f>IF(COUNTA(Q47,Q49,Q51)&gt;1,"X",IF(AND(OR(Q49&lt;&gt;"",Q51&lt;&gt;""),OR(Q55&lt;&gt;"",Q57&lt;&gt;"",Q59&lt;&gt;"")),"XX",IF(AND(OR(Q36="O",Q38&lt;&gt;"",Q41&lt;&gt;""),OR(Q47&lt;&gt;"",Q49&lt;&gt;"",Q51&lt;&gt;"")),"!!",IF(AND(OR(バルブ!$R$22="B",バルブ!$R$22="H"),Q62="",COUNTA(Q47,Q49,Q51)&gt;0),"!!!",""))))</f>
        <v/>
      </c>
      <c r="R53" s="120" t="str">
        <f>IF(COUNTA(R47,R49,R51)&gt;1,"X",IF(AND(OR(R49&lt;&gt;"",R51&lt;&gt;""),OR(R55&lt;&gt;"",R57&lt;&gt;"",R59&lt;&gt;"")),"XX",IF(AND(OR(R36="O",R38&lt;&gt;"",R41&lt;&gt;""),OR(R47&lt;&gt;"",R49&lt;&gt;"",R51&lt;&gt;"")),"!!",IF(AND(OR(バルブ!$R$22="B",バルブ!$R$22="H"),R62="",COUNTA(R47,R49,R51)&gt;0),"!!!",""))))</f>
        <v/>
      </c>
      <c r="S53" s="120" t="str">
        <f>IF(COUNTA(S47,S49,S51)&gt;1,"X",IF(AND(OR(S49&lt;&gt;"",S51&lt;&gt;""),OR(S55&lt;&gt;"",S57&lt;&gt;"",S59&lt;&gt;"")),"XX",IF(AND(OR(S36="O",S38&lt;&gt;"",S41&lt;&gt;""),OR(S47&lt;&gt;"",S49&lt;&gt;"",S51&lt;&gt;"")),"!!",IF(AND(OR(バルブ!$R$22="B",バルブ!$R$22="H"),S62="",COUNTA(S47,S49,S51)&gt;0),"!!!",""))))</f>
        <v/>
      </c>
      <c r="T53" s="120" t="str">
        <f>IF(COUNTA(T47,T49,T51)&gt;1,"X",IF(AND(OR(T49&lt;&gt;"",T51&lt;&gt;""),OR(T55&lt;&gt;"",T57&lt;&gt;"",T59&lt;&gt;"")),"XX",IF(AND(OR(T36="O",T38&lt;&gt;"",T41&lt;&gt;""),OR(T47&lt;&gt;"",T49&lt;&gt;"",T51&lt;&gt;"")),"!!",IF(AND(OR(バルブ!$R$22="B",バルブ!$R$22="H"),T62="",COUNTA(T47,T49,T51)&gt;0),"!!!",""))))</f>
        <v/>
      </c>
      <c r="U53" s="120" t="str">
        <f>IF(COUNTA(U47,U49,U51)&gt;1,"X",IF(AND(OR(U49&lt;&gt;"",U51&lt;&gt;""),OR(U55&lt;&gt;"",U57&lt;&gt;"",U59&lt;&gt;"")),"XX",IF(AND(OR(U36="O",U38&lt;&gt;"",U41&lt;&gt;""),OR(U47&lt;&gt;"",U49&lt;&gt;"",U51&lt;&gt;"")),"!!",IF(AND(OR(バルブ!$R$22="B",バルブ!$R$22="H"),U62="",COUNTA(U47,U49,U51)&gt;0),"!!!",""))))</f>
        <v/>
      </c>
      <c r="V53" s="120" t="str">
        <f>IF(COUNTA(V47,V49,V51)&gt;1,"X",IF(AND(OR(V49&lt;&gt;"",V51&lt;&gt;""),OR(V55&lt;&gt;"",V57&lt;&gt;"",V59&lt;&gt;"")),"XX",IF(AND(OR(V36="O",V38&lt;&gt;"",V41&lt;&gt;""),OR(V47&lt;&gt;"",V49&lt;&gt;"",V51&lt;&gt;"")),"!!",IF(AND(OR(バルブ!$R$22="B",バルブ!$R$22="H"),V62="",COUNTA(V47,V49,V51)&gt;0),"!!!",""))))</f>
        <v/>
      </c>
      <c r="W53" s="120" t="str">
        <f>IF(COUNTA(W47,W49,W51)&gt;1,"X",IF(AND(OR(W49&lt;&gt;"",W51&lt;&gt;""),OR(W55&lt;&gt;"",W57&lt;&gt;"",W59&lt;&gt;"")),"XX",IF(AND(OR(W36="O",W38&lt;&gt;"",W41&lt;&gt;""),OR(W47&lt;&gt;"",W49&lt;&gt;"",W51&lt;&gt;"")),"!!",IF(AND(OR(バルブ!$R$22="B",バルブ!$R$22="H"),W62="",COUNTA(W47,W49,W51)&gt;0),"!!!",""))))</f>
        <v/>
      </c>
      <c r="X53" s="120" t="str">
        <f>IF(COUNTA(X47,X49,X51)&gt;1,"X",IF(AND(OR(X49&lt;&gt;"",X51&lt;&gt;""),OR(X55&lt;&gt;"",X57&lt;&gt;"",X59&lt;&gt;"")),"XX",IF(AND(OR(X36="O",X38&lt;&gt;"",X41&lt;&gt;""),OR(X47&lt;&gt;"",X49&lt;&gt;"",X51&lt;&gt;"")),"!!",IF(AND(OR(バルブ!$R$22="B",バルブ!$R$22="H"),X62="",COUNTA(X47,X49,X51)&gt;0),"!!!",""))))</f>
        <v/>
      </c>
      <c r="Y53" s="120" t="str">
        <f>IF(COUNTA(Y47,Y49,Y51)&gt;1,"X",IF(AND(OR(Y49&lt;&gt;"",Y51&lt;&gt;""),OR(Y55&lt;&gt;"",Y57&lt;&gt;"",Y59&lt;&gt;"")),"XX",IF(AND(OR(Y36="O",Y38&lt;&gt;"",Y41&lt;&gt;""),OR(Y47&lt;&gt;"",Y49&lt;&gt;"",Y51&lt;&gt;"")),"!!",IF(AND(OR(バルブ!$R$22="B",バルブ!$R$22="H"),Y62="",COUNTA(Y47,Y49,Y51)&gt;0),"!!!",""))))</f>
        <v/>
      </c>
      <c r="Z53" s="120" t="str">
        <f>IF(COUNTA(Z47,Z49,Z51)&gt;1,"X",IF(AND(OR(Z49&lt;&gt;"",Z51&lt;&gt;""),OR(Z55&lt;&gt;"",Z57&lt;&gt;"",Z59&lt;&gt;"")),"XX",IF(AND(OR(Z36="O",Z38&lt;&gt;"",Z41&lt;&gt;""),OR(Z47&lt;&gt;"",Z49&lt;&gt;"",Z51&lt;&gt;"")),"!!",IF(AND(OR(バルブ!$R$22="B",バルブ!$R$22="H"),Z62="",COUNTA(Z47,Z49,Z51)&gt;0),"!!!",""))))</f>
        <v/>
      </c>
      <c r="AA53" s="120" t="str">
        <f>IF(COUNTA(AA47,AA49,AA51)&gt;1,"X",IF(AND(OR(AA49&lt;&gt;"",AA51&lt;&gt;""),OR(AA55&lt;&gt;"",AA57&lt;&gt;"",AA59&lt;&gt;"")),"XX",IF(AND(OR(AA36="O",AA38&lt;&gt;"",AA41&lt;&gt;""),OR(AA47&lt;&gt;"",AA49&lt;&gt;"",AA51&lt;&gt;"")),"!!",IF(AND(OR(バルブ!$R$22="B",バルブ!$R$22="H"),AA62="",COUNTA(AA47,AA49,AA51)&gt;0),"!!!",""))))</f>
        <v/>
      </c>
      <c r="AB53" s="120" t="str">
        <f>IF(COUNTA(AB47,AB49,AB51)&gt;1,"X",IF(AND(OR(AB49&lt;&gt;"",AB51&lt;&gt;""),OR(AB55&lt;&gt;"",AB57&lt;&gt;"",AB59&lt;&gt;"")),"XX",IF(AND(OR(AB36="O",AB38&lt;&gt;"",AB41&lt;&gt;""),OR(AB47&lt;&gt;"",AB49&lt;&gt;"",AB51&lt;&gt;"")),"!!",IF(AND(OR(バルブ!$R$22="B",バルブ!$R$22="H"),AB62="",COUNTA(AB47,AB49,AB51)&gt;0),"!!!",""))))</f>
        <v/>
      </c>
      <c r="AC53" s="120" t="str">
        <f>IF(COUNTA(AC47,AC49,AC51)&gt;1,"X",IF(AND(OR(AC49&lt;&gt;"",AC51&lt;&gt;""),OR(AC55&lt;&gt;"",AC57&lt;&gt;"",AC59&lt;&gt;"")),"XX",IF(AND(OR(AC36="O",AC38&lt;&gt;"",AC41&lt;&gt;""),OR(AC47&lt;&gt;"",AC49&lt;&gt;"",AC51&lt;&gt;"")),"!!",IF(AND(OR(バルブ!$R$22="B",バルブ!$R$22="H"),AC62="",COUNTA(AC47,AC49,AC51)&gt;0),"!!!",""))))</f>
        <v/>
      </c>
      <c r="AD53" s="120" t="str">
        <f>IF(COUNTA(AD47,AD49,AD51)&gt;1,"X",IF(AND(OR(AD49&lt;&gt;"",AD51&lt;&gt;""),OR(AD55&lt;&gt;"",AD57&lt;&gt;"",AD59&lt;&gt;"")),"XX",IF(AND(OR(AD36="O",AD38&lt;&gt;"",AD41&lt;&gt;""),OR(AD47&lt;&gt;"",AD49&lt;&gt;"",AD51&lt;&gt;"")),"!!",IF(AND(OR(バルブ!$R$22="B",バルブ!$R$22="H"),AD62="",COUNTA(AD47,AD49,AD51)&gt;0),"!!!",""))))</f>
        <v/>
      </c>
      <c r="AE53" s="120" t="str">
        <f>IF(COUNTA(AE47,AE49,AE51)&gt;1,"X",IF(AND(OR(AE49&lt;&gt;"",AE51&lt;&gt;""),OR(AE55&lt;&gt;"",AE57&lt;&gt;"",AE59&lt;&gt;"")),"XX",IF(AND(OR(AE36="O",AE38&lt;&gt;"",AE41&lt;&gt;""),OR(AE47&lt;&gt;"",AE49&lt;&gt;"",AE51&lt;&gt;"")),"!!",IF(AND(OR(バルブ!$R$22="B",バルブ!$R$22="H"),AE62="",COUNTA(AE47,AE49,AE51)&gt;0),"!!!",""))))</f>
        <v/>
      </c>
      <c r="AF53" s="120" t="str">
        <f>IF(COUNTA(AF47,AF49,AF51)&gt;1,"X",IF(AND(OR(AF49&lt;&gt;"",AF51&lt;&gt;""),OR(AF55&lt;&gt;"",AF57&lt;&gt;"",AF59&lt;&gt;"")),"XX",IF(AND(OR(AF36="O",AF38&lt;&gt;"",AF41&lt;&gt;""),OR(AF47&lt;&gt;"",AF49&lt;&gt;"",AF51&lt;&gt;"")),"!!",IF(AND(OR(バルブ!$R$22="B",バルブ!$R$22="H"),AF62="",COUNTA(AF47,AF49,AF51)&gt;0),"!!!",""))))</f>
        <v/>
      </c>
      <c r="AG53" s="120" t="str">
        <f>IF(COUNTA(AG47,AG49,AG51)&gt;1,"X",IF(AND(OR(AG49&lt;&gt;"",AG51&lt;&gt;""),OR(AG55&lt;&gt;"",AG57&lt;&gt;"",AG59&lt;&gt;"")),"XX",IF(AND(OR(AG36="O",AG38&lt;&gt;"",AG41&lt;&gt;""),OR(AG47&lt;&gt;"",AG49&lt;&gt;"",AG51&lt;&gt;"")),"!!",IF(AND(OR(バルブ!$R$22="B",バルブ!$R$22="H"),AG62="",COUNTA(AG47,AG49,AG51)&gt;0),"!!!",""))))</f>
        <v/>
      </c>
      <c r="AH53" s="120" t="str">
        <f>IF(COUNTA(AH47,AH49,AH51)&gt;1,"X",IF(AND(OR(AH49&lt;&gt;"",AH51&lt;&gt;""),OR(AH55&lt;&gt;"",AH57&lt;&gt;"",AH59&lt;&gt;"")),"XX",IF(AND(OR(AH36="O",AH38&lt;&gt;"",AH41&lt;&gt;""),OR(AH47&lt;&gt;"",AH49&lt;&gt;"",AH51&lt;&gt;"")),"!!",IF(AND(OR(バルブ!$R$22="B",バルブ!$R$22="H"),AH62="",COUNTA(AH47,AH49,AH51)&gt;0),"!!!",""))))</f>
        <v/>
      </c>
      <c r="AI53" s="470"/>
      <c r="AJ53" s="543"/>
      <c r="AK53" s="490"/>
      <c r="AL53" s="490"/>
      <c r="AM53" s="490"/>
      <c r="AN53" s="490"/>
      <c r="AO53" s="507"/>
      <c r="AP53" s="187"/>
      <c r="AR53" s="370"/>
      <c r="BB53" s="318" t="s">
        <v>464</v>
      </c>
      <c r="BC53" s="318" t="s">
        <v>465</v>
      </c>
      <c r="BF53" s="318" t="s">
        <v>824</v>
      </c>
      <c r="BG53" s="340" t="s">
        <v>769</v>
      </c>
      <c r="BQ53" s="371" t="s">
        <v>921</v>
      </c>
      <c r="BR53" s="371" t="s">
        <v>959</v>
      </c>
      <c r="BS53" s="371" t="s">
        <v>960</v>
      </c>
      <c r="BT53" s="371" t="s">
        <v>961</v>
      </c>
      <c r="DF53" s="227"/>
      <c r="DG53" s="227"/>
      <c r="DH53" s="227"/>
    </row>
    <row r="54" spans="2:112" ht="12" customHeight="1" x14ac:dyDescent="0.15">
      <c r="B54" s="697"/>
      <c r="C54" s="471" t="s">
        <v>316</v>
      </c>
      <c r="D54" s="472"/>
      <c r="E54" s="472"/>
      <c r="F54" s="472"/>
      <c r="G54" s="472"/>
      <c r="H54" s="472"/>
      <c r="I54" s="473"/>
      <c r="J54" s="514" t="s">
        <v>820</v>
      </c>
      <c r="K54" s="117" t="s">
        <v>506</v>
      </c>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514" t="s">
        <v>255</v>
      </c>
      <c r="AJ54" s="564"/>
      <c r="AK54" s="472"/>
      <c r="AL54" s="472"/>
      <c r="AM54" s="472"/>
      <c r="AN54" s="472"/>
      <c r="AO54" s="562"/>
      <c r="AP54" s="181"/>
      <c r="AR54" s="370"/>
      <c r="DB54" s="11"/>
      <c r="DC54" s="227"/>
      <c r="DD54" s="227"/>
      <c r="DE54" s="372"/>
      <c r="DF54" s="227"/>
      <c r="DG54" s="227"/>
      <c r="DH54" s="227"/>
    </row>
    <row r="55" spans="2:112" ht="15" customHeight="1" x14ac:dyDescent="0.15">
      <c r="B55" s="697"/>
      <c r="C55" s="628" t="s">
        <v>315</v>
      </c>
      <c r="D55" s="499"/>
      <c r="E55" s="499"/>
      <c r="F55" s="499"/>
      <c r="G55" s="499"/>
      <c r="H55" s="499"/>
      <c r="I55" s="625"/>
      <c r="J55" s="469"/>
      <c r="K55" s="178"/>
      <c r="L55" s="178"/>
      <c r="M55" s="178"/>
      <c r="N55" s="178"/>
      <c r="O55" s="178"/>
      <c r="P55" s="178"/>
      <c r="Q55" s="178"/>
      <c r="R55" s="178"/>
      <c r="S55" s="178"/>
      <c r="T55" s="178"/>
      <c r="U55" s="178"/>
      <c r="V55" s="178"/>
      <c r="W55" s="178"/>
      <c r="X55" s="178"/>
      <c r="Y55" s="178"/>
      <c r="Z55" s="178"/>
      <c r="AA55" s="179"/>
      <c r="AB55" s="179"/>
      <c r="AC55" s="179"/>
      <c r="AD55" s="179"/>
      <c r="AE55" s="179"/>
      <c r="AF55" s="179"/>
      <c r="AG55" s="179"/>
      <c r="AH55" s="179"/>
      <c r="AI55" s="469"/>
      <c r="AJ55" s="541" t="s">
        <v>109</v>
      </c>
      <c r="AK55" s="478"/>
      <c r="AL55" s="478"/>
      <c r="AM55" s="478"/>
      <c r="AN55" s="478"/>
      <c r="AO55" s="497"/>
      <c r="AP55" s="177" t="s">
        <v>255</v>
      </c>
      <c r="AR55" s="370"/>
      <c r="BQ55" s="371" t="s">
        <v>918</v>
      </c>
      <c r="BR55" s="371" t="s">
        <v>933</v>
      </c>
      <c r="BS55" s="371" t="s">
        <v>962</v>
      </c>
      <c r="DB55" s="11"/>
      <c r="DC55" s="227"/>
      <c r="DD55" s="227"/>
      <c r="DE55" s="372"/>
      <c r="DF55" s="227"/>
      <c r="DG55" s="227"/>
      <c r="DH55" s="227"/>
    </row>
    <row r="56" spans="2:112" ht="12" customHeight="1" x14ac:dyDescent="0.15">
      <c r="B56" s="697"/>
      <c r="C56" s="511" t="str">
        <f>IF(COUNTIF(K56:AH56,"X")&gt;0,$BB$48,"")</f>
        <v/>
      </c>
      <c r="D56" s="502"/>
      <c r="E56" s="502"/>
      <c r="F56" s="502"/>
      <c r="G56" s="502"/>
      <c r="H56" s="502"/>
      <c r="I56" s="510"/>
      <c r="J56" s="469"/>
      <c r="K56" s="216" t="str">
        <f>IF(AND(K$12=5,OR(K55="C10",K55="C12",K55="N11")),"X",IF(AND(K$12=7,OR(K55="C4",K55="N3")),"X",""))</f>
        <v/>
      </c>
      <c r="L56" s="214" t="str">
        <f t="shared" ref="L56:AH56" si="30">IF(AND(L$12=5,OR(L55="C10",L55="C12",L55="N11")),"X",IF(AND(L$12=7,OR(L55="C4",L55="N3")),"X",""))</f>
        <v/>
      </c>
      <c r="M56" s="214" t="str">
        <f t="shared" si="30"/>
        <v/>
      </c>
      <c r="N56" s="214" t="str">
        <f t="shared" si="30"/>
        <v/>
      </c>
      <c r="O56" s="214" t="str">
        <f t="shared" si="30"/>
        <v/>
      </c>
      <c r="P56" s="214" t="str">
        <f t="shared" si="30"/>
        <v/>
      </c>
      <c r="Q56" s="214" t="str">
        <f t="shared" si="30"/>
        <v/>
      </c>
      <c r="R56" s="214" t="str">
        <f t="shared" si="30"/>
        <v/>
      </c>
      <c r="S56" s="214" t="str">
        <f t="shared" si="30"/>
        <v/>
      </c>
      <c r="T56" s="214" t="str">
        <f t="shared" si="30"/>
        <v/>
      </c>
      <c r="U56" s="214" t="str">
        <f t="shared" si="30"/>
        <v/>
      </c>
      <c r="V56" s="214" t="str">
        <f t="shared" si="30"/>
        <v/>
      </c>
      <c r="W56" s="214" t="str">
        <f t="shared" si="30"/>
        <v/>
      </c>
      <c r="X56" s="214" t="str">
        <f t="shared" si="30"/>
        <v/>
      </c>
      <c r="Y56" s="214" t="str">
        <f t="shared" si="30"/>
        <v/>
      </c>
      <c r="Z56" s="214" t="str">
        <f t="shared" si="30"/>
        <v/>
      </c>
      <c r="AA56" s="214" t="str">
        <f t="shared" si="30"/>
        <v/>
      </c>
      <c r="AB56" s="214" t="str">
        <f t="shared" si="30"/>
        <v/>
      </c>
      <c r="AC56" s="214" t="str">
        <f t="shared" si="30"/>
        <v/>
      </c>
      <c r="AD56" s="214" t="str">
        <f t="shared" si="30"/>
        <v/>
      </c>
      <c r="AE56" s="214" t="str">
        <f t="shared" si="30"/>
        <v/>
      </c>
      <c r="AF56" s="214" t="str">
        <f t="shared" si="30"/>
        <v/>
      </c>
      <c r="AG56" s="214" t="str">
        <f t="shared" si="30"/>
        <v/>
      </c>
      <c r="AH56" s="217" t="str">
        <f t="shared" si="30"/>
        <v/>
      </c>
      <c r="AI56" s="469"/>
      <c r="AJ56" s="534" t="str">
        <f>IF(COUNTIF(K56:AH56,"X")&gt;0,$BC$48,"")</f>
        <v/>
      </c>
      <c r="AK56" s="478"/>
      <c r="AL56" s="478"/>
      <c r="AM56" s="478"/>
      <c r="AN56" s="478"/>
      <c r="AO56" s="478"/>
      <c r="AP56" s="479"/>
      <c r="AR56" s="370"/>
      <c r="DB56" s="11"/>
      <c r="DC56" s="227"/>
      <c r="DD56" s="227"/>
      <c r="DE56" s="372"/>
      <c r="DF56" s="227"/>
      <c r="DG56" s="227"/>
      <c r="DH56" s="227"/>
    </row>
    <row r="57" spans="2:112" ht="15" customHeight="1" x14ac:dyDescent="0.15">
      <c r="B57" s="697"/>
      <c r="C57" s="628" t="s">
        <v>821</v>
      </c>
      <c r="D57" s="499"/>
      <c r="E57" s="499"/>
      <c r="F57" s="499"/>
      <c r="G57" s="499"/>
      <c r="H57" s="499"/>
      <c r="I57" s="625"/>
      <c r="J57" s="469"/>
      <c r="K57" s="178"/>
      <c r="L57" s="178"/>
      <c r="M57" s="178"/>
      <c r="N57" s="178"/>
      <c r="O57" s="178"/>
      <c r="P57" s="178"/>
      <c r="Q57" s="178"/>
      <c r="R57" s="178"/>
      <c r="S57" s="178"/>
      <c r="T57" s="178"/>
      <c r="U57" s="178"/>
      <c r="V57" s="178"/>
      <c r="W57" s="178"/>
      <c r="X57" s="178"/>
      <c r="Y57" s="178"/>
      <c r="Z57" s="178"/>
      <c r="AA57" s="179"/>
      <c r="AB57" s="179"/>
      <c r="AC57" s="179"/>
      <c r="AD57" s="179"/>
      <c r="AE57" s="179"/>
      <c r="AF57" s="179"/>
      <c r="AG57" s="179"/>
      <c r="AH57" s="179"/>
      <c r="AI57" s="469"/>
      <c r="AJ57" s="541" t="s">
        <v>110</v>
      </c>
      <c r="AK57" s="478"/>
      <c r="AL57" s="478"/>
      <c r="AM57" s="478"/>
      <c r="AN57" s="478"/>
      <c r="AO57" s="497"/>
      <c r="AP57" s="177" t="s">
        <v>255</v>
      </c>
      <c r="AR57" s="370"/>
      <c r="DB57" s="11"/>
      <c r="DC57" s="227"/>
      <c r="DD57" s="227"/>
      <c r="DE57" s="372"/>
      <c r="DF57" s="227"/>
      <c r="DG57" s="227"/>
      <c r="DH57" s="227"/>
    </row>
    <row r="58" spans="2:112" ht="12" customHeight="1" x14ac:dyDescent="0.15">
      <c r="B58" s="697"/>
      <c r="C58" s="511" t="str">
        <f>IF(COUNTIF(K58:AH58,"XX")&gt;0,$BB$50,IF(COUNTIF(K58:AH58,"X")&gt;0,$BB$48,""))</f>
        <v/>
      </c>
      <c r="D58" s="502"/>
      <c r="E58" s="502"/>
      <c r="F58" s="502"/>
      <c r="G58" s="502"/>
      <c r="H58" s="502"/>
      <c r="I58" s="510"/>
      <c r="J58" s="469"/>
      <c r="K58" s="206" t="str">
        <f>IF(OR(AND(K$12=7,OR(K57="L4",K57="LN7",K57="LN9")),AND(K$12=5,OR(K57="L10",K57="L12",K57="LN11"))),"X",IF(AND(OR(K14=3,K14=4,K14=5),K57&lt;&gt;""),"XX",""))</f>
        <v/>
      </c>
      <c r="L58" s="206" t="str">
        <f t="shared" ref="L58:AH58" si="31">IF(OR(AND(L$12=7,OR(L57="L4",L57="LN7",L57="LN9")),AND(L$12=5,OR(L57="L10",L57="L12",L57="LN11"))),"X",IF(AND(OR(L14=3,L14=4,L14=5),L57&lt;&gt;""),"XX",""))</f>
        <v/>
      </c>
      <c r="M58" s="206" t="str">
        <f t="shared" si="31"/>
        <v/>
      </c>
      <c r="N58" s="206" t="str">
        <f t="shared" si="31"/>
        <v/>
      </c>
      <c r="O58" s="206" t="str">
        <f t="shared" si="31"/>
        <v/>
      </c>
      <c r="P58" s="206" t="str">
        <f t="shared" si="31"/>
        <v/>
      </c>
      <c r="Q58" s="206" t="str">
        <f t="shared" si="31"/>
        <v/>
      </c>
      <c r="R58" s="206" t="str">
        <f t="shared" si="31"/>
        <v/>
      </c>
      <c r="S58" s="206" t="str">
        <f t="shared" si="31"/>
        <v/>
      </c>
      <c r="T58" s="206" t="str">
        <f t="shared" si="31"/>
        <v/>
      </c>
      <c r="U58" s="206" t="str">
        <f t="shared" si="31"/>
        <v/>
      </c>
      <c r="V58" s="206" t="str">
        <f t="shared" si="31"/>
        <v/>
      </c>
      <c r="W58" s="206" t="str">
        <f t="shared" si="31"/>
        <v/>
      </c>
      <c r="X58" s="206" t="str">
        <f t="shared" si="31"/>
        <v/>
      </c>
      <c r="Y58" s="206" t="str">
        <f t="shared" si="31"/>
        <v/>
      </c>
      <c r="Z58" s="206" t="str">
        <f t="shared" si="31"/>
        <v/>
      </c>
      <c r="AA58" s="206" t="str">
        <f t="shared" si="31"/>
        <v/>
      </c>
      <c r="AB58" s="206" t="str">
        <f t="shared" si="31"/>
        <v/>
      </c>
      <c r="AC58" s="206" t="str">
        <f t="shared" si="31"/>
        <v/>
      </c>
      <c r="AD58" s="206" t="str">
        <f t="shared" si="31"/>
        <v/>
      </c>
      <c r="AE58" s="206" t="str">
        <f t="shared" si="31"/>
        <v/>
      </c>
      <c r="AF58" s="206" t="str">
        <f t="shared" si="31"/>
        <v/>
      </c>
      <c r="AG58" s="206" t="str">
        <f t="shared" si="31"/>
        <v/>
      </c>
      <c r="AH58" s="206" t="str">
        <f t="shared" si="31"/>
        <v/>
      </c>
      <c r="AI58" s="469"/>
      <c r="AJ58" s="551" t="str">
        <f>IF(COUNTIF(K58:AH58,"X")&gt;0,$BC$48,"")</f>
        <v/>
      </c>
      <c r="AK58" s="478"/>
      <c r="AL58" s="478"/>
      <c r="AM58" s="478"/>
      <c r="AN58" s="478"/>
      <c r="AO58" s="478"/>
      <c r="AP58" s="479"/>
      <c r="AR58" s="370"/>
      <c r="BB58" s="318" t="s">
        <v>798</v>
      </c>
      <c r="BC58" s="318" t="s">
        <v>1032</v>
      </c>
      <c r="DB58" s="11"/>
      <c r="DC58" s="227"/>
      <c r="DD58" s="227"/>
      <c r="DE58" s="372"/>
      <c r="DF58" s="227"/>
      <c r="DG58" s="227"/>
      <c r="DH58" s="227"/>
    </row>
    <row r="59" spans="2:112" ht="15" customHeight="1" x14ac:dyDescent="0.15">
      <c r="B59" s="697"/>
      <c r="C59" s="628" t="s">
        <v>822</v>
      </c>
      <c r="D59" s="499"/>
      <c r="E59" s="499"/>
      <c r="F59" s="499"/>
      <c r="G59" s="499"/>
      <c r="H59" s="499"/>
      <c r="I59" s="625"/>
      <c r="J59" s="469"/>
      <c r="K59" s="175"/>
      <c r="L59" s="175"/>
      <c r="M59" s="175"/>
      <c r="N59" s="175"/>
      <c r="O59" s="175"/>
      <c r="P59" s="175"/>
      <c r="Q59" s="175"/>
      <c r="R59" s="175"/>
      <c r="S59" s="175"/>
      <c r="T59" s="175"/>
      <c r="U59" s="175"/>
      <c r="V59" s="175"/>
      <c r="W59" s="175"/>
      <c r="X59" s="175"/>
      <c r="Y59" s="175"/>
      <c r="Z59" s="175"/>
      <c r="AA59" s="176"/>
      <c r="AB59" s="176"/>
      <c r="AC59" s="176"/>
      <c r="AD59" s="176"/>
      <c r="AE59" s="176"/>
      <c r="AF59" s="176"/>
      <c r="AG59" s="176"/>
      <c r="AH59" s="176"/>
      <c r="AI59" s="469"/>
      <c r="AJ59" s="541" t="s">
        <v>111</v>
      </c>
      <c r="AK59" s="478"/>
      <c r="AL59" s="478"/>
      <c r="AM59" s="478"/>
      <c r="AN59" s="478"/>
      <c r="AO59" s="497"/>
      <c r="AP59" s="177" t="s">
        <v>255</v>
      </c>
      <c r="DB59" s="11"/>
      <c r="DC59" s="227"/>
      <c r="DD59" s="227"/>
      <c r="DE59" s="372"/>
      <c r="DF59" s="227"/>
      <c r="DG59" s="227"/>
      <c r="DH59" s="227"/>
    </row>
    <row r="60" spans="2:112" ht="12" customHeight="1" x14ac:dyDescent="0.15">
      <c r="B60" s="697"/>
      <c r="C60" s="511" t="str">
        <f>IF(COUNTIF(K60:AH60,"X")&gt;0,$BB$48,"")</f>
        <v/>
      </c>
      <c r="D60" s="502"/>
      <c r="E60" s="502"/>
      <c r="F60" s="502"/>
      <c r="G60" s="502"/>
      <c r="H60" s="502"/>
      <c r="I60" s="510"/>
      <c r="J60" s="469"/>
      <c r="K60" s="215" t="str">
        <f>IF(OR(AND(K$12=7,OR(K59="L4",K59="LN7",K59="LN9")),AND(K$12=5,OR(K59="L10",K59="L12",K59="LN11"))),"X","")</f>
        <v/>
      </c>
      <c r="L60" s="215" t="str">
        <f t="shared" ref="L60:AH60" si="32">IF(OR(AND(L$12=7,OR(L59="L4",L59="LN7",L59="LN9")),AND(L$12=5,OR(L59="L10",L59="L12",L59="LN11"))),"X","")</f>
        <v/>
      </c>
      <c r="M60" s="215" t="str">
        <f t="shared" si="32"/>
        <v/>
      </c>
      <c r="N60" s="215" t="str">
        <f t="shared" si="32"/>
        <v/>
      </c>
      <c r="O60" s="215" t="str">
        <f t="shared" si="32"/>
        <v/>
      </c>
      <c r="P60" s="215" t="str">
        <f t="shared" si="32"/>
        <v/>
      </c>
      <c r="Q60" s="215" t="str">
        <f t="shared" si="32"/>
        <v/>
      </c>
      <c r="R60" s="215" t="str">
        <f t="shared" si="32"/>
        <v/>
      </c>
      <c r="S60" s="215" t="str">
        <f t="shared" si="32"/>
        <v/>
      </c>
      <c r="T60" s="215" t="str">
        <f t="shared" si="32"/>
        <v/>
      </c>
      <c r="U60" s="215" t="str">
        <f t="shared" si="32"/>
        <v/>
      </c>
      <c r="V60" s="215" t="str">
        <f t="shared" si="32"/>
        <v/>
      </c>
      <c r="W60" s="215" t="str">
        <f t="shared" si="32"/>
        <v/>
      </c>
      <c r="X60" s="215" t="str">
        <f t="shared" si="32"/>
        <v/>
      </c>
      <c r="Y60" s="215" t="str">
        <f t="shared" si="32"/>
        <v/>
      </c>
      <c r="Z60" s="215" t="str">
        <f t="shared" si="32"/>
        <v/>
      </c>
      <c r="AA60" s="215" t="str">
        <f t="shared" si="32"/>
        <v/>
      </c>
      <c r="AB60" s="215" t="str">
        <f t="shared" si="32"/>
        <v/>
      </c>
      <c r="AC60" s="215" t="str">
        <f t="shared" si="32"/>
        <v/>
      </c>
      <c r="AD60" s="215" t="str">
        <f t="shared" si="32"/>
        <v/>
      </c>
      <c r="AE60" s="215" t="str">
        <f t="shared" si="32"/>
        <v/>
      </c>
      <c r="AF60" s="215" t="str">
        <f t="shared" si="32"/>
        <v/>
      </c>
      <c r="AG60" s="215" t="str">
        <f t="shared" si="32"/>
        <v/>
      </c>
      <c r="AH60" s="215" t="str">
        <f t="shared" si="32"/>
        <v/>
      </c>
      <c r="AI60" s="469"/>
      <c r="AJ60" s="551" t="str">
        <f>IF(COUNTIF(K60:AH60,"X")&gt;0,$BC$48,"")</f>
        <v/>
      </c>
      <c r="AK60" s="478"/>
      <c r="AL60" s="478"/>
      <c r="AM60" s="478"/>
      <c r="AN60" s="478"/>
      <c r="AO60" s="478"/>
      <c r="AP60" s="479"/>
      <c r="DB60" s="11"/>
      <c r="DC60" s="227"/>
      <c r="DD60" s="227"/>
      <c r="DE60" s="372"/>
      <c r="DF60" s="227"/>
      <c r="DG60" s="227"/>
      <c r="DH60" s="227"/>
    </row>
    <row r="61" spans="2:112" ht="12" customHeight="1" x14ac:dyDescent="0.15">
      <c r="B61" s="697"/>
      <c r="C61" s="521" t="str">
        <f>IF(COUNTIF(K61:AH61,"X")&gt;0,$BB$61,IF(COUNTIF(K61:AH61,"XX")&gt;0,$BC$61,IF(COUNTIF(K61:AH61,"!!")&gt;0,$BF$61,IF(COUNTIF(K61:AH61,"!!!")&gt;0,$BG$61,""))))</f>
        <v/>
      </c>
      <c r="D61" s="490"/>
      <c r="E61" s="490"/>
      <c r="F61" s="490"/>
      <c r="G61" s="490"/>
      <c r="H61" s="490"/>
      <c r="I61" s="491"/>
      <c r="J61" s="470"/>
      <c r="K61" s="120" t="str">
        <f>IF(COUNTA(K55,K59)&gt;1,"X",IF(AND(OR(K57&lt;&gt;"",K59&lt;&gt;""),OR(K47&lt;&gt;"",K49&lt;&gt;"",K51&lt;&gt;"")),"XX",IF(AND(OR(K36="O",K38&lt;&gt;"",K41&lt;&gt;""),OR(K55&lt;&gt;"",K57&lt;&gt;"",K59&lt;&gt;"")),"!!",IF(AND(OR(バルブ!$R$22="B",バルブ!$R$22="H"),K62="",COUNTA(K55,K57,K59)&gt;0),"!!!",""))))</f>
        <v/>
      </c>
      <c r="L61" s="120" t="str">
        <f>IF(COUNTA(L55,L59)&gt;1,"X",IF(AND(OR(L57&lt;&gt;"",L59&lt;&gt;""),OR(L47&lt;&gt;"",L49&lt;&gt;"",L51&lt;&gt;"")),"XX",IF(AND(OR(L36="O",L38&lt;&gt;"",L41&lt;&gt;""),OR(L55&lt;&gt;"",L57&lt;&gt;"",L59&lt;&gt;"")),"!!",IF(AND(OR(バルブ!$R$22="B",バルブ!$R$22="H"),L62="",COUNTA(L55,L57,L59)&gt;0),"!!!",""))))</f>
        <v/>
      </c>
      <c r="M61" s="120" t="str">
        <f>IF(COUNTA(M55,M59)&gt;1,"X",IF(AND(OR(M57&lt;&gt;"",M59&lt;&gt;""),OR(M47&lt;&gt;"",M49&lt;&gt;"",M51&lt;&gt;"")),"XX",IF(AND(OR(M36="O",M38&lt;&gt;"",M41&lt;&gt;""),OR(M55&lt;&gt;"",M57&lt;&gt;"",M59&lt;&gt;"")),"!!",IF(AND(OR(バルブ!$R$22="B",バルブ!$R$22="H"),M62="",COUNTA(M55,M57,M59)&gt;0),"!!!",""))))</f>
        <v/>
      </c>
      <c r="N61" s="120" t="str">
        <f>IF(COUNTA(N55,N59)&gt;1,"X",IF(AND(OR(N57&lt;&gt;"",N59&lt;&gt;""),OR(N47&lt;&gt;"",N49&lt;&gt;"",N51&lt;&gt;"")),"XX",IF(AND(OR(N36="O",N38&lt;&gt;"",N41&lt;&gt;""),OR(N55&lt;&gt;"",N57&lt;&gt;"",N59&lt;&gt;"")),"!!",IF(AND(OR(バルブ!$R$22="B",バルブ!$R$22="H"),N62="",COUNTA(N55,N57,N59)&gt;0),"!!!",""))))</f>
        <v/>
      </c>
      <c r="O61" s="120" t="str">
        <f>IF(COUNTA(O55,O59)&gt;1,"X",IF(AND(OR(O57&lt;&gt;"",O59&lt;&gt;""),OR(O47&lt;&gt;"",O49&lt;&gt;"",O51&lt;&gt;"")),"XX",IF(AND(OR(O36="O",O38&lt;&gt;"",O41&lt;&gt;""),OR(O55&lt;&gt;"",O57&lt;&gt;"",O59&lt;&gt;"")),"!!",IF(AND(OR(バルブ!$R$22="B",バルブ!$R$22="H"),O62="",COUNTA(O55,O57,O59)&gt;0),"!!!",""))))</f>
        <v/>
      </c>
      <c r="P61" s="120" t="str">
        <f>IF(COUNTA(P55,P59)&gt;1,"X",IF(AND(OR(P57&lt;&gt;"",P59&lt;&gt;""),OR(P47&lt;&gt;"",P49&lt;&gt;"",P51&lt;&gt;"")),"XX",IF(AND(OR(P36="O",P38&lt;&gt;"",P41&lt;&gt;""),OR(P55&lt;&gt;"",P57&lt;&gt;"",P59&lt;&gt;"")),"!!",IF(AND(OR(バルブ!$R$22="B",バルブ!$R$22="H"),P62="",COUNTA(P55,P57,P59)&gt;0),"!!!",""))))</f>
        <v/>
      </c>
      <c r="Q61" s="120" t="str">
        <f>IF(COUNTA(Q55,Q59)&gt;1,"X",IF(AND(OR(Q57&lt;&gt;"",Q59&lt;&gt;""),OR(Q47&lt;&gt;"",Q49&lt;&gt;"",Q51&lt;&gt;"")),"XX",IF(AND(OR(Q36="O",Q38&lt;&gt;"",Q41&lt;&gt;""),OR(Q55&lt;&gt;"",Q57&lt;&gt;"",Q59&lt;&gt;"")),"!!",IF(AND(OR(バルブ!$R$22="B",バルブ!$R$22="H"),Q62="",COUNTA(Q55,Q57,Q59)&gt;0),"!!!",""))))</f>
        <v/>
      </c>
      <c r="R61" s="120" t="str">
        <f>IF(COUNTA(R55,R59)&gt;1,"X",IF(AND(OR(R57&lt;&gt;"",R59&lt;&gt;""),OR(R47&lt;&gt;"",R49&lt;&gt;"",R51&lt;&gt;"")),"XX",IF(AND(OR(R36="O",R38&lt;&gt;"",R41&lt;&gt;""),OR(R55&lt;&gt;"",R57&lt;&gt;"",R59&lt;&gt;"")),"!!",IF(AND(OR(バルブ!$R$22="B",バルブ!$R$22="H"),R62="",COUNTA(R55,R57,R59)&gt;0),"!!!",""))))</f>
        <v/>
      </c>
      <c r="S61" s="120" t="str">
        <f>IF(COUNTA(S55,S59)&gt;1,"X",IF(AND(OR(S57&lt;&gt;"",S59&lt;&gt;""),OR(S47&lt;&gt;"",S49&lt;&gt;"",S51&lt;&gt;"")),"XX",IF(AND(OR(S36="O",S38&lt;&gt;"",S41&lt;&gt;""),OR(S55&lt;&gt;"",S57&lt;&gt;"",S59&lt;&gt;"")),"!!",IF(AND(OR(バルブ!$R$22="B",バルブ!$R$22="H"),S62="",COUNTA(S55,S57,S59)&gt;0),"!!!",""))))</f>
        <v/>
      </c>
      <c r="T61" s="120" t="str">
        <f>IF(COUNTA(T55,T59)&gt;1,"X",IF(AND(OR(T57&lt;&gt;"",T59&lt;&gt;""),OR(T47&lt;&gt;"",T49&lt;&gt;"",T51&lt;&gt;"")),"XX",IF(AND(OR(T36="O",T38&lt;&gt;"",T41&lt;&gt;""),OR(T55&lt;&gt;"",T57&lt;&gt;"",T59&lt;&gt;"")),"!!",IF(AND(OR(バルブ!$R$22="B",バルブ!$R$22="H"),T62="",COUNTA(T55,T57,T59)&gt;0),"!!!",""))))</f>
        <v/>
      </c>
      <c r="U61" s="120" t="str">
        <f>IF(COUNTA(U55,U59)&gt;1,"X",IF(AND(OR(U57&lt;&gt;"",U59&lt;&gt;""),OR(U47&lt;&gt;"",U49&lt;&gt;"",U51&lt;&gt;"")),"XX",IF(AND(OR(U36="O",U38&lt;&gt;"",U41&lt;&gt;""),OR(U55&lt;&gt;"",U57&lt;&gt;"",U59&lt;&gt;"")),"!!",IF(AND(OR(バルブ!$R$22="B",バルブ!$R$22="H"),U62="",COUNTA(U55,U57,U59)&gt;0),"!!!",""))))</f>
        <v/>
      </c>
      <c r="V61" s="120" t="str">
        <f>IF(COUNTA(V55,V59)&gt;1,"X",IF(AND(OR(V57&lt;&gt;"",V59&lt;&gt;""),OR(V47&lt;&gt;"",V49&lt;&gt;"",V51&lt;&gt;"")),"XX",IF(AND(OR(V36="O",V38&lt;&gt;"",V41&lt;&gt;""),OR(V55&lt;&gt;"",V57&lt;&gt;"",V59&lt;&gt;"")),"!!",IF(AND(OR(バルブ!$R$22="B",バルブ!$R$22="H"),V62="",COUNTA(V55,V57,V59)&gt;0),"!!!",""))))</f>
        <v/>
      </c>
      <c r="W61" s="120" t="str">
        <f>IF(COUNTA(W55,W59)&gt;1,"X",IF(AND(OR(W57&lt;&gt;"",W59&lt;&gt;""),OR(W47&lt;&gt;"",W49&lt;&gt;"",W51&lt;&gt;"")),"XX",IF(AND(OR(W36="O",W38&lt;&gt;"",W41&lt;&gt;""),OR(W55&lt;&gt;"",W57&lt;&gt;"",W59&lt;&gt;"")),"!!",IF(AND(OR(バルブ!$R$22="B",バルブ!$R$22="H"),W62="",COUNTA(W55,W57,W59)&gt;0),"!!!",""))))</f>
        <v/>
      </c>
      <c r="X61" s="120" t="str">
        <f>IF(COUNTA(X55,X59)&gt;1,"X",IF(AND(OR(X57&lt;&gt;"",X59&lt;&gt;""),OR(X47&lt;&gt;"",X49&lt;&gt;"",X51&lt;&gt;"")),"XX",IF(AND(OR(X36="O",X38&lt;&gt;"",X41&lt;&gt;""),OR(X55&lt;&gt;"",X57&lt;&gt;"",X59&lt;&gt;"")),"!!",IF(AND(OR(バルブ!$R$22="B",バルブ!$R$22="H"),X62="",COUNTA(X55,X57,X59)&gt;0),"!!!",""))))</f>
        <v/>
      </c>
      <c r="Y61" s="120" t="str">
        <f>IF(COUNTA(Y55,Y59)&gt;1,"X",IF(AND(OR(Y57&lt;&gt;"",Y59&lt;&gt;""),OR(Y47&lt;&gt;"",Y49&lt;&gt;"",Y51&lt;&gt;"")),"XX",IF(AND(OR(Y36="O",Y38&lt;&gt;"",Y41&lt;&gt;""),OR(Y55&lt;&gt;"",Y57&lt;&gt;"",Y59&lt;&gt;"")),"!!",IF(AND(OR(バルブ!$R$22="B",バルブ!$R$22="H"),Y62="",COUNTA(Y55,Y57,Y59)&gt;0),"!!!",""))))</f>
        <v/>
      </c>
      <c r="Z61" s="120" t="str">
        <f>IF(COUNTA(Z55,Z59)&gt;1,"X",IF(AND(OR(Z57&lt;&gt;"",Z59&lt;&gt;""),OR(Z47&lt;&gt;"",Z49&lt;&gt;"",Z51&lt;&gt;"")),"XX",IF(AND(OR(Z36="O",Z38&lt;&gt;"",Z41&lt;&gt;""),OR(Z55&lt;&gt;"",Z57&lt;&gt;"",Z59&lt;&gt;"")),"!!",IF(AND(OR(バルブ!$R$22="B",バルブ!$R$22="H"),Z62="",COUNTA(Z55,Z57,Z59)&gt;0),"!!!",""))))</f>
        <v/>
      </c>
      <c r="AA61" s="120" t="str">
        <f>IF(COUNTA(AA55,AA59)&gt;1,"X",IF(AND(OR(AA57&lt;&gt;"",AA59&lt;&gt;""),OR(AA47&lt;&gt;"",AA49&lt;&gt;"",AA51&lt;&gt;"")),"XX",IF(AND(OR(AA36="O",AA38&lt;&gt;"",AA41&lt;&gt;""),OR(AA55&lt;&gt;"",AA57&lt;&gt;"",AA59&lt;&gt;"")),"!!",IF(AND(OR(バルブ!$R$22="B",バルブ!$R$22="H"),AA62="",COUNTA(AA55,AA57,AA59)&gt;0),"!!!",""))))</f>
        <v/>
      </c>
      <c r="AB61" s="120" t="str">
        <f>IF(COUNTA(AB55,AB59)&gt;1,"X",IF(AND(OR(AB57&lt;&gt;"",AB59&lt;&gt;""),OR(AB47&lt;&gt;"",AB49&lt;&gt;"",AB51&lt;&gt;"")),"XX",IF(AND(OR(AB36="O",AB38&lt;&gt;"",AB41&lt;&gt;""),OR(AB55&lt;&gt;"",AB57&lt;&gt;"",AB59&lt;&gt;"")),"!!",IF(AND(OR(バルブ!$R$22="B",バルブ!$R$22="H"),AB62="",COUNTA(AB55,AB57,AB59)&gt;0),"!!!",""))))</f>
        <v/>
      </c>
      <c r="AC61" s="120" t="str">
        <f>IF(COUNTA(AC55,AC59)&gt;1,"X",IF(AND(OR(AC57&lt;&gt;"",AC59&lt;&gt;""),OR(AC47&lt;&gt;"",AC49&lt;&gt;"",AC51&lt;&gt;"")),"XX",IF(AND(OR(AC36="O",AC38&lt;&gt;"",AC41&lt;&gt;""),OR(AC55&lt;&gt;"",AC57&lt;&gt;"",AC59&lt;&gt;"")),"!!",IF(AND(OR(バルブ!$R$22="B",バルブ!$R$22="H"),AC62="",COUNTA(AC55,AC57,AC59)&gt;0),"!!!",""))))</f>
        <v/>
      </c>
      <c r="AD61" s="120" t="str">
        <f>IF(COUNTA(AD55,AD59)&gt;1,"X",IF(AND(OR(AD57&lt;&gt;"",AD59&lt;&gt;""),OR(AD47&lt;&gt;"",AD49&lt;&gt;"",AD51&lt;&gt;"")),"XX",IF(AND(OR(AD36="O",AD38&lt;&gt;"",AD41&lt;&gt;""),OR(AD55&lt;&gt;"",AD57&lt;&gt;"",AD59&lt;&gt;"")),"!!",IF(AND(OR(バルブ!$R$22="B",バルブ!$R$22="H"),AD62="",COUNTA(AD55,AD57,AD59)&gt;0),"!!!",""))))</f>
        <v/>
      </c>
      <c r="AE61" s="120" t="str">
        <f>IF(COUNTA(AE55,AE59)&gt;1,"X",IF(AND(OR(AE57&lt;&gt;"",AE59&lt;&gt;""),OR(AE47&lt;&gt;"",AE49&lt;&gt;"",AE51&lt;&gt;"")),"XX",IF(AND(OR(AE36="O",AE38&lt;&gt;"",AE41&lt;&gt;""),OR(AE55&lt;&gt;"",AE57&lt;&gt;"",AE59&lt;&gt;"")),"!!",IF(AND(OR(バルブ!$R$22="B",バルブ!$R$22="H"),AE62="",COUNTA(AE55,AE57,AE59)&gt;0),"!!!",""))))</f>
        <v/>
      </c>
      <c r="AF61" s="120" t="str">
        <f>IF(COUNTA(AF55,AF59)&gt;1,"X",IF(AND(OR(AF57&lt;&gt;"",AF59&lt;&gt;""),OR(AF47&lt;&gt;"",AF49&lt;&gt;"",AF51&lt;&gt;"")),"XX",IF(AND(OR(AF36="O",AF38&lt;&gt;"",AF41&lt;&gt;""),OR(AF55&lt;&gt;"",AF57&lt;&gt;"",AF59&lt;&gt;"")),"!!",IF(AND(OR(バルブ!$R$22="B",バルブ!$R$22="H"),AF62="",COUNTA(AF55,AF57,AF59)&gt;0),"!!!",""))))</f>
        <v/>
      </c>
      <c r="AG61" s="120" t="str">
        <f>IF(COUNTA(AG55,AG59)&gt;1,"X",IF(AND(OR(AG57&lt;&gt;"",AG59&lt;&gt;""),OR(AG47&lt;&gt;"",AG49&lt;&gt;"",AG51&lt;&gt;"")),"XX",IF(AND(OR(AG36="O",AG38&lt;&gt;"",AG41&lt;&gt;""),OR(AG55&lt;&gt;"",AG57&lt;&gt;"",AG59&lt;&gt;"")),"!!",IF(AND(OR(バルブ!$R$22="B",バルブ!$R$22="H"),AG62="",COUNTA(AG55,AG57,AG59)&gt;0),"!!!",""))))</f>
        <v/>
      </c>
      <c r="AH61" s="120" t="str">
        <f>IF(COUNTA(AH55,AH59)&gt;1,"X",IF(AND(OR(AH57&lt;&gt;"",AH59&lt;&gt;""),OR(AH47&lt;&gt;"",AH49&lt;&gt;"",AH51&lt;&gt;"")),"XX",IF(AND(OR(AH36="O",AH38&lt;&gt;"",AH41&lt;&gt;""),OR(AH55&lt;&gt;"",AH57&lt;&gt;"",AH59&lt;&gt;"")),"!!",IF(AND(OR(バルブ!$R$22="B",バルブ!$R$22="H"),AH62="",COUNTA(AH55,AH57,AH59)&gt;0),"!!!",""))))</f>
        <v/>
      </c>
      <c r="AI61" s="470"/>
      <c r="AJ61" s="543"/>
      <c r="AK61" s="490"/>
      <c r="AL61" s="490"/>
      <c r="AM61" s="490"/>
      <c r="AN61" s="490"/>
      <c r="AO61" s="507"/>
      <c r="AP61" s="187"/>
      <c r="BB61" s="318" t="s">
        <v>466</v>
      </c>
      <c r="BC61" s="318" t="s">
        <v>465</v>
      </c>
      <c r="BF61" s="318" t="s">
        <v>824</v>
      </c>
      <c r="BG61" s="340" t="s">
        <v>769</v>
      </c>
      <c r="DB61" s="11"/>
      <c r="DC61" s="227"/>
      <c r="DD61" s="227"/>
      <c r="DE61" s="372"/>
      <c r="DF61" s="227"/>
      <c r="DG61" s="227"/>
      <c r="DH61" s="227"/>
    </row>
    <row r="62" spans="2:112" ht="15" customHeight="1" x14ac:dyDescent="0.15">
      <c r="B62" s="697"/>
      <c r="C62" s="522" t="s">
        <v>317</v>
      </c>
      <c r="D62" s="475"/>
      <c r="E62" s="475"/>
      <c r="F62" s="475"/>
      <c r="G62" s="475"/>
      <c r="H62" s="475"/>
      <c r="I62" s="513"/>
      <c r="J62" s="514" t="s">
        <v>255</v>
      </c>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514" t="s">
        <v>255</v>
      </c>
      <c r="AJ62" s="523" t="s">
        <v>112</v>
      </c>
      <c r="AK62" s="475"/>
      <c r="AL62" s="475"/>
      <c r="AM62" s="475"/>
      <c r="AN62" s="475"/>
      <c r="AO62" s="476"/>
      <c r="AP62" s="493" t="s">
        <v>255</v>
      </c>
      <c r="DA62" s="340">
        <v>1</v>
      </c>
      <c r="DB62" s="11" t="s">
        <v>804</v>
      </c>
      <c r="DC62" s="227"/>
      <c r="DD62" s="227"/>
      <c r="DE62" s="372" t="str">
        <f>IF(COUNTIF($DI$30:$EG$43,DB62)=0,"",COUNTIF($DI$30:$EG$43,DB62))</f>
        <v/>
      </c>
      <c r="DF62" s="227"/>
      <c r="DG62" s="227"/>
      <c r="DH62" s="227"/>
    </row>
    <row r="63" spans="2:112" ht="12" customHeight="1" x14ac:dyDescent="0.15">
      <c r="B63" s="697"/>
      <c r="C63" s="511" t="str">
        <f>IF(COUNTIF(K63:AH63,"X*")&gt;0,$BB$65,"")</f>
        <v/>
      </c>
      <c r="D63" s="502"/>
      <c r="E63" s="502"/>
      <c r="F63" s="502"/>
      <c r="G63" s="502"/>
      <c r="H63" s="502"/>
      <c r="I63" s="510"/>
      <c r="J63" s="469"/>
      <c r="K63" s="267" t="str">
        <f>IF(AND(ベース!$R$7="10-",仕様書作成!K62&lt;&gt;""),"XX","")</f>
        <v/>
      </c>
      <c r="L63" s="268" t="str">
        <f>IF(AND(ベース!$R$7="10-",仕様書作成!L62&lt;&gt;""),"XX","")</f>
        <v/>
      </c>
      <c r="M63" s="268" t="str">
        <f>IF(AND(ベース!$R$7="10-",仕様書作成!M62&lt;&gt;""),"XX","")</f>
        <v/>
      </c>
      <c r="N63" s="268" t="str">
        <f>IF(AND(ベース!$R$7="10-",仕様書作成!N62&lt;&gt;""),"XX","")</f>
        <v/>
      </c>
      <c r="O63" s="268" t="str">
        <f>IF(AND(ベース!$R$7="10-",仕様書作成!O62&lt;&gt;""),"XX","")</f>
        <v/>
      </c>
      <c r="P63" s="268" t="str">
        <f>IF(AND(ベース!$R$7="10-",仕様書作成!P62&lt;&gt;""),"XX","")</f>
        <v/>
      </c>
      <c r="Q63" s="268" t="str">
        <f>IF(AND(ベース!$R$7="10-",仕様書作成!Q62&lt;&gt;""),"XX","")</f>
        <v/>
      </c>
      <c r="R63" s="268" t="str">
        <f>IF(AND(ベース!$R$7="10-",仕様書作成!R62&lt;&gt;""),"XX","")</f>
        <v/>
      </c>
      <c r="S63" s="268" t="str">
        <f>IF(AND(ベース!$R$7="10-",仕様書作成!S62&lt;&gt;""),"XX","")</f>
        <v/>
      </c>
      <c r="T63" s="268" t="str">
        <f>IF(AND(ベース!$R$7="10-",仕様書作成!T62&lt;&gt;""),"XX","")</f>
        <v/>
      </c>
      <c r="U63" s="268" t="str">
        <f>IF(AND(ベース!$R$7="10-",仕様書作成!U62&lt;&gt;""),"XX","")</f>
        <v/>
      </c>
      <c r="V63" s="268" t="str">
        <f>IF(AND(ベース!$R$7="10-",仕様書作成!V62&lt;&gt;""),"XX","")</f>
        <v/>
      </c>
      <c r="W63" s="268" t="str">
        <f>IF(AND(ベース!$R$7="10-",仕様書作成!W62&lt;&gt;""),"XX","")</f>
        <v/>
      </c>
      <c r="X63" s="268" t="str">
        <f>IF(AND(ベース!$R$7="10-",仕様書作成!X62&lt;&gt;""),"XX","")</f>
        <v/>
      </c>
      <c r="Y63" s="268" t="str">
        <f>IF(AND(ベース!$R$7="10-",仕様書作成!Y62&lt;&gt;""),"XX","")</f>
        <v/>
      </c>
      <c r="Z63" s="268" t="str">
        <f>IF(AND(ベース!$R$7="10-",仕様書作成!Z62&lt;&gt;""),"XX","")</f>
        <v/>
      </c>
      <c r="AA63" s="268" t="str">
        <f>IF(AND(ベース!$R$7="10-",仕様書作成!AA62&lt;&gt;""),"XX","")</f>
        <v/>
      </c>
      <c r="AB63" s="121" t="str">
        <f>IF(AND(ベース!$R$7="10-",仕様書作成!AB62&lt;&gt;""),"XX","")</f>
        <v/>
      </c>
      <c r="AC63" s="121" t="str">
        <f>IF(AND(ベース!$R$7="10-",仕様書作成!AC62&lt;&gt;""),"XX","")</f>
        <v/>
      </c>
      <c r="AD63" s="121" t="str">
        <f>IF(AND(ベース!$R$7="10-",仕様書作成!AD62&lt;&gt;""),"XX","")</f>
        <v/>
      </c>
      <c r="AE63" s="121" t="str">
        <f>IF(AND(ベース!$R$7="10-",仕様書作成!AE62&lt;&gt;""),"XX","")</f>
        <v/>
      </c>
      <c r="AF63" s="121" t="str">
        <f>IF(AND(ベース!$R$7="10-",仕様書作成!AF62&lt;&gt;""),"XX","")</f>
        <v/>
      </c>
      <c r="AG63" s="121" t="str">
        <f>IF(AND(ベース!$R$7="10-",仕様書作成!AG62&lt;&gt;""),"XX","")</f>
        <v/>
      </c>
      <c r="AH63" s="269" t="str">
        <f>IF(AND(ベース!$R$7="10-",仕様書作成!AH62&lt;&gt;""),"XX","")</f>
        <v/>
      </c>
      <c r="AI63" s="469"/>
      <c r="AJ63" s="511" t="str">
        <f>IF(COUNTIF(K63:AH63,"XX")&gt;0,$BD$65,"")</f>
        <v/>
      </c>
      <c r="AK63" s="502"/>
      <c r="AL63" s="502"/>
      <c r="AM63" s="502"/>
      <c r="AN63" s="502"/>
      <c r="AO63" s="503"/>
      <c r="AP63" s="537"/>
      <c r="BB63" s="318" t="s">
        <v>805</v>
      </c>
      <c r="BD63" s="318" t="s">
        <v>502</v>
      </c>
      <c r="DA63" s="340">
        <v>2</v>
      </c>
      <c r="DB63" s="11" t="s">
        <v>871</v>
      </c>
      <c r="DC63" s="227"/>
      <c r="DD63" s="227"/>
      <c r="DE63" s="372" t="str">
        <f t="shared" ref="DE63:DE102" si="33">IF(COUNTIF($DI$30:$EG$43,DB63)=0,"",COUNTIF($DI$30:$EG$43,DB63))</f>
        <v/>
      </c>
      <c r="DF63" s="227"/>
      <c r="DG63" s="227"/>
      <c r="DH63" s="227"/>
    </row>
    <row r="64" spans="2:112" ht="15" hidden="1" customHeight="1" x14ac:dyDescent="0.15">
      <c r="B64" s="697"/>
      <c r="C64" s="628" t="s">
        <v>318</v>
      </c>
      <c r="D64" s="499"/>
      <c r="E64" s="499"/>
      <c r="F64" s="499"/>
      <c r="G64" s="499"/>
      <c r="H64" s="499"/>
      <c r="I64" s="625"/>
      <c r="J64" s="469"/>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469"/>
      <c r="AJ64" s="542" t="s">
        <v>113</v>
      </c>
      <c r="AK64" s="499"/>
      <c r="AL64" s="499"/>
      <c r="AM64" s="499"/>
      <c r="AN64" s="499"/>
      <c r="AO64" s="500"/>
      <c r="AP64" s="552" t="s">
        <v>255</v>
      </c>
      <c r="DA64" s="340">
        <v>3</v>
      </c>
      <c r="DB64" s="11" t="s">
        <v>806</v>
      </c>
      <c r="DC64" s="227"/>
      <c r="DD64" s="227"/>
      <c r="DE64" s="372" t="str">
        <f t="shared" si="33"/>
        <v/>
      </c>
      <c r="DF64" s="227"/>
      <c r="DG64" s="227"/>
      <c r="DH64" s="227"/>
    </row>
    <row r="65" spans="1:112" ht="12" hidden="1" customHeight="1" x14ac:dyDescent="0.15">
      <c r="B65" s="697"/>
      <c r="C65" s="511" t="str">
        <f>IF(COUNTIF(K65:AH65,"X*")&gt;0,$BB$65,"")</f>
        <v/>
      </c>
      <c r="D65" s="502"/>
      <c r="E65" s="502"/>
      <c r="F65" s="502"/>
      <c r="G65" s="502"/>
      <c r="H65" s="502"/>
      <c r="I65" s="510"/>
      <c r="J65" s="469"/>
      <c r="K65" s="121" t="str">
        <f>IF(AND(ベース!$R$7="10-",仕様書作成!K64&lt;&gt;""),"XX",IF(AND(K64&lt;&gt;"",OR(OR(K14=3,K14=5,K14="A",K14="B",K14="C"),K17&lt;&gt;"")),"X",""))</f>
        <v/>
      </c>
      <c r="L65" s="121" t="str">
        <f>IF(AND(ベース!$R$7="10-",仕様書作成!L64&lt;&gt;""),"XX",IF(AND(L64&lt;&gt;"",OR(OR(L14=3,L14=5,L14="A",L14="B",L14="C"),L17&lt;&gt;"")),"X",""))</f>
        <v/>
      </c>
      <c r="M65" s="121" t="str">
        <f>IF(AND(ベース!$R$7="10-",仕様書作成!M64&lt;&gt;""),"XX",IF(AND(M64&lt;&gt;"",OR(OR(M14=3,M14=5,M14="A",M14="B",M14="C"),M17&lt;&gt;"")),"X",""))</f>
        <v/>
      </c>
      <c r="N65" s="121" t="str">
        <f>IF(AND(ベース!$R$7="10-",仕様書作成!N64&lt;&gt;""),"XX",IF(AND(N64&lt;&gt;"",OR(OR(N14=3,N14=5,N14="A",N14="B",N14="C"),N17&lt;&gt;"")),"X",""))</f>
        <v/>
      </c>
      <c r="O65" s="121" t="str">
        <f>IF(AND(ベース!$R$7="10-",仕様書作成!O64&lt;&gt;""),"XX",IF(AND(O64&lt;&gt;"",OR(OR(O14=3,O14=5,O14="A",O14="B",O14="C"),O17&lt;&gt;"")),"X",""))</f>
        <v/>
      </c>
      <c r="P65" s="121" t="str">
        <f>IF(AND(ベース!$R$7="10-",仕様書作成!P64&lt;&gt;""),"XX",IF(AND(P64&lt;&gt;"",OR(OR(P14=3,P14=5,P14="A",P14="B",P14="C"),P17&lt;&gt;"")),"X",""))</f>
        <v/>
      </c>
      <c r="Q65" s="121" t="str">
        <f>IF(AND(ベース!$R$7="10-",仕様書作成!Q64&lt;&gt;""),"XX",IF(AND(Q64&lt;&gt;"",OR(OR(Q14=3,Q14=5,Q14="A",Q14="B",Q14="C"),Q17&lt;&gt;"")),"X",""))</f>
        <v/>
      </c>
      <c r="R65" s="121" t="str">
        <f>IF(AND(ベース!$R$7="10-",仕様書作成!R64&lt;&gt;""),"XX",IF(AND(R64&lt;&gt;"",OR(OR(R14=3,R14=5,R14="A",R14="B",R14="C"),R17&lt;&gt;"")),"X",""))</f>
        <v/>
      </c>
      <c r="S65" s="121" t="str">
        <f>IF(AND(ベース!$R$7="10-",仕様書作成!S64&lt;&gt;""),"XX",IF(AND(S64&lt;&gt;"",OR(OR(S14=3,S14=5,S14="A",S14="B",S14="C"),S17&lt;&gt;"")),"X",""))</f>
        <v/>
      </c>
      <c r="T65" s="121" t="str">
        <f>IF(AND(ベース!$R$7="10-",仕様書作成!T64&lt;&gt;""),"XX",IF(AND(T64&lt;&gt;"",OR(OR(T14=3,T14=5,T14="A",T14="B",T14="C"),T17&lt;&gt;"")),"X",""))</f>
        <v/>
      </c>
      <c r="U65" s="121" t="str">
        <f>IF(AND(ベース!$R$7="10-",仕様書作成!U64&lt;&gt;""),"XX",IF(AND(U64&lt;&gt;"",OR(OR(U14=3,U14=5,U14="A",U14="B",U14="C"),U17&lt;&gt;"")),"X",""))</f>
        <v/>
      </c>
      <c r="V65" s="121" t="str">
        <f>IF(AND(ベース!$R$7="10-",仕様書作成!V64&lt;&gt;""),"XX",IF(AND(V64&lt;&gt;"",OR(OR(V14=3,V14=5,V14="A",V14="B",V14="C"),V17&lt;&gt;"")),"X",""))</f>
        <v/>
      </c>
      <c r="W65" s="121" t="str">
        <f>IF(AND(ベース!$R$7="10-",仕様書作成!W64&lt;&gt;""),"XX",IF(AND(W64&lt;&gt;"",OR(OR(W14=3,W14=5,W14="A",W14="B",W14="C"),W17&lt;&gt;"")),"X",""))</f>
        <v/>
      </c>
      <c r="X65" s="121" t="str">
        <f>IF(AND(ベース!$R$7="10-",仕様書作成!X64&lt;&gt;""),"XX",IF(AND(X64&lt;&gt;"",OR(OR(X14=3,X14=5,X14="A",X14="B",X14="C"),X17&lt;&gt;"")),"X",""))</f>
        <v/>
      </c>
      <c r="Y65" s="121" t="str">
        <f>IF(AND(ベース!$R$7="10-",仕様書作成!Y64&lt;&gt;""),"XX",IF(AND(Y64&lt;&gt;"",OR(OR(Y14=3,Y14=5,Y14="A",Y14="B",Y14="C"),Y17&lt;&gt;"")),"X",""))</f>
        <v/>
      </c>
      <c r="Z65" s="121" t="str">
        <f>IF(AND(ベース!$R$7="10-",仕様書作成!Z64&lt;&gt;""),"XX",IF(AND(Z64&lt;&gt;"",OR(OR(Z14=3,Z14=5,Z14="A",Z14="B",Z14="C"),Z17&lt;&gt;"")),"X",""))</f>
        <v/>
      </c>
      <c r="AA65" s="121" t="str">
        <f>IF(AND(ベース!$R$7="10-",仕様書作成!AA64&lt;&gt;""),"XX",IF(AND(AA64&lt;&gt;"",OR(OR(AA14=3,AA14=5,AA14="A",AA14="B",AA14="C"),AA17&lt;&gt;"")),"X",""))</f>
        <v/>
      </c>
      <c r="AB65" s="121" t="str">
        <f>IF(AND(ベース!$R$7="10-",仕様書作成!AB64&lt;&gt;""),"XX",IF(AND(AB64&lt;&gt;"",OR(OR(AB14=3,AB14=5,AB14="A",AB14="B",AB14="C"),AB17&lt;&gt;"")),"X",""))</f>
        <v/>
      </c>
      <c r="AC65" s="121" t="str">
        <f>IF(AND(ベース!$R$7="10-",仕様書作成!AC64&lt;&gt;""),"XX",IF(AND(AC64&lt;&gt;"",OR(OR(AC14=3,AC14=5,AC14="A",AC14="B",AC14="C"),AC17&lt;&gt;"")),"X",""))</f>
        <v/>
      </c>
      <c r="AD65" s="121" t="str">
        <f>IF(AND(ベース!$R$7="10-",仕様書作成!AD64&lt;&gt;""),"XX",IF(AND(AD64&lt;&gt;"",OR(OR(AD14=3,AD14=5,AD14="A",AD14="B",AD14="C"),AD17&lt;&gt;"")),"X",""))</f>
        <v/>
      </c>
      <c r="AE65" s="121" t="str">
        <f>IF(AND(ベース!$R$7="10-",仕様書作成!AE64&lt;&gt;""),"XX",IF(AND(AE64&lt;&gt;"",OR(OR(AE14=3,AE14=5,AE14="A",AE14="B",AE14="C"),AE17&lt;&gt;"")),"X",""))</f>
        <v/>
      </c>
      <c r="AF65" s="121" t="str">
        <f>IF(AND(ベース!$R$7="10-",仕様書作成!AF64&lt;&gt;""),"XX",IF(AND(AF64&lt;&gt;"",OR(OR(AF14=3,AF14=5,AF14="A",AF14="B",AF14="C"),AF17&lt;&gt;"")),"X",""))</f>
        <v/>
      </c>
      <c r="AG65" s="121" t="str">
        <f>IF(AND(ベース!$R$7="10-",仕様書作成!AG64&lt;&gt;""),"XX",IF(AND(AG64&lt;&gt;"",OR(OR(AG14=3,AG14=5,AG14="A",AG14="B",AG14="C"),AG17&lt;&gt;"")),"X",""))</f>
        <v/>
      </c>
      <c r="AH65" s="121" t="str">
        <f>IF(AND(ベース!$R$7="10-",仕様書作成!AH64&lt;&gt;""),"XX",IF(AND(AH64&lt;&gt;"",OR(OR(AH14=3,AH14=5,AH14="A",AH14="B",AH14="C"),AH17&lt;&gt;"")),"X",""))</f>
        <v/>
      </c>
      <c r="AI65" s="469"/>
      <c r="AJ65" s="511" t="str">
        <f>IF(COUNTIF(K65:AH65,"XX")&gt;0,$BD$65,IF(COUNTIF(K65:AH65,"X")&gt;0,$BC$65,""))</f>
        <v/>
      </c>
      <c r="AK65" s="502"/>
      <c r="AL65" s="502"/>
      <c r="AM65" s="502"/>
      <c r="AN65" s="502"/>
      <c r="AO65" s="503"/>
      <c r="AP65" s="537"/>
      <c r="BB65" s="318" t="s">
        <v>805</v>
      </c>
      <c r="BC65" s="318" t="s">
        <v>467</v>
      </c>
      <c r="BD65" s="318" t="s">
        <v>502</v>
      </c>
      <c r="DA65" s="340">
        <v>4</v>
      </c>
      <c r="DB65" s="11" t="s">
        <v>872</v>
      </c>
      <c r="DC65" s="227"/>
      <c r="DD65" s="227"/>
      <c r="DE65" s="372" t="str">
        <f t="shared" si="33"/>
        <v/>
      </c>
      <c r="DF65" s="227"/>
      <c r="DG65" s="227"/>
      <c r="DH65" s="227"/>
    </row>
    <row r="66" spans="1:112" ht="12" hidden="1" customHeight="1" x14ac:dyDescent="0.15">
      <c r="B66" s="697"/>
      <c r="C66" s="616" t="str">
        <f>IF(COUNTIF(K66:AH66,"X")&gt;0,$BB$66,
IF(COUNTIF(K66:AH66,"XX")&gt;0,$BF$66,
""))</f>
        <v/>
      </c>
      <c r="D66" s="617"/>
      <c r="E66" s="617"/>
      <c r="F66" s="617"/>
      <c r="G66" s="617"/>
      <c r="H66" s="617"/>
      <c r="I66" s="618"/>
      <c r="J66" s="469"/>
      <c r="K66" s="119" t="str">
        <f>IF(AND(OR(K62="O",K64="O"),OR(K57&lt;&gt;"",K49&lt;&gt;"",K67="O")),"XX",
IF(AND(K67="O",OR(AND(K47&lt;&gt;"",K55&lt;&gt;""),K49&lt;&gt;"",K51&lt;&gt;"",K57&lt;&gt;"",K59&lt;&gt;"",K62&lt;&gt;"",K64&lt;&gt;"")),"XX",
IF(COUNTA(K47,K49,K51,K55,K57,K59,K62,K64,K67)&gt;3,"XX",
IF(K36="O","",
IF(AND(OR(バルブ!$R$22="B",バルブ!$R$22="H"),K62="",COUNTA(K47,K49,K51,K55,K57,K59,K64,K67)&gt;0),"X","")))))</f>
        <v/>
      </c>
      <c r="L66" s="119" t="str">
        <f>IF(AND(OR(L62="O",L64="O"),OR(L57&lt;&gt;"",L49&lt;&gt;"",L67="O")),"XX",
IF(AND(L67="O",OR(AND(L47&lt;&gt;"",L55&lt;&gt;""),L49&lt;&gt;"",L51&lt;&gt;"",L57&lt;&gt;"",L59&lt;&gt;"",L62&lt;&gt;"",L64&lt;&gt;"")),"XX",
IF(COUNTA(L47,L49,L51,L55,L57,L59,L62,L64,L67)&gt;3,"XX",
IF(L36="O","",
IF(AND(OR(バルブ!$R$22="B",バルブ!$R$22="H"),L62="",COUNTA(L47,L49,L51,L55,L57,L59,L64,L67)&gt;0),"X","")))))</f>
        <v/>
      </c>
      <c r="M66" s="119" t="str">
        <f>IF(AND(OR(M62="O",M64="O"),OR(M57&lt;&gt;"",M49&lt;&gt;"",M67="O")),"XX",
IF(AND(M67="O",OR(AND(M47&lt;&gt;"",M55&lt;&gt;""),M49&lt;&gt;"",M51&lt;&gt;"",M57&lt;&gt;"",M59&lt;&gt;"",M62&lt;&gt;"",M64&lt;&gt;"")),"XX",
IF(COUNTA(M47,M49,M51,M55,M57,M59,M62,M64,M67)&gt;3,"XX",
IF(M36="O","",
IF(AND(OR(バルブ!$R$22="B",バルブ!$R$22="H"),M62="",COUNTA(M47,M49,M51,M55,M57,M59,M64,M67)&gt;0),"X","")))))</f>
        <v/>
      </c>
      <c r="N66" s="119" t="str">
        <f>IF(AND(OR(N62="O",N64="O"),OR(N57&lt;&gt;"",N49&lt;&gt;"",N67="O")),"XX",
IF(AND(N67="O",OR(AND(N47&lt;&gt;"",N55&lt;&gt;""),N49&lt;&gt;"",N51&lt;&gt;"",N57&lt;&gt;"",N59&lt;&gt;"",N62&lt;&gt;"",N64&lt;&gt;"")),"XX",
IF(COUNTA(N47,N49,N51,N55,N57,N59,N62,N64,N67)&gt;3,"XX",
IF(N36="O","",
IF(AND(OR(バルブ!$R$22="B",バルブ!$R$22="H"),N62="",COUNTA(N47,N49,N51,N55,N57,N59,N64,N67)&gt;0),"X","")))))</f>
        <v/>
      </c>
      <c r="O66" s="119" t="str">
        <f>IF(AND(OR(O62="O",O64="O"),OR(O57&lt;&gt;"",O49&lt;&gt;"",O67="O")),"XX",
IF(AND(O67="O",OR(AND(O47&lt;&gt;"",O55&lt;&gt;""),O49&lt;&gt;"",O51&lt;&gt;"",O57&lt;&gt;"",O59&lt;&gt;"",O62&lt;&gt;"",O64&lt;&gt;"")),"XX",
IF(COUNTA(O47,O49,O51,O55,O57,O59,O62,O64,O67)&gt;3,"XX",
IF(O36="O","",
IF(AND(OR(バルブ!$R$22="B",バルブ!$R$22="H"),O62="",COUNTA(O47,O49,O51,O55,O57,O59,O64,O67)&gt;0),"X","")))))</f>
        <v/>
      </c>
      <c r="P66" s="119" t="str">
        <f>IF(AND(OR(P62="O",P64="O"),OR(P57&lt;&gt;"",P49&lt;&gt;"",P67="O")),"XX",
IF(AND(P67="O",OR(AND(P47&lt;&gt;"",P55&lt;&gt;""),P49&lt;&gt;"",P51&lt;&gt;"",P57&lt;&gt;"",P59&lt;&gt;"",P62&lt;&gt;"",P64&lt;&gt;"")),"XX",
IF(COUNTA(P47,P49,P51,P55,P57,P59,P62,P64,P67)&gt;3,"XX",
IF(P36="O","",
IF(AND(OR(バルブ!$R$22="B",バルブ!$R$22="H"),P62="",COUNTA(P47,P49,P51,P55,P57,P59,P64,P67)&gt;0),"X","")))))</f>
        <v/>
      </c>
      <c r="Q66" s="119" t="str">
        <f>IF(AND(OR(Q62="O",Q64="O"),OR(Q57&lt;&gt;"",Q49&lt;&gt;"",Q67="O")),"XX",
IF(AND(Q67="O",OR(AND(Q47&lt;&gt;"",Q55&lt;&gt;""),Q49&lt;&gt;"",Q51&lt;&gt;"",Q57&lt;&gt;"",Q59&lt;&gt;"",Q62&lt;&gt;"",Q64&lt;&gt;"")),"XX",
IF(COUNTA(Q47,Q49,Q51,Q55,Q57,Q59,Q62,Q64,Q67)&gt;3,"XX",
IF(Q36="O","",
IF(AND(OR(バルブ!$R$22="B",バルブ!$R$22="H"),Q62="",COUNTA(Q47,Q49,Q51,Q55,Q57,Q59,Q64,Q67)&gt;0),"X","")))))</f>
        <v/>
      </c>
      <c r="R66" s="119" t="str">
        <f>IF(AND(OR(R62="O",R64="O"),OR(R57&lt;&gt;"",R49&lt;&gt;"",R67="O")),"XX",
IF(AND(R67="O",OR(AND(R47&lt;&gt;"",R55&lt;&gt;""),R49&lt;&gt;"",R51&lt;&gt;"",R57&lt;&gt;"",R59&lt;&gt;"",R62&lt;&gt;"",R64&lt;&gt;"")),"XX",
IF(COUNTA(R47,R49,R51,R55,R57,R59,R62,R64,R67)&gt;3,"XX",
IF(R36="O","",
IF(AND(OR(バルブ!$R$22="B",バルブ!$R$22="H"),R62="",COUNTA(R47,R49,R51,R55,R57,R59,R64,R67)&gt;0),"X","")))))</f>
        <v/>
      </c>
      <c r="S66" s="119" t="str">
        <f>IF(AND(OR(S62="O",S64="O"),OR(S57&lt;&gt;"",S49&lt;&gt;"",S67="O")),"XX",
IF(AND(S67="O",OR(AND(S47&lt;&gt;"",S55&lt;&gt;""),S49&lt;&gt;"",S51&lt;&gt;"",S57&lt;&gt;"",S59&lt;&gt;"",S62&lt;&gt;"",S64&lt;&gt;"")),"XX",
IF(COUNTA(S47,S49,S51,S55,S57,S59,S62,S64,S67)&gt;3,"XX",
IF(S36="O","",
IF(AND(OR(バルブ!$R$22="B",バルブ!$R$22="H"),S62="",COUNTA(S47,S49,S51,S55,S57,S59,S64,S67)&gt;0),"X","")))))</f>
        <v/>
      </c>
      <c r="T66" s="119" t="str">
        <f>IF(AND(OR(T62="O",T64="O"),OR(T57&lt;&gt;"",T49&lt;&gt;"",T67="O")),"XX",
IF(AND(T67="O",OR(AND(T47&lt;&gt;"",T55&lt;&gt;""),T49&lt;&gt;"",T51&lt;&gt;"",T57&lt;&gt;"",T59&lt;&gt;"",T62&lt;&gt;"",T64&lt;&gt;"")),"XX",
IF(COUNTA(T47,T49,T51,T55,T57,T59,T62,T64,T67)&gt;3,"XX",
IF(T36="O","",
IF(AND(OR(バルブ!$R$22="B",バルブ!$R$22="H"),T62="",COUNTA(T47,T49,T51,T55,T57,T59,T64,T67)&gt;0),"X","")))))</f>
        <v/>
      </c>
      <c r="U66" s="119" t="str">
        <f>IF(AND(OR(U62="O",U64="O"),OR(U57&lt;&gt;"",U49&lt;&gt;"",U67="O")),"XX",
IF(AND(U67="O",OR(AND(U47&lt;&gt;"",U55&lt;&gt;""),U49&lt;&gt;"",U51&lt;&gt;"",U57&lt;&gt;"",U59&lt;&gt;"",U62&lt;&gt;"",U64&lt;&gt;"")),"XX",
IF(COUNTA(U47,U49,U51,U55,U57,U59,U62,U64,U67)&gt;3,"XX",
IF(U36="O","",
IF(AND(OR(バルブ!$R$22="B",バルブ!$R$22="H"),U62="",COUNTA(U47,U49,U51,U55,U57,U59,U64,U67)&gt;0),"X","")))))</f>
        <v/>
      </c>
      <c r="V66" s="119" t="str">
        <f>IF(AND(OR(V62="O",V64="O"),OR(V57&lt;&gt;"",V49&lt;&gt;"",V67="O")),"XX",
IF(AND(V67="O",OR(AND(V47&lt;&gt;"",V55&lt;&gt;""),V49&lt;&gt;"",V51&lt;&gt;"",V57&lt;&gt;"",V59&lt;&gt;"",V62&lt;&gt;"",V64&lt;&gt;"")),"XX",
IF(COUNTA(V47,V49,V51,V55,V57,V59,V62,V64,V67)&gt;3,"XX",
IF(V36="O","",
IF(AND(OR(バルブ!$R$22="B",バルブ!$R$22="H"),V62="",COUNTA(V47,V49,V51,V55,V57,V59,V64,V67)&gt;0),"X","")))))</f>
        <v/>
      </c>
      <c r="W66" s="119" t="str">
        <f>IF(AND(OR(W62="O",W64="O"),OR(W57&lt;&gt;"",W49&lt;&gt;"",W67="O")),"XX",
IF(AND(W67="O",OR(AND(W47&lt;&gt;"",W55&lt;&gt;""),W49&lt;&gt;"",W51&lt;&gt;"",W57&lt;&gt;"",W59&lt;&gt;"",W62&lt;&gt;"",W64&lt;&gt;"")),"XX",
IF(COUNTA(W47,W49,W51,W55,W57,W59,W62,W64,W67)&gt;3,"XX",
IF(W36="O","",
IF(AND(OR(バルブ!$R$22="B",バルブ!$R$22="H"),W62="",COUNTA(W47,W49,W51,W55,W57,W59,W64,W67)&gt;0),"X","")))))</f>
        <v/>
      </c>
      <c r="X66" s="119" t="str">
        <f>IF(AND(OR(X62="O",X64="O"),OR(X57&lt;&gt;"",X49&lt;&gt;"",X67="O")),"XX",
IF(AND(X67="O",OR(AND(X47&lt;&gt;"",X55&lt;&gt;""),X49&lt;&gt;"",X51&lt;&gt;"",X57&lt;&gt;"",X59&lt;&gt;"",X62&lt;&gt;"",X64&lt;&gt;"")),"XX",
IF(COUNTA(X47,X49,X51,X55,X57,X59,X62,X64,X67)&gt;3,"XX",
IF(X36="O","",
IF(AND(OR(バルブ!$R$22="B",バルブ!$R$22="H"),X62="",COUNTA(X47,X49,X51,X55,X57,X59,X64,X67)&gt;0),"X","")))))</f>
        <v/>
      </c>
      <c r="Y66" s="119" t="str">
        <f>IF(AND(OR(Y62="O",Y64="O"),OR(Y57&lt;&gt;"",Y49&lt;&gt;"",Y67="O")),"XX",
IF(AND(Y67="O",OR(AND(Y47&lt;&gt;"",Y55&lt;&gt;""),Y49&lt;&gt;"",Y51&lt;&gt;"",Y57&lt;&gt;"",Y59&lt;&gt;"",Y62&lt;&gt;"",Y64&lt;&gt;"")),"XX",
IF(COUNTA(Y47,Y49,Y51,Y55,Y57,Y59,Y62,Y64,Y67)&gt;3,"XX",
IF(Y36="O","",
IF(AND(OR(バルブ!$R$22="B",バルブ!$R$22="H"),Y62="",COUNTA(Y47,Y49,Y51,Y55,Y57,Y59,Y64,Y67)&gt;0),"X","")))))</f>
        <v/>
      </c>
      <c r="Z66" s="119" t="str">
        <f>IF(AND(OR(Z62="O",Z64="O"),OR(Z57&lt;&gt;"",Z49&lt;&gt;"",Z67="O")),"XX",
IF(AND(Z67="O",OR(AND(Z47&lt;&gt;"",Z55&lt;&gt;""),Z49&lt;&gt;"",Z51&lt;&gt;"",Z57&lt;&gt;"",Z59&lt;&gt;"",Z62&lt;&gt;"",Z64&lt;&gt;"")),"XX",
IF(COUNTA(Z47,Z49,Z51,Z55,Z57,Z59,Z62,Z64,Z67)&gt;3,"XX",
IF(Z36="O","",
IF(AND(OR(バルブ!$R$22="B",バルブ!$R$22="H"),Z62="",COUNTA(Z47,Z49,Z51,Z55,Z57,Z59,Z64,Z67)&gt;0),"X","")))))</f>
        <v/>
      </c>
      <c r="AA66" s="119"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19"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19"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19"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19"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19"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19"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19"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469"/>
      <c r="AJ66" s="544" t="str">
        <f>IF(COUNTIF(K66:AH66,"X")&gt;0,$BC$66,"")</f>
        <v/>
      </c>
      <c r="AK66" s="545"/>
      <c r="AL66" s="545"/>
      <c r="AM66" s="545"/>
      <c r="AN66" s="545"/>
      <c r="AO66" s="545"/>
      <c r="AP66" s="546"/>
      <c r="BB66" s="318" t="s">
        <v>468</v>
      </c>
      <c r="BC66" s="318" t="s">
        <v>807</v>
      </c>
      <c r="BF66" s="318" t="s">
        <v>1032</v>
      </c>
      <c r="DB66" s="11"/>
      <c r="DC66" s="227"/>
      <c r="DD66" s="227"/>
      <c r="DE66" s="372" t="str">
        <f t="shared" si="33"/>
        <v/>
      </c>
      <c r="DF66" s="227"/>
      <c r="DG66" s="227"/>
      <c r="DH66" s="227"/>
    </row>
    <row r="67" spans="1:112" ht="15" customHeight="1" x14ac:dyDescent="0.15">
      <c r="B67" s="697"/>
      <c r="C67" s="477" t="s">
        <v>114</v>
      </c>
      <c r="D67" s="583"/>
      <c r="E67" s="583"/>
      <c r="F67" s="583"/>
      <c r="G67" s="583"/>
      <c r="H67" s="583"/>
      <c r="I67" s="584"/>
      <c r="J67" s="323"/>
      <c r="K67" s="336"/>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8"/>
      <c r="AI67" s="323"/>
      <c r="AJ67" s="541" t="s">
        <v>115</v>
      </c>
      <c r="AK67" s="549"/>
      <c r="AL67" s="549"/>
      <c r="AM67" s="549"/>
      <c r="AN67" s="549"/>
      <c r="AO67" s="550"/>
      <c r="AP67" s="339"/>
      <c r="BQ67" s="340" t="s">
        <v>488</v>
      </c>
      <c r="DA67" s="340">
        <v>5</v>
      </c>
      <c r="DB67" s="11" t="s">
        <v>808</v>
      </c>
      <c r="DC67" s="227"/>
      <c r="DD67" s="227"/>
      <c r="DE67" s="372" t="str">
        <f t="shared" si="33"/>
        <v/>
      </c>
      <c r="DF67" s="227"/>
      <c r="DG67" s="227"/>
      <c r="DH67" s="227"/>
    </row>
    <row r="68" spans="1:112" ht="15" customHeight="1" x14ac:dyDescent="0.15">
      <c r="B68" s="697"/>
      <c r="C68" s="570" t="str">
        <f>IF(COUNTIF(K67:AH67,"O")&gt;0,BB68,"")</f>
        <v/>
      </c>
      <c r="D68" s="571"/>
      <c r="E68" s="571"/>
      <c r="F68" s="571"/>
      <c r="G68" s="571"/>
      <c r="H68" s="571"/>
      <c r="I68" s="572"/>
      <c r="J68" s="303"/>
      <c r="K68" s="304"/>
      <c r="L68" s="305"/>
      <c r="M68" s="305"/>
      <c r="N68" s="305"/>
      <c r="O68" s="305"/>
      <c r="P68" s="305"/>
      <c r="Q68" s="305"/>
      <c r="R68" s="305"/>
      <c r="S68" s="305"/>
      <c r="T68" s="305"/>
      <c r="U68" s="305"/>
      <c r="V68" s="305"/>
      <c r="W68" s="305"/>
      <c r="X68" s="305"/>
      <c r="Y68" s="305"/>
      <c r="Z68" s="305"/>
      <c r="AA68" s="305"/>
      <c r="AB68" s="305"/>
      <c r="AC68" s="305"/>
      <c r="AD68" s="305"/>
      <c r="AE68" s="305"/>
      <c r="AF68" s="305"/>
      <c r="AG68" s="305"/>
      <c r="AH68" s="306"/>
      <c r="AI68" s="303"/>
      <c r="AJ68" s="567"/>
      <c r="AK68" s="568"/>
      <c r="AL68" s="568"/>
      <c r="AM68" s="568"/>
      <c r="AN68" s="568"/>
      <c r="AO68" s="569"/>
      <c r="AP68" s="297"/>
      <c r="BB68" s="318" t="s">
        <v>116</v>
      </c>
      <c r="BQ68" s="340" t="s">
        <v>873</v>
      </c>
      <c r="BR68" s="368" t="s">
        <v>874</v>
      </c>
      <c r="BS68" s="340" t="s">
        <v>875</v>
      </c>
      <c r="BV68" s="368"/>
      <c r="DA68" s="340">
        <v>6</v>
      </c>
      <c r="DB68" s="11" t="s">
        <v>876</v>
      </c>
      <c r="DC68" s="227"/>
      <c r="DD68" s="227"/>
      <c r="DE68" s="372" t="str">
        <f t="shared" si="33"/>
        <v/>
      </c>
      <c r="DF68" s="227"/>
      <c r="DG68" s="227"/>
      <c r="DH68" s="227"/>
    </row>
    <row r="69" spans="1:112" ht="12" customHeight="1" x14ac:dyDescent="0.15">
      <c r="B69" s="697"/>
      <c r="C69" s="528"/>
      <c r="D69" s="529"/>
      <c r="E69" s="529"/>
      <c r="F69" s="529"/>
      <c r="G69" s="529"/>
      <c r="H69" s="529"/>
      <c r="I69" s="530"/>
      <c r="J69" s="308"/>
      <c r="K69" s="309" t="str">
        <f>IF(AND(K67&lt;&gt;"",K73&lt;&gt;"X"),$BB$71,"")</f>
        <v/>
      </c>
      <c r="L69" s="310" t="str">
        <f t="shared" ref="L69:AH69" si="34">IF(AND(L67&lt;&gt;"",L73&lt;&gt;"X"),$BB$71,"")</f>
        <v/>
      </c>
      <c r="M69" s="310" t="str">
        <f t="shared" si="34"/>
        <v/>
      </c>
      <c r="N69" s="310" t="str">
        <f t="shared" si="34"/>
        <v/>
      </c>
      <c r="O69" s="310" t="str">
        <f t="shared" si="34"/>
        <v/>
      </c>
      <c r="P69" s="310" t="str">
        <f t="shared" si="34"/>
        <v/>
      </c>
      <c r="Q69" s="310" t="str">
        <f t="shared" si="34"/>
        <v/>
      </c>
      <c r="R69" s="310" t="str">
        <f t="shared" si="34"/>
        <v/>
      </c>
      <c r="S69" s="310" t="str">
        <f t="shared" si="34"/>
        <v/>
      </c>
      <c r="T69" s="310" t="str">
        <f t="shared" si="34"/>
        <v/>
      </c>
      <c r="U69" s="310" t="str">
        <f t="shared" si="34"/>
        <v/>
      </c>
      <c r="V69" s="310" t="str">
        <f t="shared" si="34"/>
        <v/>
      </c>
      <c r="W69" s="310" t="str">
        <f t="shared" si="34"/>
        <v/>
      </c>
      <c r="X69" s="310" t="str">
        <f t="shared" si="34"/>
        <v/>
      </c>
      <c r="Y69" s="310" t="str">
        <f t="shared" si="34"/>
        <v/>
      </c>
      <c r="Z69" s="310" t="str">
        <f t="shared" si="34"/>
        <v/>
      </c>
      <c r="AA69" s="310" t="str">
        <f t="shared" si="34"/>
        <v/>
      </c>
      <c r="AB69" s="310" t="str">
        <f t="shared" si="34"/>
        <v/>
      </c>
      <c r="AC69" s="310" t="str">
        <f t="shared" si="34"/>
        <v/>
      </c>
      <c r="AD69" s="310" t="str">
        <f t="shared" si="34"/>
        <v/>
      </c>
      <c r="AE69" s="310" t="str">
        <f t="shared" si="34"/>
        <v/>
      </c>
      <c r="AF69" s="310" t="str">
        <f t="shared" si="34"/>
        <v/>
      </c>
      <c r="AG69" s="310" t="str">
        <f t="shared" si="34"/>
        <v/>
      </c>
      <c r="AH69" s="311" t="str">
        <f t="shared" si="34"/>
        <v/>
      </c>
      <c r="AI69" s="308"/>
      <c r="AJ69" s="539"/>
      <c r="AK69" s="547"/>
      <c r="AL69" s="547"/>
      <c r="AM69" s="547"/>
      <c r="AN69" s="547"/>
      <c r="AO69" s="548"/>
      <c r="AP69" s="312"/>
      <c r="BB69" s="318" t="s">
        <v>117</v>
      </c>
      <c r="BR69" s="368"/>
      <c r="BV69" s="368"/>
      <c r="DA69" s="340">
        <v>7</v>
      </c>
      <c r="DB69" s="11" t="s">
        <v>877</v>
      </c>
      <c r="DC69" s="227"/>
      <c r="DD69" s="227"/>
      <c r="DE69" s="372" t="str">
        <f t="shared" si="33"/>
        <v/>
      </c>
      <c r="DF69" s="227"/>
      <c r="DG69" s="227"/>
      <c r="DH69" s="227"/>
    </row>
    <row r="70" spans="1:112" ht="12" customHeight="1" x14ac:dyDescent="0.15">
      <c r="B70" s="697"/>
      <c r="C70" s="534" t="str">
        <f>IF(COUNTIF(K70:AH70,"X")&gt;0,$BB$70,"")</f>
        <v/>
      </c>
      <c r="D70" s="535"/>
      <c r="E70" s="535"/>
      <c r="F70" s="535"/>
      <c r="G70" s="535"/>
      <c r="H70" s="535"/>
      <c r="I70" s="536"/>
      <c r="J70" s="323"/>
      <c r="K70" s="324" t="str">
        <f>IF(AND(K12=3,K67="O",OR(K68="00",K68="N0")),"X","")</f>
        <v/>
      </c>
      <c r="L70" s="325" t="str">
        <f t="shared" ref="L70:AH70" si="35">IF(AND(L12=3,L67="O",OR(L68="00",L68="N0")),"X","")</f>
        <v/>
      </c>
      <c r="M70" s="325" t="str">
        <f t="shared" si="35"/>
        <v/>
      </c>
      <c r="N70" s="325" t="str">
        <f t="shared" si="35"/>
        <v/>
      </c>
      <c r="O70" s="325" t="str">
        <f t="shared" si="35"/>
        <v/>
      </c>
      <c r="P70" s="325" t="str">
        <f t="shared" si="35"/>
        <v/>
      </c>
      <c r="Q70" s="325" t="str">
        <f t="shared" si="35"/>
        <v/>
      </c>
      <c r="R70" s="325" t="str">
        <f t="shared" si="35"/>
        <v/>
      </c>
      <c r="S70" s="325" t="str">
        <f t="shared" si="35"/>
        <v/>
      </c>
      <c r="T70" s="325" t="str">
        <f t="shared" si="35"/>
        <v/>
      </c>
      <c r="U70" s="325" t="str">
        <f t="shared" si="35"/>
        <v/>
      </c>
      <c r="V70" s="325" t="str">
        <f t="shared" si="35"/>
        <v/>
      </c>
      <c r="W70" s="325" t="str">
        <f t="shared" si="35"/>
        <v/>
      </c>
      <c r="X70" s="325" t="str">
        <f t="shared" si="35"/>
        <v/>
      </c>
      <c r="Y70" s="325" t="str">
        <f t="shared" si="35"/>
        <v/>
      </c>
      <c r="Z70" s="325" t="str">
        <f t="shared" si="35"/>
        <v/>
      </c>
      <c r="AA70" s="325" t="str">
        <f t="shared" si="35"/>
        <v/>
      </c>
      <c r="AB70" s="325" t="str">
        <f t="shared" si="35"/>
        <v/>
      </c>
      <c r="AC70" s="325" t="str">
        <f t="shared" si="35"/>
        <v/>
      </c>
      <c r="AD70" s="325" t="str">
        <f t="shared" si="35"/>
        <v/>
      </c>
      <c r="AE70" s="325" t="str">
        <f t="shared" si="35"/>
        <v/>
      </c>
      <c r="AF70" s="325" t="str">
        <f t="shared" si="35"/>
        <v/>
      </c>
      <c r="AG70" s="325" t="str">
        <f t="shared" si="35"/>
        <v/>
      </c>
      <c r="AH70" s="326" t="str">
        <f t="shared" si="35"/>
        <v/>
      </c>
      <c r="AI70" s="323"/>
      <c r="AJ70" s="307"/>
      <c r="AK70" s="313"/>
      <c r="AL70" s="313"/>
      <c r="AM70" s="313"/>
      <c r="AN70" s="313"/>
      <c r="AO70" s="314"/>
      <c r="AP70" s="297"/>
      <c r="BB70" s="318" t="s">
        <v>760</v>
      </c>
      <c r="BR70" s="368"/>
      <c r="BV70" s="368"/>
      <c r="DA70" s="340">
        <v>8</v>
      </c>
      <c r="DB70" s="11" t="s">
        <v>878</v>
      </c>
      <c r="DC70" s="227"/>
      <c r="DD70" s="227"/>
      <c r="DE70" s="372" t="str">
        <f t="shared" si="33"/>
        <v/>
      </c>
      <c r="DF70" s="227"/>
      <c r="DG70" s="227"/>
      <c r="DH70" s="227"/>
    </row>
    <row r="71" spans="1:112" ht="15" customHeight="1" x14ac:dyDescent="0.15">
      <c r="B71" s="697"/>
      <c r="C71" s="659" t="str">
        <f>IF(COUNTIF(K67:AH67,"O")&gt;0,BC71,"")</f>
        <v/>
      </c>
      <c r="D71" s="700"/>
      <c r="E71" s="700"/>
      <c r="F71" s="700"/>
      <c r="G71" s="700"/>
      <c r="H71" s="700"/>
      <c r="I71" s="701"/>
      <c r="J71" s="303"/>
      <c r="K71" s="315"/>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7"/>
      <c r="AI71" s="303"/>
      <c r="AJ71" s="567"/>
      <c r="AK71" s="568"/>
      <c r="AL71" s="568"/>
      <c r="AM71" s="568"/>
      <c r="AN71" s="568"/>
      <c r="AO71" s="569"/>
      <c r="AP71" s="297"/>
      <c r="BB71" s="11" t="s">
        <v>118</v>
      </c>
      <c r="BC71" s="97" t="s">
        <v>119</v>
      </c>
      <c r="BD71" s="373"/>
      <c r="BE71" s="373"/>
      <c r="BF71" s="373"/>
      <c r="BG71" s="373"/>
      <c r="BH71" s="373"/>
      <c r="BI71" s="373"/>
      <c r="BQ71" s="340" t="s">
        <v>879</v>
      </c>
      <c r="BR71" s="340" t="s">
        <v>880</v>
      </c>
      <c r="BS71" s="340" t="s">
        <v>881</v>
      </c>
      <c r="DA71" s="340">
        <v>9</v>
      </c>
      <c r="DB71" s="11" t="s">
        <v>882</v>
      </c>
      <c r="DC71" s="227"/>
      <c r="DD71" s="227"/>
      <c r="DE71" s="372" t="str">
        <f t="shared" si="33"/>
        <v/>
      </c>
      <c r="DF71" s="227"/>
      <c r="DG71" s="227"/>
      <c r="DH71" s="227"/>
    </row>
    <row r="72" spans="1:112" ht="12" customHeight="1" x14ac:dyDescent="0.15">
      <c r="B72" s="697"/>
      <c r="C72" s="528"/>
      <c r="D72" s="529"/>
      <c r="E72" s="529"/>
      <c r="F72" s="529"/>
      <c r="G72" s="529"/>
      <c r="H72" s="529"/>
      <c r="I72" s="530"/>
      <c r="J72" s="308"/>
      <c r="K72" s="309" t="str">
        <f>IF(AND(K67&lt;&gt;"",K73&lt;&gt;"X"),$BC$72,"")</f>
        <v/>
      </c>
      <c r="L72" s="310" t="str">
        <f t="shared" ref="L72:AH72" si="36">IF(AND(L67&lt;&gt;"",L73&lt;&gt;"X"),$BC$72,"")</f>
        <v/>
      </c>
      <c r="M72" s="310" t="str">
        <f t="shared" si="36"/>
        <v/>
      </c>
      <c r="N72" s="310" t="str">
        <f t="shared" si="36"/>
        <v/>
      </c>
      <c r="O72" s="310" t="str">
        <f t="shared" si="36"/>
        <v/>
      </c>
      <c r="P72" s="310" t="str">
        <f t="shared" si="36"/>
        <v/>
      </c>
      <c r="Q72" s="310" t="str">
        <f t="shared" si="36"/>
        <v/>
      </c>
      <c r="R72" s="310" t="str">
        <f t="shared" si="36"/>
        <v/>
      </c>
      <c r="S72" s="310" t="str">
        <f t="shared" si="36"/>
        <v/>
      </c>
      <c r="T72" s="310" t="str">
        <f t="shared" si="36"/>
        <v/>
      </c>
      <c r="U72" s="310" t="str">
        <f t="shared" si="36"/>
        <v/>
      </c>
      <c r="V72" s="310" t="str">
        <f t="shared" si="36"/>
        <v/>
      </c>
      <c r="W72" s="310" t="str">
        <f t="shared" si="36"/>
        <v/>
      </c>
      <c r="X72" s="310" t="str">
        <f t="shared" si="36"/>
        <v/>
      </c>
      <c r="Y72" s="310" t="str">
        <f t="shared" si="36"/>
        <v/>
      </c>
      <c r="Z72" s="310" t="str">
        <f t="shared" si="36"/>
        <v/>
      </c>
      <c r="AA72" s="310" t="str">
        <f t="shared" si="36"/>
        <v/>
      </c>
      <c r="AB72" s="310" t="str">
        <f t="shared" si="36"/>
        <v/>
      </c>
      <c r="AC72" s="310" t="str">
        <f t="shared" si="36"/>
        <v/>
      </c>
      <c r="AD72" s="310" t="str">
        <f t="shared" si="36"/>
        <v/>
      </c>
      <c r="AE72" s="310" t="str">
        <f t="shared" si="36"/>
        <v/>
      </c>
      <c r="AF72" s="310" t="str">
        <f t="shared" si="36"/>
        <v/>
      </c>
      <c r="AG72" s="310" t="str">
        <f t="shared" si="36"/>
        <v/>
      </c>
      <c r="AH72" s="311" t="str">
        <f t="shared" si="36"/>
        <v/>
      </c>
      <c r="AI72" s="308"/>
      <c r="AJ72" s="539"/>
      <c r="AK72" s="529"/>
      <c r="AL72" s="529"/>
      <c r="AM72" s="529"/>
      <c r="AN72" s="529"/>
      <c r="AO72" s="540"/>
      <c r="AP72" s="312"/>
      <c r="BB72" s="318" t="s">
        <v>120</v>
      </c>
      <c r="BC72" s="11" t="s">
        <v>118</v>
      </c>
      <c r="DB72" s="11"/>
      <c r="DC72" s="227"/>
      <c r="DD72" s="227"/>
      <c r="DE72" s="372"/>
      <c r="DF72" s="227"/>
      <c r="DG72" s="227"/>
      <c r="DH72" s="227"/>
    </row>
    <row r="73" spans="1:112" ht="12" customHeight="1" x14ac:dyDescent="0.15">
      <c r="B73" s="697"/>
      <c r="C73" s="525" t="str">
        <f>IF(COUNTIF(K73:AH73,"XX")&gt;0,$BB$73,IF(COUNTIF(K73:AH73,"XXX")&gt;0,$BC$73,IF(COUNTIF(K73:AH73,"X")&gt;0,$BD$73,"")))</f>
        <v/>
      </c>
      <c r="D73" s="526"/>
      <c r="E73" s="526"/>
      <c r="F73" s="526"/>
      <c r="G73" s="526"/>
      <c r="H73" s="526"/>
      <c r="I73" s="527"/>
      <c r="J73" s="172"/>
      <c r="K73" s="342" t="str">
        <f>IF(OR(AND(K67="O",OR(K36="O",K38&lt;&gt;"",K41&lt;&gt;"")),AND(バルブ!$R$7="10-",K67="O")),"X",IF(AND(K67="O",OR(K68="",K71="")),"XX",IF(AND(OR(K14=3,K14=5,K14="A",K14="B",K14="C"),OR(K71="A1",K71="B1")),"XXX","")))</f>
        <v/>
      </c>
      <c r="L73" s="342" t="str">
        <f>IF(OR(AND(L67="O",OR(L36="O",L38&lt;&gt;"",L41&lt;&gt;"")),AND(バルブ!$R$7="10-",L67="O")),"X",IF(AND(L67="O",OR(L68="",L71="")),"XX",IF(AND(OR(L14=3,L14=5,L14="A",L14="B",L14="C"),OR(L71="A1",L71="B1")),"XXX","")))</f>
        <v/>
      </c>
      <c r="M73" s="342" t="str">
        <f>IF(OR(AND(M67="O",OR(M36="O",M38&lt;&gt;"",M41&lt;&gt;"")),AND(バルブ!$R$7="10-",M67="O")),"X",IF(AND(M67="O",OR(M68="",M71="")),"XX",IF(AND(OR(M14=3,M14=5,M14="A",M14="B",M14="C"),OR(M71="A1",M71="B1")),"XXX","")))</f>
        <v/>
      </c>
      <c r="N73" s="342" t="str">
        <f>IF(OR(AND(N67="O",OR(N36="O",N38&lt;&gt;"",N41&lt;&gt;"")),AND(バルブ!$R$7="10-",N67="O")),"X",IF(AND(N67="O",OR(N68="",N71="")),"XX",IF(AND(OR(N14=3,N14=5,N14="A",N14="B",N14="C"),OR(N71="A1",N71="B1")),"XXX","")))</f>
        <v/>
      </c>
      <c r="O73" s="342" t="str">
        <f>IF(OR(AND(O67="O",OR(O36="O",O38&lt;&gt;"",O41&lt;&gt;"")),AND(バルブ!$R$7="10-",O67="O")),"X",IF(AND(O67="O",OR(O68="",O71="")),"XX",IF(AND(OR(O14=3,O14=5,O14="A",O14="B",O14="C"),OR(O71="A1",O71="B1")),"XXX","")))</f>
        <v/>
      </c>
      <c r="P73" s="342" t="str">
        <f>IF(OR(AND(P67="O",OR(P36="O",P38&lt;&gt;"",P41&lt;&gt;"")),AND(バルブ!$R$7="10-",P67="O")),"X",IF(AND(P67="O",OR(P68="",P71="")),"XX",IF(AND(OR(P14=3,P14=5,P14="A",P14="B",P14="C"),OR(P71="A1",P71="B1")),"XXX","")))</f>
        <v/>
      </c>
      <c r="Q73" s="342" t="str">
        <f>IF(OR(AND(Q67="O",OR(Q36="O",Q38&lt;&gt;"",Q41&lt;&gt;"")),AND(バルブ!$R$7="10-",Q67="O")),"X",IF(AND(Q67="O",OR(Q68="",Q71="")),"XX",IF(AND(OR(Q14=3,Q14=5,Q14="A",Q14="B",Q14="C"),OR(Q71="A1",Q71="B1")),"XXX","")))</f>
        <v/>
      </c>
      <c r="R73" s="342" t="str">
        <f>IF(OR(AND(R67="O",OR(R36="O",R38&lt;&gt;"",R41&lt;&gt;"")),AND(バルブ!$R$7="10-",R67="O")),"X",IF(AND(R67="O",OR(R68="",R71="")),"XX",IF(AND(OR(R14=3,R14=5,R14="A",R14="B",R14="C"),OR(R71="A1",R71="B1")),"XXX","")))</f>
        <v/>
      </c>
      <c r="S73" s="342" t="str">
        <f>IF(OR(AND(S67="O",OR(S36="O",S38&lt;&gt;"",S41&lt;&gt;"")),AND(バルブ!$R$7="10-",S67="O")),"X",IF(AND(S67="O",OR(S68="",S71="")),"XX",IF(AND(OR(S14=3,S14=5,S14="A",S14="B",S14="C"),OR(S71="A1",S71="B1")),"XXX","")))</f>
        <v/>
      </c>
      <c r="T73" s="342" t="str">
        <f>IF(OR(AND(T67="O",OR(T36="O",T38&lt;&gt;"",T41&lt;&gt;"")),AND(バルブ!$R$7="10-",T67="O")),"X",IF(AND(T67="O",OR(T68="",T71="")),"XX",IF(AND(OR(T14=3,T14=5,T14="A",T14="B",T14="C"),OR(T71="A1",T71="B1")),"XXX","")))</f>
        <v/>
      </c>
      <c r="U73" s="342" t="str">
        <f>IF(OR(AND(U67="O",OR(U36="O",U38&lt;&gt;"",U41&lt;&gt;"")),AND(バルブ!$R$7="10-",U67="O")),"X",IF(AND(U67="O",OR(U68="",U71="")),"XX",IF(AND(OR(U14=3,U14=5,U14="A",U14="B",U14="C"),OR(U71="A1",U71="B1")),"XXX","")))</f>
        <v/>
      </c>
      <c r="V73" s="342" t="str">
        <f>IF(OR(AND(V67="O",OR(V36="O",V38&lt;&gt;"",V41&lt;&gt;"")),AND(バルブ!$R$7="10-",V67="O")),"X",IF(AND(V67="O",OR(V68="",V71="")),"XX",IF(AND(OR(V14=3,V14=5,V14="A",V14="B",V14="C"),OR(V71="A1",V71="B1")),"XXX","")))</f>
        <v/>
      </c>
      <c r="W73" s="342" t="str">
        <f>IF(OR(AND(W67="O",OR(W36="O",W38&lt;&gt;"",W41&lt;&gt;"")),AND(バルブ!$R$7="10-",W67="O")),"X",IF(AND(W67="O",OR(W68="",W71="")),"XX",IF(AND(OR(W14=3,W14=5,W14="A",W14="B",W14="C"),OR(W71="A1",W71="B1")),"XXX","")))</f>
        <v/>
      </c>
      <c r="X73" s="342" t="str">
        <f>IF(OR(AND(X67="O",OR(X36="O",X38&lt;&gt;"",X41&lt;&gt;"")),AND(バルブ!$R$7="10-",X67="O")),"X",IF(AND(X67="O",OR(X68="",X71="")),"XX",IF(AND(OR(X14=3,X14=5,X14="A",X14="B",X14="C"),OR(X71="A1",X71="B1")),"XXX","")))</f>
        <v/>
      </c>
      <c r="Y73" s="342" t="str">
        <f>IF(OR(AND(Y67="O",OR(Y36="O",Y38&lt;&gt;"",Y41&lt;&gt;"")),AND(バルブ!$R$7="10-",Y67="O")),"X",IF(AND(Y67="O",OR(Y68="",Y71="")),"XX",IF(AND(OR(Y14=3,Y14=5,Y14="A",Y14="B",Y14="C"),OR(Y71="A1",Y71="B1")),"XXX","")))</f>
        <v/>
      </c>
      <c r="Z73" s="342" t="str">
        <f>IF(OR(AND(Z67="O",OR(Z36="O",Z38&lt;&gt;"",Z41&lt;&gt;"")),AND(バルブ!$R$7="10-",Z67="O")),"X",IF(AND(Z67="O",OR(Z68="",Z71="")),"XX",IF(AND(OR(Z14=3,Z14=5,Z14="A",Z14="B",Z14="C"),OR(Z71="A1",Z71="B1")),"XXX","")))</f>
        <v/>
      </c>
      <c r="AA73" s="342" t="str">
        <f>IF(OR(AND(AA67="O",OR(AA36="O",AA38&lt;&gt;"",AA41&lt;&gt;"")),AND(バルブ!$R$7="10-",AA67="O")),"X",IF(AND(AA67="O",OR(AA68="",AA71="")),"XX",IF(AND(OR(AA14=3,AA14=5,AA14="A",AA14="B",AA14="C"),OR(AA71="A1",AA71="B1")),"XXX","")))</f>
        <v/>
      </c>
      <c r="AB73" s="342" t="str">
        <f>IF(OR(AND(AB67="O",OR(AB36="O",AB38&lt;&gt;"",AB41&lt;&gt;"")),AND(バルブ!$R$7="10-",AB67="O")),"X",IF(AND(AB67="O",OR(AB68="",AB71="")),"XX",IF(AND(OR(AB14=3,AB14=5,AB14="A",AB14="B",AB14="C"),OR(AB71="A1",AB71="B1")),"XXX","")))</f>
        <v/>
      </c>
      <c r="AC73" s="342" t="str">
        <f>IF(OR(AND(AC67="O",OR(AC36="O",AC38&lt;&gt;"",AC41&lt;&gt;"")),AND(バルブ!$R$7="10-",AC67="O")),"X",IF(AND(AC67="O",OR(AC68="",AC71="")),"XX",IF(AND(OR(AC14=3,AC14=5,AC14="A",AC14="B",AC14="C"),OR(AC71="A1",AC71="B1")),"XXX","")))</f>
        <v/>
      </c>
      <c r="AD73" s="342" t="str">
        <f>IF(OR(AND(AD67="O",OR(AD36="O",AD38&lt;&gt;"",AD41&lt;&gt;"")),AND(バルブ!$R$7="10-",AD67="O")),"X",IF(AND(AD67="O",OR(AD68="",AD71="")),"XX",IF(AND(OR(AD14=3,AD14=5,AD14="A",AD14="B",AD14="C"),OR(AD71="A1",AD71="B1")),"XXX","")))</f>
        <v/>
      </c>
      <c r="AE73" s="342" t="str">
        <f>IF(OR(AND(AE67="O",OR(AE36="O",AE38&lt;&gt;"",AE41&lt;&gt;"")),AND(バルブ!$R$7="10-",AE67="O")),"X",IF(AND(AE67="O",OR(AE68="",AE71="")),"XX",IF(AND(OR(AE14=3,AE14=5,AE14="A",AE14="B",AE14="C"),OR(AE71="A1",AE71="B1")),"XXX","")))</f>
        <v/>
      </c>
      <c r="AF73" s="342" t="str">
        <f>IF(OR(AND(AF67="O",OR(AF36="O",AF38&lt;&gt;"",AF41&lt;&gt;"")),AND(バルブ!$R$7="10-",AF67="O")),"X",IF(AND(AF67="O",OR(AF68="",AF71="")),"XX",IF(AND(OR(AF14=3,AF14=5,AF14="A",AF14="B",AF14="C"),OR(AF71="A1",AF71="B1")),"XXX","")))</f>
        <v/>
      </c>
      <c r="AG73" s="342" t="str">
        <f>IF(OR(AND(AG67="O",OR(AG36="O",AG38&lt;&gt;"",AG41&lt;&gt;"")),AND(バルブ!$R$7="10-",AG67="O")),"X",IF(AND(AG67="O",OR(AG68="",AG71="")),"XX",IF(AND(OR(AG14=3,AG14=5,AG14="A",AG14="B",AG14="C"),OR(AG71="A1",AG71="B1")),"XXX","")))</f>
        <v/>
      </c>
      <c r="AH73" s="342" t="str">
        <f>IF(OR(AND(AH67="O",OR(AH36="O",AH38&lt;&gt;"",AH41&lt;&gt;"")),AND(バルブ!$R$7="10-",AH67="O")),"X",IF(AND(AH67="O",OR(AH68="",AH71="")),"XX",IF(AND(OR(AH14=3,AH14=5,AH14="A",AH14="B",AH14="C"),OR(AH71="A1",AH71="B1")),"XXX","")))</f>
        <v/>
      </c>
      <c r="AI73" s="303"/>
      <c r="AJ73" s="580"/>
      <c r="AK73" s="581"/>
      <c r="AL73" s="581"/>
      <c r="AM73" s="581"/>
      <c r="AN73" s="581"/>
      <c r="AO73" s="582"/>
      <c r="AP73" s="299"/>
      <c r="BB73" s="318" t="s">
        <v>121</v>
      </c>
      <c r="BC73" s="318" t="s">
        <v>122</v>
      </c>
      <c r="BD73" s="318" t="s">
        <v>123</v>
      </c>
      <c r="DA73" s="340">
        <v>10</v>
      </c>
      <c r="DB73" s="11" t="s">
        <v>421</v>
      </c>
      <c r="DC73" s="227"/>
      <c r="DD73" s="227"/>
      <c r="DE73" s="372" t="str">
        <f t="shared" si="33"/>
        <v/>
      </c>
      <c r="DF73" s="227"/>
      <c r="DG73" s="227"/>
      <c r="DH73" s="227"/>
    </row>
    <row r="74" spans="1:112" ht="12" customHeight="1" x14ac:dyDescent="0.15">
      <c r="B74" s="697"/>
      <c r="C74" s="531" t="str">
        <f>C66</f>
        <v/>
      </c>
      <c r="D74" s="532"/>
      <c r="E74" s="532"/>
      <c r="F74" s="532"/>
      <c r="G74" s="532"/>
      <c r="H74" s="532"/>
      <c r="I74" s="533"/>
      <c r="J74" s="332"/>
      <c r="K74" s="333" t="str">
        <f>K66</f>
        <v/>
      </c>
      <c r="L74" s="333" t="str">
        <f t="shared" ref="L74:AH74" si="37">L66</f>
        <v/>
      </c>
      <c r="M74" s="333" t="str">
        <f t="shared" si="37"/>
        <v/>
      </c>
      <c r="N74" s="333" t="str">
        <f t="shared" si="37"/>
        <v/>
      </c>
      <c r="O74" s="333" t="str">
        <f t="shared" si="37"/>
        <v/>
      </c>
      <c r="P74" s="333" t="str">
        <f t="shared" si="37"/>
        <v/>
      </c>
      <c r="Q74" s="333" t="str">
        <f t="shared" si="37"/>
        <v/>
      </c>
      <c r="R74" s="333" t="str">
        <f t="shared" si="37"/>
        <v/>
      </c>
      <c r="S74" s="333" t="str">
        <f t="shared" si="37"/>
        <v/>
      </c>
      <c r="T74" s="333" t="str">
        <f t="shared" si="37"/>
        <v/>
      </c>
      <c r="U74" s="333" t="str">
        <f t="shared" si="37"/>
        <v/>
      </c>
      <c r="V74" s="333" t="str">
        <f t="shared" si="37"/>
        <v/>
      </c>
      <c r="W74" s="333" t="str">
        <f t="shared" si="37"/>
        <v/>
      </c>
      <c r="X74" s="333" t="str">
        <f t="shared" si="37"/>
        <v/>
      </c>
      <c r="Y74" s="333" t="str">
        <f t="shared" si="37"/>
        <v/>
      </c>
      <c r="Z74" s="333" t="str">
        <f t="shared" si="37"/>
        <v/>
      </c>
      <c r="AA74" s="333" t="str">
        <f t="shared" si="37"/>
        <v/>
      </c>
      <c r="AB74" s="333" t="str">
        <f t="shared" si="37"/>
        <v/>
      </c>
      <c r="AC74" s="333" t="str">
        <f t="shared" si="37"/>
        <v/>
      </c>
      <c r="AD74" s="333" t="str">
        <f t="shared" si="37"/>
        <v/>
      </c>
      <c r="AE74" s="333" t="str">
        <f t="shared" si="37"/>
        <v/>
      </c>
      <c r="AF74" s="333" t="str">
        <f t="shared" si="37"/>
        <v/>
      </c>
      <c r="AG74" s="333" t="str">
        <f t="shared" si="37"/>
        <v/>
      </c>
      <c r="AH74" s="333" t="str">
        <f t="shared" si="37"/>
        <v/>
      </c>
      <c r="AI74" s="332"/>
      <c r="AJ74" s="531" t="str">
        <f>AJ66</f>
        <v/>
      </c>
      <c r="AK74" s="532"/>
      <c r="AL74" s="532"/>
      <c r="AM74" s="532"/>
      <c r="AN74" s="532"/>
      <c r="AO74" s="532"/>
      <c r="AP74" s="533"/>
      <c r="DB74" s="11"/>
      <c r="DC74" s="227"/>
      <c r="DD74" s="227"/>
      <c r="DE74" s="372" t="str">
        <f t="shared" si="33"/>
        <v/>
      </c>
      <c r="DF74" s="227"/>
      <c r="DG74" s="227"/>
      <c r="DH74" s="227"/>
    </row>
    <row r="75" spans="1:112" ht="15" customHeight="1" x14ac:dyDescent="0.15">
      <c r="B75" s="697"/>
      <c r="C75" s="471" t="s">
        <v>319</v>
      </c>
      <c r="D75" s="472"/>
      <c r="E75" s="472"/>
      <c r="F75" s="472"/>
      <c r="G75" s="472"/>
      <c r="H75" s="472"/>
      <c r="I75" s="473"/>
      <c r="J75" s="379"/>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394"/>
      <c r="AJ75" s="564" t="s">
        <v>124</v>
      </c>
      <c r="AK75" s="472"/>
      <c r="AL75" s="472"/>
      <c r="AM75" s="472"/>
      <c r="AN75" s="472"/>
      <c r="AO75" s="562"/>
      <c r="AP75" s="180" t="s">
        <v>255</v>
      </c>
      <c r="BB75" s="318" t="s">
        <v>809</v>
      </c>
      <c r="BC75" s="318" t="s">
        <v>472</v>
      </c>
      <c r="BD75" s="318" t="s">
        <v>518</v>
      </c>
      <c r="BE75" s="318" t="s">
        <v>519</v>
      </c>
      <c r="BF75" s="318" t="s">
        <v>520</v>
      </c>
      <c r="DA75" s="340">
        <v>11</v>
      </c>
      <c r="DB75" s="11" t="s">
        <v>883</v>
      </c>
      <c r="DC75" s="227"/>
      <c r="DD75" s="227"/>
      <c r="DE75" s="372" t="str">
        <f t="shared" si="33"/>
        <v/>
      </c>
      <c r="DF75" s="227"/>
      <c r="DG75" s="227"/>
      <c r="DH75" s="227"/>
    </row>
    <row r="76" spans="1:112" ht="15" customHeight="1" x14ac:dyDescent="0.15">
      <c r="B76" s="697"/>
      <c r="C76" s="477" t="s">
        <v>749</v>
      </c>
      <c r="D76" s="478"/>
      <c r="E76" s="478"/>
      <c r="F76" s="478"/>
      <c r="G76" s="478"/>
      <c r="H76" s="478"/>
      <c r="I76" s="479"/>
      <c r="J76" s="392" t="str">
        <f>IF(AP76="","",IF(OR(AND(OR(ベース!R55="U",ベース!R55="D"),仕様書作成!AP76&gt;0),AND(ベース!$R$55="B",AP76&gt;1),AI103&gt;0),"X",""))</f>
        <v/>
      </c>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5"/>
      <c r="AI76" s="392" t="str">
        <f>IF(AP76="","",IF(OR(AND(OR(ベース!R55="U",ベース!R55="D"),仕様書作成!AP76&gt;0),AND(ベース!$R$55="B",AP76&gt;1),AI103&gt;0),"X",""))</f>
        <v/>
      </c>
      <c r="AJ76" s="541" t="s">
        <v>898</v>
      </c>
      <c r="AK76" s="478"/>
      <c r="AL76" s="478"/>
      <c r="AM76" s="478"/>
      <c r="AN76" s="478"/>
      <c r="AO76" s="497"/>
      <c r="AP76" s="183" t="str">
        <f>IF(COUNTA(K76:AH76)=0,"",COUNTA(K76:AH76))</f>
        <v/>
      </c>
      <c r="DA76" s="340">
        <v>12</v>
      </c>
      <c r="DB76" s="11" t="s">
        <v>422</v>
      </c>
      <c r="DC76" s="227"/>
      <c r="DD76" s="227"/>
      <c r="DE76" s="372" t="str">
        <f t="shared" si="33"/>
        <v/>
      </c>
      <c r="DF76" s="227"/>
      <c r="DG76" s="227"/>
      <c r="DH76" s="227"/>
    </row>
    <row r="77" spans="1:112" ht="15" customHeight="1" x14ac:dyDescent="0.15">
      <c r="B77" s="697"/>
      <c r="C77" s="489" t="s">
        <v>320</v>
      </c>
      <c r="D77" s="490"/>
      <c r="E77" s="490"/>
      <c r="F77" s="490"/>
      <c r="G77" s="490"/>
      <c r="H77" s="490"/>
      <c r="I77" s="491"/>
      <c r="J77" s="393" t="str">
        <f>IF(AP77="","",IF(OR(AND(OR(ベース!R55="U",ベース!R55="D"),仕様書作成!AP77&gt;0),AND(ベース!$R$55="B",AP77&gt;2),AI104&gt;0),"X",""))</f>
        <v/>
      </c>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7"/>
      <c r="AI77" s="393" t="str">
        <f>IF(AP77="","",IF(OR(AND(OR(ベース!R55="U",ベース!R55="D"),仕様書作成!AP77&gt;0),AND(ベース!$R$55="B",AP77&gt;2),AI104&gt;0),"X",""))</f>
        <v/>
      </c>
      <c r="AJ77" s="573" t="s">
        <v>899</v>
      </c>
      <c r="AK77" s="490"/>
      <c r="AL77" s="490"/>
      <c r="AM77" s="490"/>
      <c r="AN77" s="490"/>
      <c r="AO77" s="507"/>
      <c r="AP77" s="188" t="str">
        <f>IF(COUNTA(K77:AH77)=0,"",COUNTA(K77:AH77)*2)</f>
        <v/>
      </c>
      <c r="DA77" s="340">
        <v>13</v>
      </c>
      <c r="DB77" s="11" t="s">
        <v>423</v>
      </c>
      <c r="DC77" s="227"/>
      <c r="DD77" s="227"/>
      <c r="DE77" s="372" t="str">
        <f t="shared" si="33"/>
        <v/>
      </c>
      <c r="DF77" s="227"/>
      <c r="DG77" s="227"/>
      <c r="DH77" s="227"/>
    </row>
    <row r="78" spans="1:112" ht="12" hidden="1" customHeight="1" x14ac:dyDescent="0.15">
      <c r="B78" s="697"/>
      <c r="C78" s="522" t="s">
        <v>547</v>
      </c>
      <c r="D78" s="475"/>
      <c r="E78" s="475"/>
      <c r="F78" s="475"/>
      <c r="G78" s="475"/>
      <c r="H78" s="475"/>
      <c r="I78" s="513"/>
      <c r="J78" s="514" t="s">
        <v>255</v>
      </c>
      <c r="K78" s="246"/>
      <c r="L78" s="246"/>
      <c r="M78" s="246"/>
      <c r="N78" s="246"/>
      <c r="O78" s="246"/>
      <c r="P78" s="246"/>
      <c r="Q78" s="246"/>
      <c r="R78" s="246"/>
      <c r="S78" s="246"/>
      <c r="T78" s="246"/>
      <c r="U78" s="246"/>
      <c r="V78" s="246"/>
      <c r="W78" s="246"/>
      <c r="X78" s="246"/>
      <c r="Y78" s="246"/>
      <c r="Z78" s="246"/>
      <c r="AA78" s="247"/>
      <c r="AB78" s="247"/>
      <c r="AC78" s="247"/>
      <c r="AD78" s="247"/>
      <c r="AE78" s="247"/>
      <c r="AF78" s="247"/>
      <c r="AG78" s="247"/>
      <c r="AH78" s="248"/>
      <c r="AI78" s="514" t="s">
        <v>255</v>
      </c>
      <c r="AJ78" s="523" t="s">
        <v>125</v>
      </c>
      <c r="AK78" s="475"/>
      <c r="AL78" s="475"/>
      <c r="AM78" s="475"/>
      <c r="AN78" s="475"/>
      <c r="AO78" s="476"/>
      <c r="AP78" s="493" t="s">
        <v>255</v>
      </c>
      <c r="DA78" s="340">
        <v>14</v>
      </c>
      <c r="DB78" s="11" t="s">
        <v>810</v>
      </c>
      <c r="DC78" s="227"/>
      <c r="DD78" s="227"/>
      <c r="DE78" s="372" t="str">
        <f t="shared" si="33"/>
        <v/>
      </c>
      <c r="DF78" s="227"/>
      <c r="DG78" s="227"/>
      <c r="DH78" s="227"/>
    </row>
    <row r="79" spans="1:112" ht="15" hidden="1" customHeight="1" x14ac:dyDescent="0.15">
      <c r="B79" s="697"/>
      <c r="C79" s="511" t="str">
        <f>IF(COUNTIF(K79:AH79,"X")&gt;0,$BB$79,"")</f>
        <v/>
      </c>
      <c r="D79" s="502"/>
      <c r="E79" s="502"/>
      <c r="F79" s="502"/>
      <c r="G79" s="502"/>
      <c r="H79" s="502"/>
      <c r="I79" s="510"/>
      <c r="J79" s="469"/>
      <c r="K79" s="249"/>
      <c r="L79" s="250" t="str">
        <f t="shared" ref="L79:AH79" si="38">IF(AND(K78&lt;&gt;"",L78&lt;&gt;""),"X",IF(K78&lt;&gt;"","-",""))</f>
        <v/>
      </c>
      <c r="M79" s="250" t="str">
        <f t="shared" si="38"/>
        <v/>
      </c>
      <c r="N79" s="250" t="str">
        <f t="shared" si="38"/>
        <v/>
      </c>
      <c r="O79" s="250" t="str">
        <f t="shared" si="38"/>
        <v/>
      </c>
      <c r="P79" s="250" t="str">
        <f t="shared" si="38"/>
        <v/>
      </c>
      <c r="Q79" s="250" t="str">
        <f t="shared" si="38"/>
        <v/>
      </c>
      <c r="R79" s="250" t="str">
        <f t="shared" si="38"/>
        <v/>
      </c>
      <c r="S79" s="250" t="str">
        <f t="shared" si="38"/>
        <v/>
      </c>
      <c r="T79" s="250" t="str">
        <f t="shared" si="38"/>
        <v/>
      </c>
      <c r="U79" s="250" t="str">
        <f t="shared" si="38"/>
        <v/>
      </c>
      <c r="V79" s="250" t="str">
        <f t="shared" si="38"/>
        <v/>
      </c>
      <c r="W79" s="250" t="str">
        <f t="shared" si="38"/>
        <v/>
      </c>
      <c r="X79" s="250" t="str">
        <f t="shared" si="38"/>
        <v/>
      </c>
      <c r="Y79" s="250" t="str">
        <f t="shared" si="38"/>
        <v/>
      </c>
      <c r="Z79" s="250" t="str">
        <f t="shared" si="38"/>
        <v/>
      </c>
      <c r="AA79" s="250" t="str">
        <f t="shared" si="38"/>
        <v/>
      </c>
      <c r="AB79" s="250" t="str">
        <f t="shared" si="38"/>
        <v/>
      </c>
      <c r="AC79" s="250" t="str">
        <f t="shared" si="38"/>
        <v/>
      </c>
      <c r="AD79" s="250" t="str">
        <f t="shared" si="38"/>
        <v/>
      </c>
      <c r="AE79" s="250" t="str">
        <f t="shared" si="38"/>
        <v/>
      </c>
      <c r="AF79" s="250" t="str">
        <f t="shared" si="38"/>
        <v/>
      </c>
      <c r="AG79" s="250" t="str">
        <f t="shared" si="38"/>
        <v/>
      </c>
      <c r="AH79" s="250" t="str">
        <f t="shared" si="38"/>
        <v/>
      </c>
      <c r="AI79" s="469"/>
      <c r="AJ79" s="538"/>
      <c r="AK79" s="502"/>
      <c r="AL79" s="502"/>
      <c r="AM79" s="502"/>
      <c r="AN79" s="502"/>
      <c r="AO79" s="503"/>
      <c r="AP79" s="537"/>
      <c r="BB79" s="318" t="s">
        <v>469</v>
      </c>
      <c r="DB79" s="11"/>
      <c r="DC79" s="227"/>
      <c r="DD79" s="227"/>
      <c r="DE79" s="372"/>
      <c r="DF79" s="227"/>
      <c r="DG79" s="227"/>
      <c r="DH79" s="227"/>
    </row>
    <row r="80" spans="1:112" ht="15" hidden="1" customHeight="1" x14ac:dyDescent="0.15">
      <c r="A80" s="96"/>
      <c r="B80" s="697"/>
      <c r="C80" s="520" t="str">
        <f>IF(COUNTIF(K80:AH80,"X")&gt;0,$BB$80,IF(COUNTIF(K80:AH80,"XX")&gt;0,$BF$80,IF(COUNTIF(K80:AH80,"XXX")&gt;0,$BE$80,"")))</f>
        <v/>
      </c>
      <c r="D80" s="490"/>
      <c r="E80" s="490"/>
      <c r="F80" s="490"/>
      <c r="G80" s="490"/>
      <c r="H80" s="490"/>
      <c r="I80" s="491"/>
      <c r="J80" s="470"/>
      <c r="K80" s="120" t="str">
        <f>IF(AND(K12=3,OR(K78&lt;&gt;"",K79&lt;&gt;"")),"XXX",IF(AND(K78&lt;&gt;"",K8&lt;&gt;L8),"X",IF(AND(ベース!$R$52&lt;&gt;"CM",OR(仕様書作成!K78&lt;&gt;"",仕様書作成!K79&lt;&gt;"")),"XX","")))</f>
        <v/>
      </c>
      <c r="L80" s="120" t="str">
        <f>IF(AND(L12=3,OR(L78&lt;&gt;"",L79&lt;&gt;"")),"XXX",IF(AND(L78&lt;&gt;"",L8&lt;&gt;M8),"X",IF(AND(ベース!$R$52&lt;&gt;"CM",OR(仕様書作成!L78&lt;&gt;"",仕様書作成!L79&lt;&gt;"")),"XX","")))</f>
        <v/>
      </c>
      <c r="M80" s="120" t="str">
        <f>IF(AND(M12=3,OR(M78&lt;&gt;"",M79&lt;&gt;"")),"XXX",IF(AND(M78&lt;&gt;"",M8&lt;&gt;N8),"X",IF(AND(ベース!$R$52&lt;&gt;"CM",OR(仕様書作成!M78&lt;&gt;"",仕様書作成!M79&lt;&gt;"")),"XX","")))</f>
        <v/>
      </c>
      <c r="N80" s="120" t="str">
        <f>IF(AND(N12=3,OR(N78&lt;&gt;"",N79&lt;&gt;"")),"XXX",IF(AND(N78&lt;&gt;"",N8&lt;&gt;O8),"X",IF(AND(ベース!$R$52&lt;&gt;"CM",OR(仕様書作成!N78&lt;&gt;"",仕様書作成!N79&lt;&gt;"")),"XX","")))</f>
        <v/>
      </c>
      <c r="O80" s="120" t="str">
        <f>IF(AND(O12=3,OR(O78&lt;&gt;"",O79&lt;&gt;"")),"XXX",IF(AND(O78&lt;&gt;"",O8&lt;&gt;P8),"X",IF(AND(ベース!$R$52&lt;&gt;"CM",OR(仕様書作成!O78&lt;&gt;"",仕様書作成!O79&lt;&gt;"")),"XX","")))</f>
        <v/>
      </c>
      <c r="P80" s="120" t="str">
        <f>IF(AND(P12=3,OR(P78&lt;&gt;"",P79&lt;&gt;"")),"XXX",IF(AND(P78&lt;&gt;"",P8&lt;&gt;Q8),"X",IF(AND(ベース!$R$52&lt;&gt;"CM",OR(仕様書作成!P78&lt;&gt;"",仕様書作成!P79&lt;&gt;"")),"XX","")))</f>
        <v/>
      </c>
      <c r="Q80" s="120" t="str">
        <f>IF(AND(Q12=3,OR(Q78&lt;&gt;"",Q79&lt;&gt;"")),"XXX",IF(AND(Q78&lt;&gt;"",Q8&lt;&gt;R8),"X",IF(AND(ベース!$R$52&lt;&gt;"CM",OR(仕様書作成!Q78&lt;&gt;"",仕様書作成!Q79&lt;&gt;"")),"XX","")))</f>
        <v/>
      </c>
      <c r="R80" s="120" t="str">
        <f>IF(AND(R12=3,OR(R78&lt;&gt;"",R79&lt;&gt;"")),"XXX",IF(AND(R78&lt;&gt;"",R8&lt;&gt;S8),"X",IF(AND(ベース!$R$52&lt;&gt;"CM",OR(仕様書作成!R78&lt;&gt;"",仕様書作成!R79&lt;&gt;"")),"XX","")))</f>
        <v/>
      </c>
      <c r="S80" s="120" t="str">
        <f>IF(AND(S12=3,OR(S78&lt;&gt;"",S79&lt;&gt;"")),"XXX",IF(AND(S78&lt;&gt;"",S8&lt;&gt;T8),"X",IF(AND(ベース!$R$52&lt;&gt;"CM",OR(仕様書作成!S78&lt;&gt;"",仕様書作成!S79&lt;&gt;"")),"XX","")))</f>
        <v/>
      </c>
      <c r="T80" s="120" t="str">
        <f>IF(AND(T12=3,OR(T78&lt;&gt;"",T79&lt;&gt;"")),"XXX",IF(AND(T78&lt;&gt;"",T8&lt;&gt;U8),"X",IF(AND(ベース!$R$52&lt;&gt;"CM",OR(仕様書作成!T78&lt;&gt;"",仕様書作成!T79&lt;&gt;"")),"XX","")))</f>
        <v/>
      </c>
      <c r="U80" s="120" t="str">
        <f>IF(AND(U12=3,OR(U78&lt;&gt;"",U79&lt;&gt;"")),"XXX",IF(AND(U78&lt;&gt;"",U8&lt;&gt;V8),"X",IF(AND(ベース!$R$52&lt;&gt;"CM",OR(仕様書作成!U78&lt;&gt;"",仕様書作成!U79&lt;&gt;"")),"XX","")))</f>
        <v/>
      </c>
      <c r="V80" s="120" t="str">
        <f>IF(AND(V12=3,OR(V78&lt;&gt;"",V79&lt;&gt;"")),"XXX",IF(AND(V78&lt;&gt;"",V8&lt;&gt;W8),"X",IF(AND(ベース!$R$52&lt;&gt;"CM",OR(仕様書作成!V78&lt;&gt;"",仕様書作成!V79&lt;&gt;"")),"XX","")))</f>
        <v/>
      </c>
      <c r="W80" s="120" t="str">
        <f>IF(AND(W12=3,OR(W78&lt;&gt;"",W79&lt;&gt;"")),"XXX",IF(AND(W78&lt;&gt;"",W8&lt;&gt;X8),"X",IF(AND(ベース!$R$52&lt;&gt;"CM",OR(仕様書作成!W78&lt;&gt;"",仕様書作成!W79&lt;&gt;"")),"XX","")))</f>
        <v/>
      </c>
      <c r="X80" s="120" t="str">
        <f>IF(AND(X12=3,OR(X78&lt;&gt;"",X79&lt;&gt;"")),"XXX",IF(AND(X78&lt;&gt;"",X8&lt;&gt;Y8),"X",IF(AND(ベース!$R$52&lt;&gt;"CM",OR(仕様書作成!X78&lt;&gt;"",仕様書作成!X79&lt;&gt;"")),"XX","")))</f>
        <v/>
      </c>
      <c r="Y80" s="120" t="str">
        <f>IF(AND(Y12=3,OR(Y78&lt;&gt;"",Y79&lt;&gt;"")),"XXX",IF(AND(Y78&lt;&gt;"",Y8&lt;&gt;Z8),"X",IF(AND(ベース!$R$52&lt;&gt;"CM",OR(仕様書作成!Y78&lt;&gt;"",仕様書作成!Y79&lt;&gt;"")),"XX","")))</f>
        <v/>
      </c>
      <c r="Z80" s="120" t="str">
        <f>IF(AND(Z12=3,OR(Z78&lt;&gt;"",Z79&lt;&gt;"")),"XXX",IF(AND(Z78&lt;&gt;"",Z8&lt;&gt;AA8),"X",IF(AND(ベース!$R$52&lt;&gt;"CM",OR(仕様書作成!Z78&lt;&gt;"",仕様書作成!Z79&lt;&gt;"")),"XX","")))</f>
        <v/>
      </c>
      <c r="AA80" s="120" t="str">
        <f>IF(AND(AA12=3,OR(AA78&lt;&gt;"",AA79&lt;&gt;"")),"XXX",IF(AND(AA78&lt;&gt;"",AA8&lt;&gt;AB8),"X",IF(AND(ベース!$R$52&lt;&gt;"CM",OR(仕様書作成!AA78&lt;&gt;"",仕様書作成!AA79&lt;&gt;"")),"XX","")))</f>
        <v/>
      </c>
      <c r="AB80" s="120" t="str">
        <f>IF(AND(AB12=3,OR(AB78&lt;&gt;"",AB79&lt;&gt;"")),"XXX",IF(AND(AB78&lt;&gt;"",AB8&lt;&gt;AC8),"X",IF(AND(ベース!$R$52&lt;&gt;"CM",OR(仕様書作成!AB78&lt;&gt;"",仕様書作成!AB79&lt;&gt;"")),"XX","")))</f>
        <v/>
      </c>
      <c r="AC80" s="120" t="str">
        <f>IF(AND(AC12=3,OR(AC78&lt;&gt;"",AC79&lt;&gt;"")),"XXX",IF(AND(AC78&lt;&gt;"",AC8&lt;&gt;AD8),"X",IF(AND(ベース!$R$52&lt;&gt;"CM",OR(仕様書作成!AC78&lt;&gt;"",仕様書作成!AC79&lt;&gt;"")),"XX","")))</f>
        <v/>
      </c>
      <c r="AD80" s="120" t="str">
        <f>IF(AND(AD12=3,OR(AD78&lt;&gt;"",AD79&lt;&gt;"")),"XXX",IF(AND(AD78&lt;&gt;"",AD8&lt;&gt;AE8),"X",IF(AND(ベース!$R$52&lt;&gt;"CM",OR(仕様書作成!AD78&lt;&gt;"",仕様書作成!AD79&lt;&gt;"")),"XX","")))</f>
        <v/>
      </c>
      <c r="AE80" s="120" t="str">
        <f>IF(AND(AE12=3,OR(AE78&lt;&gt;"",AE79&lt;&gt;"")),"XXX",IF(AND(AE78&lt;&gt;"",AE8&lt;&gt;AF8),"X",IF(AND(ベース!$R$52&lt;&gt;"CM",OR(仕様書作成!AE78&lt;&gt;"",仕様書作成!AE79&lt;&gt;"")),"XX","")))</f>
        <v/>
      </c>
      <c r="AF80" s="120" t="str">
        <f>IF(AND(AF12=3,OR(AF78&lt;&gt;"",AF79&lt;&gt;"")),"XXX",IF(AND(AF78&lt;&gt;"",AF8&lt;&gt;AG8),"X",IF(AND(ベース!$R$52&lt;&gt;"CM",OR(仕様書作成!AF78&lt;&gt;"",仕様書作成!AF79&lt;&gt;"")),"XX","")))</f>
        <v/>
      </c>
      <c r="AG80" s="120" t="str">
        <f>IF(AND(AG12=3,OR(AG78&lt;&gt;"",AG79&lt;&gt;"")),"XXX",IF(AND(AG78&lt;&gt;"",AG8&lt;&gt;AH8),"X",IF(AND(ベース!$R$52&lt;&gt;"CM",OR(仕様書作成!AG78&lt;&gt;"",仕様書作成!AG79&lt;&gt;"")),"XX","")))</f>
        <v/>
      </c>
      <c r="AH80" s="120" t="str">
        <f>IF(AND(AH12=3,OR(AH78&lt;&gt;"",AH79&lt;&gt;"")),"XXX",IF(AND(AH78&lt;&gt;"",AH8&lt;&gt;AI8),"X",IF(AND(ベース!$R$52&lt;&gt;"CM",OR(仕様書作成!AH78&lt;&gt;"",仕様書作成!AH79&lt;&gt;"")),"XX","")))</f>
        <v/>
      </c>
      <c r="AI80" s="470"/>
      <c r="AJ80" s="521" t="str">
        <f>IF(COUNTIF(K80:AH80,"X")&gt;0,$BC$80,IF(COUNTIF(K80:AH80,"XX")&gt;0,$BD$80,""))</f>
        <v/>
      </c>
      <c r="AK80" s="490"/>
      <c r="AL80" s="490"/>
      <c r="AM80" s="490"/>
      <c r="AN80" s="490"/>
      <c r="AO80" s="507"/>
      <c r="AP80" s="251"/>
      <c r="BB80" s="318" t="s">
        <v>470</v>
      </c>
      <c r="BC80" s="318" t="s">
        <v>471</v>
      </c>
      <c r="BD80" s="318" t="s">
        <v>523</v>
      </c>
      <c r="BE80" s="318" t="s">
        <v>524</v>
      </c>
      <c r="BF80" s="318" t="s">
        <v>525</v>
      </c>
      <c r="DA80" s="340">
        <v>15</v>
      </c>
      <c r="DB80" s="11" t="s">
        <v>424</v>
      </c>
      <c r="DC80" s="227"/>
      <c r="DD80" s="227"/>
      <c r="DE80" s="372" t="str">
        <f t="shared" si="33"/>
        <v/>
      </c>
      <c r="DF80" s="227"/>
      <c r="DG80" s="227"/>
      <c r="DH80" s="227"/>
    </row>
    <row r="81" spans="1:137" ht="15" hidden="1" customHeight="1" x14ac:dyDescent="0.2">
      <c r="A81" s="96"/>
      <c r="B81" s="697"/>
      <c r="C81" s="512" t="str">
        <f>IF(OR(ベース!$R$52="CM",ベース!$R$52="LM"),$BB$81,IF(AJ8=$BF$8,$BB$81,$BC$81))</f>
        <v>この行は使用しません→→→</v>
      </c>
      <c r="D81" s="475"/>
      <c r="E81" s="475"/>
      <c r="F81" s="475"/>
      <c r="G81" s="475"/>
      <c r="H81" s="475"/>
      <c r="I81" s="513"/>
      <c r="J81" s="514" t="s">
        <v>255</v>
      </c>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514" t="s">
        <v>255</v>
      </c>
      <c r="AJ81" s="516" t="str">
        <f>IF(AP95+AP97&lt;&gt;AP95,$BF$75,IF(AND(AP97&lt;&gt;0,AP95-AP97&lt;&gt;0),$BF$75,IF(AND(ベース!$R$52="CM",SUM(AK95:AL95)&gt;0),BD75,IF(AND(ベース!$R$52="LM",SUM(AJ95,AM95)&gt;0),BE75,""))))</f>
        <v/>
      </c>
      <c r="AK81" s="475"/>
      <c r="AL81" s="475"/>
      <c r="AM81" s="475"/>
      <c r="AN81" s="475"/>
      <c r="AO81" s="476"/>
      <c r="AP81" s="253"/>
      <c r="AQ81" s="374"/>
      <c r="AR81" s="374"/>
      <c r="AS81" s="374"/>
      <c r="AT81" s="374"/>
      <c r="AU81" s="374"/>
      <c r="AV81" s="374"/>
      <c r="AW81" s="374"/>
      <c r="AX81" s="374"/>
      <c r="BB81" s="318" t="s">
        <v>811</v>
      </c>
      <c r="BC81" s="318" t="s">
        <v>472</v>
      </c>
      <c r="BD81" s="318" t="s">
        <v>473</v>
      </c>
      <c r="DA81" s="340">
        <v>16</v>
      </c>
      <c r="DB81" s="11" t="s">
        <v>812</v>
      </c>
      <c r="DC81" s="227"/>
      <c r="DD81" s="227"/>
      <c r="DE81" s="372" t="str">
        <f t="shared" si="33"/>
        <v/>
      </c>
      <c r="DF81" s="227"/>
      <c r="DG81" s="227"/>
      <c r="DH81" s="227"/>
    </row>
    <row r="82" spans="1:137" ht="15" hidden="1" customHeight="1" x14ac:dyDescent="0.2">
      <c r="A82" s="96"/>
      <c r="B82" s="697"/>
      <c r="C82" s="517" t="str">
        <f>IF(COUNTIF(K82:AH82,"X")&gt;0,$BB$18,"")</f>
        <v/>
      </c>
      <c r="D82" s="481"/>
      <c r="E82" s="481"/>
      <c r="F82" s="481"/>
      <c r="G82" s="481"/>
      <c r="H82" s="481"/>
      <c r="I82" s="518"/>
      <c r="J82" s="469"/>
      <c r="K82" s="214" t="str">
        <f>IF(AND(K$12=3,OR(K81="C8",K81="N9",K81="L8",K81="LN9",K81="B8",K81="BN9")),"X",IF(AND(K$12=5,OR(K81="C2",K81="C3",K81="N1",K81="LN3",K81="BN3")),"X",""))</f>
        <v/>
      </c>
      <c r="L82" s="214" t="str">
        <f t="shared" ref="L82:AH82" si="39">IF(AND(L$12=3,OR(L81="C8",L81="N9",L81="L8",L81="LN9",L81="B8",L81="BN9")),"X",IF(AND(L$12=5,OR(L81="C2",L81="C3",L81="N1",L81="LN3",L81="BN3")),"X",""))</f>
        <v/>
      </c>
      <c r="M82" s="214" t="str">
        <f t="shared" si="39"/>
        <v/>
      </c>
      <c r="N82" s="214" t="str">
        <f t="shared" si="39"/>
        <v/>
      </c>
      <c r="O82" s="214" t="str">
        <f t="shared" si="39"/>
        <v/>
      </c>
      <c r="P82" s="214" t="str">
        <f t="shared" si="39"/>
        <v/>
      </c>
      <c r="Q82" s="214" t="str">
        <f t="shared" si="39"/>
        <v/>
      </c>
      <c r="R82" s="214" t="str">
        <f t="shared" si="39"/>
        <v/>
      </c>
      <c r="S82" s="214" t="str">
        <f t="shared" si="39"/>
        <v/>
      </c>
      <c r="T82" s="214" t="str">
        <f t="shared" si="39"/>
        <v/>
      </c>
      <c r="U82" s="214" t="str">
        <f t="shared" si="39"/>
        <v/>
      </c>
      <c r="V82" s="214" t="str">
        <f t="shared" si="39"/>
        <v/>
      </c>
      <c r="W82" s="214" t="str">
        <f t="shared" si="39"/>
        <v/>
      </c>
      <c r="X82" s="214" t="str">
        <f t="shared" si="39"/>
        <v/>
      </c>
      <c r="Y82" s="214" t="str">
        <f t="shared" si="39"/>
        <v/>
      </c>
      <c r="Z82" s="214" t="str">
        <f t="shared" si="39"/>
        <v/>
      </c>
      <c r="AA82" s="214" t="str">
        <f t="shared" si="39"/>
        <v/>
      </c>
      <c r="AB82" s="214" t="str">
        <f t="shared" si="39"/>
        <v/>
      </c>
      <c r="AC82" s="214" t="str">
        <f t="shared" si="39"/>
        <v/>
      </c>
      <c r="AD82" s="214" t="str">
        <f t="shared" si="39"/>
        <v/>
      </c>
      <c r="AE82" s="214" t="str">
        <f t="shared" si="39"/>
        <v/>
      </c>
      <c r="AF82" s="214" t="str">
        <f t="shared" si="39"/>
        <v/>
      </c>
      <c r="AG82" s="214" t="str">
        <f t="shared" si="39"/>
        <v/>
      </c>
      <c r="AH82" s="214" t="str">
        <f t="shared" si="39"/>
        <v/>
      </c>
      <c r="AI82" s="469"/>
      <c r="AJ82" s="519"/>
      <c r="AK82" s="481"/>
      <c r="AL82" s="481"/>
      <c r="AM82" s="481"/>
      <c r="AN82" s="481"/>
      <c r="AO82" s="482"/>
      <c r="AP82" s="254"/>
      <c r="AQ82" s="374"/>
      <c r="AR82" s="374"/>
      <c r="AS82" s="374"/>
      <c r="AT82" s="374"/>
      <c r="AU82" s="374"/>
      <c r="AV82" s="374"/>
      <c r="AW82" s="374"/>
      <c r="AX82" s="374"/>
      <c r="DA82" s="340">
        <v>17</v>
      </c>
      <c r="DB82" s="11" t="s">
        <v>813</v>
      </c>
      <c r="DC82" s="227"/>
      <c r="DD82" s="227"/>
      <c r="DE82" s="372" t="str">
        <f t="shared" si="33"/>
        <v/>
      </c>
      <c r="DF82" s="227"/>
      <c r="DG82" s="227"/>
      <c r="DH82" s="227"/>
    </row>
    <row r="83" spans="1:137" ht="15" hidden="1" customHeight="1" x14ac:dyDescent="0.15">
      <c r="A83" s="96"/>
      <c r="B83" s="697"/>
      <c r="C83" s="509"/>
      <c r="D83" s="502"/>
      <c r="E83" s="502"/>
      <c r="F83" s="502"/>
      <c r="G83" s="502"/>
      <c r="H83" s="502"/>
      <c r="I83" s="510"/>
      <c r="J83" s="515"/>
      <c r="K83" s="255" t="str">
        <f>IF(K9="","",IF($C$81=$BC$81,"",IF(AND(OR(ベース!R52="CM",ベース!R52="LM",仕様書作成!$C$81&lt;&gt;仕様書作成!$BC$81),OR(仕様書作成!K78&lt;&gt;"",仕様書作成!K79&lt;&gt;"",AND(仕様書作成!K86="C",K85="C"))),$BC$94,$BB$94)))</f>
        <v/>
      </c>
      <c r="L83" s="255" t="str">
        <f>IF(L9="","",IF($C$81=$BC$81,"",IF(AND(OR(ベース!S52="CM",ベース!S52="LM",仕様書作成!$C$81&lt;&gt;仕様書作成!$BC$81),OR(仕様書作成!L78&lt;&gt;"",仕様書作成!L79&lt;&gt;"",AND(仕様書作成!L86="C",L85="C"))),$BC$94,$BB$94)))</f>
        <v/>
      </c>
      <c r="M83" s="255" t="str">
        <f>IF(M9="","",IF($C$81=$BC$81,"",IF(AND(OR(ベース!T52="CM",ベース!T52="LM",仕様書作成!$C$81&lt;&gt;仕様書作成!$BC$81),OR(仕様書作成!M78&lt;&gt;"",仕様書作成!M79&lt;&gt;"",AND(仕様書作成!M86="C",M85="C"))),$BC$94,$BB$94)))</f>
        <v/>
      </c>
      <c r="N83" s="255" t="str">
        <f>IF(N9="","",IF($C$81=$BC$81,"",IF(AND(OR(ベース!U52="CM",ベース!U52="LM",仕様書作成!$C$81&lt;&gt;仕様書作成!$BC$81),OR(仕様書作成!N78&lt;&gt;"",仕様書作成!N79&lt;&gt;"",AND(仕様書作成!N86="C",N85="C"))),$BC$94,$BB$94)))</f>
        <v/>
      </c>
      <c r="O83" s="255" t="str">
        <f>IF(O9="","",IF($C$81=$BC$81,"",IF(AND(OR(ベース!V52="CM",ベース!V52="LM",仕様書作成!$C$81&lt;&gt;仕様書作成!$BC$81),OR(仕様書作成!O78&lt;&gt;"",仕様書作成!O79&lt;&gt;"",AND(仕様書作成!O86="C",O85="C"))),$BC$94,$BB$94)))</f>
        <v/>
      </c>
      <c r="P83" s="255" t="str">
        <f>IF(P9="","",IF($C$81=$BC$81,"",IF(AND(OR(ベース!W52="CM",ベース!W52="LM",仕様書作成!$C$81&lt;&gt;仕様書作成!$BC$81),OR(仕様書作成!P78&lt;&gt;"",仕様書作成!P79&lt;&gt;"",AND(仕様書作成!P86="C",P85="C"))),$BC$94,$BB$94)))</f>
        <v/>
      </c>
      <c r="Q83" s="255" t="str">
        <f>IF(Q9="","",IF($C$81=$BC$81,"",IF(AND(OR(ベース!X52="CM",ベース!X52="LM",仕様書作成!$C$81&lt;&gt;仕様書作成!$BC$81),OR(仕様書作成!Q78&lt;&gt;"",仕様書作成!Q79&lt;&gt;"",AND(仕様書作成!Q86="C",Q85="C"))),$BC$94,$BB$94)))</f>
        <v/>
      </c>
      <c r="R83" s="255" t="str">
        <f>IF(R9="","",IF($C$81=$BC$81,"",IF(AND(OR(ベース!Y52="CM",ベース!Y52="LM",仕様書作成!$C$81&lt;&gt;仕様書作成!$BC$81),OR(仕様書作成!R78&lt;&gt;"",仕様書作成!R79&lt;&gt;"",AND(仕様書作成!R86="C",R85="C"))),$BC$94,$BB$94)))</f>
        <v/>
      </c>
      <c r="S83" s="255" t="str">
        <f>IF(S9="","",IF($C$81=$BC$81,"",IF(AND(OR(ベース!Z52="CM",ベース!Z52="LM",仕様書作成!$C$81&lt;&gt;仕様書作成!$BC$81),OR(仕様書作成!S78&lt;&gt;"",仕様書作成!S79&lt;&gt;"",AND(仕様書作成!S86="C",S85="C"))),$BC$94,$BB$94)))</f>
        <v/>
      </c>
      <c r="T83" s="255" t="str">
        <f>IF(T9="","",IF($C$81=$BC$81,"",IF(AND(OR(ベース!AA52="CM",ベース!AA52="LM",仕様書作成!$C$81&lt;&gt;仕様書作成!$BC$81),OR(仕様書作成!T78&lt;&gt;"",仕様書作成!T79&lt;&gt;"",AND(仕様書作成!T86="C",T85="C"))),$BC$94,$BB$94)))</f>
        <v/>
      </c>
      <c r="U83" s="255" t="str">
        <f>IF(U9="","",IF($C$81=$BC$81,"",IF(AND(OR(ベース!AB52="CM",ベース!AB52="LM",仕様書作成!$C$81&lt;&gt;仕様書作成!$BC$81),OR(仕様書作成!U78&lt;&gt;"",仕様書作成!U79&lt;&gt;"",AND(仕様書作成!U86="C",U85="C"))),$BC$94,$BB$94)))</f>
        <v/>
      </c>
      <c r="V83" s="255" t="str">
        <f>IF(V9="","",IF($C$81=$BC$81,"",IF(AND(OR(ベース!AC52="CM",ベース!AC52="LM",仕様書作成!$C$81&lt;&gt;仕様書作成!$BC$81),OR(仕様書作成!V78&lt;&gt;"",仕様書作成!V79&lt;&gt;"",AND(仕様書作成!V86="C",V85="C"))),$BC$94,$BB$94)))</f>
        <v/>
      </c>
      <c r="W83" s="255" t="str">
        <f>IF(W9="","",IF($C$81=$BC$81,"",IF(AND(OR(ベース!AD52="CM",ベース!AD52="LM",仕様書作成!$C$81&lt;&gt;仕様書作成!$BC$81),OR(仕様書作成!W78&lt;&gt;"",仕様書作成!W79&lt;&gt;"",AND(仕様書作成!W86="C",W85="C"))),$BC$94,$BB$94)))</f>
        <v/>
      </c>
      <c r="X83" s="255" t="str">
        <f>IF(X9="","",IF($C$81=$BC$81,"",IF(AND(OR(ベース!AE52="CM",ベース!AE52="LM",仕様書作成!$C$81&lt;&gt;仕様書作成!$BC$81),OR(仕様書作成!X78&lt;&gt;"",仕様書作成!X79&lt;&gt;"",AND(仕様書作成!X86="C",X85="C"))),$BC$94,$BB$94)))</f>
        <v/>
      </c>
      <c r="Y83" s="255" t="str">
        <f>IF(Y9="","",IF($C$81=$BC$81,"",IF(AND(OR(ベース!AF52="CM",ベース!AF52="LM",仕様書作成!$C$81&lt;&gt;仕様書作成!$BC$81),OR(仕様書作成!Y78&lt;&gt;"",仕様書作成!Y79&lt;&gt;"",AND(仕様書作成!Y86="C",Y85="C"))),$BC$94,$BB$94)))</f>
        <v/>
      </c>
      <c r="Z83" s="255" t="str">
        <f>IF(Z9="","",IF($C$81=$BC$81,"",IF(AND(OR(ベース!AG52="CM",ベース!AG52="LM",仕様書作成!$C$81&lt;&gt;仕様書作成!$BC$81),OR(仕様書作成!Z78&lt;&gt;"",仕様書作成!Z79&lt;&gt;"",AND(仕様書作成!Z86="C",Z85="C"))),$BC$94,$BB$94)))</f>
        <v/>
      </c>
      <c r="AA83" s="255" t="str">
        <f>IF(AA9="","",IF($C$81=$BC$81,"",IF(AND(OR(ベース!AH52="CM",ベース!AH52="LM",仕様書作成!$C$81&lt;&gt;仕様書作成!$BC$81),OR(仕様書作成!AA78&lt;&gt;"",仕様書作成!AA79&lt;&gt;"",AND(仕様書作成!AA86="C",AA85="C"))),$BC$94,$BB$94)))</f>
        <v/>
      </c>
      <c r="AB83" s="255" t="str">
        <f>IF(AB9="","",IF($C$81=$BC$81,"",IF(AND(OR(ベース!AI52="CM",ベース!AI52="LM",仕様書作成!$C$81&lt;&gt;仕様書作成!$BC$81),OR(仕様書作成!AB78&lt;&gt;"",仕様書作成!AB79&lt;&gt;"",AND(仕様書作成!AB86="C",AB85="C"))),$BC$94,$BB$94)))</f>
        <v/>
      </c>
      <c r="AC83" s="255" t="str">
        <f>IF(AC9="","",IF($C$81=$BC$81,"",IF(AND(OR(ベース!AJ52="CM",ベース!AJ52="LM",仕様書作成!$C$81&lt;&gt;仕様書作成!$BC$81),OR(仕様書作成!AC78&lt;&gt;"",仕様書作成!AC79&lt;&gt;"",AND(仕様書作成!AC86="C",AC85="C"))),$BC$94,$BB$94)))</f>
        <v/>
      </c>
      <c r="AD83" s="255" t="str">
        <f>IF(AD9="","",IF($C$81=$BC$81,"",IF(AND(OR(ベース!AK52="CM",ベース!AK52="LM",仕様書作成!$C$81&lt;&gt;仕様書作成!$BC$81),OR(仕様書作成!AD78&lt;&gt;"",仕様書作成!AD79&lt;&gt;"",AND(仕様書作成!AD86="C",AD85="C"))),$BC$94,$BB$94)))</f>
        <v/>
      </c>
      <c r="AE83" s="255" t="str">
        <f>IF(AE9="","",IF($C$81=$BC$81,"",IF(AND(OR(ベース!AL52="CM",ベース!AL52="LM",仕様書作成!$C$81&lt;&gt;仕様書作成!$BC$81),OR(仕様書作成!AE78&lt;&gt;"",仕様書作成!AE79&lt;&gt;"",AND(仕様書作成!AE86="C",AE85="C"))),$BC$94,$BB$94)))</f>
        <v/>
      </c>
      <c r="AF83" s="255" t="str">
        <f>IF(AF9="","",IF($C$81=$BC$81,"",IF(AND(OR(ベース!AM52="CM",ベース!AM52="LM",仕様書作成!$C$81&lt;&gt;仕様書作成!$BC$81),OR(仕様書作成!AF78&lt;&gt;"",仕様書作成!AF79&lt;&gt;"",AND(仕様書作成!AF86="C",AF85="C"))),$BC$94,$BB$94)))</f>
        <v/>
      </c>
      <c r="AG83" s="255" t="str">
        <f>IF(AG9="","",IF($C$81=$BC$81,"",IF(AND(OR(ベース!AN52="CM",ベース!AN52="LM",仕様書作成!$C$81&lt;&gt;仕様書作成!$BC$81),OR(仕様書作成!AG78&lt;&gt;"",仕様書作成!AG79&lt;&gt;"",AND(仕様書作成!AG86="C",AG85="C"))),$BC$94,$BB$94)))</f>
        <v/>
      </c>
      <c r="AH83" s="255" t="str">
        <f>IF(AH9="","",IF($C$81=$BC$81,"",IF(AND(OR(ベース!AO52="CM",ベース!AO52="LM",仕様書作成!$C$81&lt;&gt;仕様書作成!$BC$81),OR(仕様書作成!AH78&lt;&gt;"",仕様書作成!AH79&lt;&gt;"",AND(仕様書作成!AH86="C",AH85="C"))),$BC$94,$BB$94)))</f>
        <v/>
      </c>
      <c r="AI83" s="515"/>
      <c r="AJ83" s="511" t="str">
        <f>IF(COUNTIF(K83:AH83,BB94)=COUNTA(K81:AH81),"",IF(COUNTIF(K83:AH83,BB94)&lt;COUNTA(K81:AH81),$BF$83,IF(COUNTIF(K83:AH83,BB94)&gt;COUNTA(K81:AH81),$BG$83,"")))</f>
        <v/>
      </c>
      <c r="AK83" s="502"/>
      <c r="AL83" s="502"/>
      <c r="AM83" s="502"/>
      <c r="AN83" s="502"/>
      <c r="AO83" s="503"/>
      <c r="AP83" s="183"/>
      <c r="AQ83" s="375"/>
      <c r="AR83" s="375"/>
      <c r="AS83" s="375"/>
      <c r="AT83" s="375"/>
      <c r="AU83" s="375"/>
      <c r="AV83" s="375"/>
      <c r="AW83" s="375"/>
      <c r="AX83" s="375"/>
      <c r="BB83" s="318" t="s">
        <v>445</v>
      </c>
      <c r="BC83" s="318" t="s">
        <v>474</v>
      </c>
      <c r="BD83" s="318" t="s">
        <v>475</v>
      </c>
      <c r="BE83" s="318" t="s">
        <v>476</v>
      </c>
      <c r="BF83" s="318" t="s">
        <v>516</v>
      </c>
      <c r="BG83" s="340" t="s">
        <v>561</v>
      </c>
      <c r="DA83" s="340">
        <v>18</v>
      </c>
      <c r="DB83" s="11" t="s">
        <v>884</v>
      </c>
      <c r="DC83" s="227"/>
      <c r="DD83" s="227"/>
      <c r="DE83" s="372" t="str">
        <f t="shared" si="33"/>
        <v/>
      </c>
      <c r="DF83" s="227"/>
      <c r="DG83" s="227"/>
      <c r="DH83" s="227"/>
    </row>
    <row r="84" spans="1:137" ht="15" hidden="1" customHeight="1" x14ac:dyDescent="0.15">
      <c r="A84" s="96"/>
      <c r="B84" s="697"/>
      <c r="C84" s="495" t="str">
        <f>IF(AND(ベース!R52="LM",OR(ベース!R46="B",ベース!R46="D",ベース!R46="E",ベース!R46="H",ベース!R46="F",ベース!R46="J")),$BE$84,"")</f>
        <v/>
      </c>
      <c r="D84" s="478"/>
      <c r="E84" s="478"/>
      <c r="F84" s="478"/>
      <c r="G84" s="478"/>
      <c r="H84" s="478"/>
      <c r="I84" s="479"/>
      <c r="J84" s="256"/>
      <c r="K84" s="257" t="str">
        <f>IF(AND(C84&lt;&gt;"",J84=""),"←必須項目です",IF(AND(C84="",J84&lt;&gt;""),"←空欄になります",""))</f>
        <v/>
      </c>
      <c r="L84" s="258"/>
      <c r="M84" s="258"/>
      <c r="N84" s="258"/>
      <c r="O84" s="258"/>
      <c r="P84" s="258"/>
      <c r="Q84" s="258"/>
      <c r="R84" s="258"/>
      <c r="S84" s="258"/>
      <c r="T84" s="258"/>
      <c r="U84" s="259"/>
      <c r="V84" s="259"/>
      <c r="W84" s="259"/>
      <c r="X84" s="259"/>
      <c r="Y84" s="258"/>
      <c r="Z84" s="258"/>
      <c r="AA84" s="258"/>
      <c r="AB84" s="258"/>
      <c r="AC84" s="258"/>
      <c r="AD84" s="258"/>
      <c r="AE84" s="258"/>
      <c r="AF84" s="258"/>
      <c r="AG84" s="258"/>
      <c r="AH84" s="260" t="str">
        <f>IF(AND(AJ84&lt;&gt;"",AI84=""),"必須項目です→",IF(AND(AJ84="",AI84&lt;&gt;""),"空欄になります→",""))</f>
        <v/>
      </c>
      <c r="AI84" s="189"/>
      <c r="AJ84" s="496" t="str">
        <f>IF(AND(ベース!R52="LM",OR(ベース!R46="B",ベース!R46="U",ベース!R46="C",ベース!R46="G",ベース!R46="F",ベース!R46="J")),$BF$84,"")</f>
        <v/>
      </c>
      <c r="AK84" s="478"/>
      <c r="AL84" s="478"/>
      <c r="AM84" s="478"/>
      <c r="AN84" s="478"/>
      <c r="AO84" s="497"/>
      <c r="AP84" s="183"/>
      <c r="AQ84" s="376"/>
      <c r="AR84" s="376"/>
      <c r="AS84" s="376"/>
      <c r="AT84" s="376"/>
      <c r="AU84" s="376"/>
      <c r="AV84" s="376"/>
      <c r="AW84" s="376"/>
      <c r="AX84" s="376"/>
      <c r="BC84" s="318" t="s">
        <v>885</v>
      </c>
      <c r="BD84" s="318" t="s">
        <v>886</v>
      </c>
      <c r="BE84" s="318" t="s">
        <v>514</v>
      </c>
      <c r="BF84" s="318" t="s">
        <v>515</v>
      </c>
      <c r="DA84" s="340">
        <v>19</v>
      </c>
      <c r="DB84" s="11" t="s">
        <v>887</v>
      </c>
      <c r="DC84" s="227"/>
      <c r="DD84" s="227"/>
      <c r="DE84" s="372" t="str">
        <f t="shared" si="33"/>
        <v/>
      </c>
      <c r="DF84" s="227"/>
      <c r="DG84" s="227"/>
      <c r="DH84" s="227"/>
    </row>
    <row r="85" spans="1:137" ht="15" hidden="1" customHeight="1" x14ac:dyDescent="0.15">
      <c r="A85" s="96"/>
      <c r="B85" s="697"/>
      <c r="C85" s="498" t="s">
        <v>321</v>
      </c>
      <c r="D85" s="499"/>
      <c r="E85" s="500"/>
      <c r="F85" s="504" t="s">
        <v>126</v>
      </c>
      <c r="G85" s="478"/>
      <c r="H85" s="478"/>
      <c r="I85" s="479"/>
      <c r="J85" s="505" t="s">
        <v>255</v>
      </c>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505" t="s">
        <v>255</v>
      </c>
      <c r="AJ85" s="524"/>
      <c r="AK85" s="478"/>
      <c r="AL85" s="478"/>
      <c r="AM85" s="478"/>
      <c r="AN85" s="478"/>
      <c r="AO85" s="497"/>
      <c r="AP85" s="177" t="s">
        <v>255</v>
      </c>
      <c r="AQ85" s="346"/>
      <c r="AR85" s="346"/>
      <c r="AS85" s="346"/>
      <c r="AT85" s="346"/>
      <c r="AU85" s="346"/>
      <c r="AV85" s="346"/>
      <c r="AW85" s="346"/>
      <c r="AX85" s="346"/>
      <c r="BB85" s="318" t="s">
        <v>477</v>
      </c>
      <c r="BC85" s="318" t="s">
        <v>478</v>
      </c>
      <c r="BD85" s="318" t="s">
        <v>495</v>
      </c>
      <c r="DA85" s="340">
        <v>20</v>
      </c>
      <c r="DB85" s="11" t="s">
        <v>888</v>
      </c>
      <c r="DC85" s="227"/>
      <c r="DD85" s="227"/>
      <c r="DE85" s="372" t="str">
        <f t="shared" si="33"/>
        <v/>
      </c>
      <c r="DF85" s="227"/>
      <c r="DG85" s="227"/>
      <c r="DH85" s="227"/>
    </row>
    <row r="86" spans="1:137" ht="15" hidden="1" customHeight="1" x14ac:dyDescent="0.15">
      <c r="A86" s="96"/>
      <c r="B86" s="697"/>
      <c r="C86" s="501"/>
      <c r="D86" s="502"/>
      <c r="E86" s="503"/>
      <c r="F86" s="504" t="s">
        <v>127</v>
      </c>
      <c r="G86" s="478"/>
      <c r="H86" s="478"/>
      <c r="I86" s="479"/>
      <c r="J86" s="469"/>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AI86" s="469"/>
      <c r="AJ86" s="524"/>
      <c r="AK86" s="478"/>
      <c r="AL86" s="478"/>
      <c r="AM86" s="478"/>
      <c r="AN86" s="478"/>
      <c r="AO86" s="497"/>
      <c r="AP86" s="177" t="s">
        <v>255</v>
      </c>
      <c r="AQ86" s="346"/>
      <c r="AR86" s="346"/>
      <c r="AS86" s="346"/>
      <c r="AT86" s="346"/>
      <c r="AU86" s="346"/>
      <c r="AV86" s="346"/>
      <c r="AW86" s="346"/>
      <c r="AX86" s="346"/>
      <c r="BB86" s="318" t="s">
        <v>479</v>
      </c>
      <c r="BC86" s="318" t="s">
        <v>480</v>
      </c>
      <c r="BD86" s="318" t="s">
        <v>481</v>
      </c>
      <c r="BE86" s="318" t="s">
        <v>482</v>
      </c>
      <c r="DA86" s="340">
        <v>21</v>
      </c>
      <c r="DB86" s="11" t="s">
        <v>814</v>
      </c>
      <c r="DC86" s="227"/>
      <c r="DD86" s="227"/>
      <c r="DE86" s="372" t="str">
        <f t="shared" si="33"/>
        <v/>
      </c>
      <c r="DF86" s="227"/>
      <c r="DG86" s="227"/>
      <c r="DH86" s="227"/>
    </row>
    <row r="87" spans="1:137" ht="15" hidden="1" customHeight="1" x14ac:dyDescent="0.15">
      <c r="A87" s="96"/>
      <c r="B87" s="697"/>
      <c r="C87" s="508" t="str">
        <f>IF(COUNTIF(K87:AH87,"X")&gt;0,$BB$87,IF(COUNTIF(K87:AH87,"XX")&gt;0,$BC$87,""))</f>
        <v/>
      </c>
      <c r="D87" s="490"/>
      <c r="E87" s="490"/>
      <c r="F87" s="490"/>
      <c r="G87" s="490"/>
      <c r="H87" s="490"/>
      <c r="I87" s="491"/>
      <c r="J87" s="470"/>
      <c r="K87" s="261" t="str">
        <f t="shared" ref="K87:AH87" si="40">IF(AND(K12=5,COUNTIF(K85:K86,"LL")&gt;0),"XX",IF(AND(K12=3,COUNTIF(K85:K86,"MM")&gt;0),"X",""))</f>
        <v/>
      </c>
      <c r="L87" s="261" t="str">
        <f t="shared" si="40"/>
        <v/>
      </c>
      <c r="M87" s="261" t="str">
        <f t="shared" si="40"/>
        <v/>
      </c>
      <c r="N87" s="261" t="str">
        <f t="shared" si="40"/>
        <v/>
      </c>
      <c r="O87" s="261" t="str">
        <f t="shared" si="40"/>
        <v/>
      </c>
      <c r="P87" s="261" t="str">
        <f t="shared" si="40"/>
        <v/>
      </c>
      <c r="Q87" s="261" t="str">
        <f t="shared" si="40"/>
        <v/>
      </c>
      <c r="R87" s="261" t="str">
        <f t="shared" si="40"/>
        <v/>
      </c>
      <c r="S87" s="261" t="str">
        <f t="shared" si="40"/>
        <v/>
      </c>
      <c r="T87" s="261" t="str">
        <f t="shared" si="40"/>
        <v/>
      </c>
      <c r="U87" s="261" t="str">
        <f t="shared" si="40"/>
        <v/>
      </c>
      <c r="V87" s="261" t="str">
        <f t="shared" si="40"/>
        <v/>
      </c>
      <c r="W87" s="261" t="str">
        <f t="shared" si="40"/>
        <v/>
      </c>
      <c r="X87" s="261" t="str">
        <f t="shared" si="40"/>
        <v/>
      </c>
      <c r="Y87" s="261" t="str">
        <f t="shared" si="40"/>
        <v/>
      </c>
      <c r="Z87" s="261" t="str">
        <f t="shared" si="40"/>
        <v/>
      </c>
      <c r="AA87" s="261" t="str">
        <f t="shared" si="40"/>
        <v/>
      </c>
      <c r="AB87" s="261" t="str">
        <f t="shared" si="40"/>
        <v/>
      </c>
      <c r="AC87" s="261" t="str">
        <f t="shared" si="40"/>
        <v/>
      </c>
      <c r="AD87" s="261" t="str">
        <f t="shared" si="40"/>
        <v/>
      </c>
      <c r="AE87" s="261" t="str">
        <f t="shared" si="40"/>
        <v/>
      </c>
      <c r="AF87" s="261" t="str">
        <f t="shared" si="40"/>
        <v/>
      </c>
      <c r="AG87" s="261" t="str">
        <f t="shared" si="40"/>
        <v/>
      </c>
      <c r="AH87" s="261" t="str">
        <f t="shared" si="40"/>
        <v/>
      </c>
      <c r="AI87" s="470"/>
      <c r="AJ87" s="506"/>
      <c r="AK87" s="490"/>
      <c r="AL87" s="490"/>
      <c r="AM87" s="490"/>
      <c r="AN87" s="490"/>
      <c r="AO87" s="507"/>
      <c r="AP87" s="262"/>
      <c r="AQ87" s="346"/>
      <c r="AR87" s="346"/>
      <c r="AS87" s="346"/>
      <c r="AT87" s="346"/>
      <c r="AU87" s="346"/>
      <c r="AV87" s="346"/>
      <c r="AW87" s="346"/>
      <c r="AX87" s="346"/>
      <c r="BB87" s="318" t="s">
        <v>549</v>
      </c>
      <c r="BC87" s="318" t="s">
        <v>550</v>
      </c>
      <c r="DA87" s="340">
        <v>22</v>
      </c>
      <c r="DB87" s="11" t="s">
        <v>889</v>
      </c>
      <c r="DC87" s="227"/>
      <c r="DD87" s="227"/>
      <c r="DE87" s="372" t="str">
        <f t="shared" si="33"/>
        <v/>
      </c>
      <c r="DF87" s="227"/>
      <c r="DG87" s="227"/>
      <c r="DH87" s="227"/>
    </row>
    <row r="88" spans="1:137" ht="15" customHeight="1" x14ac:dyDescent="0.15">
      <c r="A88" s="96"/>
      <c r="B88" s="468" t="s">
        <v>322</v>
      </c>
      <c r="C88" s="471" t="s">
        <v>323</v>
      </c>
      <c r="D88" s="472"/>
      <c r="E88" s="472"/>
      <c r="F88" s="472"/>
      <c r="G88" s="472"/>
      <c r="H88" s="472"/>
      <c r="I88" s="473"/>
      <c r="J88" s="222"/>
      <c r="K88" s="209" t="str">
        <f>IF(OR(ベース!$R$46="U",ベース!$R$46="C",ベース!$R$46="G"),$BB$86,IF(OR(ベース!$R$46="D",ベース!$R$46="E",ベース!$R$46="H"),$BC$86,""))</f>
        <v/>
      </c>
      <c r="AH88" s="211" t="str">
        <f>IF(OR(ベース!$R$46="D",ベース!$R$46="E",ベース!$R$46="H"),$BD$86,IF(OR(ベース!$R$46="U",ベース!$R$46="C",ベース!$R$46="G"),$BE$86,""))</f>
        <v/>
      </c>
      <c r="AI88" s="223"/>
      <c r="AJ88" s="474"/>
      <c r="AK88" s="475"/>
      <c r="AL88" s="475"/>
      <c r="AM88" s="475"/>
      <c r="AN88" s="475"/>
      <c r="AO88" s="476"/>
      <c r="AP88" s="180" t="s">
        <v>255</v>
      </c>
      <c r="AQ88" s="346"/>
      <c r="AR88" s="346"/>
      <c r="AS88" s="346"/>
      <c r="AT88" s="346"/>
      <c r="AU88" s="346"/>
      <c r="AV88" s="346"/>
      <c r="AW88" s="346"/>
      <c r="AX88" s="346"/>
      <c r="BB88" s="318" t="s">
        <v>479</v>
      </c>
      <c r="BC88" s="318" t="s">
        <v>483</v>
      </c>
      <c r="BD88" s="318" t="s">
        <v>481</v>
      </c>
      <c r="BE88" s="318" t="s">
        <v>484</v>
      </c>
      <c r="DA88" s="340">
        <v>23</v>
      </c>
      <c r="DB88" s="11" t="s">
        <v>815</v>
      </c>
      <c r="DC88" s="227"/>
      <c r="DD88" s="227"/>
      <c r="DE88" s="372" t="str">
        <f t="shared" si="33"/>
        <v/>
      </c>
      <c r="DF88" s="227"/>
      <c r="DG88" s="227"/>
      <c r="DH88" s="227"/>
    </row>
    <row r="89" spans="1:137" ht="15" customHeight="1" x14ac:dyDescent="0.15">
      <c r="A89" s="96"/>
      <c r="B89" s="469"/>
      <c r="C89" s="477" t="s">
        <v>324</v>
      </c>
      <c r="D89" s="478"/>
      <c r="E89" s="478"/>
      <c r="F89" s="478"/>
      <c r="G89" s="478"/>
      <c r="H89" s="478"/>
      <c r="I89" s="479"/>
      <c r="J89" s="189"/>
      <c r="K89" s="209" t="str">
        <f>IF(OR(ベース!$R$46="U",ベース!$R$46="C",ベース!$R$46="G",ベース!$R$46="F"),$BB$88,IF(ベース!$R$46="E",$BB$88,IF(OR(ベース!$R$46="D",ベース!$R$46="H"),$BC$88,"")))</f>
        <v/>
      </c>
      <c r="AH89" s="211" t="str">
        <f>IF(OR(ベース!$R$46="D",ベース!$R$46="E",ベース!$R$46="H",ベース!$R$46="F"),$BD$88,IF(ベース!$R$46="C",$BD$88,IF(OR(ベース!$R$46="U",ベース!$R$46="G"),$BE$88,"")))</f>
        <v/>
      </c>
      <c r="AI89" s="190"/>
      <c r="AJ89" s="480"/>
      <c r="AK89" s="481"/>
      <c r="AL89" s="481"/>
      <c r="AM89" s="481"/>
      <c r="AN89" s="481"/>
      <c r="AO89" s="482"/>
      <c r="AP89" s="177" t="s">
        <v>255</v>
      </c>
      <c r="BB89" s="318" t="s">
        <v>479</v>
      </c>
      <c r="BC89" s="318" t="s">
        <v>480</v>
      </c>
      <c r="BD89" s="318" t="s">
        <v>481</v>
      </c>
      <c r="BE89" s="318" t="s">
        <v>482</v>
      </c>
      <c r="BF89" s="318" t="s">
        <v>237</v>
      </c>
      <c r="DA89" s="340">
        <v>24</v>
      </c>
      <c r="DB89" s="11" t="s">
        <v>890</v>
      </c>
      <c r="DC89" s="227"/>
      <c r="DD89" s="227"/>
      <c r="DE89" s="372" t="str">
        <f t="shared" si="33"/>
        <v/>
      </c>
      <c r="DF89" s="227"/>
      <c r="DG89" s="227"/>
      <c r="DH89" s="227"/>
    </row>
    <row r="90" spans="1:137" ht="15" customHeight="1" x14ac:dyDescent="0.15">
      <c r="A90" s="96"/>
      <c r="B90" s="469"/>
      <c r="C90" s="477" t="s">
        <v>325</v>
      </c>
      <c r="D90" s="478"/>
      <c r="E90" s="478"/>
      <c r="F90" s="478"/>
      <c r="G90" s="478"/>
      <c r="H90" s="478"/>
      <c r="I90" s="479"/>
      <c r="J90" s="189"/>
      <c r="K90" s="209" t="str">
        <f>IF(OR(ベース!$R$46="U",ベース!$R$46="D",ベース!$R$46="B",ベース!$R$46="C",ベース!$R$46="E",ベース!$R$46="F",),$BB$89,IF(ベース!$R$46="G",$BB$89,IF(ベース!$R$46="H",$BC$89,"")))</f>
        <v/>
      </c>
      <c r="AH90" s="211" t="str">
        <f>IF(OR(ベース!$R$46="U",ベース!$R$46="D",ベース!$R$46="B",ベース!$R$46="C",ベース!$R$46="E",ベース!$R$46="F",),$BD$89,IF(ベース!$R$46="H",$BD$89,IF(ベース!$R$46="G",$BE$89,"")))</f>
        <v/>
      </c>
      <c r="AI90" s="190"/>
      <c r="AJ90" s="480"/>
      <c r="AK90" s="481"/>
      <c r="AL90" s="481"/>
      <c r="AM90" s="481"/>
      <c r="AN90" s="481"/>
      <c r="AO90" s="482"/>
      <c r="AP90" s="177" t="s">
        <v>255</v>
      </c>
      <c r="BB90" s="318" t="s">
        <v>479</v>
      </c>
      <c r="BC90" s="318" t="s">
        <v>480</v>
      </c>
      <c r="BD90" s="318" t="s">
        <v>481</v>
      </c>
      <c r="BE90" s="318" t="s">
        <v>482</v>
      </c>
      <c r="BF90" s="318" t="s">
        <v>237</v>
      </c>
      <c r="DA90" s="340">
        <v>25</v>
      </c>
      <c r="DB90" s="11" t="s">
        <v>891</v>
      </c>
      <c r="DC90" s="227"/>
      <c r="DD90" s="227"/>
      <c r="DE90" s="372" t="str">
        <f t="shared" si="33"/>
        <v/>
      </c>
      <c r="DF90" s="227"/>
      <c r="DG90" s="227"/>
      <c r="DH90" s="227"/>
    </row>
    <row r="91" spans="1:137" ht="15" customHeight="1" x14ac:dyDescent="0.15">
      <c r="A91" s="96"/>
      <c r="B91" s="470"/>
      <c r="C91" s="489" t="s">
        <v>326</v>
      </c>
      <c r="D91" s="490"/>
      <c r="E91" s="490"/>
      <c r="F91" s="490"/>
      <c r="G91" s="490"/>
      <c r="H91" s="490"/>
      <c r="I91" s="491"/>
      <c r="J91" s="191"/>
      <c r="K91" s="210" t="str">
        <f>IF(OR(ベース!$R$46="U",ベース!$R$46="D",ベース!$R$46="B",ベース!$R$46="C",ベース!$R$46="E",ベース!$R$46="F",),$BB$89,IF(ベース!$R$46="G",$BB$89,IF(ベース!$R$46="H",$BC$89,"")))</f>
        <v/>
      </c>
      <c r="L91" s="192"/>
      <c r="M91" s="192"/>
      <c r="N91" s="192"/>
      <c r="O91" s="192"/>
      <c r="P91" s="192"/>
      <c r="Q91" s="192"/>
      <c r="R91" s="192"/>
      <c r="S91" s="192"/>
      <c r="T91" s="192"/>
      <c r="U91" s="192"/>
      <c r="V91" s="192"/>
      <c r="W91" s="192"/>
      <c r="X91" s="192"/>
      <c r="Y91" s="192"/>
      <c r="Z91" s="192"/>
      <c r="AA91" s="192"/>
      <c r="AB91" s="192"/>
      <c r="AC91" s="192"/>
      <c r="AD91" s="192"/>
      <c r="AE91" s="192"/>
      <c r="AF91" s="192"/>
      <c r="AG91" s="192"/>
      <c r="AH91" s="211" t="str">
        <f>IF(OR(ベース!$R$46="U",ベース!$R$46="D",ベース!$R$46="B",ベース!$R$46="C",ベース!$R$46="E",ベース!$R$46="F",),$BD$89,IF(ベース!$R$46="H",$BD$89,IF(ベース!$R$46="G",$BE$89,"")))</f>
        <v/>
      </c>
      <c r="AI91" s="193"/>
      <c r="AJ91" s="492"/>
      <c r="AK91" s="487"/>
      <c r="AL91" s="487"/>
      <c r="AM91" s="487"/>
      <c r="AN91" s="487"/>
      <c r="AO91" s="488"/>
      <c r="AP91" s="187" t="s">
        <v>255</v>
      </c>
      <c r="DB91" s="11"/>
      <c r="DC91" s="227"/>
      <c r="DD91" s="227"/>
      <c r="DE91" s="372"/>
      <c r="DF91" s="227"/>
      <c r="DG91" s="227"/>
      <c r="DH91" s="227"/>
    </row>
    <row r="92" spans="1:137" ht="12" customHeight="1" x14ac:dyDescent="0.15">
      <c r="A92" s="96"/>
      <c r="B92" s="327"/>
      <c r="C92" s="279"/>
      <c r="D92" s="279"/>
      <c r="E92" s="279"/>
      <c r="F92" s="279"/>
      <c r="G92" s="279"/>
      <c r="H92" s="279"/>
      <c r="I92" s="280"/>
      <c r="J92" s="483" t="s">
        <v>754</v>
      </c>
      <c r="K92" s="123" t="str">
        <f t="shared" ref="K92:AH92" si="41">IF(K9="","",K9)</f>
        <v/>
      </c>
      <c r="L92" s="123" t="str">
        <f t="shared" si="41"/>
        <v/>
      </c>
      <c r="M92" s="123" t="str">
        <f t="shared" si="41"/>
        <v/>
      </c>
      <c r="N92" s="123" t="str">
        <f t="shared" si="41"/>
        <v/>
      </c>
      <c r="O92" s="123" t="str">
        <f t="shared" si="41"/>
        <v/>
      </c>
      <c r="P92" s="123" t="str">
        <f t="shared" si="41"/>
        <v/>
      </c>
      <c r="Q92" s="123" t="str">
        <f t="shared" si="41"/>
        <v/>
      </c>
      <c r="R92" s="123" t="str">
        <f t="shared" si="41"/>
        <v/>
      </c>
      <c r="S92" s="123" t="str">
        <f t="shared" si="41"/>
        <v/>
      </c>
      <c r="T92" s="123" t="str">
        <f t="shared" si="41"/>
        <v/>
      </c>
      <c r="U92" s="123" t="str">
        <f t="shared" si="41"/>
        <v/>
      </c>
      <c r="V92" s="123" t="str">
        <f t="shared" si="41"/>
        <v/>
      </c>
      <c r="W92" s="123" t="str">
        <f t="shared" si="41"/>
        <v/>
      </c>
      <c r="X92" s="123" t="str">
        <f t="shared" si="41"/>
        <v/>
      </c>
      <c r="Y92" s="123" t="str">
        <f t="shared" si="41"/>
        <v/>
      </c>
      <c r="Z92" s="123" t="str">
        <f t="shared" si="41"/>
        <v/>
      </c>
      <c r="AA92" s="123" t="str">
        <f t="shared" si="41"/>
        <v/>
      </c>
      <c r="AB92" s="123" t="str">
        <f t="shared" si="41"/>
        <v/>
      </c>
      <c r="AC92" s="123" t="str">
        <f t="shared" si="41"/>
        <v/>
      </c>
      <c r="AD92" s="123" t="str">
        <f t="shared" si="41"/>
        <v/>
      </c>
      <c r="AE92" s="123" t="str">
        <f t="shared" si="41"/>
        <v/>
      </c>
      <c r="AF92" s="123" t="str">
        <f t="shared" si="41"/>
        <v/>
      </c>
      <c r="AG92" s="123" t="str">
        <f t="shared" si="41"/>
        <v/>
      </c>
      <c r="AH92" s="123" t="str">
        <f t="shared" si="41"/>
        <v/>
      </c>
      <c r="AI92" s="483" t="s">
        <v>755</v>
      </c>
      <c r="AJ92" s="485"/>
      <c r="AK92" s="475"/>
      <c r="AL92" s="475"/>
      <c r="AM92" s="475"/>
      <c r="AN92" s="475"/>
      <c r="AO92" s="476"/>
      <c r="AP92" s="493"/>
      <c r="BB92" s="318" t="s">
        <v>516</v>
      </c>
      <c r="BC92" s="318" t="s">
        <v>517</v>
      </c>
      <c r="DA92" s="340">
        <v>26</v>
      </c>
      <c r="DB92" s="11" t="s">
        <v>425</v>
      </c>
      <c r="DC92" s="227"/>
      <c r="DD92" s="227"/>
      <c r="DE92" s="372" t="str">
        <f t="shared" si="33"/>
        <v/>
      </c>
      <c r="DF92" s="227"/>
      <c r="DG92" s="227"/>
      <c r="DH92" s="227"/>
    </row>
    <row r="93" spans="1:137" ht="12" customHeight="1" x14ac:dyDescent="0.15">
      <c r="A93" s="96"/>
      <c r="B93" s="328"/>
      <c r="C93" s="9"/>
      <c r="D93" s="9"/>
      <c r="E93" s="9"/>
      <c r="F93" s="9"/>
      <c r="G93" s="9"/>
      <c r="H93" s="9"/>
      <c r="I93" s="10"/>
      <c r="J93" s="484"/>
      <c r="K93" s="163">
        <v>1</v>
      </c>
      <c r="L93" s="164">
        <v>2</v>
      </c>
      <c r="M93" s="164">
        <v>3</v>
      </c>
      <c r="N93" s="164">
        <v>4</v>
      </c>
      <c r="O93" s="164">
        <v>5</v>
      </c>
      <c r="P93" s="164">
        <v>6</v>
      </c>
      <c r="Q93" s="164">
        <v>7</v>
      </c>
      <c r="R93" s="164">
        <v>8</v>
      </c>
      <c r="S93" s="164">
        <v>9</v>
      </c>
      <c r="T93" s="164">
        <v>10</v>
      </c>
      <c r="U93" s="164">
        <v>11</v>
      </c>
      <c r="V93" s="164">
        <v>12</v>
      </c>
      <c r="W93" s="164">
        <v>13</v>
      </c>
      <c r="X93" s="164">
        <v>14</v>
      </c>
      <c r="Y93" s="164">
        <v>15</v>
      </c>
      <c r="Z93" s="164">
        <v>16</v>
      </c>
      <c r="AA93" s="164">
        <v>17</v>
      </c>
      <c r="AB93" s="164">
        <v>18</v>
      </c>
      <c r="AC93" s="164">
        <v>19</v>
      </c>
      <c r="AD93" s="164">
        <v>20</v>
      </c>
      <c r="AE93" s="164">
        <v>21</v>
      </c>
      <c r="AF93" s="164">
        <v>22</v>
      </c>
      <c r="AG93" s="164">
        <v>23</v>
      </c>
      <c r="AH93" s="164">
        <v>24</v>
      </c>
      <c r="AI93" s="484"/>
      <c r="AJ93" s="486"/>
      <c r="AK93" s="487"/>
      <c r="AL93" s="487"/>
      <c r="AM93" s="487"/>
      <c r="AN93" s="487"/>
      <c r="AO93" s="488"/>
      <c r="AP93" s="494"/>
      <c r="DA93" s="340">
        <v>27</v>
      </c>
      <c r="DB93" s="11" t="s">
        <v>816</v>
      </c>
      <c r="DC93" s="227"/>
      <c r="DD93" s="227"/>
      <c r="DE93" s="372" t="str">
        <f t="shared" si="33"/>
        <v/>
      </c>
      <c r="DF93" s="227"/>
      <c r="DG93" s="227"/>
      <c r="DH93" s="227"/>
    </row>
    <row r="94" spans="1:137" s="382" customFormat="1" hidden="1" x14ac:dyDescent="0.15">
      <c r="Z94" s="236"/>
      <c r="BB94" s="318" t="s">
        <v>493</v>
      </c>
      <c r="BC94" s="318" t="s">
        <v>494</v>
      </c>
      <c r="BD94" s="318"/>
      <c r="BE94" s="318"/>
      <c r="BF94" s="318"/>
      <c r="DA94" s="382">
        <v>28</v>
      </c>
      <c r="DB94" s="11" t="s">
        <v>426</v>
      </c>
      <c r="DC94" s="227"/>
      <c r="DD94" s="227"/>
      <c r="DE94" s="372" t="str">
        <f t="shared" si="33"/>
        <v/>
      </c>
      <c r="DF94" s="227"/>
      <c r="DG94" s="227"/>
      <c r="DH94" s="227"/>
      <c r="DI94" s="227"/>
      <c r="DJ94" s="227"/>
      <c r="DK94" s="227"/>
      <c r="DL94" s="227"/>
      <c r="DM94" s="227"/>
      <c r="DN94" s="227"/>
      <c r="DO94" s="227"/>
      <c r="DP94" s="227"/>
      <c r="DQ94" s="227"/>
      <c r="DR94" s="227"/>
      <c r="DS94" s="227"/>
      <c r="DT94" s="227"/>
      <c r="DU94" s="227"/>
      <c r="DV94" s="227"/>
      <c r="DW94" s="227"/>
      <c r="DX94" s="227"/>
      <c r="DY94" s="227"/>
      <c r="DZ94" s="227"/>
      <c r="EA94" s="227"/>
      <c r="EB94" s="227"/>
      <c r="EC94" s="227"/>
      <c r="ED94" s="227"/>
      <c r="EE94" s="227"/>
      <c r="EF94" s="227"/>
      <c r="EG94" s="227"/>
    </row>
    <row r="95" spans="1:137" s="382" customFormat="1" hidden="1" x14ac:dyDescent="0.15">
      <c r="C95" s="236"/>
      <c r="K95" s="382" t="str">
        <f t="shared" ref="K95:AH95" si="42">LEFT(K81,1)</f>
        <v/>
      </c>
      <c r="L95" s="382" t="str">
        <f t="shared" si="42"/>
        <v/>
      </c>
      <c r="M95" s="382" t="str">
        <f t="shared" si="42"/>
        <v/>
      </c>
      <c r="N95" s="382" t="str">
        <f t="shared" si="42"/>
        <v/>
      </c>
      <c r="O95" s="382" t="str">
        <f t="shared" si="42"/>
        <v/>
      </c>
      <c r="P95" s="382" t="str">
        <f t="shared" si="42"/>
        <v/>
      </c>
      <c r="Q95" s="382" t="str">
        <f t="shared" si="42"/>
        <v/>
      </c>
      <c r="R95" s="382" t="str">
        <f t="shared" si="42"/>
        <v/>
      </c>
      <c r="S95" s="382" t="str">
        <f t="shared" si="42"/>
        <v/>
      </c>
      <c r="T95" s="382" t="str">
        <f t="shared" si="42"/>
        <v/>
      </c>
      <c r="U95" s="382" t="str">
        <f t="shared" si="42"/>
        <v/>
      </c>
      <c r="V95" s="382" t="str">
        <f t="shared" si="42"/>
        <v/>
      </c>
      <c r="W95" s="382" t="str">
        <f t="shared" si="42"/>
        <v/>
      </c>
      <c r="X95" s="382" t="str">
        <f t="shared" si="42"/>
        <v/>
      </c>
      <c r="Y95" s="382" t="str">
        <f t="shared" si="42"/>
        <v/>
      </c>
      <c r="Z95" s="382" t="str">
        <f t="shared" si="42"/>
        <v/>
      </c>
      <c r="AA95" s="382" t="str">
        <f t="shared" si="42"/>
        <v/>
      </c>
      <c r="AB95" s="382" t="str">
        <f t="shared" si="42"/>
        <v/>
      </c>
      <c r="AC95" s="382" t="str">
        <f t="shared" si="42"/>
        <v/>
      </c>
      <c r="AD95" s="382" t="str">
        <f t="shared" si="42"/>
        <v/>
      </c>
      <c r="AE95" s="382" t="str">
        <f t="shared" si="42"/>
        <v/>
      </c>
      <c r="AF95" s="382" t="str">
        <f t="shared" si="42"/>
        <v/>
      </c>
      <c r="AG95" s="382" t="str">
        <f t="shared" si="42"/>
        <v/>
      </c>
      <c r="AH95" s="382" t="str">
        <f t="shared" si="42"/>
        <v/>
      </c>
      <c r="AI95" s="11"/>
      <c r="AJ95" s="11">
        <f>COUNTIF(K95:AH95,"C")</f>
        <v>0</v>
      </c>
      <c r="AK95" s="11">
        <f>COUNTIF(K95:AH95,"L")</f>
        <v>0</v>
      </c>
      <c r="AL95" s="11">
        <f>COUNTIF(K95:AH95,"B")</f>
        <v>0</v>
      </c>
      <c r="AM95" s="11">
        <f>COUNTIF(K95:AH95,"N")</f>
        <v>0</v>
      </c>
      <c r="AN95" s="11"/>
      <c r="AO95" s="11"/>
      <c r="AP95" s="382">
        <f>24-COUNTIF(K95:AH95,"")</f>
        <v>0</v>
      </c>
      <c r="BB95" s="318" t="s">
        <v>485</v>
      </c>
      <c r="BC95" s="318" t="s">
        <v>486</v>
      </c>
      <c r="BD95" s="318" t="s">
        <v>487</v>
      </c>
      <c r="BE95" s="318"/>
      <c r="BF95" s="318"/>
      <c r="DA95" s="382">
        <v>29</v>
      </c>
      <c r="DB95" s="11" t="s">
        <v>427</v>
      </c>
      <c r="DC95" s="227"/>
      <c r="DD95" s="227"/>
      <c r="DE95" s="372" t="str">
        <f t="shared" si="33"/>
        <v/>
      </c>
      <c r="DF95" s="227"/>
      <c r="DG95" s="227"/>
      <c r="DH95" s="227"/>
      <c r="DI95" s="227"/>
      <c r="DJ95" s="227"/>
      <c r="DK95" s="227"/>
      <c r="DL95" s="227"/>
      <c r="DM95" s="227"/>
      <c r="DN95" s="227"/>
      <c r="DO95" s="227"/>
      <c r="DP95" s="227"/>
      <c r="DQ95" s="227"/>
      <c r="DR95" s="227"/>
      <c r="DS95" s="227"/>
      <c r="DT95" s="227"/>
      <c r="DU95" s="227"/>
      <c r="DV95" s="227"/>
      <c r="DW95" s="227"/>
      <c r="DX95" s="227"/>
      <c r="DY95" s="227"/>
      <c r="DZ95" s="227"/>
      <c r="EA95" s="227"/>
      <c r="EB95" s="227"/>
      <c r="EC95" s="227"/>
      <c r="ED95" s="227"/>
      <c r="EE95" s="227"/>
      <c r="EF95" s="227"/>
      <c r="EG95" s="227"/>
    </row>
    <row r="96" spans="1:137" s="382" customFormat="1" hidden="1" x14ac:dyDescent="0.15">
      <c r="C96" s="383"/>
      <c r="D96" s="62"/>
      <c r="E96" s="62"/>
      <c r="F96" s="62"/>
      <c r="G96" s="62"/>
      <c r="H96" s="62"/>
      <c r="I96" s="383"/>
      <c r="K96" s="382" t="str">
        <f t="shared" ref="K96:AH96" si="43">IF(MID(K81,2,1)&lt;&gt;"N","",MID(K81,2,1))</f>
        <v/>
      </c>
      <c r="L96" s="382" t="str">
        <f t="shared" si="43"/>
        <v/>
      </c>
      <c r="M96" s="382" t="str">
        <f t="shared" si="43"/>
        <v/>
      </c>
      <c r="N96" s="382" t="str">
        <f t="shared" si="43"/>
        <v/>
      </c>
      <c r="O96" s="382" t="str">
        <f t="shared" si="43"/>
        <v/>
      </c>
      <c r="P96" s="382" t="str">
        <f t="shared" si="43"/>
        <v/>
      </c>
      <c r="Q96" s="382" t="str">
        <f t="shared" si="43"/>
        <v/>
      </c>
      <c r="R96" s="382" t="str">
        <f t="shared" si="43"/>
        <v/>
      </c>
      <c r="S96" s="382" t="str">
        <f t="shared" si="43"/>
        <v/>
      </c>
      <c r="T96" s="382" t="str">
        <f t="shared" si="43"/>
        <v/>
      </c>
      <c r="U96" s="382" t="str">
        <f t="shared" si="43"/>
        <v/>
      </c>
      <c r="V96" s="382" t="str">
        <f t="shared" si="43"/>
        <v/>
      </c>
      <c r="W96" s="382" t="str">
        <f t="shared" si="43"/>
        <v/>
      </c>
      <c r="X96" s="382" t="str">
        <f t="shared" si="43"/>
        <v/>
      </c>
      <c r="Y96" s="382" t="str">
        <f t="shared" si="43"/>
        <v/>
      </c>
      <c r="Z96" s="382" t="str">
        <f t="shared" si="43"/>
        <v/>
      </c>
      <c r="AA96" s="382" t="str">
        <f t="shared" si="43"/>
        <v/>
      </c>
      <c r="AB96" s="382" t="str">
        <f t="shared" si="43"/>
        <v/>
      </c>
      <c r="AC96" s="382" t="str">
        <f t="shared" si="43"/>
        <v/>
      </c>
      <c r="AD96" s="382" t="str">
        <f t="shared" si="43"/>
        <v/>
      </c>
      <c r="AE96" s="382" t="str">
        <f t="shared" si="43"/>
        <v/>
      </c>
      <c r="AF96" s="382" t="str">
        <f t="shared" si="43"/>
        <v/>
      </c>
      <c r="AG96" s="382" t="str">
        <f t="shared" si="43"/>
        <v/>
      </c>
      <c r="AH96" s="382" t="str">
        <f t="shared" si="43"/>
        <v/>
      </c>
      <c r="AI96" s="11"/>
      <c r="AJ96" s="11" t="str">
        <f>IF(U84="","",MATCH(U84,BB83:BD83,0))</f>
        <v/>
      </c>
      <c r="AK96" s="335" t="str">
        <f>IF(AJ96="","",INDEX(BB84:BD84,1,AJ96))</f>
        <v/>
      </c>
      <c r="AL96" s="335" t="str">
        <f>IF(AK96="C",$BB$88,IF(AK96="L",$BC$88,IF(AK96="B",$BD$88,"")))</f>
        <v/>
      </c>
      <c r="AM96" s="11"/>
      <c r="AN96" s="11"/>
      <c r="AO96" s="11"/>
      <c r="BB96" s="318"/>
      <c r="BC96" s="318"/>
      <c r="BD96" s="318"/>
      <c r="BE96" s="318"/>
      <c r="BF96" s="318"/>
      <c r="DA96" s="382">
        <v>30</v>
      </c>
      <c r="DB96" s="11" t="s">
        <v>817</v>
      </c>
      <c r="DC96" s="227"/>
      <c r="DD96" s="227"/>
      <c r="DE96" s="372" t="str">
        <f t="shared" si="33"/>
        <v/>
      </c>
      <c r="DF96" s="227"/>
      <c r="DG96" s="227"/>
      <c r="DH96" s="227"/>
      <c r="DI96" s="227"/>
      <c r="DJ96" s="227"/>
      <c r="DK96" s="227"/>
      <c r="DL96" s="227"/>
      <c r="DM96" s="227"/>
      <c r="DN96" s="227"/>
      <c r="DO96" s="227"/>
      <c r="DP96" s="227"/>
      <c r="DQ96" s="227"/>
      <c r="DR96" s="227"/>
      <c r="DS96" s="227"/>
      <c r="DT96" s="227"/>
      <c r="DU96" s="227"/>
      <c r="DV96" s="227"/>
      <c r="DW96" s="227"/>
      <c r="DX96" s="227"/>
      <c r="DY96" s="227"/>
      <c r="DZ96" s="227"/>
      <c r="EA96" s="227"/>
      <c r="EB96" s="227"/>
      <c r="EC96" s="227"/>
      <c r="ED96" s="227"/>
      <c r="EE96" s="227"/>
      <c r="EF96" s="227"/>
      <c r="EG96" s="227"/>
    </row>
    <row r="97" spans="3:137" s="382" customFormat="1" hidden="1" x14ac:dyDescent="0.15">
      <c r="C97" s="383"/>
      <c r="D97" s="62"/>
      <c r="E97" s="62"/>
      <c r="F97" s="62"/>
      <c r="G97" s="62"/>
      <c r="H97" s="62"/>
      <c r="I97" s="383"/>
      <c r="J97" s="11" t="s">
        <v>128</v>
      </c>
      <c r="K97" s="382" t="str">
        <f t="shared" ref="K97:AH97" si="44">IF(AND(K95="",K96=""),"",IF(K95="N","N",IF(K96="N","N","")))</f>
        <v/>
      </c>
      <c r="L97" s="382" t="str">
        <f t="shared" si="44"/>
        <v/>
      </c>
      <c r="M97" s="382" t="str">
        <f t="shared" si="44"/>
        <v/>
      </c>
      <c r="N97" s="382" t="str">
        <f t="shared" si="44"/>
        <v/>
      </c>
      <c r="O97" s="382" t="str">
        <f t="shared" si="44"/>
        <v/>
      </c>
      <c r="P97" s="382" t="str">
        <f t="shared" si="44"/>
        <v/>
      </c>
      <c r="Q97" s="382" t="str">
        <f t="shared" si="44"/>
        <v/>
      </c>
      <c r="R97" s="382" t="str">
        <f t="shared" si="44"/>
        <v/>
      </c>
      <c r="S97" s="382" t="str">
        <f t="shared" si="44"/>
        <v/>
      </c>
      <c r="T97" s="382" t="str">
        <f t="shared" si="44"/>
        <v/>
      </c>
      <c r="U97" s="382" t="str">
        <f t="shared" si="44"/>
        <v/>
      </c>
      <c r="V97" s="382" t="str">
        <f t="shared" si="44"/>
        <v/>
      </c>
      <c r="W97" s="382" t="str">
        <f t="shared" si="44"/>
        <v/>
      </c>
      <c r="X97" s="382" t="str">
        <f t="shared" si="44"/>
        <v/>
      </c>
      <c r="Y97" s="382" t="str">
        <f t="shared" si="44"/>
        <v/>
      </c>
      <c r="Z97" s="382" t="str">
        <f t="shared" si="44"/>
        <v/>
      </c>
      <c r="AA97" s="382" t="str">
        <f t="shared" si="44"/>
        <v/>
      </c>
      <c r="AB97" s="382" t="str">
        <f t="shared" si="44"/>
        <v/>
      </c>
      <c r="AC97" s="382" t="str">
        <f t="shared" si="44"/>
        <v/>
      </c>
      <c r="AD97" s="382" t="str">
        <f t="shared" si="44"/>
        <v/>
      </c>
      <c r="AE97" s="382" t="str">
        <f t="shared" si="44"/>
        <v/>
      </c>
      <c r="AF97" s="382" t="str">
        <f t="shared" si="44"/>
        <v/>
      </c>
      <c r="AG97" s="382" t="str">
        <f t="shared" si="44"/>
        <v/>
      </c>
      <c r="AH97" s="382" t="str">
        <f t="shared" si="44"/>
        <v/>
      </c>
      <c r="AI97" s="11"/>
      <c r="AJ97" s="11"/>
      <c r="AK97" s="11"/>
      <c r="AL97" s="11"/>
      <c r="AM97" s="11"/>
      <c r="AN97" s="11"/>
      <c r="AO97" s="11"/>
      <c r="AP97" s="382">
        <f>24-COUNTIF(K97:AH97,"")</f>
        <v>0</v>
      </c>
      <c r="BB97" s="318"/>
      <c r="BC97" s="318"/>
      <c r="BD97" s="318"/>
      <c r="BE97" s="318"/>
      <c r="BF97" s="318"/>
      <c r="DB97" s="11"/>
      <c r="DC97" s="227"/>
      <c r="DD97" s="227"/>
      <c r="DE97" s="372"/>
      <c r="DF97" s="227"/>
      <c r="DG97" s="227"/>
      <c r="DH97" s="227"/>
      <c r="DI97" s="227"/>
      <c r="DJ97" s="227"/>
      <c r="DK97" s="227"/>
      <c r="DL97" s="227"/>
      <c r="DM97" s="227"/>
      <c r="DN97" s="227"/>
      <c r="DO97" s="227"/>
      <c r="DP97" s="227"/>
      <c r="DQ97" s="227"/>
      <c r="DR97" s="227"/>
      <c r="DS97" s="227"/>
      <c r="DT97" s="227"/>
      <c r="DU97" s="227"/>
      <c r="DV97" s="227"/>
      <c r="DW97" s="227"/>
      <c r="DX97" s="227"/>
      <c r="DY97" s="227"/>
      <c r="DZ97" s="227"/>
      <c r="EA97" s="227"/>
      <c r="EB97" s="227"/>
      <c r="EC97" s="227"/>
      <c r="ED97" s="227"/>
      <c r="EE97" s="227"/>
      <c r="EF97" s="227"/>
      <c r="EG97" s="227"/>
    </row>
    <row r="98" spans="3:137" s="382" customFormat="1" hidden="1" x14ac:dyDescent="0.15">
      <c r="C98" s="383"/>
      <c r="D98" s="62"/>
      <c r="E98" s="62"/>
      <c r="F98" s="62"/>
      <c r="G98" s="62"/>
      <c r="H98" s="62"/>
      <c r="I98" s="383"/>
      <c r="N98" s="62"/>
      <c r="O98" s="383"/>
      <c r="P98" s="62"/>
      <c r="Q98" s="62"/>
      <c r="R98" s="62"/>
      <c r="S98" s="62"/>
      <c r="T98" s="62"/>
      <c r="U98" s="62"/>
      <c r="V98" s="62"/>
      <c r="W98" s="383"/>
      <c r="X98" s="62"/>
      <c r="Y98" s="62"/>
      <c r="Z98" s="383"/>
      <c r="AA98" s="11"/>
      <c r="AB98" s="11"/>
      <c r="AC98" s="11"/>
      <c r="AD98" s="11"/>
      <c r="AE98" s="11"/>
      <c r="AF98" s="11"/>
      <c r="AH98" s="11"/>
      <c r="AI98" s="11"/>
      <c r="AJ98" s="11"/>
      <c r="AK98" s="11"/>
      <c r="AL98" s="11"/>
      <c r="AM98" s="11"/>
      <c r="AN98" s="11"/>
      <c r="AO98" s="11"/>
      <c r="BB98" s="318"/>
      <c r="BC98" s="318"/>
      <c r="BD98" s="318"/>
      <c r="BE98" s="318"/>
      <c r="BF98" s="318"/>
      <c r="DA98" s="382">
        <v>31</v>
      </c>
      <c r="DB98" s="11" t="s">
        <v>428</v>
      </c>
      <c r="DC98" s="227"/>
      <c r="DD98" s="227"/>
      <c r="DE98" s="372" t="str">
        <f t="shared" si="33"/>
        <v/>
      </c>
      <c r="DF98" s="227"/>
      <c r="DG98" s="227"/>
      <c r="DH98" s="227"/>
      <c r="DI98" s="227"/>
      <c r="DJ98" s="227"/>
      <c r="DK98" s="227"/>
      <c r="DL98" s="227"/>
      <c r="DM98" s="227"/>
      <c r="DN98" s="227"/>
      <c r="DO98" s="227"/>
      <c r="DP98" s="227"/>
      <c r="DQ98" s="227"/>
      <c r="DR98" s="227"/>
      <c r="DS98" s="227"/>
      <c r="DT98" s="227"/>
      <c r="DU98" s="227"/>
      <c r="DV98" s="227"/>
      <c r="DW98" s="227"/>
      <c r="DX98" s="227"/>
      <c r="DY98" s="227"/>
      <c r="DZ98" s="227"/>
      <c r="EA98" s="227"/>
      <c r="EB98" s="227"/>
      <c r="EC98" s="227"/>
      <c r="ED98" s="227"/>
      <c r="EE98" s="227"/>
      <c r="EF98" s="227"/>
      <c r="EG98" s="227"/>
    </row>
    <row r="99" spans="3:137" s="382" customFormat="1" hidden="1" x14ac:dyDescent="0.15">
      <c r="C99" s="383"/>
      <c r="D99" s="62"/>
      <c r="E99" s="62"/>
      <c r="F99" s="62"/>
      <c r="G99" s="62"/>
      <c r="H99" s="62"/>
      <c r="I99" s="62"/>
      <c r="J99" s="62"/>
      <c r="K99" s="62"/>
      <c r="L99" s="62"/>
      <c r="M99" s="62"/>
      <c r="N99" s="62"/>
      <c r="O99" s="62"/>
      <c r="Z99" s="383"/>
      <c r="AA99" s="11"/>
      <c r="AB99" s="11"/>
      <c r="AC99" s="11"/>
      <c r="AD99" s="11"/>
      <c r="AE99" s="11"/>
      <c r="AF99" s="97"/>
      <c r="AH99" s="11"/>
      <c r="AI99" s="11"/>
      <c r="AJ99" s="11"/>
      <c r="AK99" s="11"/>
      <c r="AL99" s="11"/>
      <c r="AM99" s="11"/>
      <c r="AN99" s="11"/>
      <c r="AO99" s="11"/>
      <c r="BB99" s="318"/>
      <c r="BC99" s="318"/>
      <c r="BD99" s="318"/>
      <c r="BE99" s="318"/>
      <c r="BF99" s="318"/>
      <c r="DA99" s="382">
        <v>32</v>
      </c>
      <c r="DB99" s="11" t="s">
        <v>818</v>
      </c>
      <c r="DC99" s="227"/>
      <c r="DD99" s="227"/>
      <c r="DE99" s="372" t="str">
        <f t="shared" si="33"/>
        <v/>
      </c>
      <c r="DF99" s="227"/>
      <c r="DG99" s="227"/>
      <c r="DH99" s="227"/>
      <c r="DI99" s="227"/>
      <c r="DJ99" s="227"/>
      <c r="DK99" s="227"/>
      <c r="DL99" s="227"/>
      <c r="DM99" s="227"/>
      <c r="DN99" s="227"/>
      <c r="DO99" s="227"/>
      <c r="DP99" s="227"/>
      <c r="DQ99" s="227"/>
      <c r="DR99" s="227"/>
      <c r="DS99" s="227"/>
      <c r="DT99" s="227"/>
      <c r="DU99" s="227"/>
      <c r="DV99" s="227"/>
      <c r="DW99" s="227"/>
      <c r="DX99" s="227"/>
      <c r="DY99" s="227"/>
      <c r="DZ99" s="227"/>
      <c r="EA99" s="227"/>
      <c r="EB99" s="227"/>
      <c r="EC99" s="227"/>
      <c r="ED99" s="227"/>
      <c r="EE99" s="227"/>
      <c r="EF99" s="227"/>
      <c r="EG99" s="227"/>
    </row>
    <row r="100" spans="3:137" s="382" customFormat="1" hidden="1" x14ac:dyDescent="0.15">
      <c r="D100" s="62"/>
      <c r="E100" s="62"/>
      <c r="F100" s="62"/>
      <c r="G100" s="62"/>
      <c r="Z100" s="383"/>
      <c r="AA100" s="11"/>
      <c r="AB100" s="11"/>
      <c r="AC100" s="11"/>
      <c r="AD100" s="11"/>
      <c r="AE100" s="11"/>
      <c r="AF100" s="97"/>
      <c r="AH100" s="11"/>
      <c r="AI100" s="11"/>
      <c r="AJ100" s="11"/>
      <c r="AK100" s="11"/>
      <c r="AL100" s="11"/>
      <c r="AM100" s="11"/>
      <c r="AN100" s="11"/>
      <c r="AO100" s="11"/>
      <c r="BB100" s="318"/>
      <c r="BC100" s="318"/>
      <c r="BD100" s="318"/>
      <c r="BE100" s="318"/>
      <c r="BF100" s="318"/>
      <c r="DA100" s="382">
        <v>33</v>
      </c>
      <c r="DB100" s="11" t="s">
        <v>418</v>
      </c>
      <c r="DC100" s="227"/>
      <c r="DD100" s="227"/>
      <c r="DE100" s="372" t="str">
        <f t="shared" si="33"/>
        <v/>
      </c>
      <c r="DF100" s="227"/>
      <c r="DG100" s="227"/>
      <c r="DH100" s="227"/>
      <c r="DI100" s="227"/>
      <c r="DJ100" s="227"/>
      <c r="DK100" s="227"/>
      <c r="DL100" s="227"/>
      <c r="DM100" s="227"/>
      <c r="DN100" s="227"/>
      <c r="DO100" s="227"/>
      <c r="DP100" s="227"/>
      <c r="DQ100" s="227"/>
      <c r="DR100" s="227"/>
      <c r="DS100" s="227"/>
      <c r="DT100" s="227"/>
      <c r="DU100" s="227"/>
      <c r="DV100" s="227"/>
      <c r="DW100" s="227"/>
      <c r="DX100" s="227"/>
      <c r="DY100" s="227"/>
      <c r="DZ100" s="227"/>
      <c r="EA100" s="227"/>
      <c r="EB100" s="227"/>
      <c r="EC100" s="227"/>
      <c r="ED100" s="227"/>
      <c r="EE100" s="227"/>
      <c r="EF100" s="227"/>
      <c r="EG100" s="227"/>
    </row>
    <row r="101" spans="3:137" s="382" customFormat="1" hidden="1" x14ac:dyDescent="0.15">
      <c r="D101" s="62"/>
      <c r="E101" s="62"/>
      <c r="F101" s="62"/>
      <c r="G101" s="62"/>
      <c r="Z101" s="383"/>
      <c r="AA101" s="11"/>
      <c r="AB101" s="11"/>
      <c r="AC101" s="11"/>
      <c r="AD101" s="11"/>
      <c r="AE101" s="11"/>
      <c r="AF101" s="11"/>
      <c r="AH101" s="11"/>
      <c r="AI101" s="11"/>
      <c r="AJ101" s="345"/>
      <c r="AK101" s="345"/>
      <c r="AL101" s="345"/>
      <c r="AM101" s="345"/>
      <c r="AN101" s="345"/>
      <c r="AO101" s="345"/>
      <c r="BB101" s="318"/>
      <c r="BC101" s="318"/>
      <c r="BD101" s="318"/>
      <c r="BE101" s="318"/>
      <c r="BF101" s="318"/>
      <c r="BW101" s="11"/>
      <c r="BX101" s="11"/>
      <c r="BY101" s="11"/>
      <c r="BZ101" s="11"/>
      <c r="CA101" s="11"/>
      <c r="CB101" s="11"/>
      <c r="CC101" s="11"/>
      <c r="CD101" s="11"/>
      <c r="CE101" s="11"/>
      <c r="CF101" s="11"/>
      <c r="DA101" s="382">
        <v>34</v>
      </c>
      <c r="DB101" s="11" t="s">
        <v>419</v>
      </c>
      <c r="DC101" s="227"/>
      <c r="DD101" s="227"/>
      <c r="DE101" s="372" t="str">
        <f t="shared" si="33"/>
        <v/>
      </c>
      <c r="DF101" s="227"/>
      <c r="DG101" s="227"/>
      <c r="DH101" s="227"/>
      <c r="DI101" s="227"/>
      <c r="DJ101" s="227"/>
      <c r="DK101" s="227"/>
      <c r="DL101" s="227"/>
      <c r="DM101" s="227"/>
      <c r="DN101" s="227"/>
      <c r="DO101" s="227"/>
      <c r="DP101" s="227"/>
      <c r="DQ101" s="227"/>
      <c r="DR101" s="227"/>
      <c r="DS101" s="227"/>
      <c r="DT101" s="227"/>
      <c r="DU101" s="227"/>
      <c r="DV101" s="227"/>
      <c r="DW101" s="227"/>
      <c r="DX101" s="227"/>
      <c r="DY101" s="227"/>
      <c r="DZ101" s="227"/>
      <c r="EA101" s="227"/>
      <c r="EB101" s="227"/>
      <c r="EC101" s="227"/>
      <c r="ED101" s="227"/>
      <c r="EE101" s="227"/>
      <c r="EF101" s="227"/>
      <c r="EG101" s="227"/>
    </row>
    <row r="102" spans="3:137" s="382" customFormat="1" hidden="1" x14ac:dyDescent="0.15">
      <c r="D102" s="62"/>
      <c r="E102" s="62"/>
      <c r="F102" s="62"/>
      <c r="G102" s="62"/>
      <c r="Z102" s="383"/>
      <c r="AA102" s="11"/>
      <c r="AB102" s="11"/>
      <c r="AC102" s="11"/>
      <c r="AD102" s="11"/>
      <c r="AE102" s="11"/>
      <c r="AF102" s="97"/>
      <c r="BB102" s="318"/>
      <c r="BC102" s="318"/>
      <c r="BD102" s="318"/>
      <c r="BE102" s="318"/>
      <c r="BF102" s="318"/>
      <c r="BW102" s="11"/>
      <c r="BX102" s="11"/>
      <c r="BY102" s="11"/>
      <c r="BZ102" s="11"/>
      <c r="CA102" s="11"/>
      <c r="CB102" s="11"/>
      <c r="CC102" s="11"/>
      <c r="CD102" s="11"/>
      <c r="CE102" s="11"/>
      <c r="CF102" s="11"/>
      <c r="DA102" s="382">
        <v>35</v>
      </c>
      <c r="DB102" s="11" t="s">
        <v>420</v>
      </c>
      <c r="DC102" s="227"/>
      <c r="DD102" s="227"/>
      <c r="DE102" s="372" t="str">
        <f t="shared" si="33"/>
        <v/>
      </c>
      <c r="DF102" s="227"/>
      <c r="DG102" s="227"/>
      <c r="DH102" s="227"/>
      <c r="DI102" s="227"/>
      <c r="DJ102" s="227"/>
      <c r="DK102" s="227"/>
      <c r="DL102" s="227"/>
      <c r="DM102" s="227"/>
      <c r="DN102" s="227"/>
      <c r="DO102" s="227"/>
      <c r="DP102" s="227"/>
      <c r="DQ102" s="227"/>
      <c r="DR102" s="227"/>
      <c r="DS102" s="227"/>
      <c r="DT102" s="227"/>
      <c r="DU102" s="227"/>
      <c r="DV102" s="227"/>
      <c r="DW102" s="227"/>
      <c r="DX102" s="227"/>
      <c r="DY102" s="227"/>
      <c r="DZ102" s="227"/>
      <c r="EA102" s="227"/>
      <c r="EB102" s="227"/>
      <c r="EC102" s="227"/>
      <c r="ED102" s="227"/>
      <c r="EE102" s="227"/>
      <c r="EF102" s="227"/>
      <c r="EG102" s="227"/>
    </row>
    <row r="103" spans="3:137" s="382" customFormat="1" ht="14.25" hidden="1" x14ac:dyDescent="0.15">
      <c r="D103" s="97"/>
      <c r="E103" s="61"/>
      <c r="F103" s="61"/>
      <c r="G103" s="61"/>
      <c r="K103" s="382" t="str">
        <f>IF(AND(K9=$BB$9,K39="→"),"X","")</f>
        <v/>
      </c>
      <c r="L103" s="382" t="str">
        <f t="shared" ref="L103:AH103" si="45">IF(AND(L9=$BB$9,L39="→"),"X","")</f>
        <v/>
      </c>
      <c r="M103" s="382" t="str">
        <f t="shared" si="45"/>
        <v/>
      </c>
      <c r="N103" s="382" t="str">
        <f t="shared" si="45"/>
        <v/>
      </c>
      <c r="O103" s="382" t="str">
        <f t="shared" si="45"/>
        <v/>
      </c>
      <c r="P103" s="382" t="str">
        <f t="shared" si="45"/>
        <v/>
      </c>
      <c r="Q103" s="382" t="str">
        <f t="shared" si="45"/>
        <v/>
      </c>
      <c r="R103" s="382" t="str">
        <f t="shared" si="45"/>
        <v/>
      </c>
      <c r="S103" s="382" t="str">
        <f t="shared" si="45"/>
        <v/>
      </c>
      <c r="T103" s="382" t="str">
        <f t="shared" si="45"/>
        <v/>
      </c>
      <c r="U103" s="382" t="str">
        <f t="shared" si="45"/>
        <v/>
      </c>
      <c r="V103" s="382" t="str">
        <f t="shared" si="45"/>
        <v/>
      </c>
      <c r="W103" s="382" t="str">
        <f t="shared" si="45"/>
        <v/>
      </c>
      <c r="X103" s="382" t="str">
        <f t="shared" si="45"/>
        <v/>
      </c>
      <c r="Y103" s="382" t="str">
        <f t="shared" si="45"/>
        <v/>
      </c>
      <c r="Z103" s="382" t="str">
        <f t="shared" si="45"/>
        <v/>
      </c>
      <c r="AA103" s="382" t="str">
        <f t="shared" si="45"/>
        <v/>
      </c>
      <c r="AB103" s="382" t="str">
        <f t="shared" si="45"/>
        <v/>
      </c>
      <c r="AC103" s="382" t="str">
        <f t="shared" si="45"/>
        <v/>
      </c>
      <c r="AD103" s="382" t="str">
        <f t="shared" si="45"/>
        <v/>
      </c>
      <c r="AE103" s="382" t="str">
        <f t="shared" si="45"/>
        <v/>
      </c>
      <c r="AF103" s="382" t="str">
        <f t="shared" si="45"/>
        <v/>
      </c>
      <c r="AG103" s="382" t="str">
        <f t="shared" si="45"/>
        <v/>
      </c>
      <c r="AH103" s="382" t="str">
        <f t="shared" si="45"/>
        <v/>
      </c>
      <c r="AI103" s="88">
        <f>COUNTIF(K103:AH103,"X")</f>
        <v>0</v>
      </c>
      <c r="BB103" s="318"/>
      <c r="BC103" s="318"/>
      <c r="BD103" s="318"/>
      <c r="BE103" s="318"/>
      <c r="BF103" s="318"/>
      <c r="BW103" s="11"/>
      <c r="BX103" s="11"/>
      <c r="BY103" s="11"/>
      <c r="BZ103" s="11"/>
      <c r="CA103" s="11"/>
      <c r="CB103" s="11"/>
      <c r="CC103" s="11"/>
      <c r="CD103" s="11"/>
      <c r="CE103" s="11"/>
      <c r="CF103" s="11"/>
      <c r="DB103" s="11"/>
      <c r="DC103" s="227"/>
      <c r="DD103" s="227"/>
      <c r="DE103" s="372"/>
      <c r="DF103" s="227"/>
      <c r="DG103" s="227"/>
      <c r="DH103" s="227"/>
      <c r="DI103" s="227"/>
      <c r="DJ103" s="227"/>
      <c r="DK103" s="227"/>
      <c r="DL103" s="227"/>
      <c r="DM103" s="227"/>
      <c r="DN103" s="227"/>
      <c r="DO103" s="227"/>
      <c r="DP103" s="227"/>
      <c r="DQ103" s="227"/>
      <c r="DR103" s="227"/>
      <c r="DS103" s="227"/>
      <c r="DT103" s="227"/>
      <c r="DU103" s="227"/>
      <c r="DV103" s="227"/>
      <c r="DW103" s="227"/>
      <c r="DX103" s="227"/>
      <c r="DY103" s="227"/>
      <c r="DZ103" s="227"/>
      <c r="EA103" s="227"/>
      <c r="EB103" s="227"/>
      <c r="EC103" s="227"/>
      <c r="ED103" s="227"/>
      <c r="EE103" s="227"/>
      <c r="EF103" s="227"/>
      <c r="EG103" s="227"/>
    </row>
    <row r="104" spans="3:137" s="382" customFormat="1" ht="14.25" hidden="1" x14ac:dyDescent="0.15">
      <c r="D104" s="97"/>
      <c r="E104" s="384"/>
      <c r="F104" s="384"/>
      <c r="G104" s="384"/>
      <c r="K104" s="382" t="str">
        <f>IF(AND(K9=$BB$9,K42="→"),"X","")</f>
        <v/>
      </c>
      <c r="L104" s="382" t="str">
        <f t="shared" ref="L104:AH104" si="46">IF(AND(L9=$BB$9,L42="→"),"X","")</f>
        <v/>
      </c>
      <c r="M104" s="382" t="str">
        <f t="shared" si="46"/>
        <v/>
      </c>
      <c r="N104" s="382" t="str">
        <f t="shared" si="46"/>
        <v/>
      </c>
      <c r="O104" s="382" t="str">
        <f t="shared" si="46"/>
        <v/>
      </c>
      <c r="P104" s="382" t="str">
        <f t="shared" si="46"/>
        <v/>
      </c>
      <c r="Q104" s="382" t="str">
        <f t="shared" si="46"/>
        <v/>
      </c>
      <c r="R104" s="382" t="str">
        <f t="shared" si="46"/>
        <v/>
      </c>
      <c r="S104" s="382" t="str">
        <f t="shared" si="46"/>
        <v/>
      </c>
      <c r="T104" s="382" t="str">
        <f t="shared" si="46"/>
        <v/>
      </c>
      <c r="U104" s="382" t="str">
        <f t="shared" si="46"/>
        <v/>
      </c>
      <c r="V104" s="382" t="str">
        <f t="shared" si="46"/>
        <v/>
      </c>
      <c r="W104" s="382" t="str">
        <f t="shared" si="46"/>
        <v/>
      </c>
      <c r="X104" s="382" t="str">
        <f t="shared" si="46"/>
        <v/>
      </c>
      <c r="Y104" s="382" t="str">
        <f t="shared" si="46"/>
        <v/>
      </c>
      <c r="Z104" s="382" t="str">
        <f t="shared" si="46"/>
        <v/>
      </c>
      <c r="AA104" s="382" t="str">
        <f t="shared" si="46"/>
        <v/>
      </c>
      <c r="AB104" s="382" t="str">
        <f t="shared" si="46"/>
        <v/>
      </c>
      <c r="AC104" s="382" t="str">
        <f t="shared" si="46"/>
        <v/>
      </c>
      <c r="AD104" s="382" t="str">
        <f t="shared" si="46"/>
        <v/>
      </c>
      <c r="AE104" s="382" t="str">
        <f t="shared" si="46"/>
        <v/>
      </c>
      <c r="AF104" s="382" t="str">
        <f t="shared" si="46"/>
        <v/>
      </c>
      <c r="AG104" s="382" t="str">
        <f t="shared" si="46"/>
        <v/>
      </c>
      <c r="AH104" s="382" t="str">
        <f t="shared" si="46"/>
        <v/>
      </c>
      <c r="AI104" s="88">
        <f>COUNTIF(K104:AH104,"X")</f>
        <v>0</v>
      </c>
      <c r="BB104" s="318"/>
      <c r="BC104" s="318"/>
      <c r="BD104" s="318"/>
      <c r="BE104" s="318"/>
      <c r="BF104" s="318"/>
      <c r="BW104" s="11"/>
      <c r="BX104" s="11"/>
      <c r="BY104" s="11"/>
      <c r="BZ104" s="11"/>
      <c r="CA104" s="11"/>
      <c r="CB104" s="11"/>
      <c r="CC104" s="11"/>
      <c r="CD104" s="11"/>
      <c r="CE104" s="11"/>
      <c r="CF104" s="11"/>
      <c r="DB104" s="11"/>
      <c r="DC104" s="227"/>
      <c r="DD104" s="227"/>
      <c r="DE104" s="372"/>
      <c r="DF104" s="227"/>
      <c r="DG104" s="227"/>
      <c r="DH104" s="227"/>
      <c r="DI104" s="227"/>
      <c r="DJ104" s="227"/>
      <c r="DK104" s="227"/>
      <c r="DL104" s="227"/>
      <c r="DM104" s="227"/>
      <c r="DN104" s="227"/>
      <c r="DO104" s="227"/>
      <c r="DP104" s="227"/>
      <c r="DQ104" s="227"/>
      <c r="DR104" s="227"/>
      <c r="DS104" s="227"/>
      <c r="DT104" s="227"/>
      <c r="DU104" s="227"/>
      <c r="DV104" s="227"/>
      <c r="DW104" s="227"/>
      <c r="DX104" s="227"/>
      <c r="DY104" s="227"/>
      <c r="DZ104" s="227"/>
      <c r="EA104" s="227"/>
      <c r="EB104" s="227"/>
      <c r="EC104" s="227"/>
      <c r="ED104" s="227"/>
      <c r="EE104" s="227"/>
      <c r="EF104" s="227"/>
      <c r="EG104" s="227"/>
    </row>
    <row r="105" spans="3:137" s="382" customFormat="1" ht="14.25" hidden="1" x14ac:dyDescent="0.15">
      <c r="D105" s="97"/>
      <c r="E105" s="384"/>
      <c r="F105" s="384"/>
      <c r="G105" s="384"/>
      <c r="BB105" s="318"/>
      <c r="BC105" s="318"/>
      <c r="BD105" s="318"/>
      <c r="BE105" s="318"/>
      <c r="BF105" s="318"/>
      <c r="BW105" s="11"/>
      <c r="BX105" s="11"/>
      <c r="BY105" s="11"/>
      <c r="BZ105" s="11"/>
      <c r="CA105" s="11"/>
      <c r="CB105" s="11"/>
      <c r="CC105" s="11"/>
      <c r="CD105" s="11"/>
      <c r="CE105" s="11"/>
      <c r="CF105" s="11"/>
      <c r="DA105" s="382">
        <v>36</v>
      </c>
      <c r="DB105" t="s">
        <v>129</v>
      </c>
      <c r="DC105" s="227"/>
      <c r="DD105" s="227"/>
      <c r="DE105" s="372" t="str">
        <f>IF(COUNTIF($DI$14:$EG$14,DB105)=0,"",COUNTIF($DI$14:$EG$14,DB105))</f>
        <v/>
      </c>
      <c r="DF105" s="227"/>
      <c r="DG105" s="227"/>
      <c r="DH105" s="227"/>
      <c r="DI105" s="227"/>
      <c r="DJ105" s="227"/>
      <c r="DK105" s="227"/>
      <c r="DL105" s="227"/>
      <c r="DM105" s="227"/>
      <c r="DN105" s="227"/>
      <c r="DO105" s="227"/>
      <c r="DP105" s="227"/>
      <c r="DQ105" s="227"/>
      <c r="DR105" s="227"/>
      <c r="DS105" s="227"/>
      <c r="DT105" s="227"/>
      <c r="DU105" s="227"/>
      <c r="DV105" s="227"/>
      <c r="DW105" s="227"/>
      <c r="DX105" s="227"/>
      <c r="DY105" s="227"/>
      <c r="DZ105" s="227"/>
      <c r="EA105" s="227"/>
      <c r="EB105" s="227"/>
      <c r="EC105" s="227"/>
      <c r="ED105" s="227"/>
      <c r="EE105" s="227"/>
      <c r="EF105" s="227"/>
      <c r="EG105" s="227"/>
    </row>
    <row r="106" spans="3:137" s="382" customFormat="1" hidden="1" x14ac:dyDescent="0.15">
      <c r="D106" s="97"/>
      <c r="K106" s="382" t="str">
        <f>IF(バルブ!$R$7="無記号","",バルブ!$R$7)</f>
        <v/>
      </c>
      <c r="L106" s="382" t="str">
        <f>IF(バルブ!$R$7="無記号","",バルブ!$R$7)</f>
        <v/>
      </c>
      <c r="M106" s="382" t="str">
        <f>IF(バルブ!$R$7="無記号","",バルブ!$R$7)</f>
        <v/>
      </c>
      <c r="N106" s="382" t="str">
        <f>IF(バルブ!$R$7="無記号","",バルブ!$R$7)</f>
        <v/>
      </c>
      <c r="O106" s="382" t="str">
        <f>IF(バルブ!$R$7="無記号","",バルブ!$R$7)</f>
        <v/>
      </c>
      <c r="P106" s="382" t="str">
        <f>IF(バルブ!$R$7="無記号","",バルブ!$R$7)</f>
        <v/>
      </c>
      <c r="Q106" s="382" t="str">
        <f>IF(バルブ!$R$7="無記号","",バルブ!$R$7)</f>
        <v/>
      </c>
      <c r="R106" s="382" t="str">
        <f>IF(バルブ!$R$7="無記号","",バルブ!$R$7)</f>
        <v/>
      </c>
      <c r="S106" s="382" t="str">
        <f>IF(バルブ!$R$7="無記号","",バルブ!$R$7)</f>
        <v/>
      </c>
      <c r="T106" s="382" t="str">
        <f>IF(バルブ!$R$7="無記号","",バルブ!$R$7)</f>
        <v/>
      </c>
      <c r="U106" s="382" t="str">
        <f>IF(バルブ!$R$7="無記号","",バルブ!$R$7)</f>
        <v/>
      </c>
      <c r="V106" s="382" t="str">
        <f>IF(バルブ!$R$7="無記号","",バルブ!$R$7)</f>
        <v/>
      </c>
      <c r="W106" s="382" t="str">
        <f>IF(バルブ!$R$7="無記号","",バルブ!$R$7)</f>
        <v/>
      </c>
      <c r="X106" s="382" t="str">
        <f>IF(バルブ!$R$7="無記号","",バルブ!$R$7)</f>
        <v/>
      </c>
      <c r="Y106" s="382" t="str">
        <f>IF(バルブ!$R$7="無記号","",バルブ!$R$7)</f>
        <v/>
      </c>
      <c r="Z106" s="382" t="str">
        <f>IF(バルブ!$R$7="無記号","",バルブ!$R$7)</f>
        <v/>
      </c>
      <c r="AA106" s="382" t="str">
        <f>IF(バルブ!$R$7="無記号","",バルブ!$R$7)</f>
        <v/>
      </c>
      <c r="AB106" s="382" t="str">
        <f>IF(バルブ!$R$7="無記号","",バルブ!$R$7)</f>
        <v/>
      </c>
      <c r="AC106" s="382" t="str">
        <f>IF(バルブ!$R$7="無記号","",バルブ!$R$7)</f>
        <v/>
      </c>
      <c r="AD106" s="382" t="str">
        <f>IF(バルブ!$R$7="無記号","",バルブ!$R$7)</f>
        <v/>
      </c>
      <c r="AE106" s="382" t="str">
        <f>IF(バルブ!$R$7="無記号","",バルブ!$R$7)</f>
        <v/>
      </c>
      <c r="AF106" s="382" t="str">
        <f>IF(バルブ!$R$7="無記号","",バルブ!$R$7)</f>
        <v/>
      </c>
      <c r="AG106" s="382" t="str">
        <f>IF(バルブ!$R$7="無記号","",バルブ!$R$7)</f>
        <v/>
      </c>
      <c r="AH106" s="382" t="str">
        <f>IF(バルブ!$R$7="無記号","",バルブ!$R$7)</f>
        <v/>
      </c>
      <c r="BB106" s="318"/>
      <c r="BC106" s="318"/>
      <c r="BD106" s="318"/>
      <c r="BE106" s="318"/>
      <c r="BF106" s="318"/>
      <c r="BW106" s="11"/>
      <c r="BX106" s="11"/>
      <c r="BY106" s="11"/>
      <c r="BZ106" s="11"/>
      <c r="CA106" s="11"/>
      <c r="CB106" s="11"/>
      <c r="CC106" s="11"/>
      <c r="CD106" s="11"/>
      <c r="CE106" s="11"/>
      <c r="CF106" s="11"/>
      <c r="DA106" s="382">
        <v>37</v>
      </c>
      <c r="DB106" t="s">
        <v>130</v>
      </c>
      <c r="DC106" s="227"/>
      <c r="DD106" s="227"/>
      <c r="DE106" s="372" t="str">
        <f t="shared" ref="DE106:DE113" si="47">IF(COUNTIF($DI$14:$EG$14,DB106)=0,"",COUNTIF($DI$14:$EG$14,DB106))</f>
        <v/>
      </c>
      <c r="DF106" s="227"/>
      <c r="DG106" s="227"/>
      <c r="DH106" s="227"/>
      <c r="DI106" s="227"/>
      <c r="DJ106" s="227"/>
      <c r="DK106" s="227"/>
      <c r="DL106" s="227"/>
      <c r="DM106" s="227"/>
      <c r="DN106" s="227"/>
      <c r="DO106" s="227"/>
      <c r="DP106" s="227"/>
      <c r="DQ106" s="227"/>
      <c r="DR106" s="227"/>
      <c r="DS106" s="227"/>
      <c r="DT106" s="227"/>
      <c r="DU106" s="227"/>
      <c r="DV106" s="227"/>
      <c r="DW106" s="227"/>
      <c r="DX106" s="227"/>
      <c r="DY106" s="227"/>
      <c r="DZ106" s="227"/>
      <c r="EA106" s="227"/>
      <c r="EB106" s="227"/>
      <c r="EC106" s="227"/>
      <c r="ED106" s="227"/>
      <c r="EE106" s="227"/>
      <c r="EF106" s="227"/>
      <c r="EG106" s="227"/>
    </row>
    <row r="107" spans="3:137" s="382" customFormat="1" ht="17.25" hidden="1" x14ac:dyDescent="0.2">
      <c r="D107" s="97"/>
      <c r="K107" s="385" t="s">
        <v>345</v>
      </c>
      <c r="L107" s="385" t="s">
        <v>345</v>
      </c>
      <c r="M107" s="385" t="s">
        <v>345</v>
      </c>
      <c r="N107" s="385" t="s">
        <v>345</v>
      </c>
      <c r="O107" s="385" t="s">
        <v>345</v>
      </c>
      <c r="P107" s="385" t="s">
        <v>345</v>
      </c>
      <c r="Q107" s="385" t="s">
        <v>345</v>
      </c>
      <c r="R107" s="385" t="s">
        <v>345</v>
      </c>
      <c r="S107" s="385" t="s">
        <v>345</v>
      </c>
      <c r="T107" s="385" t="s">
        <v>345</v>
      </c>
      <c r="U107" s="385" t="s">
        <v>345</v>
      </c>
      <c r="V107" s="385" t="s">
        <v>345</v>
      </c>
      <c r="W107" s="385" t="s">
        <v>345</v>
      </c>
      <c r="X107" s="385" t="s">
        <v>345</v>
      </c>
      <c r="Y107" s="385" t="s">
        <v>345</v>
      </c>
      <c r="Z107" s="385" t="s">
        <v>345</v>
      </c>
      <c r="AA107" s="385" t="s">
        <v>345</v>
      </c>
      <c r="AB107" s="385" t="s">
        <v>345</v>
      </c>
      <c r="AC107" s="385" t="s">
        <v>345</v>
      </c>
      <c r="AD107" s="385" t="s">
        <v>345</v>
      </c>
      <c r="AE107" s="385" t="s">
        <v>345</v>
      </c>
      <c r="AF107" s="385" t="s">
        <v>345</v>
      </c>
      <c r="AG107" s="385" t="s">
        <v>345</v>
      </c>
      <c r="AH107" s="385" t="s">
        <v>345</v>
      </c>
      <c r="AI107" s="374"/>
      <c r="AJ107" s="374"/>
      <c r="AK107" s="374"/>
      <c r="AL107" s="374"/>
      <c r="AM107" s="374"/>
      <c r="AN107" s="374"/>
      <c r="AO107" s="374"/>
      <c r="AP107" s="374"/>
      <c r="BB107" s="318"/>
      <c r="BC107" s="318"/>
      <c r="BD107" s="318"/>
      <c r="BE107" s="318"/>
      <c r="BF107" s="318"/>
      <c r="BW107" s="11"/>
      <c r="BX107" s="11"/>
      <c r="BY107" s="11"/>
      <c r="BZ107" s="11"/>
      <c r="CA107" s="11"/>
      <c r="CB107" s="11"/>
      <c r="CC107" s="11"/>
      <c r="CD107" s="11"/>
      <c r="CE107" s="11"/>
      <c r="CF107" s="11"/>
      <c r="DA107" s="382">
        <v>38</v>
      </c>
      <c r="DB107" t="s">
        <v>131</v>
      </c>
      <c r="DC107" s="227"/>
      <c r="DD107" s="227"/>
      <c r="DE107" s="372" t="str">
        <f t="shared" si="47"/>
        <v/>
      </c>
      <c r="DF107" s="227"/>
      <c r="DG107" s="227"/>
      <c r="DH107" s="227"/>
      <c r="DI107" s="227"/>
      <c r="DJ107" s="227"/>
      <c r="DK107" s="227"/>
      <c r="DL107" s="227"/>
      <c r="DM107" s="227"/>
      <c r="DN107" s="227"/>
      <c r="DO107" s="227"/>
      <c r="DP107" s="227"/>
      <c r="DQ107" s="227"/>
      <c r="DR107" s="227"/>
      <c r="DS107" s="227"/>
      <c r="DT107" s="227"/>
      <c r="DU107" s="227"/>
      <c r="DV107" s="227"/>
      <c r="DW107" s="227"/>
      <c r="DX107" s="227"/>
      <c r="DY107" s="227"/>
      <c r="DZ107" s="227"/>
      <c r="EA107" s="227"/>
      <c r="EB107" s="227"/>
      <c r="EC107" s="227"/>
      <c r="ED107" s="227"/>
      <c r="EE107" s="227"/>
      <c r="EF107" s="227"/>
      <c r="EG107" s="227"/>
    </row>
    <row r="108" spans="3:137" s="382" customFormat="1" ht="14.25" hidden="1" x14ac:dyDescent="0.15">
      <c r="D108" s="97"/>
      <c r="K108" s="385" t="str">
        <f>IF(K12="","",K12)</f>
        <v/>
      </c>
      <c r="L108" s="385" t="str">
        <f t="shared" ref="L108:AH108" si="48">IF(L12="","",L12)</f>
        <v/>
      </c>
      <c r="M108" s="385" t="str">
        <f t="shared" si="48"/>
        <v/>
      </c>
      <c r="N108" s="385" t="str">
        <f t="shared" si="48"/>
        <v/>
      </c>
      <c r="O108" s="385" t="str">
        <f t="shared" si="48"/>
        <v/>
      </c>
      <c r="P108" s="385" t="str">
        <f t="shared" si="48"/>
        <v/>
      </c>
      <c r="Q108" s="385" t="str">
        <f t="shared" si="48"/>
        <v/>
      </c>
      <c r="R108" s="385" t="str">
        <f t="shared" si="48"/>
        <v/>
      </c>
      <c r="S108" s="385" t="str">
        <f t="shared" si="48"/>
        <v/>
      </c>
      <c r="T108" s="385" t="str">
        <f t="shared" si="48"/>
        <v/>
      </c>
      <c r="U108" s="385" t="str">
        <f t="shared" si="48"/>
        <v/>
      </c>
      <c r="V108" s="385" t="str">
        <f t="shared" si="48"/>
        <v/>
      </c>
      <c r="W108" s="385" t="str">
        <f t="shared" si="48"/>
        <v/>
      </c>
      <c r="X108" s="385" t="str">
        <f t="shared" si="48"/>
        <v/>
      </c>
      <c r="Y108" s="385" t="str">
        <f t="shared" si="48"/>
        <v/>
      </c>
      <c r="Z108" s="385" t="str">
        <f t="shared" si="48"/>
        <v/>
      </c>
      <c r="AA108" s="385" t="str">
        <f t="shared" si="48"/>
        <v/>
      </c>
      <c r="AB108" s="385" t="str">
        <f t="shared" si="48"/>
        <v/>
      </c>
      <c r="AC108" s="385" t="str">
        <f t="shared" si="48"/>
        <v/>
      </c>
      <c r="AD108" s="385" t="str">
        <f t="shared" si="48"/>
        <v/>
      </c>
      <c r="AE108" s="385" t="str">
        <f t="shared" si="48"/>
        <v/>
      </c>
      <c r="AF108" s="385" t="str">
        <f t="shared" si="48"/>
        <v/>
      </c>
      <c r="AG108" s="385" t="str">
        <f t="shared" si="48"/>
        <v/>
      </c>
      <c r="AH108" s="385" t="str">
        <f t="shared" si="48"/>
        <v/>
      </c>
      <c r="AI108" s="375"/>
      <c r="AJ108" s="375"/>
      <c r="AK108" s="375"/>
      <c r="AL108" s="375"/>
      <c r="AM108" s="375"/>
      <c r="AN108" s="375"/>
      <c r="AO108" s="375"/>
      <c r="AP108" s="375"/>
      <c r="BB108" s="318"/>
      <c r="BC108" s="318"/>
      <c r="BD108" s="318"/>
      <c r="BE108" s="318"/>
      <c r="BF108" s="318"/>
      <c r="BW108" s="11"/>
      <c r="BX108" s="11"/>
      <c r="BY108" s="11"/>
      <c r="BZ108" s="11"/>
      <c r="CA108" s="11"/>
      <c r="CB108" s="11"/>
      <c r="CC108" s="11"/>
      <c r="CD108" s="11"/>
      <c r="CE108" s="11"/>
      <c r="CF108" s="11"/>
      <c r="DA108" s="382">
        <v>39</v>
      </c>
      <c r="DB108" t="s">
        <v>132</v>
      </c>
      <c r="DC108" s="227"/>
      <c r="DD108" s="227"/>
      <c r="DE108" s="372" t="str">
        <f t="shared" si="47"/>
        <v/>
      </c>
      <c r="DF108" s="227"/>
      <c r="DG108" s="227"/>
      <c r="DH108" s="227"/>
      <c r="DI108" s="227"/>
      <c r="DJ108" s="227"/>
      <c r="DK108" s="227"/>
      <c r="DL108" s="227"/>
      <c r="DM108" s="227"/>
      <c r="DN108" s="227"/>
      <c r="DO108" s="227"/>
      <c r="DP108" s="227"/>
      <c r="DQ108" s="227"/>
      <c r="DR108" s="227"/>
      <c r="DS108" s="227"/>
      <c r="DT108" s="227"/>
      <c r="DU108" s="227"/>
      <c r="DV108" s="227"/>
      <c r="DW108" s="227"/>
      <c r="DX108" s="227"/>
      <c r="DY108" s="227"/>
      <c r="DZ108" s="227"/>
      <c r="EA108" s="227"/>
      <c r="EB108" s="227"/>
      <c r="EC108" s="227"/>
      <c r="ED108" s="227"/>
      <c r="EE108" s="227"/>
      <c r="EF108" s="227"/>
      <c r="EG108" s="227"/>
    </row>
    <row r="109" spans="3:137" s="382" customFormat="1" hidden="1" x14ac:dyDescent="0.15">
      <c r="D109" s="97"/>
      <c r="K109" s="385" t="str">
        <f t="shared" ref="K109:AH109" si="49">IF(K14="","",K14)</f>
        <v/>
      </c>
      <c r="L109" s="385" t="str">
        <f t="shared" si="49"/>
        <v/>
      </c>
      <c r="M109" s="385" t="str">
        <f t="shared" si="49"/>
        <v/>
      </c>
      <c r="N109" s="385" t="str">
        <f t="shared" si="49"/>
        <v/>
      </c>
      <c r="O109" s="385" t="str">
        <f t="shared" si="49"/>
        <v/>
      </c>
      <c r="P109" s="385" t="str">
        <f t="shared" si="49"/>
        <v/>
      </c>
      <c r="Q109" s="385" t="str">
        <f t="shared" si="49"/>
        <v/>
      </c>
      <c r="R109" s="385" t="str">
        <f t="shared" si="49"/>
        <v/>
      </c>
      <c r="S109" s="385" t="str">
        <f t="shared" si="49"/>
        <v/>
      </c>
      <c r="T109" s="385" t="str">
        <f t="shared" si="49"/>
        <v/>
      </c>
      <c r="U109" s="385" t="str">
        <f t="shared" si="49"/>
        <v/>
      </c>
      <c r="V109" s="385" t="str">
        <f t="shared" si="49"/>
        <v/>
      </c>
      <c r="W109" s="385" t="str">
        <f t="shared" si="49"/>
        <v/>
      </c>
      <c r="X109" s="385" t="str">
        <f t="shared" si="49"/>
        <v/>
      </c>
      <c r="Y109" s="385" t="str">
        <f t="shared" si="49"/>
        <v/>
      </c>
      <c r="Z109" s="385" t="str">
        <f t="shared" si="49"/>
        <v/>
      </c>
      <c r="AA109" s="385" t="str">
        <f t="shared" si="49"/>
        <v/>
      </c>
      <c r="AB109" s="385" t="str">
        <f t="shared" si="49"/>
        <v/>
      </c>
      <c r="AC109" s="385" t="str">
        <f t="shared" si="49"/>
        <v/>
      </c>
      <c r="AD109" s="385" t="str">
        <f t="shared" si="49"/>
        <v/>
      </c>
      <c r="AE109" s="385" t="str">
        <f t="shared" si="49"/>
        <v/>
      </c>
      <c r="AF109" s="385" t="str">
        <f t="shared" si="49"/>
        <v/>
      </c>
      <c r="AG109" s="385" t="str">
        <f t="shared" si="49"/>
        <v/>
      </c>
      <c r="AH109" s="385" t="str">
        <f t="shared" si="49"/>
        <v/>
      </c>
      <c r="AI109" s="62"/>
      <c r="AJ109" s="126"/>
      <c r="AK109" s="126"/>
      <c r="AL109" s="126"/>
      <c r="AM109" s="126"/>
      <c r="AN109" s="126"/>
      <c r="AO109" s="126"/>
      <c r="AP109" s="376"/>
      <c r="BB109" s="318"/>
      <c r="BC109" s="318"/>
      <c r="BD109" s="318"/>
      <c r="BE109" s="318"/>
      <c r="BF109" s="318"/>
      <c r="BW109" s="11"/>
      <c r="BX109" s="11"/>
      <c r="BY109" s="11"/>
      <c r="BZ109" s="11"/>
      <c r="CA109" s="11"/>
      <c r="CB109" s="11"/>
      <c r="CC109" s="11"/>
      <c r="CD109" s="11"/>
      <c r="CE109" s="11"/>
      <c r="CF109" s="11"/>
      <c r="CG109" s="11"/>
      <c r="DA109" s="382">
        <v>40</v>
      </c>
      <c r="DB109" t="s">
        <v>133</v>
      </c>
      <c r="DC109" s="227"/>
      <c r="DD109" s="227"/>
      <c r="DE109" s="372" t="str">
        <f t="shared" si="47"/>
        <v/>
      </c>
      <c r="DF109" s="227"/>
      <c r="DG109" s="227"/>
      <c r="DH109" s="227"/>
      <c r="DI109" s="227"/>
      <c r="DJ109" s="227"/>
      <c r="DK109" s="227"/>
      <c r="DL109" s="227"/>
      <c r="DM109" s="227"/>
      <c r="DN109" s="227"/>
      <c r="DO109" s="227"/>
      <c r="DP109" s="227"/>
      <c r="DQ109" s="227"/>
      <c r="DR109" s="227"/>
      <c r="DS109" s="227"/>
      <c r="DT109" s="227"/>
      <c r="DU109" s="227"/>
      <c r="DV109" s="227"/>
      <c r="DW109" s="227"/>
      <c r="DX109" s="227"/>
      <c r="DY109" s="227"/>
      <c r="DZ109" s="227"/>
      <c r="EA109" s="227"/>
      <c r="EB109" s="227"/>
      <c r="EC109" s="227"/>
      <c r="ED109" s="227"/>
      <c r="EE109" s="227"/>
      <c r="EF109" s="227"/>
      <c r="EG109" s="227"/>
    </row>
    <row r="110" spans="3:137" s="382" customFormat="1" hidden="1" x14ac:dyDescent="0.15">
      <c r="D110" s="97"/>
      <c r="K110" s="385" t="str">
        <f t="shared" ref="K110:AH110" si="50">IF(K17="","0","3")</f>
        <v>0</v>
      </c>
      <c r="L110" s="385" t="str">
        <f t="shared" si="50"/>
        <v>0</v>
      </c>
      <c r="M110" s="385" t="str">
        <f t="shared" si="50"/>
        <v>0</v>
      </c>
      <c r="N110" s="385" t="str">
        <f t="shared" si="50"/>
        <v>0</v>
      </c>
      <c r="O110" s="385" t="str">
        <f t="shared" si="50"/>
        <v>0</v>
      </c>
      <c r="P110" s="385" t="str">
        <f t="shared" si="50"/>
        <v>0</v>
      </c>
      <c r="Q110" s="385" t="str">
        <f t="shared" si="50"/>
        <v>0</v>
      </c>
      <c r="R110" s="385" t="str">
        <f t="shared" si="50"/>
        <v>0</v>
      </c>
      <c r="S110" s="385" t="str">
        <f t="shared" si="50"/>
        <v>0</v>
      </c>
      <c r="T110" s="385" t="str">
        <f t="shared" si="50"/>
        <v>0</v>
      </c>
      <c r="U110" s="385" t="str">
        <f t="shared" si="50"/>
        <v>0</v>
      </c>
      <c r="V110" s="385" t="str">
        <f t="shared" si="50"/>
        <v>0</v>
      </c>
      <c r="W110" s="385" t="str">
        <f t="shared" si="50"/>
        <v>0</v>
      </c>
      <c r="X110" s="385" t="str">
        <f t="shared" si="50"/>
        <v>0</v>
      </c>
      <c r="Y110" s="385" t="str">
        <f t="shared" si="50"/>
        <v>0</v>
      </c>
      <c r="Z110" s="385" t="str">
        <f t="shared" si="50"/>
        <v>0</v>
      </c>
      <c r="AA110" s="385" t="str">
        <f t="shared" si="50"/>
        <v>0</v>
      </c>
      <c r="AB110" s="385" t="str">
        <f t="shared" si="50"/>
        <v>0</v>
      </c>
      <c r="AC110" s="385" t="str">
        <f t="shared" si="50"/>
        <v>0</v>
      </c>
      <c r="AD110" s="385" t="str">
        <f t="shared" si="50"/>
        <v>0</v>
      </c>
      <c r="AE110" s="385" t="str">
        <f t="shared" si="50"/>
        <v>0</v>
      </c>
      <c r="AF110" s="385" t="str">
        <f t="shared" si="50"/>
        <v>0</v>
      </c>
      <c r="AG110" s="385" t="str">
        <f t="shared" si="50"/>
        <v>0</v>
      </c>
      <c r="AH110" s="385" t="str">
        <f t="shared" si="50"/>
        <v>0</v>
      </c>
      <c r="AI110" s="62"/>
      <c r="AJ110" s="62"/>
      <c r="AK110" s="62"/>
      <c r="AL110" s="62"/>
      <c r="AM110" s="62"/>
      <c r="AN110" s="62"/>
      <c r="AO110" s="62"/>
      <c r="AP110" s="346"/>
      <c r="BB110" s="318"/>
      <c r="BC110" s="318"/>
      <c r="BD110" s="318"/>
      <c r="BE110" s="318"/>
      <c r="BF110" s="318"/>
      <c r="BW110" s="11"/>
      <c r="BX110" s="11"/>
      <c r="BY110" s="11"/>
      <c r="BZ110" s="11"/>
      <c r="CA110" s="11"/>
      <c r="CB110" s="11"/>
      <c r="CC110" s="11"/>
      <c r="CD110" s="11"/>
      <c r="CE110" s="11"/>
      <c r="CF110" s="11"/>
      <c r="CG110" s="11"/>
      <c r="DA110" s="382">
        <v>41</v>
      </c>
      <c r="DB110" t="s">
        <v>134</v>
      </c>
      <c r="DC110" s="227"/>
      <c r="DD110" s="227"/>
      <c r="DE110" s="372" t="str">
        <f t="shared" si="47"/>
        <v/>
      </c>
      <c r="DF110" s="227"/>
      <c r="DG110" s="227"/>
      <c r="DH110" s="227"/>
      <c r="DI110" s="227"/>
      <c r="DJ110" s="227"/>
      <c r="DK110" s="227"/>
      <c r="DL110" s="227"/>
      <c r="DM110" s="227"/>
      <c r="DN110" s="227"/>
      <c r="DO110" s="227"/>
      <c r="DP110" s="227"/>
      <c r="DQ110" s="227"/>
      <c r="DR110" s="227"/>
      <c r="DS110" s="227"/>
      <c r="DT110" s="227"/>
      <c r="DU110" s="227"/>
      <c r="DV110" s="227"/>
      <c r="DW110" s="227"/>
      <c r="DX110" s="227"/>
      <c r="DY110" s="227"/>
      <c r="DZ110" s="227"/>
      <c r="EA110" s="227"/>
      <c r="EB110" s="227"/>
      <c r="EC110" s="227"/>
      <c r="ED110" s="227"/>
      <c r="EE110" s="227"/>
      <c r="EF110" s="227"/>
      <c r="EG110" s="227"/>
    </row>
    <row r="111" spans="3:137" s="382" customFormat="1" hidden="1" x14ac:dyDescent="0.15">
      <c r="D111" s="97"/>
      <c r="K111" s="385" t="str">
        <f>IF(バルブ!$R$10&lt;&gt;"■",バルブ!$R$10,IF(AND(バルブ!$R$10="■",K15&lt;&gt;""),K15,""))</f>
        <v>0</v>
      </c>
      <c r="L111" s="385" t="str">
        <f>IF(バルブ!$R$10&lt;&gt;"■",バルブ!$R$10,IF(AND(バルブ!$R$10="■",L15&lt;&gt;""),L15,""))</f>
        <v>0</v>
      </c>
      <c r="M111" s="385" t="str">
        <f>IF(バルブ!$R$10&lt;&gt;"■",バルブ!$R$10,IF(AND(バルブ!$R$10="■",M15&lt;&gt;""),M15,""))</f>
        <v>0</v>
      </c>
      <c r="N111" s="385" t="str">
        <f>IF(バルブ!$R$10&lt;&gt;"■",バルブ!$R$10,IF(AND(バルブ!$R$10="■",N15&lt;&gt;""),N15,""))</f>
        <v>0</v>
      </c>
      <c r="O111" s="385" t="str">
        <f>IF(バルブ!$R$10&lt;&gt;"■",バルブ!$R$10,IF(AND(バルブ!$R$10="■",O15&lt;&gt;""),O15,""))</f>
        <v>0</v>
      </c>
      <c r="P111" s="385" t="str">
        <f>IF(バルブ!$R$10&lt;&gt;"■",バルブ!$R$10,IF(AND(バルブ!$R$10="■",P15&lt;&gt;""),P15,""))</f>
        <v>0</v>
      </c>
      <c r="Q111" s="385" t="str">
        <f>IF(バルブ!$R$10&lt;&gt;"■",バルブ!$R$10,IF(AND(バルブ!$R$10="■",Q15&lt;&gt;""),Q15,""))</f>
        <v>0</v>
      </c>
      <c r="R111" s="385" t="str">
        <f>IF(バルブ!$R$10&lt;&gt;"■",バルブ!$R$10,IF(AND(バルブ!$R$10="■",R15&lt;&gt;""),R15,""))</f>
        <v>0</v>
      </c>
      <c r="S111" s="385" t="str">
        <f>IF(バルブ!$R$10&lt;&gt;"■",バルブ!$R$10,IF(AND(バルブ!$R$10="■",S15&lt;&gt;""),S15,""))</f>
        <v>0</v>
      </c>
      <c r="T111" s="385" t="str">
        <f>IF(バルブ!$R$10&lt;&gt;"■",バルブ!$R$10,IF(AND(バルブ!$R$10="■",T15&lt;&gt;""),T15,""))</f>
        <v>0</v>
      </c>
      <c r="U111" s="385" t="str">
        <f>IF(バルブ!$R$10&lt;&gt;"■",バルブ!$R$10,IF(AND(バルブ!$R$10="■",U15&lt;&gt;""),U15,""))</f>
        <v>0</v>
      </c>
      <c r="V111" s="385" t="str">
        <f>IF(バルブ!$R$10&lt;&gt;"■",バルブ!$R$10,IF(AND(バルブ!$R$10="■",V15&lt;&gt;""),V15,""))</f>
        <v>0</v>
      </c>
      <c r="W111" s="385" t="str">
        <f>IF(バルブ!$R$10&lt;&gt;"■",バルブ!$R$10,IF(AND(バルブ!$R$10="■",W15&lt;&gt;""),W15,""))</f>
        <v>0</v>
      </c>
      <c r="X111" s="385" t="str">
        <f>IF(バルブ!$R$10&lt;&gt;"■",バルブ!$R$10,IF(AND(バルブ!$R$10="■",X15&lt;&gt;""),X15,""))</f>
        <v>0</v>
      </c>
      <c r="Y111" s="385" t="str">
        <f>IF(バルブ!$R$10&lt;&gt;"■",バルブ!$R$10,IF(AND(バルブ!$R$10="■",Y15&lt;&gt;""),Y15,""))</f>
        <v>0</v>
      </c>
      <c r="Z111" s="385" t="str">
        <f>IF(バルブ!$R$10&lt;&gt;"■",バルブ!$R$10,IF(AND(バルブ!$R$10="■",Z15&lt;&gt;""),Z15,""))</f>
        <v>0</v>
      </c>
      <c r="AA111" s="385" t="str">
        <f>IF(バルブ!$R$10&lt;&gt;"■",バルブ!$R$10,IF(AND(バルブ!$R$10="■",AA15&lt;&gt;""),AA15,""))</f>
        <v>0</v>
      </c>
      <c r="AB111" s="385" t="str">
        <f>IF(バルブ!$R$10&lt;&gt;"■",バルブ!$R$10,IF(AND(バルブ!$R$10="■",AB15&lt;&gt;""),AB15,""))</f>
        <v>0</v>
      </c>
      <c r="AC111" s="385" t="str">
        <f>IF(バルブ!$R$10&lt;&gt;"■",バルブ!$R$10,IF(AND(バルブ!$R$10="■",AC15&lt;&gt;""),AC15,""))</f>
        <v>0</v>
      </c>
      <c r="AD111" s="385" t="str">
        <f>IF(バルブ!$R$10&lt;&gt;"■",バルブ!$R$10,IF(AND(バルブ!$R$10="■",AD15&lt;&gt;""),AD15,""))</f>
        <v>0</v>
      </c>
      <c r="AE111" s="385" t="str">
        <f>IF(バルブ!$R$10&lt;&gt;"■",バルブ!$R$10,IF(AND(バルブ!$R$10="■",AE15&lt;&gt;""),AE15,""))</f>
        <v>0</v>
      </c>
      <c r="AF111" s="385" t="str">
        <f>IF(バルブ!$R$10&lt;&gt;"■",バルブ!$R$10,IF(AND(バルブ!$R$10="■",AF15&lt;&gt;""),AF15,""))</f>
        <v>0</v>
      </c>
      <c r="AG111" s="385" t="str">
        <f>IF(バルブ!$R$10&lt;&gt;"■",バルブ!$R$10,IF(AND(バルブ!$R$10="■",AG15&lt;&gt;""),AG15,""))</f>
        <v>0</v>
      </c>
      <c r="AH111" s="385" t="str">
        <f>IF(バルブ!$R$10&lt;&gt;"■",バルブ!$R$10,IF(AND(バルブ!$R$10="■",AH15&lt;&gt;""),AH15,""))</f>
        <v>0</v>
      </c>
      <c r="AI111" s="346"/>
      <c r="AJ111" s="346"/>
      <c r="AK111" s="346"/>
      <c r="AL111" s="346"/>
      <c r="AM111" s="346"/>
      <c r="AN111" s="346"/>
      <c r="AO111" s="346"/>
      <c r="AP111" s="346"/>
      <c r="BB111" s="318"/>
      <c r="BC111" s="318"/>
      <c r="BD111" s="318"/>
      <c r="BE111" s="318"/>
      <c r="BF111" s="318"/>
      <c r="BW111" s="11"/>
      <c r="BX111" s="11"/>
      <c r="BY111" s="11"/>
      <c r="BZ111" s="11"/>
      <c r="CA111" s="11"/>
      <c r="CB111" s="11"/>
      <c r="CC111" s="11"/>
      <c r="CD111" s="11"/>
      <c r="CE111" s="11"/>
      <c r="CF111" s="11"/>
      <c r="CG111" s="11"/>
      <c r="DA111" s="382">
        <v>42</v>
      </c>
      <c r="DB111" t="s">
        <v>135</v>
      </c>
      <c r="DC111" s="227"/>
      <c r="DD111" s="227"/>
      <c r="DE111" s="372" t="str">
        <f t="shared" si="47"/>
        <v/>
      </c>
      <c r="DF111" s="227"/>
      <c r="DG111" s="227"/>
      <c r="DH111" s="227"/>
      <c r="DI111" s="227"/>
      <c r="DJ111" s="227"/>
      <c r="DK111" s="227"/>
      <c r="DL111" s="227"/>
      <c r="DM111" s="227"/>
      <c r="DN111" s="227"/>
      <c r="DO111" s="227"/>
      <c r="DP111" s="227"/>
      <c r="DQ111" s="227"/>
      <c r="DR111" s="227"/>
      <c r="DS111" s="227"/>
      <c r="DT111" s="227"/>
      <c r="DU111" s="227"/>
      <c r="DV111" s="227"/>
      <c r="DW111" s="227"/>
      <c r="DX111" s="227"/>
      <c r="DY111" s="227"/>
      <c r="DZ111" s="227"/>
      <c r="EA111" s="227"/>
      <c r="EB111" s="227"/>
      <c r="EC111" s="227"/>
      <c r="ED111" s="227"/>
      <c r="EE111" s="227"/>
      <c r="EF111" s="227"/>
      <c r="EG111" s="227"/>
    </row>
    <row r="112" spans="3:137" s="382" customFormat="1" hidden="1" x14ac:dyDescent="0.15">
      <c r="D112" s="97"/>
      <c r="K112" s="385" t="str">
        <f t="shared" ref="K112:AH112" si="51">IF(K23="","",K23)</f>
        <v/>
      </c>
      <c r="L112" s="385" t="str">
        <f t="shared" si="51"/>
        <v/>
      </c>
      <c r="M112" s="385" t="str">
        <f t="shared" si="51"/>
        <v/>
      </c>
      <c r="N112" s="385" t="str">
        <f t="shared" si="51"/>
        <v/>
      </c>
      <c r="O112" s="385" t="str">
        <f t="shared" si="51"/>
        <v/>
      </c>
      <c r="P112" s="385" t="str">
        <f t="shared" si="51"/>
        <v/>
      </c>
      <c r="Q112" s="385" t="str">
        <f t="shared" si="51"/>
        <v/>
      </c>
      <c r="R112" s="385" t="str">
        <f t="shared" si="51"/>
        <v/>
      </c>
      <c r="S112" s="385" t="str">
        <f t="shared" si="51"/>
        <v/>
      </c>
      <c r="T112" s="385" t="str">
        <f t="shared" si="51"/>
        <v/>
      </c>
      <c r="U112" s="385" t="str">
        <f t="shared" si="51"/>
        <v/>
      </c>
      <c r="V112" s="385" t="str">
        <f t="shared" si="51"/>
        <v/>
      </c>
      <c r="W112" s="385" t="str">
        <f t="shared" si="51"/>
        <v/>
      </c>
      <c r="X112" s="385" t="str">
        <f t="shared" si="51"/>
        <v/>
      </c>
      <c r="Y112" s="385" t="str">
        <f t="shared" si="51"/>
        <v/>
      </c>
      <c r="Z112" s="385" t="str">
        <f t="shared" si="51"/>
        <v/>
      </c>
      <c r="AA112" s="385" t="str">
        <f t="shared" si="51"/>
        <v/>
      </c>
      <c r="AB112" s="385" t="str">
        <f t="shared" si="51"/>
        <v/>
      </c>
      <c r="AC112" s="385" t="str">
        <f t="shared" si="51"/>
        <v/>
      </c>
      <c r="AD112" s="385" t="str">
        <f t="shared" si="51"/>
        <v/>
      </c>
      <c r="AE112" s="385" t="str">
        <f t="shared" si="51"/>
        <v/>
      </c>
      <c r="AF112" s="385" t="str">
        <f t="shared" si="51"/>
        <v/>
      </c>
      <c r="AG112" s="385" t="str">
        <f t="shared" si="51"/>
        <v/>
      </c>
      <c r="AH112" s="385" t="str">
        <f t="shared" si="51"/>
        <v/>
      </c>
      <c r="AI112" s="346"/>
      <c r="AJ112" s="346"/>
      <c r="AK112" s="346"/>
      <c r="AL112" s="346"/>
      <c r="AM112" s="346"/>
      <c r="AN112" s="346"/>
      <c r="AO112" s="346"/>
      <c r="AP112" s="346"/>
      <c r="BB112" s="318"/>
      <c r="BC112" s="318"/>
      <c r="BD112" s="318"/>
      <c r="BE112" s="318"/>
      <c r="BF112" s="318"/>
      <c r="BW112" s="11"/>
      <c r="BX112" s="11"/>
      <c r="BY112" s="11"/>
      <c r="BZ112" s="11"/>
      <c r="CA112" s="11"/>
      <c r="CB112" s="11"/>
      <c r="CC112" s="11"/>
      <c r="CD112" s="11"/>
      <c r="CE112" s="11"/>
      <c r="CF112" s="11"/>
      <c r="CG112" s="11"/>
      <c r="DA112" s="382">
        <v>43</v>
      </c>
      <c r="DB112" t="s">
        <v>136</v>
      </c>
      <c r="DC112" s="227"/>
      <c r="DD112" s="227"/>
      <c r="DE112" s="372" t="str">
        <f t="shared" si="47"/>
        <v/>
      </c>
      <c r="DF112" s="227"/>
      <c r="DG112" s="227"/>
      <c r="DH112" s="227"/>
      <c r="DI112" s="227"/>
      <c r="DJ112" s="227"/>
      <c r="DK112" s="227"/>
      <c r="DL112" s="227"/>
      <c r="DM112" s="227"/>
      <c r="DN112" s="227"/>
      <c r="DO112" s="227"/>
      <c r="DP112" s="227"/>
      <c r="DQ112" s="227"/>
      <c r="DR112" s="227"/>
      <c r="DS112" s="227"/>
      <c r="DT112" s="227"/>
      <c r="DU112" s="227"/>
      <c r="DV112" s="227"/>
      <c r="DW112" s="227"/>
      <c r="DX112" s="227"/>
      <c r="DY112" s="227"/>
      <c r="DZ112" s="227"/>
      <c r="EA112" s="227"/>
      <c r="EB112" s="227"/>
      <c r="EC112" s="227"/>
      <c r="ED112" s="227"/>
      <c r="EE112" s="227"/>
      <c r="EF112" s="227"/>
      <c r="EG112" s="227"/>
    </row>
    <row r="113" spans="1:137" s="382" customFormat="1" hidden="1" x14ac:dyDescent="0.15">
      <c r="D113" s="97"/>
      <c r="K113" s="385" t="str">
        <f t="shared" ref="K113:AH113" si="52">IF(K25="","",K25)</f>
        <v/>
      </c>
      <c r="L113" s="385" t="str">
        <f t="shared" si="52"/>
        <v/>
      </c>
      <c r="M113" s="385" t="str">
        <f t="shared" si="52"/>
        <v/>
      </c>
      <c r="N113" s="385" t="str">
        <f t="shared" si="52"/>
        <v/>
      </c>
      <c r="O113" s="385" t="str">
        <f t="shared" si="52"/>
        <v/>
      </c>
      <c r="P113" s="385" t="str">
        <f t="shared" si="52"/>
        <v/>
      </c>
      <c r="Q113" s="385" t="str">
        <f t="shared" si="52"/>
        <v/>
      </c>
      <c r="R113" s="385" t="str">
        <f t="shared" si="52"/>
        <v/>
      </c>
      <c r="S113" s="385" t="str">
        <f t="shared" si="52"/>
        <v/>
      </c>
      <c r="T113" s="385" t="str">
        <f t="shared" si="52"/>
        <v/>
      </c>
      <c r="U113" s="385" t="str">
        <f t="shared" si="52"/>
        <v/>
      </c>
      <c r="V113" s="385" t="str">
        <f t="shared" si="52"/>
        <v/>
      </c>
      <c r="W113" s="385" t="str">
        <f t="shared" si="52"/>
        <v/>
      </c>
      <c r="X113" s="385" t="str">
        <f t="shared" si="52"/>
        <v/>
      </c>
      <c r="Y113" s="385" t="str">
        <f t="shared" si="52"/>
        <v/>
      </c>
      <c r="Z113" s="385" t="str">
        <f t="shared" si="52"/>
        <v/>
      </c>
      <c r="AA113" s="385" t="str">
        <f t="shared" si="52"/>
        <v/>
      </c>
      <c r="AB113" s="385" t="str">
        <f t="shared" si="52"/>
        <v/>
      </c>
      <c r="AC113" s="385" t="str">
        <f t="shared" si="52"/>
        <v/>
      </c>
      <c r="AD113" s="385" t="str">
        <f t="shared" si="52"/>
        <v/>
      </c>
      <c r="AE113" s="385" t="str">
        <f t="shared" si="52"/>
        <v/>
      </c>
      <c r="AF113" s="385" t="str">
        <f t="shared" si="52"/>
        <v/>
      </c>
      <c r="AG113" s="385" t="str">
        <f t="shared" si="52"/>
        <v/>
      </c>
      <c r="AH113" s="385" t="str">
        <f t="shared" si="52"/>
        <v/>
      </c>
      <c r="BB113" s="318"/>
      <c r="BC113" s="318"/>
      <c r="BD113" s="318"/>
      <c r="BE113" s="318"/>
      <c r="BF113" s="318"/>
      <c r="DA113" s="382">
        <v>44</v>
      </c>
      <c r="DB113" t="s">
        <v>137</v>
      </c>
      <c r="DC113" s="227"/>
      <c r="DD113" s="227"/>
      <c r="DE113" s="372" t="str">
        <f t="shared" si="47"/>
        <v/>
      </c>
      <c r="DF113" s="227"/>
      <c r="DG113" s="227"/>
      <c r="DH113" s="227"/>
      <c r="DI113" s="227"/>
      <c r="DJ113" s="227"/>
      <c r="DK113" s="227"/>
      <c r="DL113" s="227"/>
      <c r="DM113" s="227"/>
      <c r="DN113" s="227"/>
      <c r="DO113" s="227"/>
      <c r="DP113" s="227"/>
      <c r="DQ113" s="227"/>
      <c r="DR113" s="227"/>
      <c r="DS113" s="227"/>
      <c r="DT113" s="227"/>
      <c r="DU113" s="227"/>
      <c r="DV113" s="227"/>
      <c r="DW113" s="227"/>
      <c r="DX113" s="227"/>
      <c r="DY113" s="227"/>
      <c r="DZ113" s="227"/>
      <c r="EA113" s="227"/>
      <c r="EB113" s="227"/>
      <c r="EC113" s="227"/>
      <c r="ED113" s="227"/>
      <c r="EE113" s="227"/>
      <c r="EF113" s="227"/>
      <c r="EG113" s="227"/>
    </row>
    <row r="114" spans="1:137" s="382" customFormat="1" hidden="1" x14ac:dyDescent="0.15">
      <c r="D114" s="97"/>
      <c r="K114" s="385" t="str">
        <f t="shared" ref="K114:AH114" si="53">IF(K27="","",K27)</f>
        <v/>
      </c>
      <c r="L114" s="385" t="str">
        <f t="shared" si="53"/>
        <v/>
      </c>
      <c r="M114" s="385" t="str">
        <f t="shared" si="53"/>
        <v/>
      </c>
      <c r="N114" s="385" t="str">
        <f t="shared" si="53"/>
        <v/>
      </c>
      <c r="O114" s="385" t="str">
        <f t="shared" si="53"/>
        <v/>
      </c>
      <c r="P114" s="385" t="str">
        <f t="shared" si="53"/>
        <v/>
      </c>
      <c r="Q114" s="385" t="str">
        <f t="shared" si="53"/>
        <v/>
      </c>
      <c r="R114" s="385" t="str">
        <f t="shared" si="53"/>
        <v/>
      </c>
      <c r="S114" s="385" t="str">
        <f t="shared" si="53"/>
        <v/>
      </c>
      <c r="T114" s="385" t="str">
        <f t="shared" si="53"/>
        <v/>
      </c>
      <c r="U114" s="385" t="str">
        <f t="shared" si="53"/>
        <v/>
      </c>
      <c r="V114" s="385" t="str">
        <f t="shared" si="53"/>
        <v/>
      </c>
      <c r="W114" s="385" t="str">
        <f t="shared" si="53"/>
        <v/>
      </c>
      <c r="X114" s="385" t="str">
        <f t="shared" si="53"/>
        <v/>
      </c>
      <c r="Y114" s="385" t="str">
        <f t="shared" si="53"/>
        <v/>
      </c>
      <c r="Z114" s="385" t="str">
        <f t="shared" si="53"/>
        <v/>
      </c>
      <c r="AA114" s="385" t="str">
        <f t="shared" si="53"/>
        <v/>
      </c>
      <c r="AB114" s="385" t="str">
        <f t="shared" si="53"/>
        <v/>
      </c>
      <c r="AC114" s="385" t="str">
        <f t="shared" si="53"/>
        <v/>
      </c>
      <c r="AD114" s="385" t="str">
        <f t="shared" si="53"/>
        <v/>
      </c>
      <c r="AE114" s="385" t="str">
        <f t="shared" si="53"/>
        <v/>
      </c>
      <c r="AF114" s="385" t="str">
        <f t="shared" si="53"/>
        <v/>
      </c>
      <c r="AG114" s="385" t="str">
        <f t="shared" si="53"/>
        <v/>
      </c>
      <c r="AH114" s="385" t="str">
        <f t="shared" si="53"/>
        <v/>
      </c>
      <c r="BB114" s="318"/>
      <c r="BC114" s="318"/>
      <c r="BD114" s="318"/>
      <c r="BE114" s="318"/>
      <c r="BF114" s="318"/>
      <c r="DA114" s="382">
        <v>45</v>
      </c>
      <c r="DB114" s="11" t="s">
        <v>963</v>
      </c>
      <c r="DC114" s="227"/>
      <c r="DD114" s="227"/>
      <c r="DE114" s="372" t="str">
        <f>IF(COUNTIF($DI$30:$EG$43,DB114)=0,"",COUNTIF($DI$30:$EG$43,DB114))</f>
        <v/>
      </c>
      <c r="DF114" s="227"/>
      <c r="DG114" s="227"/>
      <c r="DH114" s="227"/>
      <c r="DI114" s="227"/>
      <c r="DJ114" s="227"/>
      <c r="DK114" s="227"/>
      <c r="DL114" s="227"/>
      <c r="DM114" s="227"/>
      <c r="DN114" s="227"/>
      <c r="DO114" s="227"/>
      <c r="DP114" s="227"/>
      <c r="DQ114" s="227"/>
      <c r="DR114" s="227"/>
      <c r="DS114" s="227"/>
      <c r="DT114" s="227"/>
      <c r="DU114" s="227"/>
      <c r="DV114" s="227"/>
      <c r="DW114" s="227"/>
      <c r="DX114" s="227"/>
      <c r="DY114" s="227"/>
      <c r="DZ114" s="227"/>
      <c r="EA114" s="227"/>
      <c r="EB114" s="227"/>
      <c r="EC114" s="227"/>
      <c r="ED114" s="227"/>
      <c r="EE114" s="227"/>
      <c r="EF114" s="227"/>
      <c r="EG114" s="227"/>
    </row>
    <row r="115" spans="1:137" s="382" customFormat="1" hidden="1" x14ac:dyDescent="0.15">
      <c r="D115" s="97"/>
      <c r="K115" s="385" t="str">
        <f t="shared" ref="K115:AH115" si="54">IF(K29="","",K29)</f>
        <v/>
      </c>
      <c r="L115" s="385" t="str">
        <f t="shared" si="54"/>
        <v/>
      </c>
      <c r="M115" s="385" t="str">
        <f t="shared" si="54"/>
        <v/>
      </c>
      <c r="N115" s="385" t="str">
        <f t="shared" si="54"/>
        <v/>
      </c>
      <c r="O115" s="385" t="str">
        <f t="shared" si="54"/>
        <v/>
      </c>
      <c r="P115" s="385" t="str">
        <f t="shared" si="54"/>
        <v/>
      </c>
      <c r="Q115" s="385" t="str">
        <f t="shared" si="54"/>
        <v/>
      </c>
      <c r="R115" s="385" t="str">
        <f t="shared" si="54"/>
        <v/>
      </c>
      <c r="S115" s="385" t="str">
        <f t="shared" si="54"/>
        <v/>
      </c>
      <c r="T115" s="385" t="str">
        <f t="shared" si="54"/>
        <v/>
      </c>
      <c r="U115" s="385" t="str">
        <f t="shared" si="54"/>
        <v/>
      </c>
      <c r="V115" s="385" t="str">
        <f t="shared" si="54"/>
        <v/>
      </c>
      <c r="W115" s="385" t="str">
        <f t="shared" si="54"/>
        <v/>
      </c>
      <c r="X115" s="385" t="str">
        <f t="shared" si="54"/>
        <v/>
      </c>
      <c r="Y115" s="385" t="str">
        <f t="shared" si="54"/>
        <v/>
      </c>
      <c r="Z115" s="385" t="str">
        <f t="shared" si="54"/>
        <v/>
      </c>
      <c r="AA115" s="385" t="str">
        <f t="shared" si="54"/>
        <v/>
      </c>
      <c r="AB115" s="385" t="str">
        <f t="shared" si="54"/>
        <v/>
      </c>
      <c r="AC115" s="385" t="str">
        <f t="shared" si="54"/>
        <v/>
      </c>
      <c r="AD115" s="385" t="str">
        <f t="shared" si="54"/>
        <v/>
      </c>
      <c r="AE115" s="385" t="str">
        <f t="shared" si="54"/>
        <v/>
      </c>
      <c r="AF115" s="385" t="str">
        <f t="shared" si="54"/>
        <v/>
      </c>
      <c r="AG115" s="385" t="str">
        <f t="shared" si="54"/>
        <v/>
      </c>
      <c r="AH115" s="385" t="str">
        <f t="shared" si="54"/>
        <v/>
      </c>
      <c r="BB115" s="318"/>
      <c r="BC115" s="318"/>
      <c r="BD115" s="318"/>
      <c r="BE115" s="318"/>
      <c r="BF115" s="318"/>
      <c r="DA115" s="382">
        <v>46</v>
      </c>
      <c r="DB115" s="11" t="s">
        <v>964</v>
      </c>
      <c r="DC115" s="227"/>
      <c r="DD115" s="227"/>
      <c r="DE115" s="372" t="str">
        <f t="shared" ref="DE115:DE150" si="55">IF(COUNTIF($DI$30:$EG$43,DB115)=0,"",COUNTIF($DI$30:$EG$43,DB115))</f>
        <v/>
      </c>
      <c r="DF115" s="227"/>
      <c r="DG115" s="227"/>
      <c r="DH115" s="227"/>
      <c r="DI115" s="227"/>
      <c r="DJ115" s="227"/>
      <c r="DK115" s="227"/>
      <c r="DL115" s="227"/>
      <c r="DM115" s="227"/>
      <c r="DN115" s="227"/>
      <c r="DO115" s="227"/>
      <c r="DP115" s="227"/>
      <c r="DQ115" s="227"/>
      <c r="DR115" s="227"/>
      <c r="DS115" s="227"/>
      <c r="DT115" s="227"/>
      <c r="DU115" s="227"/>
      <c r="DV115" s="227"/>
      <c r="DW115" s="227"/>
      <c r="DX115" s="227"/>
      <c r="DY115" s="227"/>
      <c r="DZ115" s="227"/>
      <c r="EA115" s="227"/>
      <c r="EB115" s="227"/>
      <c r="EC115" s="227"/>
      <c r="ED115" s="227"/>
      <c r="EE115" s="227"/>
      <c r="EF115" s="227"/>
      <c r="EG115" s="227"/>
    </row>
    <row r="116" spans="1:137" s="382" customFormat="1" hidden="1" x14ac:dyDescent="0.15">
      <c r="D116" s="97"/>
      <c r="K116" s="385" t="s">
        <v>239</v>
      </c>
      <c r="L116" s="385" t="s">
        <v>239</v>
      </c>
      <c r="M116" s="385" t="s">
        <v>239</v>
      </c>
      <c r="N116" s="385" t="s">
        <v>239</v>
      </c>
      <c r="O116" s="385" t="s">
        <v>239</v>
      </c>
      <c r="P116" s="385" t="s">
        <v>239</v>
      </c>
      <c r="Q116" s="385" t="s">
        <v>239</v>
      </c>
      <c r="R116" s="385" t="s">
        <v>239</v>
      </c>
      <c r="S116" s="385" t="s">
        <v>239</v>
      </c>
      <c r="T116" s="385" t="s">
        <v>239</v>
      </c>
      <c r="U116" s="385" t="s">
        <v>239</v>
      </c>
      <c r="V116" s="385" t="s">
        <v>239</v>
      </c>
      <c r="W116" s="385" t="s">
        <v>239</v>
      </c>
      <c r="X116" s="385" t="s">
        <v>239</v>
      </c>
      <c r="Y116" s="385" t="s">
        <v>239</v>
      </c>
      <c r="Z116" s="385" t="s">
        <v>239</v>
      </c>
      <c r="AA116" s="385" t="s">
        <v>239</v>
      </c>
      <c r="AB116" s="385" t="s">
        <v>239</v>
      </c>
      <c r="AC116" s="385" t="s">
        <v>239</v>
      </c>
      <c r="AD116" s="385" t="s">
        <v>239</v>
      </c>
      <c r="AE116" s="385" t="s">
        <v>239</v>
      </c>
      <c r="AF116" s="385" t="s">
        <v>239</v>
      </c>
      <c r="AG116" s="385" t="s">
        <v>239</v>
      </c>
      <c r="AH116" s="385" t="s">
        <v>239</v>
      </c>
      <c r="BB116" s="318"/>
      <c r="BC116" s="318"/>
      <c r="BD116" s="318"/>
      <c r="BE116" s="318"/>
      <c r="BF116" s="318"/>
      <c r="DA116" s="382">
        <v>47</v>
      </c>
      <c r="DB116" s="11" t="s">
        <v>965</v>
      </c>
      <c r="DC116" s="227"/>
      <c r="DD116" s="227"/>
      <c r="DE116" s="372" t="str">
        <f t="shared" si="55"/>
        <v/>
      </c>
      <c r="DF116" s="227"/>
      <c r="DG116" s="227"/>
      <c r="DH116" s="227"/>
      <c r="DI116" s="227"/>
      <c r="DJ116" s="227"/>
      <c r="DK116" s="227"/>
      <c r="DL116" s="227"/>
      <c r="DM116" s="227"/>
      <c r="DN116" s="227"/>
      <c r="DO116" s="227"/>
      <c r="DP116" s="227"/>
      <c r="DQ116" s="227"/>
      <c r="DR116" s="227"/>
      <c r="DS116" s="227"/>
      <c r="DT116" s="227"/>
      <c r="DU116" s="227"/>
      <c r="DV116" s="227"/>
      <c r="DW116" s="227"/>
      <c r="DX116" s="227"/>
      <c r="DY116" s="227"/>
      <c r="DZ116" s="227"/>
      <c r="EA116" s="227"/>
      <c r="EB116" s="227"/>
      <c r="EC116" s="227"/>
      <c r="ED116" s="227"/>
      <c r="EE116" s="227"/>
      <c r="EF116" s="227"/>
      <c r="EG116" s="227"/>
    </row>
    <row r="117" spans="1:137" s="382" customFormat="1" hidden="1" x14ac:dyDescent="0.15">
      <c r="A117" s="11"/>
      <c r="D117" s="97"/>
      <c r="K117" s="385" t="str">
        <f>バルブ!$R$13</f>
        <v>5</v>
      </c>
      <c r="L117" s="385" t="str">
        <f>バルブ!$R$13</f>
        <v>5</v>
      </c>
      <c r="M117" s="385" t="str">
        <f>バルブ!$R$13</f>
        <v>5</v>
      </c>
      <c r="N117" s="385" t="str">
        <f>バルブ!$R$13</f>
        <v>5</v>
      </c>
      <c r="O117" s="385" t="str">
        <f>バルブ!$R$13</f>
        <v>5</v>
      </c>
      <c r="P117" s="385" t="str">
        <f>バルブ!$R$13</f>
        <v>5</v>
      </c>
      <c r="Q117" s="385" t="str">
        <f>バルブ!$R$13</f>
        <v>5</v>
      </c>
      <c r="R117" s="385" t="str">
        <f>バルブ!$R$13</f>
        <v>5</v>
      </c>
      <c r="S117" s="385" t="str">
        <f>バルブ!$R$13</f>
        <v>5</v>
      </c>
      <c r="T117" s="385" t="str">
        <f>バルブ!$R$13</f>
        <v>5</v>
      </c>
      <c r="U117" s="385" t="str">
        <f>バルブ!$R$13</f>
        <v>5</v>
      </c>
      <c r="V117" s="385" t="str">
        <f>バルブ!$R$13</f>
        <v>5</v>
      </c>
      <c r="W117" s="385" t="str">
        <f>バルブ!$R$13</f>
        <v>5</v>
      </c>
      <c r="X117" s="385" t="str">
        <f>バルブ!$R$13</f>
        <v>5</v>
      </c>
      <c r="Y117" s="385" t="str">
        <f>バルブ!$R$13</f>
        <v>5</v>
      </c>
      <c r="Z117" s="385" t="str">
        <f>バルブ!$R$13</f>
        <v>5</v>
      </c>
      <c r="AA117" s="385" t="str">
        <f>バルブ!$R$13</f>
        <v>5</v>
      </c>
      <c r="AB117" s="385" t="str">
        <f>バルブ!$R$13</f>
        <v>5</v>
      </c>
      <c r="AC117" s="385" t="str">
        <f>バルブ!$R$13</f>
        <v>5</v>
      </c>
      <c r="AD117" s="385" t="str">
        <f>バルブ!$R$13</f>
        <v>5</v>
      </c>
      <c r="AE117" s="385" t="str">
        <f>バルブ!$R$13</f>
        <v>5</v>
      </c>
      <c r="AF117" s="385" t="str">
        <f>バルブ!$R$13</f>
        <v>5</v>
      </c>
      <c r="AG117" s="385" t="str">
        <f>バルブ!$R$13</f>
        <v>5</v>
      </c>
      <c r="AH117" s="385" t="str">
        <f>バルブ!$R$13</f>
        <v>5</v>
      </c>
      <c r="BB117" s="318"/>
      <c r="BC117" s="318"/>
      <c r="BD117" s="318"/>
      <c r="BE117" s="318"/>
      <c r="BF117" s="318"/>
      <c r="DA117" s="382">
        <v>48</v>
      </c>
      <c r="DB117" s="11" t="s">
        <v>966</v>
      </c>
      <c r="DC117" s="227"/>
      <c r="DD117" s="227"/>
      <c r="DE117" s="372" t="str">
        <f t="shared" si="55"/>
        <v/>
      </c>
      <c r="DF117" s="227"/>
      <c r="DG117" s="227"/>
      <c r="DH117" s="227"/>
      <c r="DI117" s="227"/>
      <c r="DJ117" s="227"/>
      <c r="DK117" s="227"/>
      <c r="DL117" s="227"/>
      <c r="DM117" s="227"/>
      <c r="DN117" s="227"/>
      <c r="DO117" s="227"/>
      <c r="DP117" s="227"/>
      <c r="DQ117" s="227"/>
      <c r="DR117" s="227"/>
      <c r="DS117" s="227"/>
      <c r="DT117" s="227"/>
      <c r="DU117" s="227"/>
      <c r="DV117" s="227"/>
      <c r="DW117" s="227"/>
      <c r="DX117" s="227"/>
      <c r="DY117" s="227"/>
      <c r="DZ117" s="227"/>
      <c r="EA117" s="227"/>
      <c r="EB117" s="227"/>
      <c r="EC117" s="227"/>
      <c r="ED117" s="227"/>
      <c r="EE117" s="227"/>
      <c r="EF117" s="227"/>
      <c r="EG117" s="227"/>
    </row>
    <row r="118" spans="1:137" s="382" customFormat="1" ht="13.5" hidden="1" customHeight="1" x14ac:dyDescent="0.15">
      <c r="K118" s="385" t="str">
        <f>IF(OR(バルブ!$R$16="無記号",バルブ!$E$17&lt;&gt;""),"",バルブ!$R$16)</f>
        <v/>
      </c>
      <c r="L118" s="385" t="str">
        <f>IF(OR(バルブ!$R$16="無記号",バルブ!$E$17&lt;&gt;""),"",バルブ!$R$16)</f>
        <v/>
      </c>
      <c r="M118" s="385" t="str">
        <f>IF(OR(バルブ!$R$16="無記号",バルブ!$E$17&lt;&gt;""),"",バルブ!$R$16)</f>
        <v/>
      </c>
      <c r="N118" s="385" t="str">
        <f>IF(OR(バルブ!$R$16="無記号",バルブ!$E$17&lt;&gt;""),"",バルブ!$R$16)</f>
        <v/>
      </c>
      <c r="O118" s="385" t="str">
        <f>IF(OR(バルブ!$R$16="無記号",バルブ!$E$17&lt;&gt;""),"",バルブ!$R$16)</f>
        <v/>
      </c>
      <c r="P118" s="385" t="str">
        <f>IF(OR(バルブ!$R$16="無記号",バルブ!$E$17&lt;&gt;""),"",バルブ!$R$16)</f>
        <v/>
      </c>
      <c r="Q118" s="385" t="str">
        <f>IF(OR(バルブ!$R$16="無記号",バルブ!$E$17&lt;&gt;""),"",バルブ!$R$16)</f>
        <v/>
      </c>
      <c r="R118" s="385" t="str">
        <f>IF(OR(バルブ!$R$16="無記号",バルブ!$E$17&lt;&gt;""),"",バルブ!$R$16)</f>
        <v/>
      </c>
      <c r="S118" s="385" t="str">
        <f>IF(OR(バルブ!$R$16="無記号",バルブ!$E$17&lt;&gt;""),"",バルブ!$R$16)</f>
        <v/>
      </c>
      <c r="T118" s="385" t="str">
        <f>IF(OR(バルブ!$R$16="無記号",バルブ!$E$17&lt;&gt;""),"",バルブ!$R$16)</f>
        <v/>
      </c>
      <c r="U118" s="385" t="str">
        <f>IF(OR(バルブ!$R$16="無記号",バルブ!$E$17&lt;&gt;""),"",バルブ!$R$16)</f>
        <v/>
      </c>
      <c r="V118" s="385" t="str">
        <f>IF(OR(バルブ!$R$16="無記号",バルブ!$E$17&lt;&gt;""),"",バルブ!$R$16)</f>
        <v/>
      </c>
      <c r="W118" s="385" t="str">
        <f>IF(OR(バルブ!$R$16="無記号",バルブ!$E$17&lt;&gt;""),"",バルブ!$R$16)</f>
        <v/>
      </c>
      <c r="X118" s="385" t="str">
        <f>IF(OR(バルブ!$R$16="無記号",バルブ!$E$17&lt;&gt;""),"",バルブ!$R$16)</f>
        <v/>
      </c>
      <c r="Y118" s="385" t="str">
        <f>IF(OR(バルブ!$R$16="無記号",バルブ!$E$17&lt;&gt;""),"",バルブ!$R$16)</f>
        <v/>
      </c>
      <c r="Z118" s="385" t="str">
        <f>IF(OR(バルブ!$R$16="無記号",バルブ!$E$17&lt;&gt;""),"",バルブ!$R$16)</f>
        <v/>
      </c>
      <c r="AA118" s="385" t="str">
        <f>IF(OR(バルブ!$R$16="無記号",バルブ!$E$17&lt;&gt;""),"",バルブ!$R$16)</f>
        <v/>
      </c>
      <c r="AB118" s="385" t="str">
        <f>IF(OR(バルブ!$R$16="無記号",バルブ!$E$17&lt;&gt;""),"",バルブ!$R$16)</f>
        <v/>
      </c>
      <c r="AC118" s="385" t="str">
        <f>IF(OR(バルブ!$R$16="無記号",バルブ!$E$17&lt;&gt;""),"",バルブ!$R$16)</f>
        <v/>
      </c>
      <c r="AD118" s="385" t="str">
        <f>IF(OR(バルブ!$R$16="無記号",バルブ!$E$17&lt;&gt;""),"",バルブ!$R$16)</f>
        <v/>
      </c>
      <c r="AE118" s="385" t="str">
        <f>IF(OR(バルブ!$R$16="無記号",バルブ!$E$17&lt;&gt;""),"",バルブ!$R$16)</f>
        <v/>
      </c>
      <c r="AF118" s="385" t="str">
        <f>IF(OR(バルブ!$R$16="無記号",バルブ!$E$17&lt;&gt;""),"",バルブ!$R$16)</f>
        <v/>
      </c>
      <c r="AG118" s="385" t="str">
        <f>IF(OR(バルブ!$R$16="無記号",バルブ!$E$17&lt;&gt;""),"",バルブ!$R$16)</f>
        <v/>
      </c>
      <c r="AH118" s="385" t="str">
        <f>IF(OR(バルブ!$R$16="無記号",バルブ!$E$17&lt;&gt;""),"",バルブ!$R$16)</f>
        <v/>
      </c>
      <c r="BB118" s="318"/>
      <c r="BC118" s="318"/>
      <c r="BD118" s="318"/>
      <c r="BE118" s="318"/>
      <c r="BF118" s="318"/>
      <c r="DA118" s="382">
        <v>49</v>
      </c>
      <c r="DB118" s="11" t="s">
        <v>967</v>
      </c>
      <c r="DC118" s="227"/>
      <c r="DD118" s="227"/>
      <c r="DE118" s="372" t="str">
        <f t="shared" si="55"/>
        <v/>
      </c>
      <c r="DF118" s="227"/>
      <c r="DG118" s="227"/>
      <c r="DH118" s="227"/>
      <c r="DI118" s="227"/>
      <c r="DJ118" s="227"/>
      <c r="DK118" s="227"/>
      <c r="DL118" s="227"/>
      <c r="DM118" s="227"/>
      <c r="DN118" s="227"/>
      <c r="DO118" s="227"/>
      <c r="DP118" s="227"/>
      <c r="DQ118" s="227"/>
      <c r="DR118" s="227"/>
      <c r="DS118" s="227"/>
      <c r="DT118" s="227"/>
      <c r="DU118" s="227"/>
      <c r="DV118" s="227"/>
      <c r="DW118" s="227"/>
      <c r="DX118" s="227"/>
      <c r="DY118" s="227"/>
      <c r="DZ118" s="227"/>
      <c r="EA118" s="227"/>
      <c r="EB118" s="227"/>
      <c r="EC118" s="227"/>
      <c r="ED118" s="227"/>
      <c r="EE118" s="227"/>
      <c r="EF118" s="227"/>
      <c r="EG118" s="227"/>
    </row>
    <row r="119" spans="1:137" s="382" customFormat="1" ht="13.5" hidden="1" customHeight="1" x14ac:dyDescent="0.15">
      <c r="K119" s="385" t="str">
        <f>IF(バルブ!$V$19&lt;&gt;$AJ$119,バルブ!$V$19,IF(K19="","",K19))</f>
        <v/>
      </c>
      <c r="L119" s="385" t="str">
        <f>IF(バルブ!$V$19&lt;&gt;$AJ$119,バルブ!$V$19,IF(L19="","",L19))</f>
        <v/>
      </c>
      <c r="M119" s="385" t="str">
        <f>IF(バルブ!$V$19&lt;&gt;$AJ$119,バルブ!$V$19,IF(M19="","",M19))</f>
        <v/>
      </c>
      <c r="N119" s="385" t="str">
        <f>IF(バルブ!$V$19&lt;&gt;$AJ$119,バルブ!$V$19,IF(N19="","",N19))</f>
        <v/>
      </c>
      <c r="O119" s="385" t="str">
        <f>IF(バルブ!$V$19&lt;&gt;$AJ$119,バルブ!$V$19,IF(O19="","",O19))</f>
        <v/>
      </c>
      <c r="P119" s="385" t="str">
        <f>IF(バルブ!$V$19&lt;&gt;$AJ$119,バルブ!$V$19,IF(P19="","",P19))</f>
        <v/>
      </c>
      <c r="Q119" s="385" t="str">
        <f>IF(バルブ!$V$19&lt;&gt;$AJ$119,バルブ!$V$19,IF(Q19="","",Q19))</f>
        <v/>
      </c>
      <c r="R119" s="385" t="str">
        <f>IF(バルブ!$V$19&lt;&gt;$AJ$119,バルブ!$V$19,IF(R19="","",R19))</f>
        <v/>
      </c>
      <c r="S119" s="385" t="str">
        <f>IF(バルブ!$V$19&lt;&gt;$AJ$119,バルブ!$V$19,IF(S19="","",S19))</f>
        <v/>
      </c>
      <c r="T119" s="385" t="str">
        <f>IF(バルブ!$V$19&lt;&gt;$AJ$119,バルブ!$V$19,IF(T19="","",T19))</f>
        <v/>
      </c>
      <c r="U119" s="385" t="str">
        <f>IF(バルブ!$V$19&lt;&gt;$AJ$119,バルブ!$V$19,IF(U19="","",U19))</f>
        <v/>
      </c>
      <c r="V119" s="385" t="str">
        <f>IF(バルブ!$V$19&lt;&gt;$AJ$119,バルブ!$V$19,IF(V19="","",V19))</f>
        <v/>
      </c>
      <c r="W119" s="385" t="str">
        <f>IF(バルブ!$V$19&lt;&gt;$AJ$119,バルブ!$V$19,IF(W19="","",W19))</f>
        <v/>
      </c>
      <c r="X119" s="385" t="str">
        <f>IF(バルブ!$V$19&lt;&gt;$AJ$119,バルブ!$V$19,IF(X19="","",X19))</f>
        <v/>
      </c>
      <c r="Y119" s="385" t="str">
        <f>IF(バルブ!$V$19&lt;&gt;$AJ$119,バルブ!$V$19,IF(Y19="","",Y19))</f>
        <v/>
      </c>
      <c r="Z119" s="385" t="str">
        <f>IF(バルブ!$V$19&lt;&gt;$AJ$119,バルブ!$V$19,IF(Z19="","",Z19))</f>
        <v/>
      </c>
      <c r="AA119" s="385" t="str">
        <f>IF(バルブ!$V$19&lt;&gt;$AJ$119,バルブ!$V$19,IF(AA19="","",AA19))</f>
        <v/>
      </c>
      <c r="AB119" s="385" t="str">
        <f>IF(バルブ!$V$19&lt;&gt;$AJ$119,バルブ!$V$19,IF(AB19="","",AB19))</f>
        <v/>
      </c>
      <c r="AC119" s="385" t="str">
        <f>IF(バルブ!$V$19&lt;&gt;$AJ$119,バルブ!$V$19,IF(AC19="","",AC19))</f>
        <v/>
      </c>
      <c r="AD119" s="385" t="str">
        <f>IF(バルブ!$V$19&lt;&gt;$AJ$119,バルブ!$V$19,IF(AD19="","",AD19))</f>
        <v/>
      </c>
      <c r="AE119" s="385" t="str">
        <f>IF(バルブ!$V$19&lt;&gt;$AJ$119,バルブ!$V$19,IF(AE19="","",AE19))</f>
        <v/>
      </c>
      <c r="AF119" s="385" t="str">
        <f>IF(バルブ!$V$19&lt;&gt;$AJ$119,バルブ!$V$19,IF(AF19="","",AF19))</f>
        <v/>
      </c>
      <c r="AG119" s="385" t="str">
        <f>IF(バルブ!$V$19&lt;&gt;$AJ$119,バルブ!$V$19,IF(AG19="","",AG19))</f>
        <v/>
      </c>
      <c r="AH119" s="385" t="str">
        <f>IF(バルブ!$V$19&lt;&gt;$AJ$119,バルブ!$V$19,IF(AH19="","",AH19))</f>
        <v/>
      </c>
      <c r="AJ119" s="382" t="s">
        <v>88</v>
      </c>
      <c r="BB119" s="318"/>
      <c r="BC119" s="318"/>
      <c r="BD119" s="318"/>
      <c r="BE119" s="318"/>
      <c r="BF119" s="318"/>
      <c r="DA119" s="382">
        <v>50</v>
      </c>
      <c r="DB119" s="11" t="s">
        <v>968</v>
      </c>
      <c r="DC119" s="227"/>
      <c r="DD119" s="227"/>
      <c r="DE119" s="372" t="str">
        <f t="shared" si="55"/>
        <v/>
      </c>
      <c r="DF119" s="227"/>
      <c r="DG119" s="227"/>
      <c r="DH119" s="227"/>
      <c r="DI119" s="227"/>
      <c r="DJ119" s="227"/>
      <c r="DK119" s="227"/>
      <c r="DL119" s="227"/>
      <c r="DM119" s="227"/>
      <c r="DN119" s="227"/>
      <c r="DO119" s="227"/>
      <c r="DP119" s="227"/>
      <c r="DQ119" s="227"/>
      <c r="DR119" s="227"/>
      <c r="DS119" s="227"/>
      <c r="DT119" s="227"/>
      <c r="DU119" s="227"/>
      <c r="DV119" s="227"/>
      <c r="DW119" s="227"/>
      <c r="DX119" s="227"/>
      <c r="DY119" s="227"/>
      <c r="DZ119" s="227"/>
      <c r="EA119" s="227"/>
      <c r="EB119" s="227"/>
      <c r="EC119" s="227"/>
      <c r="ED119" s="227"/>
      <c r="EE119" s="227"/>
      <c r="EF119" s="227"/>
      <c r="EG119" s="227"/>
    </row>
    <row r="120" spans="1:137" s="382" customFormat="1" ht="13.5" hidden="1" customHeight="1" x14ac:dyDescent="0.15">
      <c r="K120" s="385">
        <v>1</v>
      </c>
      <c r="L120" s="385">
        <v>1</v>
      </c>
      <c r="M120" s="385">
        <v>1</v>
      </c>
      <c r="N120" s="385">
        <v>1</v>
      </c>
      <c r="O120" s="385">
        <v>1</v>
      </c>
      <c r="P120" s="385">
        <v>1</v>
      </c>
      <c r="Q120" s="385">
        <v>1</v>
      </c>
      <c r="R120" s="385">
        <v>1</v>
      </c>
      <c r="S120" s="385">
        <v>1</v>
      </c>
      <c r="T120" s="385">
        <v>1</v>
      </c>
      <c r="U120" s="385">
        <v>1</v>
      </c>
      <c r="V120" s="385">
        <v>1</v>
      </c>
      <c r="W120" s="385">
        <v>1</v>
      </c>
      <c r="X120" s="385">
        <v>1</v>
      </c>
      <c r="Y120" s="385">
        <v>1</v>
      </c>
      <c r="Z120" s="385">
        <v>1</v>
      </c>
      <c r="AA120" s="385">
        <v>1</v>
      </c>
      <c r="AB120" s="385">
        <v>1</v>
      </c>
      <c r="AC120" s="385">
        <v>1</v>
      </c>
      <c r="AD120" s="385">
        <v>1</v>
      </c>
      <c r="AE120" s="385">
        <v>1</v>
      </c>
      <c r="AF120" s="385">
        <v>1</v>
      </c>
      <c r="AG120" s="385">
        <v>1</v>
      </c>
      <c r="AH120" s="385">
        <v>1</v>
      </c>
      <c r="BB120" s="318"/>
      <c r="BC120" s="318"/>
      <c r="BD120" s="318"/>
      <c r="BE120" s="318"/>
      <c r="BF120" s="318"/>
      <c r="DA120" s="382">
        <v>51</v>
      </c>
      <c r="DB120" s="11" t="s">
        <v>969</v>
      </c>
      <c r="DC120" s="227"/>
      <c r="DD120" s="227"/>
      <c r="DE120" s="372" t="str">
        <f t="shared" si="55"/>
        <v/>
      </c>
      <c r="DF120" s="227"/>
      <c r="DG120" s="227"/>
      <c r="DH120" s="227"/>
      <c r="DI120" s="227"/>
      <c r="DJ120" s="227"/>
      <c r="DK120" s="227"/>
      <c r="DL120" s="227"/>
      <c r="DM120" s="227"/>
      <c r="DN120" s="227"/>
      <c r="DO120" s="227"/>
      <c r="DP120" s="227"/>
      <c r="DQ120" s="227"/>
      <c r="DR120" s="227"/>
      <c r="DS120" s="227"/>
      <c r="DT120" s="227"/>
      <c r="DU120" s="227"/>
      <c r="DV120" s="227"/>
      <c r="DW120" s="227"/>
      <c r="DX120" s="227"/>
      <c r="DY120" s="227"/>
      <c r="DZ120" s="227"/>
      <c r="EA120" s="227"/>
      <c r="EB120" s="227"/>
      <c r="EC120" s="227"/>
      <c r="ED120" s="227"/>
      <c r="EE120" s="227"/>
      <c r="EF120" s="227"/>
      <c r="EG120" s="227"/>
    </row>
    <row r="121" spans="1:137" s="382" customFormat="1" ht="13.5" hidden="1" customHeight="1" x14ac:dyDescent="0.15">
      <c r="K121" s="382" t="str">
        <f t="shared" ref="K121:AH121" si="56">IF(K17="","","-"&amp;K17)</f>
        <v/>
      </c>
      <c r="L121" s="382" t="str">
        <f t="shared" si="56"/>
        <v/>
      </c>
      <c r="M121" s="382" t="str">
        <f t="shared" si="56"/>
        <v/>
      </c>
      <c r="N121" s="382" t="str">
        <f t="shared" si="56"/>
        <v/>
      </c>
      <c r="O121" s="382" t="str">
        <f t="shared" si="56"/>
        <v/>
      </c>
      <c r="P121" s="382" t="str">
        <f t="shared" si="56"/>
        <v/>
      </c>
      <c r="Q121" s="382" t="str">
        <f t="shared" si="56"/>
        <v/>
      </c>
      <c r="R121" s="382" t="str">
        <f t="shared" si="56"/>
        <v/>
      </c>
      <c r="S121" s="382" t="str">
        <f t="shared" si="56"/>
        <v/>
      </c>
      <c r="T121" s="382" t="str">
        <f t="shared" si="56"/>
        <v/>
      </c>
      <c r="U121" s="382" t="str">
        <f t="shared" si="56"/>
        <v/>
      </c>
      <c r="V121" s="382" t="str">
        <f t="shared" si="56"/>
        <v/>
      </c>
      <c r="W121" s="382" t="str">
        <f t="shared" si="56"/>
        <v/>
      </c>
      <c r="X121" s="382" t="str">
        <f t="shared" si="56"/>
        <v/>
      </c>
      <c r="Y121" s="382" t="str">
        <f t="shared" si="56"/>
        <v/>
      </c>
      <c r="Z121" s="382" t="str">
        <f t="shared" si="56"/>
        <v/>
      </c>
      <c r="AA121" s="382" t="str">
        <f t="shared" si="56"/>
        <v/>
      </c>
      <c r="AB121" s="382" t="str">
        <f t="shared" si="56"/>
        <v/>
      </c>
      <c r="AC121" s="382" t="str">
        <f t="shared" si="56"/>
        <v/>
      </c>
      <c r="AD121" s="382" t="str">
        <f t="shared" si="56"/>
        <v/>
      </c>
      <c r="AE121" s="382" t="str">
        <f t="shared" si="56"/>
        <v/>
      </c>
      <c r="AF121" s="382" t="str">
        <f t="shared" si="56"/>
        <v/>
      </c>
      <c r="AG121" s="382" t="str">
        <f t="shared" si="56"/>
        <v/>
      </c>
      <c r="AH121" s="382" t="str">
        <f t="shared" si="56"/>
        <v/>
      </c>
      <c r="BB121" s="318"/>
      <c r="BC121" s="318"/>
      <c r="BD121" s="318"/>
      <c r="BE121" s="318"/>
      <c r="BF121" s="318"/>
      <c r="DA121" s="382">
        <v>52</v>
      </c>
      <c r="DB121" s="11" t="s">
        <v>970</v>
      </c>
      <c r="DC121" s="227"/>
      <c r="DD121" s="227"/>
      <c r="DE121" s="372" t="str">
        <f t="shared" si="55"/>
        <v/>
      </c>
      <c r="DF121" s="227"/>
      <c r="DG121" s="227"/>
      <c r="DH121" s="227"/>
      <c r="DI121" s="227"/>
      <c r="DJ121" s="227"/>
      <c r="DK121" s="227"/>
      <c r="DL121" s="227"/>
      <c r="DM121" s="227"/>
      <c r="DN121" s="227"/>
      <c r="DO121" s="227"/>
      <c r="DP121" s="227"/>
      <c r="DQ121" s="227"/>
      <c r="DR121" s="227"/>
      <c r="DS121" s="227"/>
      <c r="DT121" s="227"/>
      <c r="DU121" s="227"/>
      <c r="DV121" s="227"/>
      <c r="DW121" s="227"/>
      <c r="DX121" s="227"/>
      <c r="DY121" s="227"/>
      <c r="DZ121" s="227"/>
      <c r="EA121" s="227"/>
      <c r="EB121" s="227"/>
      <c r="EC121" s="227"/>
      <c r="ED121" s="227"/>
      <c r="EE121" s="227"/>
      <c r="EF121" s="227"/>
      <c r="EG121" s="227"/>
    </row>
    <row r="122" spans="1:137" s="382" customFormat="1" ht="13.5" hidden="1" customHeight="1" x14ac:dyDescent="0.15">
      <c r="K122" s="382" t="str">
        <f>IF(バルブ!$R$22="無記号","",IF(AND(K36="O",バルブ!$R$22="K"),"",IF(AND(K36="O",バルブ!$R$22="H"),"-B","-"&amp;バルブ!$R$22)))</f>
        <v/>
      </c>
      <c r="L122" s="382" t="str">
        <f>IF(バルブ!$R$22="無記号","",IF(AND(L36="O",バルブ!$R$22="K"),"",IF(AND(L36="O",バルブ!$R$22="H"),"-B","-"&amp;バルブ!$R$22)))</f>
        <v/>
      </c>
      <c r="M122" s="382" t="str">
        <f>IF(バルブ!$R$22="無記号","",IF(AND(M36="O",バルブ!$R$22="K"),"",IF(AND(M36="O",バルブ!$R$22="H"),"-B","-"&amp;バルブ!$R$22)))</f>
        <v/>
      </c>
      <c r="N122" s="382" t="str">
        <f>IF(バルブ!$R$22="無記号","",IF(AND(N36="O",バルブ!$R$22="K"),"",IF(AND(N36="O",バルブ!$R$22="H"),"-B","-"&amp;バルブ!$R$22)))</f>
        <v/>
      </c>
      <c r="O122" s="382" t="str">
        <f>IF(バルブ!$R$22="無記号","",IF(AND(O36="O",バルブ!$R$22="K"),"",IF(AND(O36="O",バルブ!$R$22="H"),"-B","-"&amp;バルブ!$R$22)))</f>
        <v/>
      </c>
      <c r="P122" s="382" t="str">
        <f>IF(バルブ!$R$22="無記号","",IF(AND(P36="O",バルブ!$R$22="K"),"",IF(AND(P36="O",バルブ!$R$22="H"),"-B","-"&amp;バルブ!$R$22)))</f>
        <v/>
      </c>
      <c r="Q122" s="382" t="str">
        <f>IF(バルブ!$R$22="無記号","",IF(AND(Q36="O",バルブ!$R$22="K"),"",IF(AND(Q36="O",バルブ!$R$22="H"),"-B","-"&amp;バルブ!$R$22)))</f>
        <v/>
      </c>
      <c r="R122" s="382" t="str">
        <f>IF(バルブ!$R$22="無記号","",IF(AND(R36="O",バルブ!$R$22="K"),"",IF(AND(R36="O",バルブ!$R$22="H"),"-B","-"&amp;バルブ!$R$22)))</f>
        <v/>
      </c>
      <c r="S122" s="382" t="str">
        <f>IF(バルブ!$R$22="無記号","",IF(AND(S36="O",バルブ!$R$22="K"),"",IF(AND(S36="O",バルブ!$R$22="H"),"-B","-"&amp;バルブ!$R$22)))</f>
        <v/>
      </c>
      <c r="T122" s="382" t="str">
        <f>IF(バルブ!$R$22="無記号","",IF(AND(T36="O",バルブ!$R$22="K"),"",IF(AND(T36="O",バルブ!$R$22="H"),"-B","-"&amp;バルブ!$R$22)))</f>
        <v/>
      </c>
      <c r="U122" s="382" t="str">
        <f>IF(バルブ!$R$22="無記号","",IF(AND(U36="O",バルブ!$R$22="K"),"",IF(AND(U36="O",バルブ!$R$22="H"),"-B","-"&amp;バルブ!$R$22)))</f>
        <v/>
      </c>
      <c r="V122" s="382" t="str">
        <f>IF(バルブ!$R$22="無記号","",IF(AND(V36="O",バルブ!$R$22="K"),"",IF(AND(V36="O",バルブ!$R$22="H"),"-B","-"&amp;バルブ!$R$22)))</f>
        <v/>
      </c>
      <c r="W122" s="382" t="str">
        <f>IF(バルブ!$R$22="無記号","",IF(AND(W36="O",バルブ!$R$22="K"),"",IF(AND(W36="O",バルブ!$R$22="H"),"-B","-"&amp;バルブ!$R$22)))</f>
        <v/>
      </c>
      <c r="X122" s="382" t="str">
        <f>IF(バルブ!$R$22="無記号","",IF(AND(X36="O",バルブ!$R$22="K"),"",IF(AND(X36="O",バルブ!$R$22="H"),"-B","-"&amp;バルブ!$R$22)))</f>
        <v/>
      </c>
      <c r="Y122" s="382" t="str">
        <f>IF(バルブ!$R$22="無記号","",IF(AND(Y36="O",バルブ!$R$22="K"),"",IF(AND(Y36="O",バルブ!$R$22="H"),"-B","-"&amp;バルブ!$R$22)))</f>
        <v/>
      </c>
      <c r="Z122" s="382" t="str">
        <f>IF(バルブ!$R$22="無記号","",IF(AND(Z36="O",バルブ!$R$22="K"),"",IF(AND(Z36="O",バルブ!$R$22="H"),"-B","-"&amp;バルブ!$R$22)))</f>
        <v/>
      </c>
      <c r="AA122" s="382" t="str">
        <f>IF(バルブ!$R$22="無記号","",IF(AND(AA36="O",バルブ!$R$22="K"),"",IF(AND(AA36="O",バルブ!$R$22="H"),"-B","-"&amp;バルブ!$R$22)))</f>
        <v/>
      </c>
      <c r="AB122" s="382" t="str">
        <f>IF(バルブ!$R$22="無記号","",IF(AND(AB36="O",バルブ!$R$22="K"),"",IF(AND(AB36="O",バルブ!$R$22="H"),"-B","-"&amp;バルブ!$R$22)))</f>
        <v/>
      </c>
      <c r="AC122" s="382" t="str">
        <f>IF(バルブ!$R$22="無記号","",IF(AND(AC36="O",バルブ!$R$22="K"),"",IF(AND(AC36="O",バルブ!$R$22="H"),"-B","-"&amp;バルブ!$R$22)))</f>
        <v/>
      </c>
      <c r="AD122" s="382" t="str">
        <f>IF(バルブ!$R$22="無記号","",IF(AND(AD36="O",バルブ!$R$22="K"),"",IF(AND(AD36="O",バルブ!$R$22="H"),"-B","-"&amp;バルブ!$R$22)))</f>
        <v/>
      </c>
      <c r="AE122" s="382" t="str">
        <f>IF(バルブ!$R$22="無記号","",IF(AND(AE36="O",バルブ!$R$22="K"),"",IF(AND(AE36="O",バルブ!$R$22="H"),"-B","-"&amp;バルブ!$R$22)))</f>
        <v/>
      </c>
      <c r="AF122" s="382" t="str">
        <f>IF(バルブ!$R$22="無記号","",IF(AND(AF36="O",バルブ!$R$22="K"),"",IF(AND(AF36="O",バルブ!$R$22="H"),"-B","-"&amp;バルブ!$R$22)))</f>
        <v/>
      </c>
      <c r="AG122" s="382" t="str">
        <f>IF(バルブ!$R$22="無記号","",IF(AND(AG36="O",バルブ!$R$22="K"),"",IF(AND(AG36="O",バルブ!$R$22="H"),"-B","-"&amp;バルブ!$R$22)))</f>
        <v/>
      </c>
      <c r="AH122" s="382" t="str">
        <f>IF(バルブ!$R$22="無記号","",IF(AND(AH36="O",バルブ!$R$22="K"),"",IF(AND(AH36="O",バルブ!$R$22="H"),"-B","-"&amp;バルブ!$R$22)))</f>
        <v/>
      </c>
      <c r="BB122" s="318"/>
      <c r="BC122" s="318"/>
      <c r="BD122" s="318"/>
      <c r="BE122" s="318"/>
      <c r="BF122" s="318"/>
      <c r="DA122" s="382">
        <v>53</v>
      </c>
      <c r="DB122" s="11" t="s">
        <v>971</v>
      </c>
      <c r="DC122" s="227"/>
      <c r="DD122" s="227"/>
      <c r="DE122" s="372" t="str">
        <f t="shared" si="55"/>
        <v/>
      </c>
      <c r="DF122" s="227"/>
      <c r="DG122" s="227"/>
      <c r="DH122" s="227"/>
      <c r="DI122" s="227"/>
      <c r="DJ122" s="227"/>
      <c r="DK122" s="227"/>
      <c r="DL122" s="227"/>
      <c r="DM122" s="227"/>
      <c r="DN122" s="227"/>
      <c r="DO122" s="227"/>
      <c r="DP122" s="227"/>
      <c r="DQ122" s="227"/>
      <c r="DR122" s="227"/>
      <c r="DS122" s="227"/>
      <c r="DT122" s="227"/>
      <c r="DU122" s="227"/>
      <c r="DV122" s="227"/>
      <c r="DW122" s="227"/>
      <c r="DX122" s="227"/>
      <c r="DY122" s="227"/>
      <c r="DZ122" s="227"/>
      <c r="EA122" s="227"/>
      <c r="EB122" s="227"/>
      <c r="EC122" s="227"/>
      <c r="ED122" s="227"/>
      <c r="EE122" s="227"/>
      <c r="EF122" s="227"/>
      <c r="EG122" s="227"/>
    </row>
    <row r="123" spans="1:137" s="382" customFormat="1" ht="13.5" hidden="1" customHeight="1" x14ac:dyDescent="0.15">
      <c r="K123" s="382" t="str">
        <f>IF(バルブ!$R$25="無記号","",バルブ!$R$25)</f>
        <v/>
      </c>
      <c r="L123" s="382" t="str">
        <f>IF(バルブ!$R$25="無記号","",バルブ!$R$25)</f>
        <v/>
      </c>
      <c r="M123" s="382" t="str">
        <f>IF(バルブ!$R$25="無記号","",バルブ!$R$25)</f>
        <v/>
      </c>
      <c r="N123" s="382" t="str">
        <f>IF(バルブ!$R$25="無記号","",バルブ!$R$25)</f>
        <v/>
      </c>
      <c r="O123" s="382" t="str">
        <f>IF(バルブ!$R$25="無記号","",バルブ!$R$25)</f>
        <v/>
      </c>
      <c r="P123" s="382" t="str">
        <f>IF(バルブ!$R$25="無記号","",バルブ!$R$25)</f>
        <v/>
      </c>
      <c r="Q123" s="382" t="str">
        <f>IF(バルブ!$R$25="無記号","",バルブ!$R$25)</f>
        <v/>
      </c>
      <c r="R123" s="382" t="str">
        <f>IF(バルブ!$R$25="無記号","",バルブ!$R$25)</f>
        <v/>
      </c>
      <c r="S123" s="382" t="str">
        <f>IF(バルブ!$R$25="無記号","",バルブ!$R$25)</f>
        <v/>
      </c>
      <c r="T123" s="382" t="str">
        <f>IF(バルブ!$R$25="無記号","",バルブ!$R$25)</f>
        <v/>
      </c>
      <c r="U123" s="382" t="str">
        <f>IF(バルブ!$R$25="無記号","",バルブ!$R$25)</f>
        <v/>
      </c>
      <c r="V123" s="382" t="str">
        <f>IF(バルブ!$R$25="無記号","",バルブ!$R$25)</f>
        <v/>
      </c>
      <c r="W123" s="382" t="str">
        <f>IF(バルブ!$R$25="無記号","",バルブ!$R$25)</f>
        <v/>
      </c>
      <c r="X123" s="382" t="str">
        <f>IF(バルブ!$R$25="無記号","",バルブ!$R$25)</f>
        <v/>
      </c>
      <c r="Y123" s="382" t="str">
        <f>IF(バルブ!$R$25="無記号","",バルブ!$R$25)</f>
        <v/>
      </c>
      <c r="Z123" s="382" t="str">
        <f>IF(バルブ!$R$25="無記号","",バルブ!$R$25)</f>
        <v/>
      </c>
      <c r="AA123" s="382" t="str">
        <f>IF(バルブ!$R$25="無記号","",バルブ!$R$25)</f>
        <v/>
      </c>
      <c r="AB123" s="382" t="str">
        <f>IF(バルブ!$R$25="無記号","",バルブ!$R$25)</f>
        <v/>
      </c>
      <c r="AC123" s="382" t="str">
        <f>IF(バルブ!$R$25="無記号","",バルブ!$R$25)</f>
        <v/>
      </c>
      <c r="AD123" s="382" t="str">
        <f>IF(バルブ!$R$25="無記号","",バルブ!$R$25)</f>
        <v/>
      </c>
      <c r="AE123" s="382" t="str">
        <f>IF(バルブ!$R$25="無記号","",バルブ!$R$25)</f>
        <v/>
      </c>
      <c r="AF123" s="382" t="str">
        <f>IF(バルブ!$R$25="無記号","",バルブ!$R$25)</f>
        <v/>
      </c>
      <c r="AG123" s="382" t="str">
        <f>IF(バルブ!$R$25="無記号","",バルブ!$R$25)</f>
        <v/>
      </c>
      <c r="AH123" s="382" t="str">
        <f>IF(バルブ!$R$25="無記号","",バルブ!$R$25)</f>
        <v/>
      </c>
      <c r="BB123" s="318"/>
      <c r="BC123" s="318"/>
      <c r="BD123" s="318"/>
      <c r="BE123" s="318"/>
      <c r="BF123" s="318"/>
      <c r="DA123" s="382">
        <v>54</v>
      </c>
      <c r="DB123" s="11" t="s">
        <v>972</v>
      </c>
      <c r="DC123" s="227"/>
      <c r="DD123" s="227"/>
      <c r="DE123" s="372" t="str">
        <f t="shared" si="55"/>
        <v/>
      </c>
      <c r="DF123" s="227"/>
      <c r="DG123" s="227"/>
      <c r="DH123" s="227"/>
      <c r="DI123" s="227"/>
      <c r="DJ123" s="227"/>
      <c r="DK123" s="227"/>
      <c r="DL123" s="227"/>
      <c r="DM123" s="227"/>
      <c r="DN123" s="227"/>
      <c r="DO123" s="227"/>
      <c r="DP123" s="227"/>
      <c r="DQ123" s="227"/>
      <c r="DR123" s="227"/>
      <c r="DS123" s="227"/>
      <c r="DT123" s="227"/>
      <c r="DU123" s="227"/>
      <c r="DV123" s="227"/>
      <c r="DW123" s="227"/>
      <c r="DX123" s="227"/>
      <c r="DY123" s="227"/>
      <c r="DZ123" s="227"/>
      <c r="EA123" s="227"/>
      <c r="EB123" s="227"/>
      <c r="EC123" s="227"/>
      <c r="ED123" s="227"/>
      <c r="EE123" s="227"/>
      <c r="EF123" s="227"/>
      <c r="EG123" s="227"/>
    </row>
    <row r="124" spans="1:137" s="382" customFormat="1" ht="13.5" hidden="1" customHeight="1" x14ac:dyDescent="0.15">
      <c r="K124" s="385" t="str">
        <f>IF(K38&lt;&gt;"","SY70M-78-2A-"&amp;K38,"")</f>
        <v/>
      </c>
      <c r="L124" s="385" t="str">
        <f t="shared" ref="L124:AH124" si="57">IF(L38&lt;&gt;"","SY70M-78-2A-"&amp;L38,"")</f>
        <v/>
      </c>
      <c r="M124" s="385" t="str">
        <f t="shared" si="57"/>
        <v/>
      </c>
      <c r="N124" s="385" t="str">
        <f t="shared" si="57"/>
        <v/>
      </c>
      <c r="O124" s="385" t="str">
        <f t="shared" si="57"/>
        <v/>
      </c>
      <c r="P124" s="385" t="str">
        <f t="shared" si="57"/>
        <v/>
      </c>
      <c r="Q124" s="385" t="str">
        <f t="shared" si="57"/>
        <v/>
      </c>
      <c r="R124" s="385" t="str">
        <f t="shared" si="57"/>
        <v/>
      </c>
      <c r="S124" s="385" t="str">
        <f t="shared" si="57"/>
        <v/>
      </c>
      <c r="T124" s="385" t="str">
        <f t="shared" si="57"/>
        <v/>
      </c>
      <c r="U124" s="385" t="str">
        <f t="shared" si="57"/>
        <v/>
      </c>
      <c r="V124" s="385" t="str">
        <f t="shared" si="57"/>
        <v/>
      </c>
      <c r="W124" s="385" t="str">
        <f t="shared" si="57"/>
        <v/>
      </c>
      <c r="X124" s="385" t="str">
        <f t="shared" si="57"/>
        <v/>
      </c>
      <c r="Y124" s="385" t="str">
        <f t="shared" si="57"/>
        <v/>
      </c>
      <c r="Z124" s="385" t="str">
        <f t="shared" si="57"/>
        <v/>
      </c>
      <c r="AA124" s="385" t="str">
        <f t="shared" si="57"/>
        <v/>
      </c>
      <c r="AB124" s="385" t="str">
        <f t="shared" si="57"/>
        <v/>
      </c>
      <c r="AC124" s="385" t="str">
        <f t="shared" si="57"/>
        <v/>
      </c>
      <c r="AD124" s="385" t="str">
        <f t="shared" si="57"/>
        <v/>
      </c>
      <c r="AE124" s="385" t="str">
        <f t="shared" si="57"/>
        <v/>
      </c>
      <c r="AF124" s="385" t="str">
        <f t="shared" si="57"/>
        <v/>
      </c>
      <c r="AG124" s="385" t="str">
        <f t="shared" si="57"/>
        <v/>
      </c>
      <c r="AH124" s="385" t="str">
        <f t="shared" si="57"/>
        <v/>
      </c>
      <c r="BB124" s="318"/>
      <c r="BC124" s="318"/>
      <c r="BD124" s="318"/>
      <c r="BE124" s="318"/>
      <c r="BF124" s="318"/>
      <c r="DA124" s="382">
        <v>55</v>
      </c>
      <c r="DB124" s="11" t="s">
        <v>973</v>
      </c>
      <c r="DC124" s="227"/>
      <c r="DD124" s="227"/>
      <c r="DE124" s="372" t="str">
        <f t="shared" si="55"/>
        <v/>
      </c>
      <c r="DF124" s="227"/>
      <c r="DG124" s="227"/>
      <c r="DH124" s="227"/>
      <c r="DI124" s="227"/>
      <c r="DJ124" s="227"/>
      <c r="DK124" s="227"/>
      <c r="DL124" s="227"/>
      <c r="DM124" s="227"/>
      <c r="DN124" s="227"/>
      <c r="DO124" s="227"/>
      <c r="DP124" s="227"/>
      <c r="DQ124" s="227"/>
      <c r="DR124" s="227"/>
      <c r="DS124" s="227"/>
      <c r="DT124" s="227"/>
      <c r="DU124" s="227"/>
      <c r="DV124" s="227"/>
      <c r="DW124" s="227"/>
      <c r="DX124" s="227"/>
      <c r="DY124" s="227"/>
      <c r="DZ124" s="227"/>
      <c r="EA124" s="227"/>
      <c r="EB124" s="227"/>
      <c r="EC124" s="227"/>
      <c r="ED124" s="227"/>
      <c r="EE124" s="227"/>
      <c r="EF124" s="227"/>
      <c r="EG124" s="227"/>
    </row>
    <row r="125" spans="1:137" s="382" customFormat="1" ht="13.5" hidden="1" customHeight="1" x14ac:dyDescent="0.15">
      <c r="K125" s="385" t="str">
        <f>IF(K41&lt;&gt;"","SY70M-79-2A-"&amp;K41,"")</f>
        <v/>
      </c>
      <c r="L125" s="385" t="str">
        <f t="shared" ref="L125:AH125" si="58">IF(L41&lt;&gt;"","SY70M-79-2A-"&amp;L41,"")</f>
        <v/>
      </c>
      <c r="M125" s="385" t="str">
        <f t="shared" si="58"/>
        <v/>
      </c>
      <c r="N125" s="385" t="str">
        <f t="shared" si="58"/>
        <v/>
      </c>
      <c r="O125" s="385" t="str">
        <f t="shared" si="58"/>
        <v/>
      </c>
      <c r="P125" s="385" t="str">
        <f t="shared" si="58"/>
        <v/>
      </c>
      <c r="Q125" s="385" t="str">
        <f t="shared" si="58"/>
        <v/>
      </c>
      <c r="R125" s="385" t="str">
        <f t="shared" si="58"/>
        <v/>
      </c>
      <c r="S125" s="385" t="str">
        <f t="shared" si="58"/>
        <v/>
      </c>
      <c r="T125" s="385" t="str">
        <f t="shared" si="58"/>
        <v/>
      </c>
      <c r="U125" s="385" t="str">
        <f t="shared" si="58"/>
        <v/>
      </c>
      <c r="V125" s="385" t="str">
        <f t="shared" si="58"/>
        <v/>
      </c>
      <c r="W125" s="385" t="str">
        <f t="shared" si="58"/>
        <v/>
      </c>
      <c r="X125" s="385" t="str">
        <f t="shared" si="58"/>
        <v/>
      </c>
      <c r="Y125" s="385" t="str">
        <f t="shared" si="58"/>
        <v/>
      </c>
      <c r="Z125" s="385" t="str">
        <f t="shared" si="58"/>
        <v/>
      </c>
      <c r="AA125" s="385" t="str">
        <f t="shared" si="58"/>
        <v/>
      </c>
      <c r="AB125" s="385" t="str">
        <f t="shared" si="58"/>
        <v/>
      </c>
      <c r="AC125" s="385" t="str">
        <f t="shared" si="58"/>
        <v/>
      </c>
      <c r="AD125" s="385" t="str">
        <f t="shared" si="58"/>
        <v/>
      </c>
      <c r="AE125" s="385" t="str">
        <f t="shared" si="58"/>
        <v/>
      </c>
      <c r="AF125" s="385" t="str">
        <f t="shared" si="58"/>
        <v/>
      </c>
      <c r="AG125" s="385" t="str">
        <f t="shared" si="58"/>
        <v/>
      </c>
      <c r="AH125" s="385" t="str">
        <f t="shared" si="58"/>
        <v/>
      </c>
      <c r="BB125" s="318"/>
      <c r="BC125" s="318"/>
      <c r="BD125" s="318"/>
      <c r="BE125" s="318"/>
      <c r="BF125" s="318"/>
      <c r="DA125" s="382">
        <v>56</v>
      </c>
      <c r="DB125" s="11" t="s">
        <v>974</v>
      </c>
      <c r="DC125" s="227"/>
      <c r="DD125" s="227"/>
      <c r="DE125" s="372" t="str">
        <f t="shared" si="55"/>
        <v/>
      </c>
      <c r="DF125" s="227"/>
      <c r="DG125" s="227"/>
      <c r="DH125" s="227"/>
      <c r="DI125" s="227"/>
      <c r="DJ125" s="227"/>
      <c r="DK125" s="227"/>
      <c r="DL125" s="227"/>
      <c r="DM125" s="227"/>
      <c r="DN125" s="227"/>
      <c r="DO125" s="227"/>
      <c r="DP125" s="227"/>
      <c r="DQ125" s="227"/>
      <c r="DR125" s="227"/>
      <c r="DS125" s="227"/>
      <c r="DT125" s="227"/>
      <c r="DU125" s="227"/>
      <c r="DV125" s="227"/>
      <c r="DW125" s="227"/>
      <c r="DX125" s="227"/>
      <c r="DY125" s="227"/>
      <c r="DZ125" s="227"/>
      <c r="EA125" s="227"/>
      <c r="EB125" s="227"/>
      <c r="EC125" s="227"/>
      <c r="ED125" s="227"/>
      <c r="EE125" s="227"/>
      <c r="EF125" s="227"/>
      <c r="EG125" s="227"/>
    </row>
    <row r="126" spans="1:137" s="382" customFormat="1" ht="13.5" hidden="1" customHeight="1" x14ac:dyDescent="0.15">
      <c r="K126" s="382" t="str">
        <f>IF(K124&lt;&gt;"",K124,IF(K125&lt;&gt;"",K125,""))</f>
        <v/>
      </c>
      <c r="L126" s="382" t="str">
        <f t="shared" ref="L126:AH126" si="59">IF(L124&lt;&gt;"",L124,IF(L125&lt;&gt;"",L125,""))</f>
        <v/>
      </c>
      <c r="M126" s="382" t="str">
        <f t="shared" si="59"/>
        <v/>
      </c>
      <c r="N126" s="382" t="str">
        <f t="shared" si="59"/>
        <v/>
      </c>
      <c r="O126" s="382" t="str">
        <f t="shared" si="59"/>
        <v/>
      </c>
      <c r="P126" s="382" t="str">
        <f t="shared" si="59"/>
        <v/>
      </c>
      <c r="Q126" s="382" t="str">
        <f t="shared" si="59"/>
        <v/>
      </c>
      <c r="R126" s="382" t="str">
        <f t="shared" si="59"/>
        <v/>
      </c>
      <c r="S126" s="382" t="str">
        <f t="shared" si="59"/>
        <v/>
      </c>
      <c r="T126" s="382" t="str">
        <f t="shared" si="59"/>
        <v/>
      </c>
      <c r="U126" s="382" t="str">
        <f t="shared" si="59"/>
        <v/>
      </c>
      <c r="V126" s="382" t="str">
        <f t="shared" si="59"/>
        <v/>
      </c>
      <c r="W126" s="382" t="str">
        <f t="shared" si="59"/>
        <v/>
      </c>
      <c r="X126" s="382" t="str">
        <f t="shared" si="59"/>
        <v/>
      </c>
      <c r="Y126" s="382" t="str">
        <f t="shared" si="59"/>
        <v/>
      </c>
      <c r="Z126" s="382" t="str">
        <f t="shared" si="59"/>
        <v/>
      </c>
      <c r="AA126" s="382" t="str">
        <f t="shared" si="59"/>
        <v/>
      </c>
      <c r="AB126" s="382" t="str">
        <f t="shared" si="59"/>
        <v/>
      </c>
      <c r="AC126" s="382" t="str">
        <f t="shared" si="59"/>
        <v/>
      </c>
      <c r="AD126" s="382" t="str">
        <f t="shared" si="59"/>
        <v/>
      </c>
      <c r="AE126" s="382" t="str">
        <f t="shared" si="59"/>
        <v/>
      </c>
      <c r="AF126" s="382" t="str">
        <f t="shared" si="59"/>
        <v/>
      </c>
      <c r="AG126" s="382" t="str">
        <f t="shared" si="59"/>
        <v/>
      </c>
      <c r="AH126" s="382" t="str">
        <f t="shared" si="59"/>
        <v/>
      </c>
      <c r="BB126" s="318"/>
      <c r="BC126" s="318"/>
      <c r="BD126" s="318"/>
      <c r="BE126" s="318"/>
      <c r="BF126" s="318"/>
      <c r="DA126" s="382">
        <v>57</v>
      </c>
      <c r="DB126" s="11" t="s">
        <v>975</v>
      </c>
      <c r="DC126" s="227"/>
      <c r="DD126" s="227"/>
      <c r="DE126" s="372" t="str">
        <f t="shared" si="55"/>
        <v/>
      </c>
      <c r="DF126" s="227"/>
      <c r="DG126" s="227"/>
      <c r="DH126" s="227"/>
      <c r="DI126" s="227"/>
      <c r="DJ126" s="227"/>
      <c r="DK126" s="227"/>
      <c r="DL126" s="227"/>
      <c r="DM126" s="227"/>
      <c r="DN126" s="227"/>
      <c r="DO126" s="227"/>
      <c r="DP126" s="227"/>
      <c r="DQ126" s="227"/>
      <c r="DR126" s="227"/>
      <c r="DS126" s="227"/>
      <c r="DT126" s="227"/>
      <c r="DU126" s="227"/>
      <c r="DV126" s="227"/>
      <c r="DW126" s="227"/>
      <c r="DX126" s="227"/>
      <c r="DY126" s="227"/>
      <c r="DZ126" s="227"/>
      <c r="EA126" s="227"/>
      <c r="EB126" s="227"/>
      <c r="EC126" s="227"/>
      <c r="ED126" s="227"/>
      <c r="EE126" s="227"/>
      <c r="EF126" s="227"/>
      <c r="EG126" s="227"/>
    </row>
    <row r="127" spans="1:137" s="382" customFormat="1" hidden="1" x14ac:dyDescent="0.15">
      <c r="BB127" s="318"/>
      <c r="BC127" s="318"/>
      <c r="BD127" s="318"/>
      <c r="BE127" s="318"/>
      <c r="BF127" s="318"/>
      <c r="DA127" s="382">
        <v>58</v>
      </c>
      <c r="DB127" s="11" t="s">
        <v>976</v>
      </c>
      <c r="DC127" s="227"/>
      <c r="DD127" s="227"/>
      <c r="DE127" s="372" t="str">
        <f t="shared" si="55"/>
        <v/>
      </c>
      <c r="DF127" s="227"/>
      <c r="DG127" s="227"/>
      <c r="DH127" s="227"/>
      <c r="DI127" s="227"/>
      <c r="DJ127" s="227"/>
      <c r="DK127" s="227"/>
      <c r="DL127" s="227"/>
      <c r="DM127" s="227"/>
      <c r="DN127" s="227"/>
      <c r="DO127" s="227"/>
      <c r="DP127" s="227"/>
      <c r="DQ127" s="227"/>
      <c r="DR127" s="227"/>
      <c r="DS127" s="227"/>
      <c r="DT127" s="227"/>
      <c r="DU127" s="227"/>
      <c r="DV127" s="227"/>
      <c r="DW127" s="227"/>
      <c r="DX127" s="227"/>
      <c r="DY127" s="227"/>
      <c r="DZ127" s="227"/>
      <c r="EA127" s="227"/>
      <c r="EB127" s="227"/>
      <c r="EC127" s="227"/>
      <c r="ED127" s="227"/>
      <c r="EE127" s="227"/>
      <c r="EF127" s="227"/>
      <c r="EG127" s="227"/>
    </row>
    <row r="128" spans="1:137" s="382" customFormat="1" hidden="1" x14ac:dyDescent="0.15">
      <c r="BB128" s="318"/>
      <c r="BC128" s="318"/>
      <c r="BD128" s="318"/>
      <c r="BE128" s="318"/>
      <c r="BF128" s="318"/>
      <c r="DA128" s="382">
        <v>59</v>
      </c>
      <c r="DB128" s="11" t="s">
        <v>977</v>
      </c>
      <c r="DC128" s="227"/>
      <c r="DD128" s="227"/>
      <c r="DE128" s="372" t="str">
        <f t="shared" si="55"/>
        <v/>
      </c>
      <c r="DF128" s="227"/>
      <c r="DG128" s="227"/>
      <c r="DH128" s="227"/>
      <c r="DI128" s="227"/>
      <c r="DJ128" s="227"/>
      <c r="DK128" s="227"/>
      <c r="DL128" s="227"/>
      <c r="DM128" s="227"/>
      <c r="DN128" s="227"/>
      <c r="DO128" s="227"/>
      <c r="DP128" s="227"/>
      <c r="DQ128" s="227"/>
      <c r="DR128" s="227"/>
      <c r="DS128" s="227"/>
      <c r="DT128" s="227"/>
      <c r="DU128" s="227"/>
      <c r="DV128" s="227"/>
      <c r="DW128" s="227"/>
      <c r="DX128" s="227"/>
      <c r="DY128" s="227"/>
      <c r="DZ128" s="227"/>
      <c r="EA128" s="227"/>
      <c r="EB128" s="227"/>
      <c r="EC128" s="227"/>
      <c r="ED128" s="227"/>
      <c r="EE128" s="227"/>
      <c r="EF128" s="227"/>
      <c r="EG128" s="227"/>
    </row>
    <row r="129" spans="2:137" s="382" customFormat="1" hidden="1" x14ac:dyDescent="0.15">
      <c r="BB129" s="318"/>
      <c r="BC129" s="318"/>
      <c r="BD129" s="318"/>
      <c r="BE129" s="318"/>
      <c r="BF129" s="318"/>
      <c r="DA129" s="382">
        <v>60</v>
      </c>
      <c r="DB129" s="11" t="s">
        <v>978</v>
      </c>
      <c r="DC129" s="227"/>
      <c r="DD129" s="227"/>
      <c r="DE129" s="372" t="str">
        <f t="shared" si="55"/>
        <v/>
      </c>
      <c r="DF129" s="227"/>
      <c r="DG129" s="227"/>
      <c r="DH129" s="227"/>
      <c r="DI129" s="227"/>
      <c r="DJ129" s="227"/>
      <c r="DK129" s="227"/>
      <c r="DL129" s="227"/>
      <c r="DM129" s="227"/>
      <c r="DN129" s="227"/>
      <c r="DO129" s="227"/>
      <c r="DP129" s="227"/>
      <c r="DQ129" s="227"/>
      <c r="DR129" s="227"/>
      <c r="DS129" s="227"/>
      <c r="DT129" s="227"/>
      <c r="DU129" s="227"/>
      <c r="DV129" s="227"/>
      <c r="DW129" s="227"/>
      <c r="DX129" s="227"/>
      <c r="DY129" s="227"/>
      <c r="DZ129" s="227"/>
      <c r="EA129" s="227"/>
      <c r="EB129" s="227"/>
      <c r="EC129" s="227"/>
      <c r="ED129" s="227"/>
      <c r="EE129" s="227"/>
      <c r="EF129" s="227"/>
      <c r="EG129" s="227"/>
    </row>
    <row r="130" spans="2:137" s="382" customFormat="1" hidden="1" x14ac:dyDescent="0.15">
      <c r="B130" s="11"/>
      <c r="K130" s="382" t="str">
        <f>IF(OR(K122="-B",K122=""),"","-K")</f>
        <v/>
      </c>
      <c r="L130" s="382" t="str">
        <f t="shared" ref="L130:AH130" si="60">IF(OR(L122="-B",L122=""),"","-K")</f>
        <v/>
      </c>
      <c r="M130" s="382" t="str">
        <f t="shared" si="60"/>
        <v/>
      </c>
      <c r="N130" s="382" t="str">
        <f t="shared" si="60"/>
        <v/>
      </c>
      <c r="O130" s="382" t="str">
        <f t="shared" si="60"/>
        <v/>
      </c>
      <c r="P130" s="382" t="str">
        <f t="shared" si="60"/>
        <v/>
      </c>
      <c r="Q130" s="382" t="str">
        <f t="shared" si="60"/>
        <v/>
      </c>
      <c r="R130" s="382" t="str">
        <f t="shared" si="60"/>
        <v/>
      </c>
      <c r="S130" s="382" t="str">
        <f t="shared" si="60"/>
        <v/>
      </c>
      <c r="T130" s="382" t="str">
        <f t="shared" si="60"/>
        <v/>
      </c>
      <c r="U130" s="382" t="str">
        <f t="shared" si="60"/>
        <v/>
      </c>
      <c r="V130" s="382" t="str">
        <f t="shared" si="60"/>
        <v/>
      </c>
      <c r="W130" s="382" t="str">
        <f t="shared" si="60"/>
        <v/>
      </c>
      <c r="X130" s="382" t="str">
        <f t="shared" si="60"/>
        <v/>
      </c>
      <c r="Y130" s="382" t="str">
        <f t="shared" si="60"/>
        <v/>
      </c>
      <c r="Z130" s="382" t="str">
        <f t="shared" si="60"/>
        <v/>
      </c>
      <c r="AA130" s="382" t="str">
        <f t="shared" si="60"/>
        <v/>
      </c>
      <c r="AB130" s="382" t="str">
        <f t="shared" si="60"/>
        <v/>
      </c>
      <c r="AC130" s="382" t="str">
        <f t="shared" si="60"/>
        <v/>
      </c>
      <c r="AD130" s="382" t="str">
        <f t="shared" si="60"/>
        <v/>
      </c>
      <c r="AE130" s="382" t="str">
        <f t="shared" si="60"/>
        <v/>
      </c>
      <c r="AF130" s="382" t="str">
        <f t="shared" si="60"/>
        <v/>
      </c>
      <c r="AG130" s="382" t="str">
        <f t="shared" si="60"/>
        <v/>
      </c>
      <c r="AH130" s="382" t="str">
        <f t="shared" si="60"/>
        <v/>
      </c>
      <c r="BB130" s="318"/>
      <c r="BC130" s="318"/>
      <c r="BD130" s="318"/>
      <c r="BE130" s="318"/>
      <c r="BF130" s="318"/>
      <c r="DA130" s="382">
        <v>61</v>
      </c>
      <c r="DB130" s="11" t="s">
        <v>979</v>
      </c>
      <c r="DC130" s="227"/>
      <c r="DD130" s="227"/>
      <c r="DE130" s="372" t="str">
        <f t="shared" si="55"/>
        <v/>
      </c>
      <c r="DF130" s="227"/>
      <c r="DG130" s="227"/>
      <c r="DH130" s="227"/>
      <c r="DI130" s="227"/>
      <c r="DJ130" s="227"/>
      <c r="DK130" s="227"/>
      <c r="DL130" s="227"/>
      <c r="DM130" s="227"/>
      <c r="DN130" s="227"/>
      <c r="DO130" s="227"/>
      <c r="DP130" s="227"/>
      <c r="DQ130" s="227"/>
      <c r="DR130" s="227"/>
      <c r="DS130" s="227"/>
      <c r="DT130" s="227"/>
      <c r="DU130" s="227"/>
      <c r="DV130" s="227"/>
      <c r="DW130" s="227"/>
      <c r="DX130" s="227"/>
      <c r="DY130" s="227"/>
      <c r="DZ130" s="227"/>
      <c r="EA130" s="227"/>
      <c r="EB130" s="227"/>
      <c r="EC130" s="227"/>
      <c r="ED130" s="227"/>
      <c r="EE130" s="227"/>
      <c r="EF130" s="227"/>
      <c r="EG130" s="227"/>
    </row>
    <row r="131" spans="2:137" s="382" customFormat="1" hidden="1" x14ac:dyDescent="0.15">
      <c r="B131" s="11"/>
      <c r="BB131" s="318"/>
      <c r="BC131" s="318"/>
      <c r="BD131" s="318"/>
      <c r="BE131" s="318"/>
      <c r="BF131" s="318"/>
      <c r="DA131" s="382">
        <v>62</v>
      </c>
      <c r="DB131" s="11" t="s">
        <v>980</v>
      </c>
      <c r="DC131" s="227"/>
      <c r="DD131" s="227"/>
      <c r="DE131" s="372" t="str">
        <f t="shared" si="55"/>
        <v/>
      </c>
      <c r="DF131" s="227"/>
      <c r="DG131" s="227"/>
      <c r="DH131" s="227"/>
      <c r="DI131" s="227"/>
      <c r="DJ131" s="227"/>
      <c r="DK131" s="227"/>
      <c r="DL131" s="227"/>
      <c r="DM131" s="227"/>
      <c r="DN131" s="227"/>
      <c r="DO131" s="227"/>
      <c r="DP131" s="227"/>
      <c r="DQ131" s="227"/>
      <c r="DR131" s="227"/>
      <c r="DS131" s="227"/>
      <c r="DT131" s="227"/>
      <c r="DU131" s="227"/>
      <c r="DV131" s="227"/>
      <c r="DW131" s="227"/>
      <c r="DX131" s="227"/>
      <c r="DY131" s="227"/>
      <c r="DZ131" s="227"/>
      <c r="EA131" s="227"/>
      <c r="EB131" s="227"/>
      <c r="EC131" s="227"/>
      <c r="ED131" s="227"/>
      <c r="EE131" s="227"/>
      <c r="EF131" s="227"/>
      <c r="EG131" s="227"/>
    </row>
    <row r="132" spans="2:137" s="382" customFormat="1" hidden="1" x14ac:dyDescent="0.15">
      <c r="B132" s="11"/>
      <c r="BB132" s="318"/>
      <c r="BC132" s="318"/>
      <c r="BD132" s="318"/>
      <c r="BE132" s="318"/>
      <c r="BF132" s="318"/>
      <c r="DA132" s="382">
        <v>63</v>
      </c>
      <c r="DB132" s="11" t="s">
        <v>981</v>
      </c>
      <c r="DC132" s="227"/>
      <c r="DD132" s="227"/>
      <c r="DE132" s="372" t="str">
        <f t="shared" si="55"/>
        <v/>
      </c>
      <c r="DF132" s="227"/>
      <c r="DG132" s="227"/>
      <c r="DH132" s="227"/>
      <c r="DI132" s="227"/>
      <c r="DJ132" s="227"/>
      <c r="DK132" s="227"/>
      <c r="DL132" s="227"/>
      <c r="DM132" s="227"/>
      <c r="DN132" s="227"/>
      <c r="DO132" s="227"/>
      <c r="DP132" s="227"/>
      <c r="DQ132" s="227"/>
      <c r="DR132" s="227"/>
      <c r="DS132" s="227"/>
      <c r="DT132" s="227"/>
      <c r="DU132" s="227"/>
      <c r="DV132" s="227"/>
      <c r="DW132" s="227"/>
      <c r="DX132" s="227"/>
      <c r="DY132" s="227"/>
      <c r="DZ132" s="227"/>
      <c r="EA132" s="227"/>
      <c r="EB132" s="227"/>
      <c r="EC132" s="227"/>
      <c r="ED132" s="227"/>
      <c r="EE132" s="227"/>
      <c r="EF132" s="227"/>
      <c r="EG132" s="227"/>
    </row>
    <row r="133" spans="2:137" s="382" customFormat="1" hidden="1" x14ac:dyDescent="0.15">
      <c r="B133" s="11"/>
      <c r="BB133" s="318"/>
      <c r="BC133" s="318"/>
      <c r="BD133" s="318"/>
      <c r="BE133" s="318"/>
      <c r="BF133" s="318"/>
      <c r="DA133" s="382">
        <v>64</v>
      </c>
      <c r="DB133" s="11" t="s">
        <v>982</v>
      </c>
      <c r="DC133" s="227"/>
      <c r="DD133" s="227"/>
      <c r="DE133" s="372" t="str">
        <f t="shared" si="55"/>
        <v/>
      </c>
      <c r="DF133" s="227"/>
      <c r="DG133" s="227"/>
      <c r="DH133" s="227"/>
      <c r="DI133" s="227"/>
      <c r="DJ133" s="227"/>
      <c r="DK133" s="227"/>
      <c r="DL133" s="227"/>
      <c r="DM133" s="227"/>
      <c r="DN133" s="227"/>
      <c r="DO133" s="227"/>
      <c r="DP133" s="227"/>
      <c r="DQ133" s="227"/>
      <c r="DR133" s="227"/>
      <c r="DS133" s="227"/>
      <c r="DT133" s="227"/>
      <c r="DU133" s="227"/>
      <c r="DV133" s="227"/>
      <c r="DW133" s="227"/>
      <c r="DX133" s="227"/>
      <c r="DY133" s="227"/>
      <c r="DZ133" s="227"/>
      <c r="EA133" s="227"/>
      <c r="EB133" s="227"/>
      <c r="EC133" s="227"/>
      <c r="ED133" s="227"/>
      <c r="EE133" s="227"/>
      <c r="EF133" s="227"/>
      <c r="EG133" s="227"/>
    </row>
    <row r="134" spans="2:137" s="382" customFormat="1" hidden="1" x14ac:dyDescent="0.15">
      <c r="B134" s="11"/>
      <c r="BB134" s="318"/>
      <c r="BC134" s="318"/>
      <c r="BD134" s="318"/>
      <c r="BE134" s="318"/>
      <c r="BF134" s="318"/>
      <c r="DA134" s="382">
        <v>65</v>
      </c>
      <c r="DB134" s="11" t="s">
        <v>983</v>
      </c>
      <c r="DC134" s="227"/>
      <c r="DD134" s="227"/>
      <c r="DE134" s="372" t="str">
        <f t="shared" si="55"/>
        <v/>
      </c>
      <c r="DF134" s="227"/>
      <c r="DG134" s="227"/>
      <c r="DH134" s="227"/>
      <c r="DI134" s="227"/>
      <c r="DJ134" s="227"/>
      <c r="DK134" s="227"/>
      <c r="DL134" s="227"/>
      <c r="DM134" s="227"/>
      <c r="DN134" s="227"/>
      <c r="DO134" s="227"/>
      <c r="DP134" s="227"/>
      <c r="DQ134" s="227"/>
      <c r="DR134" s="227"/>
      <c r="DS134" s="227"/>
      <c r="DT134" s="227"/>
      <c r="DU134" s="227"/>
      <c r="DV134" s="227"/>
      <c r="DW134" s="227"/>
      <c r="DX134" s="227"/>
      <c r="DY134" s="227"/>
      <c r="DZ134" s="227"/>
      <c r="EA134" s="227"/>
      <c r="EB134" s="227"/>
      <c r="EC134" s="227"/>
      <c r="ED134" s="227"/>
      <c r="EE134" s="227"/>
      <c r="EF134" s="227"/>
      <c r="EG134" s="227"/>
    </row>
    <row r="135" spans="2:137" s="382" customFormat="1" hidden="1" x14ac:dyDescent="0.15">
      <c r="B135" s="62"/>
      <c r="BB135" s="318"/>
      <c r="BC135" s="318"/>
      <c r="BD135" s="318"/>
      <c r="BE135" s="318"/>
      <c r="BF135" s="318"/>
      <c r="DA135" s="382">
        <v>66</v>
      </c>
      <c r="DB135" s="11" t="s">
        <v>984</v>
      </c>
      <c r="DC135" s="227"/>
      <c r="DD135" s="227"/>
      <c r="DE135" s="372" t="str">
        <f t="shared" si="55"/>
        <v/>
      </c>
      <c r="DF135" s="227"/>
      <c r="DG135" s="227"/>
      <c r="DH135" s="227"/>
      <c r="DI135" s="227"/>
      <c r="DJ135" s="227"/>
      <c r="DK135" s="227"/>
      <c r="DL135" s="227"/>
      <c r="DM135" s="227"/>
      <c r="DN135" s="227"/>
      <c r="DO135" s="227"/>
      <c r="DP135" s="227"/>
      <c r="DQ135" s="227"/>
      <c r="DR135" s="227"/>
      <c r="DS135" s="227"/>
      <c r="DT135" s="227"/>
      <c r="DU135" s="227"/>
      <c r="DV135" s="227"/>
      <c r="DW135" s="227"/>
      <c r="DX135" s="227"/>
      <c r="DY135" s="227"/>
      <c r="DZ135" s="227"/>
      <c r="EA135" s="227"/>
      <c r="EB135" s="227"/>
      <c r="EC135" s="227"/>
      <c r="ED135" s="227"/>
      <c r="EE135" s="227"/>
      <c r="EF135" s="227"/>
      <c r="EG135" s="227"/>
    </row>
    <row r="136" spans="2:137" s="382" customFormat="1" hidden="1" x14ac:dyDescent="0.15">
      <c r="B136" s="21"/>
      <c r="BB136" s="318"/>
      <c r="BC136" s="318"/>
      <c r="BD136" s="318"/>
      <c r="BE136" s="318"/>
      <c r="BF136" s="318"/>
      <c r="DA136" s="382">
        <v>67</v>
      </c>
      <c r="DB136" s="11" t="s">
        <v>985</v>
      </c>
      <c r="DC136" s="227"/>
      <c r="DD136" s="227"/>
      <c r="DE136" s="372" t="str">
        <f t="shared" si="55"/>
        <v/>
      </c>
      <c r="DF136" s="227"/>
      <c r="DG136" s="227"/>
      <c r="DH136" s="227"/>
      <c r="DI136" s="227"/>
      <c r="DJ136" s="227"/>
      <c r="DK136" s="227"/>
      <c r="DL136" s="227"/>
      <c r="DM136" s="227"/>
      <c r="DN136" s="227"/>
      <c r="DO136" s="227"/>
      <c r="DP136" s="227"/>
      <c r="DQ136" s="227"/>
      <c r="DR136" s="227"/>
      <c r="DS136" s="227"/>
      <c r="DT136" s="227"/>
      <c r="DU136" s="227"/>
      <c r="DV136" s="227"/>
      <c r="DW136" s="227"/>
      <c r="DX136" s="227"/>
      <c r="DY136" s="227"/>
      <c r="DZ136" s="227"/>
      <c r="EA136" s="227"/>
      <c r="EB136" s="227"/>
      <c r="EC136" s="227"/>
      <c r="ED136" s="227"/>
      <c r="EE136" s="227"/>
      <c r="EF136" s="227"/>
      <c r="EG136" s="227"/>
    </row>
    <row r="137" spans="2:137" s="382" customFormat="1" hidden="1" x14ac:dyDescent="0.15">
      <c r="B137" s="220"/>
      <c r="BB137" s="318"/>
      <c r="BC137" s="318"/>
      <c r="BD137" s="318"/>
      <c r="BE137" s="318"/>
      <c r="BF137" s="318"/>
      <c r="DA137" s="382">
        <v>68</v>
      </c>
      <c r="DB137" s="11" t="s">
        <v>986</v>
      </c>
      <c r="DC137" s="227"/>
      <c r="DD137" s="227"/>
      <c r="DE137" s="372" t="str">
        <f t="shared" si="55"/>
        <v/>
      </c>
      <c r="DF137" s="227"/>
      <c r="DG137" s="227"/>
      <c r="DH137" s="227"/>
      <c r="DI137" s="227"/>
      <c r="DJ137" s="227"/>
      <c r="DK137" s="227"/>
      <c r="DL137" s="227"/>
      <c r="DM137" s="227"/>
      <c r="DN137" s="227"/>
      <c r="DO137" s="227"/>
      <c r="DP137" s="227"/>
      <c r="DQ137" s="227"/>
      <c r="DR137" s="227"/>
      <c r="DS137" s="227"/>
      <c r="DT137" s="227"/>
      <c r="DU137" s="227"/>
      <c r="DV137" s="227"/>
      <c r="DW137" s="227"/>
      <c r="DX137" s="227"/>
      <c r="DY137" s="227"/>
      <c r="DZ137" s="227"/>
      <c r="EA137" s="227"/>
      <c r="EB137" s="227"/>
      <c r="EC137" s="227"/>
      <c r="ED137" s="227"/>
      <c r="EE137" s="227"/>
      <c r="EF137" s="227"/>
      <c r="EG137" s="227"/>
    </row>
    <row r="138" spans="2:137" s="382" customFormat="1" hidden="1" x14ac:dyDescent="0.15">
      <c r="B138" s="220"/>
      <c r="BB138" s="318"/>
      <c r="BC138" s="318"/>
      <c r="BD138" s="318"/>
      <c r="BE138" s="318"/>
      <c r="BF138" s="318"/>
      <c r="DA138" s="382">
        <v>69</v>
      </c>
      <c r="DB138" s="11" t="s">
        <v>987</v>
      </c>
      <c r="DC138" s="227"/>
      <c r="DD138" s="227"/>
      <c r="DE138" s="372" t="str">
        <f t="shared" si="55"/>
        <v/>
      </c>
      <c r="DF138" s="227"/>
      <c r="DG138" s="227"/>
      <c r="DH138" s="227"/>
      <c r="DI138" s="227"/>
      <c r="DJ138" s="227"/>
      <c r="DK138" s="227"/>
      <c r="DL138" s="227"/>
      <c r="DM138" s="227"/>
      <c r="DN138" s="227"/>
      <c r="DO138" s="227"/>
      <c r="DP138" s="227"/>
      <c r="DQ138" s="227"/>
      <c r="DR138" s="227"/>
      <c r="DS138" s="227"/>
      <c r="DT138" s="227"/>
      <c r="DU138" s="227"/>
      <c r="DV138" s="227"/>
      <c r="DW138" s="227"/>
      <c r="DX138" s="227"/>
      <c r="DY138" s="227"/>
      <c r="DZ138" s="227"/>
      <c r="EA138" s="227"/>
      <c r="EB138" s="227"/>
      <c r="EC138" s="227"/>
      <c r="ED138" s="227"/>
      <c r="EE138" s="227"/>
      <c r="EF138" s="227"/>
      <c r="EG138" s="227"/>
    </row>
    <row r="139" spans="2:137" s="382" customFormat="1" hidden="1" x14ac:dyDescent="0.15">
      <c r="B139" s="220"/>
      <c r="BB139" s="318"/>
      <c r="BC139" s="318"/>
      <c r="BD139" s="318"/>
      <c r="BE139" s="318"/>
      <c r="BF139" s="318"/>
      <c r="DA139" s="382">
        <v>70</v>
      </c>
      <c r="DB139" s="11" t="s">
        <v>988</v>
      </c>
      <c r="DC139" s="227"/>
      <c r="DD139" s="227"/>
      <c r="DE139" s="372" t="str">
        <f t="shared" si="55"/>
        <v/>
      </c>
      <c r="DF139" s="227"/>
      <c r="DG139" s="227"/>
      <c r="DH139" s="227"/>
      <c r="DI139" s="227"/>
      <c r="DJ139" s="227"/>
      <c r="DK139" s="227"/>
      <c r="DL139" s="227"/>
      <c r="DM139" s="227"/>
      <c r="DN139" s="227"/>
      <c r="DO139" s="227"/>
      <c r="DP139" s="227"/>
      <c r="DQ139" s="227"/>
      <c r="DR139" s="227"/>
      <c r="DS139" s="227"/>
      <c r="DT139" s="227"/>
      <c r="DU139" s="227"/>
      <c r="DV139" s="227"/>
      <c r="DW139" s="227"/>
      <c r="DX139" s="227"/>
      <c r="DY139" s="227"/>
      <c r="DZ139" s="227"/>
      <c r="EA139" s="227"/>
      <c r="EB139" s="227"/>
      <c r="EC139" s="227"/>
      <c r="ED139" s="227"/>
      <c r="EE139" s="227"/>
      <c r="EF139" s="227"/>
      <c r="EG139" s="227"/>
    </row>
    <row r="140" spans="2:137" s="382" customFormat="1" hidden="1" x14ac:dyDescent="0.15">
      <c r="BB140" s="318"/>
      <c r="BC140" s="318"/>
      <c r="BD140" s="318"/>
      <c r="BE140" s="318"/>
      <c r="BF140" s="318"/>
      <c r="DA140" s="382">
        <v>71</v>
      </c>
      <c r="DB140" s="11" t="s">
        <v>989</v>
      </c>
      <c r="DC140" s="227"/>
      <c r="DD140" s="227"/>
      <c r="DE140" s="372" t="str">
        <f t="shared" si="55"/>
        <v/>
      </c>
      <c r="DF140" s="227"/>
      <c r="DG140" s="227"/>
      <c r="DH140" s="227"/>
      <c r="DI140" s="227"/>
      <c r="DJ140" s="227"/>
      <c r="DK140" s="227"/>
      <c r="DL140" s="227"/>
      <c r="DM140" s="227"/>
      <c r="DN140" s="227"/>
      <c r="DO140" s="227"/>
      <c r="DP140" s="227"/>
      <c r="DQ140" s="227"/>
      <c r="DR140" s="227"/>
      <c r="DS140" s="227"/>
      <c r="DT140" s="227"/>
      <c r="DU140" s="227"/>
      <c r="DV140" s="227"/>
      <c r="DW140" s="227"/>
      <c r="DX140" s="227"/>
      <c r="DY140" s="227"/>
      <c r="DZ140" s="227"/>
      <c r="EA140" s="227"/>
      <c r="EB140" s="227"/>
      <c r="EC140" s="227"/>
      <c r="ED140" s="227"/>
      <c r="EE140" s="227"/>
      <c r="EF140" s="227"/>
      <c r="EG140" s="227"/>
    </row>
    <row r="141" spans="2:137" s="382" customFormat="1" hidden="1" x14ac:dyDescent="0.15">
      <c r="BB141" s="318"/>
      <c r="BC141" s="318"/>
      <c r="BD141" s="318"/>
      <c r="BE141" s="318"/>
      <c r="BF141" s="318"/>
      <c r="DA141" s="382">
        <v>72</v>
      </c>
      <c r="DB141" s="11" t="s">
        <v>990</v>
      </c>
      <c r="DC141" s="227"/>
      <c r="DD141" s="227"/>
      <c r="DE141" s="372" t="str">
        <f t="shared" si="55"/>
        <v/>
      </c>
      <c r="DF141" s="227"/>
      <c r="DG141" s="227"/>
      <c r="DH141" s="227"/>
      <c r="DI141" s="227"/>
      <c r="DJ141" s="227"/>
      <c r="DK141" s="227"/>
      <c r="DL141" s="227"/>
      <c r="DM141" s="227"/>
      <c r="DN141" s="227"/>
      <c r="DO141" s="227"/>
      <c r="DP141" s="227"/>
      <c r="DQ141" s="227"/>
      <c r="DR141" s="227"/>
      <c r="DS141" s="227"/>
      <c r="DT141" s="227"/>
      <c r="DU141" s="227"/>
      <c r="DV141" s="227"/>
      <c r="DW141" s="227"/>
      <c r="DX141" s="227"/>
      <c r="DY141" s="227"/>
      <c r="DZ141" s="227"/>
      <c r="EA141" s="227"/>
      <c r="EB141" s="227"/>
      <c r="EC141" s="227"/>
      <c r="ED141" s="227"/>
      <c r="EE141" s="227"/>
      <c r="EF141" s="227"/>
      <c r="EG141" s="227"/>
    </row>
    <row r="142" spans="2:137" s="382" customFormat="1" hidden="1" x14ac:dyDescent="0.15">
      <c r="BB142" s="318"/>
      <c r="BC142" s="318"/>
      <c r="BD142" s="318"/>
      <c r="BE142" s="318"/>
      <c r="BF142" s="318"/>
      <c r="DA142" s="382">
        <v>73</v>
      </c>
      <c r="DB142" s="11" t="s">
        <v>991</v>
      </c>
      <c r="DC142" s="227"/>
      <c r="DD142" s="227"/>
      <c r="DE142" s="372" t="str">
        <f t="shared" si="55"/>
        <v/>
      </c>
      <c r="DF142" s="227"/>
      <c r="DG142" s="227"/>
      <c r="DH142" s="227"/>
      <c r="DI142" s="227"/>
      <c r="DJ142" s="227"/>
      <c r="DK142" s="227"/>
      <c r="DL142" s="227"/>
      <c r="DM142" s="227"/>
      <c r="DN142" s="227"/>
      <c r="DO142" s="227"/>
      <c r="DP142" s="227"/>
      <c r="DQ142" s="227"/>
      <c r="DR142" s="227"/>
      <c r="DS142" s="227"/>
      <c r="DT142" s="227"/>
      <c r="DU142" s="227"/>
      <c r="DV142" s="227"/>
      <c r="DW142" s="227"/>
      <c r="DX142" s="227"/>
      <c r="DY142" s="227"/>
      <c r="DZ142" s="227"/>
      <c r="EA142" s="227"/>
      <c r="EB142" s="227"/>
      <c r="EC142" s="227"/>
      <c r="ED142" s="227"/>
      <c r="EE142" s="227"/>
      <c r="EF142" s="227"/>
      <c r="EG142" s="227"/>
    </row>
    <row r="143" spans="2:137" s="382" customFormat="1" hidden="1" x14ac:dyDescent="0.15">
      <c r="BB143" s="318"/>
      <c r="BC143" s="318"/>
      <c r="BD143" s="318"/>
      <c r="BE143" s="318"/>
      <c r="BF143" s="318"/>
      <c r="DA143" s="382">
        <v>74</v>
      </c>
      <c r="DB143" s="11" t="s">
        <v>992</v>
      </c>
      <c r="DC143" s="227"/>
      <c r="DD143" s="227"/>
      <c r="DE143" s="372" t="str">
        <f t="shared" si="55"/>
        <v/>
      </c>
      <c r="DF143" s="227"/>
      <c r="DG143" s="227"/>
      <c r="DH143" s="227"/>
      <c r="DI143" s="227"/>
      <c r="DJ143" s="227"/>
      <c r="DK143" s="227"/>
      <c r="DL143" s="227"/>
      <c r="DM143" s="227"/>
      <c r="DN143" s="227"/>
      <c r="DO143" s="227"/>
      <c r="DP143" s="227"/>
      <c r="DQ143" s="227"/>
      <c r="DR143" s="227"/>
      <c r="DS143" s="227"/>
      <c r="DT143" s="227"/>
      <c r="DU143" s="227"/>
      <c r="DV143" s="227"/>
      <c r="DW143" s="227"/>
      <c r="DX143" s="227"/>
      <c r="DY143" s="227"/>
      <c r="DZ143" s="227"/>
      <c r="EA143" s="227"/>
      <c r="EB143" s="227"/>
      <c r="EC143" s="227"/>
      <c r="ED143" s="227"/>
      <c r="EE143" s="227"/>
      <c r="EF143" s="227"/>
      <c r="EG143" s="227"/>
    </row>
    <row r="144" spans="2:137" s="382" customFormat="1" hidden="1" x14ac:dyDescent="0.15">
      <c r="BB144" s="318"/>
      <c r="BC144" s="318"/>
      <c r="BD144" s="318"/>
      <c r="BE144" s="318"/>
      <c r="BF144" s="318"/>
      <c r="DA144" s="382">
        <v>75</v>
      </c>
      <c r="DB144" s="11" t="s">
        <v>993</v>
      </c>
      <c r="DC144" s="227"/>
      <c r="DD144" s="227"/>
      <c r="DE144" s="372" t="str">
        <f>IF(COUNTIF($DI$30:$EG$43,DB144)=0,"",COUNTIF($DI$30:$EG$43,DB144))</f>
        <v/>
      </c>
      <c r="DF144" s="227"/>
      <c r="DG144" s="227"/>
      <c r="DH144" s="227"/>
      <c r="DI144" s="227"/>
      <c r="DJ144" s="227"/>
      <c r="DK144" s="227"/>
      <c r="DL144" s="227"/>
      <c r="DM144" s="227"/>
      <c r="DN144" s="227"/>
      <c r="DO144" s="227"/>
      <c r="DP144" s="227"/>
      <c r="DQ144" s="227"/>
      <c r="DR144" s="227"/>
      <c r="DS144" s="227"/>
      <c r="DT144" s="227"/>
      <c r="DU144" s="227"/>
      <c r="DV144" s="227"/>
      <c r="DW144" s="227"/>
      <c r="DX144" s="227"/>
      <c r="DY144" s="227"/>
      <c r="DZ144" s="227"/>
      <c r="EA144" s="227"/>
      <c r="EB144" s="227"/>
      <c r="EC144" s="227"/>
      <c r="ED144" s="227"/>
      <c r="EE144" s="227"/>
      <c r="EF144" s="227"/>
      <c r="EG144" s="227"/>
    </row>
    <row r="145" spans="3:137" s="382" customFormat="1" hidden="1" x14ac:dyDescent="0.15">
      <c r="BB145" s="318"/>
      <c r="BC145" s="318"/>
      <c r="BD145" s="318"/>
      <c r="BE145" s="318"/>
      <c r="BF145" s="318"/>
      <c r="DA145" s="382">
        <v>76</v>
      </c>
      <c r="DB145" s="11" t="s">
        <v>994</v>
      </c>
      <c r="DC145" s="227"/>
      <c r="DD145" s="227"/>
      <c r="DE145" s="372" t="str">
        <f>IF(COUNTIF($DI$30:$EG$43,DB145)=0,"",COUNTIF($DI$30:$EG$43,DB145))</f>
        <v/>
      </c>
      <c r="DF145" s="227"/>
      <c r="DG145" s="227"/>
      <c r="DH145" s="227"/>
      <c r="DI145" s="227"/>
      <c r="DJ145" s="227"/>
      <c r="DK145" s="227"/>
      <c r="DL145" s="227"/>
      <c r="DM145" s="227"/>
      <c r="DN145" s="227"/>
      <c r="DO145" s="227"/>
      <c r="DP145" s="227"/>
      <c r="DQ145" s="227"/>
      <c r="DR145" s="227"/>
      <c r="DS145" s="227"/>
      <c r="DT145" s="227"/>
      <c r="DU145" s="227"/>
      <c r="DV145" s="227"/>
      <c r="DW145" s="227"/>
      <c r="DX145" s="227"/>
      <c r="DY145" s="227"/>
      <c r="DZ145" s="227"/>
      <c r="EA145" s="227"/>
      <c r="EB145" s="227"/>
      <c r="EC145" s="227"/>
      <c r="ED145" s="227"/>
      <c r="EE145" s="227"/>
      <c r="EF145" s="227"/>
      <c r="EG145" s="227"/>
    </row>
    <row r="146" spans="3:137" s="382" customFormat="1" hidden="1" x14ac:dyDescent="0.15">
      <c r="BB146" s="318"/>
      <c r="BC146" s="318"/>
      <c r="BD146" s="318"/>
      <c r="BE146" s="318"/>
      <c r="BF146" s="318"/>
      <c r="DA146" s="382">
        <v>77</v>
      </c>
      <c r="DB146" s="11" t="s">
        <v>995</v>
      </c>
      <c r="DC146" s="227"/>
      <c r="DD146" s="227"/>
      <c r="DE146" s="372" t="str">
        <f>IF(COUNTIF($DI$30:$EG$43,DB146)=0,"",COUNTIF($DI$30:$EG$43,DB146))</f>
        <v/>
      </c>
      <c r="DF146" s="227"/>
      <c r="DG146" s="227"/>
      <c r="DH146" s="227"/>
      <c r="DI146" s="227"/>
      <c r="DJ146" s="227"/>
      <c r="DK146" s="227"/>
      <c r="DL146" s="227"/>
      <c r="DM146" s="227"/>
      <c r="DN146" s="227"/>
      <c r="DO146" s="227"/>
      <c r="DP146" s="227"/>
      <c r="DQ146" s="227"/>
      <c r="DR146" s="227"/>
      <c r="DS146" s="227"/>
      <c r="DT146" s="227"/>
      <c r="DU146" s="227"/>
      <c r="DV146" s="227"/>
      <c r="DW146" s="227"/>
      <c r="DX146" s="227"/>
      <c r="DY146" s="227"/>
      <c r="DZ146" s="227"/>
      <c r="EA146" s="227"/>
      <c r="EB146" s="227"/>
      <c r="EC146" s="227"/>
      <c r="ED146" s="227"/>
      <c r="EE146" s="227"/>
      <c r="EF146" s="227"/>
      <c r="EG146" s="227"/>
    </row>
    <row r="147" spans="3:137" s="382" customFormat="1" hidden="1" x14ac:dyDescent="0.15">
      <c r="BB147" s="318"/>
      <c r="BC147" s="318"/>
      <c r="BD147" s="318"/>
      <c r="BE147" s="318"/>
      <c r="BF147" s="318"/>
      <c r="DA147" s="382">
        <v>78</v>
      </c>
      <c r="DB147" s="11" t="s">
        <v>996</v>
      </c>
      <c r="DC147" s="227"/>
      <c r="DD147" s="227"/>
      <c r="DE147" s="372" t="str">
        <f>IF(COUNTIF($DI$30:$EG$43,DB147)=0,"",COUNTIF($DI$30:$EG$43,DB147))</f>
        <v/>
      </c>
      <c r="DF147" s="227"/>
      <c r="DG147" s="227"/>
      <c r="DH147" s="227"/>
      <c r="DI147" s="227"/>
      <c r="DJ147" s="227"/>
      <c r="DK147" s="227"/>
      <c r="DL147" s="227"/>
      <c r="DM147" s="227"/>
      <c r="DN147" s="227"/>
      <c r="DO147" s="227"/>
      <c r="DP147" s="227"/>
      <c r="DQ147" s="227"/>
      <c r="DR147" s="227"/>
      <c r="DS147" s="227"/>
      <c r="DT147" s="227"/>
      <c r="DU147" s="227"/>
      <c r="DV147" s="227"/>
      <c r="DW147" s="227"/>
      <c r="DX147" s="227"/>
      <c r="DY147" s="227"/>
      <c r="DZ147" s="227"/>
      <c r="EA147" s="227"/>
      <c r="EB147" s="227"/>
      <c r="EC147" s="227"/>
      <c r="ED147" s="227"/>
      <c r="EE147" s="227"/>
      <c r="EF147" s="227"/>
      <c r="EG147" s="227"/>
    </row>
    <row r="148" spans="3:137" s="382" customFormat="1" hidden="1" x14ac:dyDescent="0.15">
      <c r="R148" s="95"/>
      <c r="S148" s="95"/>
      <c r="BB148" s="318"/>
      <c r="BC148" s="318"/>
      <c r="BD148" s="318"/>
      <c r="BE148" s="318"/>
      <c r="BF148" s="318"/>
      <c r="DA148" s="382">
        <v>79</v>
      </c>
      <c r="DB148" s="11" t="s">
        <v>997</v>
      </c>
      <c r="DC148" s="227"/>
      <c r="DD148" s="227"/>
      <c r="DE148" s="372" t="str">
        <f t="shared" si="55"/>
        <v/>
      </c>
      <c r="DF148" s="227"/>
      <c r="DG148" s="227"/>
      <c r="DH148" s="227"/>
      <c r="DI148" s="227"/>
      <c r="DJ148" s="227"/>
      <c r="DK148" s="227"/>
      <c r="DL148" s="227"/>
      <c r="DM148" s="227"/>
      <c r="DN148" s="227"/>
      <c r="DO148" s="227"/>
      <c r="DP148" s="227"/>
      <c r="DQ148" s="227"/>
      <c r="DR148" s="227"/>
      <c r="DS148" s="227"/>
      <c r="DT148" s="227"/>
      <c r="DU148" s="227"/>
      <c r="DV148" s="227"/>
      <c r="DW148" s="227"/>
      <c r="DX148" s="227"/>
      <c r="DY148" s="227"/>
      <c r="DZ148" s="227"/>
      <c r="EA148" s="227"/>
      <c r="EB148" s="227"/>
      <c r="EC148" s="227"/>
      <c r="ED148" s="227"/>
      <c r="EE148" s="227"/>
      <c r="EF148" s="227"/>
      <c r="EG148" s="227"/>
    </row>
    <row r="149" spans="3:137" s="382" customFormat="1" hidden="1" x14ac:dyDescent="0.15">
      <c r="C149" s="11"/>
      <c r="D149" s="11"/>
      <c r="E149" s="11"/>
      <c r="F149" s="11"/>
      <c r="G149" s="11"/>
      <c r="H149" s="11"/>
      <c r="I149" s="11"/>
      <c r="J149" s="11"/>
      <c r="K149" s="11"/>
      <c r="L149" s="11"/>
      <c r="M149" s="11"/>
      <c r="N149" s="11"/>
      <c r="O149" s="11"/>
      <c r="R149" s="95"/>
      <c r="S149" s="95"/>
      <c r="BB149" s="318"/>
      <c r="BC149" s="318"/>
      <c r="BD149" s="318"/>
      <c r="BE149" s="318"/>
      <c r="BF149" s="318"/>
      <c r="DA149" s="382">
        <v>80</v>
      </c>
      <c r="DB149" s="11" t="s">
        <v>998</v>
      </c>
      <c r="DC149" s="227"/>
      <c r="DD149" s="227"/>
      <c r="DE149" s="372" t="str">
        <f t="shared" si="55"/>
        <v/>
      </c>
      <c r="DF149" s="227"/>
      <c r="DG149" s="227"/>
      <c r="DH149" s="227"/>
      <c r="DI149" s="227"/>
      <c r="DJ149" s="227"/>
      <c r="DK149" s="227"/>
      <c r="DL149" s="227"/>
      <c r="DM149" s="227"/>
      <c r="DN149" s="227"/>
      <c r="DO149" s="227"/>
      <c r="DP149" s="227"/>
      <c r="DQ149" s="227"/>
      <c r="DR149" s="227"/>
      <c r="DS149" s="227"/>
      <c r="DT149" s="227"/>
      <c r="DU149" s="227"/>
      <c r="DV149" s="227"/>
      <c r="DW149" s="227"/>
      <c r="DX149" s="227"/>
      <c r="DY149" s="227"/>
      <c r="DZ149" s="227"/>
      <c r="EA149" s="227"/>
      <c r="EB149" s="227"/>
      <c r="EC149" s="227"/>
      <c r="ED149" s="227"/>
      <c r="EE149" s="227"/>
      <c r="EF149" s="227"/>
      <c r="EG149" s="227"/>
    </row>
    <row r="150" spans="3:137" s="382" customFormat="1" ht="32.25" hidden="1" x14ac:dyDescent="0.15">
      <c r="C150" s="11"/>
      <c r="D150" s="11"/>
      <c r="E150" s="11"/>
      <c r="F150" s="11"/>
      <c r="G150" s="11"/>
      <c r="H150" s="11"/>
      <c r="I150" s="11"/>
      <c r="J150" s="11"/>
      <c r="K150" s="11"/>
      <c r="L150" s="11"/>
      <c r="M150" s="11"/>
      <c r="N150" s="11"/>
      <c r="O150" s="11"/>
      <c r="R150" s="95"/>
      <c r="S150" s="95"/>
      <c r="T150" s="97"/>
      <c r="U150" s="237"/>
      <c r="V150" s="237"/>
      <c r="W150" s="237"/>
      <c r="X150" s="237"/>
      <c r="Y150" s="237"/>
      <c r="Z150" s="97"/>
      <c r="AA150" s="238"/>
      <c r="AB150" s="238"/>
      <c r="AC150" s="238"/>
      <c r="AD150" s="95"/>
      <c r="AE150" s="238"/>
      <c r="AF150" s="238"/>
      <c r="AG150" s="238"/>
      <c r="AH150" s="238"/>
      <c r="AI150" s="238"/>
      <c r="AJ150" s="95"/>
      <c r="AK150" s="238"/>
      <c r="AL150" s="238"/>
      <c r="AM150" s="238"/>
      <c r="AN150" s="238"/>
      <c r="AO150" s="238"/>
      <c r="AP150" s="239"/>
      <c r="BB150" s="318"/>
      <c r="BC150" s="318"/>
      <c r="BD150" s="318"/>
      <c r="BE150" s="318"/>
      <c r="BF150" s="318"/>
      <c r="DA150" s="382">
        <v>81</v>
      </c>
      <c r="DB150" s="11" t="s">
        <v>999</v>
      </c>
      <c r="DE150" s="372" t="str">
        <f t="shared" si="55"/>
        <v/>
      </c>
      <c r="DI150" s="227"/>
      <c r="DJ150" s="227"/>
      <c r="DK150" s="227"/>
      <c r="DL150" s="227"/>
      <c r="DM150" s="227"/>
      <c r="DN150" s="227"/>
      <c r="DO150" s="227"/>
      <c r="DP150" s="227"/>
      <c r="DQ150" s="227"/>
      <c r="DR150" s="227"/>
      <c r="DS150" s="227"/>
      <c r="DT150" s="227"/>
      <c r="DU150" s="227"/>
      <c r="DV150" s="227"/>
      <c r="DW150" s="227"/>
      <c r="DX150" s="227"/>
      <c r="DY150" s="227"/>
      <c r="DZ150" s="227"/>
      <c r="EA150" s="227"/>
      <c r="EB150" s="227"/>
      <c r="EC150" s="227"/>
      <c r="ED150" s="227"/>
      <c r="EE150" s="227"/>
      <c r="EF150" s="227"/>
      <c r="EG150" s="227"/>
    </row>
    <row r="151" spans="3:137" s="382" customFormat="1" ht="32.25" x14ac:dyDescent="0.15">
      <c r="C151" s="11"/>
      <c r="D151" s="11"/>
      <c r="E151" s="11"/>
      <c r="F151" s="11"/>
      <c r="G151" s="11"/>
      <c r="H151" s="11"/>
      <c r="I151" s="11"/>
      <c r="J151" s="11"/>
      <c r="K151" s="11"/>
      <c r="L151" s="33"/>
      <c r="M151" s="33"/>
      <c r="N151" s="236"/>
      <c r="O151" s="227"/>
      <c r="P151" s="386"/>
      <c r="Q151" s="386"/>
      <c r="R151" s="95"/>
      <c r="S151" s="95"/>
      <c r="T151" s="97"/>
      <c r="U151" s="237"/>
      <c r="V151" s="237"/>
      <c r="W151" s="237"/>
      <c r="X151" s="237"/>
      <c r="Y151" s="237"/>
      <c r="Z151" s="97"/>
      <c r="AA151" s="238"/>
      <c r="AB151" s="238"/>
      <c r="AC151" s="238"/>
      <c r="AD151" s="95"/>
      <c r="AE151" s="238"/>
      <c r="AF151" s="238"/>
      <c r="AG151" s="238"/>
      <c r="AH151" s="238"/>
      <c r="AI151" s="238"/>
      <c r="AJ151" s="95"/>
      <c r="AK151" s="238"/>
      <c r="AL151" s="238"/>
      <c r="AM151" s="238"/>
      <c r="AN151" s="238"/>
      <c r="AO151" s="238"/>
      <c r="AP151" s="239"/>
      <c r="BB151" s="318"/>
      <c r="BC151" s="318"/>
      <c r="BD151" s="318"/>
      <c r="BE151" s="318"/>
      <c r="BF151" s="318"/>
      <c r="DB151" s="11"/>
      <c r="DC151" s="227"/>
      <c r="DD151" s="227"/>
      <c r="DE151" s="372"/>
      <c r="DF151" s="227"/>
      <c r="DG151" s="227"/>
      <c r="DH151" s="227"/>
      <c r="DI151" s="227"/>
      <c r="DJ151" s="227"/>
      <c r="DK151" s="227"/>
      <c r="DL151" s="227"/>
      <c r="DM151" s="227"/>
      <c r="DN151" s="227"/>
      <c r="DO151" s="227"/>
      <c r="DP151" s="227"/>
      <c r="DQ151" s="227"/>
      <c r="DR151" s="227"/>
      <c r="DS151" s="227"/>
      <c r="DT151" s="227"/>
      <c r="DU151" s="227"/>
      <c r="DV151" s="227"/>
      <c r="DW151" s="227"/>
      <c r="DX151" s="227"/>
      <c r="DY151" s="227"/>
      <c r="DZ151" s="227"/>
      <c r="EA151" s="227"/>
      <c r="EB151" s="227"/>
      <c r="EC151" s="227"/>
      <c r="ED151" s="227"/>
      <c r="EE151" s="227"/>
      <c r="EF151" s="227"/>
      <c r="EG151" s="227"/>
    </row>
    <row r="152" spans="3:137" s="382" customFormat="1" x14ac:dyDescent="0.15">
      <c r="BB152" s="318"/>
      <c r="BC152" s="318"/>
      <c r="BD152" s="318"/>
      <c r="BE152" s="318"/>
      <c r="BF152" s="318"/>
      <c r="DB152" s="11"/>
      <c r="DC152" s="227"/>
      <c r="DD152" s="227"/>
      <c r="DE152" s="372"/>
      <c r="DF152" s="227"/>
      <c r="DG152" s="227"/>
      <c r="DH152" s="227"/>
      <c r="DI152" s="227"/>
      <c r="DJ152" s="227"/>
      <c r="DK152" s="227"/>
      <c r="DL152" s="227"/>
      <c r="DM152" s="227"/>
      <c r="DN152" s="227"/>
      <c r="DO152" s="227"/>
      <c r="DP152" s="227"/>
      <c r="DQ152" s="227"/>
      <c r="DR152" s="227"/>
      <c r="DS152" s="227"/>
      <c r="DT152" s="227"/>
      <c r="DU152" s="227"/>
      <c r="DV152" s="227"/>
      <c r="DW152" s="227"/>
      <c r="DX152" s="227"/>
      <c r="DY152" s="227"/>
      <c r="DZ152" s="227"/>
      <c r="EA152" s="227"/>
      <c r="EB152" s="227"/>
      <c r="EC152" s="227"/>
      <c r="ED152" s="227"/>
      <c r="EE152" s="227"/>
      <c r="EF152" s="227"/>
      <c r="EG152" s="227"/>
    </row>
    <row r="153" spans="3:137" s="382" customFormat="1" ht="17.25" x14ac:dyDescent="0.15">
      <c r="C153" s="62"/>
      <c r="D153" s="62"/>
      <c r="E153" s="62"/>
      <c r="F153" s="25"/>
      <c r="G153" s="25"/>
      <c r="H153" s="25"/>
      <c r="I153" s="25"/>
      <c r="J153" s="25"/>
      <c r="K153" s="25"/>
      <c r="L153" s="25"/>
      <c r="M153" s="25"/>
      <c r="N153" s="25"/>
      <c r="O153" s="25"/>
      <c r="P153" s="25"/>
      <c r="Q153" s="25"/>
      <c r="S153" s="62"/>
      <c r="T153" s="62"/>
      <c r="U153" s="62"/>
      <c r="V153" s="62"/>
      <c r="Y153" s="62"/>
      <c r="Z153" s="62"/>
      <c r="AA153" s="62"/>
      <c r="AB153" s="62"/>
      <c r="AC153" s="25"/>
      <c r="AD153" s="25"/>
      <c r="AE153" s="25"/>
      <c r="AF153" s="25"/>
      <c r="AG153" s="25"/>
      <c r="AH153" s="25"/>
      <c r="AI153" s="25"/>
      <c r="AJ153" s="25"/>
      <c r="AK153" s="25"/>
      <c r="AL153" s="25"/>
      <c r="AM153" s="25"/>
      <c r="AN153" s="25"/>
      <c r="AO153" s="25"/>
      <c r="BB153" s="318"/>
      <c r="BC153" s="318"/>
      <c r="BD153" s="318"/>
      <c r="BE153" s="318"/>
      <c r="BF153" s="318"/>
      <c r="DA153" s="11">
        <v>82</v>
      </c>
      <c r="DB153" s="11" t="s">
        <v>897</v>
      </c>
      <c r="DC153" s="227"/>
      <c r="DD153" s="227"/>
      <c r="DE153" s="372" t="str">
        <f>IF(AP76="","",AP76)</f>
        <v/>
      </c>
      <c r="DF153" s="227"/>
      <c r="DG153" s="227"/>
      <c r="DH153" s="227"/>
      <c r="DI153" s="227"/>
      <c r="DJ153" s="227"/>
      <c r="DK153" s="227"/>
      <c r="DL153" s="227"/>
      <c r="DM153" s="227"/>
      <c r="DN153" s="227"/>
      <c r="DO153" s="227"/>
      <c r="DP153" s="227"/>
      <c r="DQ153" s="227"/>
      <c r="DR153" s="227"/>
      <c r="DS153" s="227"/>
      <c r="DT153" s="227"/>
      <c r="DU153" s="227"/>
      <c r="DV153" s="227"/>
      <c r="DW153" s="227"/>
      <c r="DX153" s="227"/>
      <c r="DY153" s="227"/>
      <c r="DZ153" s="227"/>
      <c r="EA153" s="227"/>
      <c r="EB153" s="227"/>
      <c r="EC153" s="227"/>
      <c r="ED153" s="227"/>
      <c r="EE153" s="227"/>
      <c r="EF153" s="227"/>
      <c r="EG153" s="227"/>
    </row>
    <row r="154" spans="3:137" s="382" customFormat="1" ht="17.25" x14ac:dyDescent="0.15">
      <c r="C154" s="21"/>
      <c r="D154" s="21"/>
      <c r="E154" s="21"/>
      <c r="F154" s="101"/>
      <c r="G154" s="101"/>
      <c r="H154" s="101"/>
      <c r="I154" s="101"/>
      <c r="J154" s="101"/>
      <c r="K154" s="101"/>
      <c r="L154" s="101"/>
      <c r="M154" s="101"/>
      <c r="N154" s="101"/>
      <c r="O154" s="101"/>
      <c r="P154" s="101"/>
      <c r="Q154" s="101"/>
      <c r="S154" s="21"/>
      <c r="T154" s="21"/>
      <c r="U154" s="21"/>
      <c r="V154" s="21"/>
      <c r="W154" s="385"/>
      <c r="Y154" s="21"/>
      <c r="Z154" s="21"/>
      <c r="AA154" s="21"/>
      <c r="AB154" s="21"/>
      <c r="AC154" s="102"/>
      <c r="AD154" s="102"/>
      <c r="AE154" s="102"/>
      <c r="AF154" s="102"/>
      <c r="AG154" s="102"/>
      <c r="AH154" s="102"/>
      <c r="AI154" s="102"/>
      <c r="AJ154" s="102"/>
      <c r="AK154" s="102"/>
      <c r="AL154" s="102"/>
      <c r="AM154" s="102"/>
      <c r="AN154" s="102"/>
      <c r="AO154" s="102"/>
      <c r="BB154" s="318"/>
      <c r="BC154" s="318"/>
      <c r="BD154" s="318"/>
      <c r="BE154" s="318"/>
      <c r="BF154" s="318"/>
      <c r="DA154" s="11">
        <v>83</v>
      </c>
      <c r="DB154" s="11" t="s">
        <v>897</v>
      </c>
      <c r="DC154" s="227"/>
      <c r="DD154" s="227"/>
      <c r="DE154" s="372" t="str">
        <f>IF(AP77="","",AP77)</f>
        <v/>
      </c>
      <c r="DF154" s="227"/>
      <c r="DG154" s="227"/>
      <c r="DH154" s="227"/>
      <c r="DI154" s="227"/>
      <c r="DJ154" s="227"/>
      <c r="DK154" s="227"/>
      <c r="DL154" s="227"/>
      <c r="DM154" s="227"/>
      <c r="DN154" s="227"/>
      <c r="DO154" s="227"/>
      <c r="DP154" s="227"/>
      <c r="DQ154" s="227"/>
      <c r="DR154" s="227"/>
      <c r="DS154" s="227"/>
      <c r="DT154" s="227"/>
      <c r="DU154" s="227"/>
      <c r="DV154" s="227"/>
      <c r="DW154" s="227"/>
      <c r="DX154" s="227"/>
      <c r="DY154" s="227"/>
      <c r="DZ154" s="227"/>
      <c r="EA154" s="227"/>
      <c r="EB154" s="227"/>
      <c r="EC154" s="227"/>
      <c r="ED154" s="227"/>
      <c r="EE154" s="227"/>
      <c r="EF154" s="227"/>
      <c r="EG154" s="227"/>
    </row>
    <row r="155" spans="3:137" s="382" customFormat="1" x14ac:dyDescent="0.15">
      <c r="C155" s="220"/>
      <c r="D155" s="220"/>
      <c r="E155" s="220"/>
      <c r="F155" s="220"/>
      <c r="G155" s="220"/>
      <c r="H155" s="220"/>
      <c r="I155" s="220"/>
      <c r="K155" s="387"/>
      <c r="L155" s="387"/>
      <c r="M155" s="387"/>
      <c r="N155" s="387"/>
      <c r="O155" s="387"/>
      <c r="P155" s="387"/>
      <c r="Q155" s="387"/>
      <c r="R155" s="387"/>
      <c r="S155" s="387"/>
      <c r="T155" s="387"/>
      <c r="U155" s="387"/>
      <c r="V155" s="387"/>
      <c r="W155" s="387"/>
      <c r="X155" s="387"/>
      <c r="Y155" s="387"/>
      <c r="Z155" s="387"/>
      <c r="AA155" s="387"/>
      <c r="AB155" s="387"/>
      <c r="AC155" s="387"/>
      <c r="AD155" s="387"/>
      <c r="AE155" s="387"/>
      <c r="AF155" s="387"/>
      <c r="AG155" s="387"/>
      <c r="AH155" s="387"/>
      <c r="AI155" s="388"/>
      <c r="AJ155" s="95"/>
      <c r="AK155" s="95"/>
      <c r="AL155" s="95"/>
      <c r="AM155" s="95"/>
      <c r="AN155" s="95"/>
      <c r="AO155" s="95"/>
      <c r="BB155" s="318"/>
      <c r="BC155" s="318"/>
      <c r="BD155" s="318"/>
      <c r="BE155" s="318"/>
      <c r="BF155" s="318"/>
      <c r="DA155" s="11">
        <v>84</v>
      </c>
      <c r="DB155" t="s">
        <v>1000</v>
      </c>
      <c r="DC155" s="227"/>
      <c r="DD155" s="227"/>
      <c r="DE155" s="372" t="str">
        <f t="shared" ref="DE155:DE160" si="61">IF(COUNTIF($DI$14:$EG$14,DB155)=0,"",COUNTIF($DI$14:$EG$14,DB155))</f>
        <v/>
      </c>
      <c r="DF155" s="227"/>
      <c r="DG155" s="227"/>
      <c r="DH155" s="227"/>
      <c r="DI155" s="227"/>
      <c r="DJ155" s="227"/>
      <c r="DK155" s="227"/>
      <c r="DL155" s="227"/>
      <c r="DM155" s="227"/>
      <c r="DN155" s="227"/>
      <c r="DO155" s="227"/>
      <c r="DP155" s="227"/>
      <c r="DQ155" s="227"/>
      <c r="DR155" s="227"/>
      <c r="DS155" s="227"/>
      <c r="DT155" s="227"/>
      <c r="DU155" s="227"/>
      <c r="DV155" s="227"/>
      <c r="DW155" s="227"/>
      <c r="DX155" s="227"/>
      <c r="DY155" s="227"/>
      <c r="DZ155" s="227"/>
      <c r="EA155" s="227"/>
      <c r="EB155" s="227"/>
      <c r="EC155" s="227"/>
      <c r="ED155" s="227"/>
      <c r="EE155" s="227"/>
      <c r="EF155" s="227"/>
      <c r="EG155" s="227"/>
    </row>
    <row r="156" spans="3:137" s="382" customFormat="1" ht="14.25" x14ac:dyDescent="0.15">
      <c r="C156" s="220"/>
      <c r="D156" s="221"/>
      <c r="E156" s="221"/>
      <c r="F156" s="220"/>
      <c r="G156" s="220"/>
      <c r="H156" s="220"/>
      <c r="I156" s="220"/>
      <c r="J156" s="11"/>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11"/>
      <c r="AP156" s="11"/>
      <c r="BB156" s="318"/>
      <c r="BC156" s="318"/>
      <c r="BD156" s="318"/>
      <c r="BE156" s="318"/>
      <c r="BF156" s="318"/>
      <c r="DA156" s="11">
        <v>85</v>
      </c>
      <c r="DB156" t="s">
        <v>1001</v>
      </c>
      <c r="DC156" s="227"/>
      <c r="DD156" s="227"/>
      <c r="DE156" s="372" t="str">
        <f t="shared" si="61"/>
        <v/>
      </c>
      <c r="DF156" s="227"/>
      <c r="DG156" s="227"/>
      <c r="DH156" s="227"/>
      <c r="DI156" s="227"/>
      <c r="DJ156" s="227"/>
      <c r="DK156" s="227"/>
      <c r="DL156" s="227"/>
      <c r="DM156" s="227"/>
      <c r="DN156" s="227"/>
      <c r="DO156" s="227"/>
      <c r="DP156" s="227"/>
      <c r="DQ156" s="227"/>
      <c r="DR156" s="227"/>
      <c r="DS156" s="227"/>
      <c r="DT156" s="227"/>
      <c r="DU156" s="227"/>
      <c r="DV156" s="227"/>
      <c r="DW156" s="227"/>
      <c r="DX156" s="227"/>
      <c r="DY156" s="227"/>
      <c r="DZ156" s="227"/>
      <c r="EA156" s="227"/>
      <c r="EB156" s="227"/>
      <c r="EC156" s="227"/>
      <c r="ED156" s="227"/>
      <c r="EE156" s="227"/>
      <c r="EF156" s="227"/>
      <c r="EG156" s="227"/>
    </row>
    <row r="157" spans="3:137" s="382" customFormat="1" ht="14.25" x14ac:dyDescent="0.15">
      <c r="C157" s="220"/>
      <c r="D157" s="221"/>
      <c r="E157" s="221"/>
      <c r="F157" s="220"/>
      <c r="G157" s="220"/>
      <c r="H157" s="220"/>
      <c r="I157" s="220"/>
      <c r="J157" s="11"/>
      <c r="AI157" s="11"/>
      <c r="AP157" s="11"/>
      <c r="BB157" s="318"/>
      <c r="BC157" s="318"/>
      <c r="BD157" s="318"/>
      <c r="BE157" s="318"/>
      <c r="BF157" s="318"/>
      <c r="DA157" s="11">
        <v>86</v>
      </c>
      <c r="DB157" t="s">
        <v>1002</v>
      </c>
      <c r="DC157" s="227"/>
      <c r="DD157" s="227"/>
      <c r="DE157" s="372" t="str">
        <f t="shared" si="61"/>
        <v/>
      </c>
      <c r="DF157" s="227"/>
      <c r="DG157" s="227"/>
      <c r="DH157" s="227"/>
      <c r="DI157" s="227"/>
      <c r="DJ157" s="227"/>
      <c r="DK157" s="227"/>
      <c r="DL157" s="227"/>
      <c r="DM157" s="227"/>
      <c r="DN157" s="227"/>
      <c r="DO157" s="227"/>
      <c r="DP157" s="227"/>
      <c r="DQ157" s="227"/>
      <c r="DR157" s="227"/>
      <c r="DS157" s="227"/>
      <c r="DT157" s="227"/>
      <c r="DU157" s="227"/>
      <c r="DV157" s="227"/>
      <c r="DW157" s="227"/>
      <c r="DX157" s="227"/>
      <c r="DY157" s="227"/>
      <c r="DZ157" s="227"/>
      <c r="EA157" s="227"/>
      <c r="EB157" s="227"/>
      <c r="EC157" s="227"/>
      <c r="ED157" s="227"/>
      <c r="EE157" s="227"/>
      <c r="EF157" s="227"/>
      <c r="EG157" s="227"/>
    </row>
    <row r="158" spans="3:137" s="382" customFormat="1" x14ac:dyDescent="0.15">
      <c r="J158" s="11"/>
      <c r="AI158" s="11"/>
      <c r="AJ158" s="11"/>
      <c r="AK158" s="11"/>
      <c r="AL158" s="11"/>
      <c r="AM158" s="11"/>
      <c r="AN158" s="11"/>
      <c r="AO158" s="11"/>
      <c r="BB158" s="318"/>
      <c r="BC158" s="318"/>
      <c r="BD158" s="318"/>
      <c r="BE158" s="318"/>
      <c r="BF158" s="318"/>
      <c r="DA158" s="11">
        <v>87</v>
      </c>
      <c r="DB158" t="s">
        <v>1003</v>
      </c>
      <c r="DC158" s="227"/>
      <c r="DD158" s="227"/>
      <c r="DE158" s="372" t="str">
        <f t="shared" si="61"/>
        <v/>
      </c>
      <c r="DF158" s="227"/>
      <c r="DG158" s="227"/>
      <c r="DH158" s="227"/>
      <c r="DI158" s="227"/>
      <c r="DJ158" s="227"/>
      <c r="DK158" s="227"/>
      <c r="DL158" s="227"/>
      <c r="DM158" s="227"/>
      <c r="DN158" s="227"/>
      <c r="DO158" s="227"/>
      <c r="DP158" s="227"/>
      <c r="DQ158" s="227"/>
      <c r="DR158" s="227"/>
      <c r="DS158" s="227"/>
      <c r="DT158" s="227"/>
      <c r="DU158" s="227"/>
      <c r="DV158" s="227"/>
      <c r="DW158" s="227"/>
      <c r="DX158" s="227"/>
      <c r="DY158" s="227"/>
      <c r="DZ158" s="227"/>
      <c r="EA158" s="227"/>
      <c r="EB158" s="227"/>
      <c r="EC158" s="227"/>
      <c r="ED158" s="227"/>
      <c r="EE158" s="227"/>
      <c r="EF158" s="227"/>
      <c r="EG158" s="227"/>
    </row>
    <row r="159" spans="3:137" s="382" customFormat="1" x14ac:dyDescent="0.15">
      <c r="BB159" s="318"/>
      <c r="BC159" s="318"/>
      <c r="BD159" s="318"/>
      <c r="BE159" s="318"/>
      <c r="BF159" s="318"/>
      <c r="DA159" s="11">
        <v>88</v>
      </c>
      <c r="DB159" t="s">
        <v>1004</v>
      </c>
      <c r="DC159" s="227"/>
      <c r="DD159" s="227"/>
      <c r="DE159" s="372" t="str">
        <f t="shared" si="61"/>
        <v/>
      </c>
      <c r="DF159" s="227"/>
      <c r="DG159" s="227"/>
      <c r="DH159" s="227"/>
      <c r="DI159" s="227"/>
      <c r="DJ159" s="227"/>
      <c r="DK159" s="227"/>
      <c r="DL159" s="227"/>
      <c r="DM159" s="227"/>
      <c r="DN159" s="227"/>
      <c r="DO159" s="227"/>
      <c r="DP159" s="227"/>
      <c r="DQ159" s="227"/>
      <c r="DR159" s="227"/>
      <c r="DS159" s="227"/>
      <c r="DT159" s="227"/>
      <c r="DU159" s="227"/>
      <c r="DV159" s="227"/>
      <c r="DW159" s="227"/>
      <c r="DX159" s="227"/>
      <c r="DY159" s="227"/>
      <c r="DZ159" s="227"/>
      <c r="EA159" s="227"/>
      <c r="EB159" s="227"/>
      <c r="EC159" s="227"/>
      <c r="ED159" s="227"/>
      <c r="EE159" s="227"/>
      <c r="EF159" s="227"/>
      <c r="EG159" s="227"/>
    </row>
    <row r="160" spans="3:137" s="382" customFormat="1" x14ac:dyDescent="0.15">
      <c r="BB160" s="318"/>
      <c r="BC160" s="318"/>
      <c r="BD160" s="318"/>
      <c r="BE160" s="318"/>
      <c r="BF160" s="318"/>
      <c r="DA160" s="11">
        <v>89</v>
      </c>
      <c r="DB160" t="s">
        <v>1005</v>
      </c>
      <c r="DC160" s="227"/>
      <c r="DD160" s="227"/>
      <c r="DE160" s="372" t="str">
        <f t="shared" si="61"/>
        <v/>
      </c>
      <c r="DF160" s="227"/>
      <c r="DG160" s="227"/>
      <c r="DH160" s="227"/>
      <c r="DI160" s="227"/>
      <c r="DJ160" s="227"/>
      <c r="DK160" s="227"/>
      <c r="DL160" s="227"/>
      <c r="DM160" s="227"/>
      <c r="DN160" s="227"/>
      <c r="DO160" s="227"/>
      <c r="DP160" s="227"/>
      <c r="DQ160" s="227"/>
      <c r="DR160" s="227"/>
      <c r="DS160" s="227"/>
      <c r="DT160" s="227"/>
      <c r="DU160" s="227"/>
      <c r="DV160" s="227"/>
      <c r="DW160" s="227"/>
      <c r="DX160" s="227"/>
      <c r="DY160" s="227"/>
      <c r="DZ160" s="227"/>
      <c r="EA160" s="227"/>
      <c r="EB160" s="227"/>
      <c r="EC160" s="227"/>
      <c r="ED160" s="227"/>
      <c r="EE160" s="227"/>
      <c r="EF160" s="227"/>
      <c r="EG160" s="227"/>
    </row>
    <row r="161" spans="10:157" s="382" customFormat="1" x14ac:dyDescent="0.15">
      <c r="BB161" s="318"/>
      <c r="BC161" s="318"/>
      <c r="BD161" s="318"/>
      <c r="BE161" s="318"/>
      <c r="BF161" s="318"/>
      <c r="DA161" s="11">
        <v>90</v>
      </c>
      <c r="DB161" t="s">
        <v>1006</v>
      </c>
      <c r="DC161" s="227"/>
      <c r="DD161" s="227"/>
      <c r="DE161" s="372" t="str">
        <f>IF(COUNTIF($DI$14:$EG$14,DB161)=0,"",COUNTIF($DI$14:$EG$14,DB161))</f>
        <v/>
      </c>
      <c r="DF161" s="227"/>
      <c r="DG161" s="227"/>
      <c r="DH161" s="227"/>
      <c r="DI161" s="227"/>
      <c r="DJ161" s="227"/>
      <c r="DK161" s="227"/>
      <c r="DL161" s="227"/>
      <c r="DM161" s="227"/>
      <c r="DN161" s="227"/>
      <c r="DO161" s="227"/>
      <c r="DP161" s="227"/>
      <c r="DQ161" s="227"/>
      <c r="DR161" s="227"/>
      <c r="DS161" s="227"/>
      <c r="DT161" s="227"/>
      <c r="DU161" s="227"/>
      <c r="DV161" s="227"/>
      <c r="DW161" s="227"/>
      <c r="DX161" s="227"/>
      <c r="DY161" s="227"/>
      <c r="DZ161" s="227"/>
      <c r="EA161" s="227"/>
      <c r="EB161" s="227"/>
      <c r="EC161" s="227"/>
      <c r="ED161" s="227"/>
      <c r="EE161" s="227"/>
      <c r="EF161" s="227"/>
      <c r="EG161" s="227"/>
    </row>
    <row r="162" spans="10:157" s="382" customFormat="1" x14ac:dyDescent="0.15">
      <c r="BB162" s="318"/>
      <c r="BC162" s="318"/>
      <c r="BD162" s="318"/>
      <c r="BE162" s="318"/>
      <c r="BF162" s="318"/>
      <c r="DA162" s="11">
        <v>91</v>
      </c>
      <c r="DB162" t="s">
        <v>1007</v>
      </c>
      <c r="DC162" s="227"/>
      <c r="DD162" s="227"/>
      <c r="DE162" s="372" t="str">
        <f>IF(COUNTIF($DI$14:$EG$14,DB162)=0,"",COUNTIF($DI$14:$EG$14,DB162))</f>
        <v/>
      </c>
      <c r="DF162" s="227"/>
      <c r="DG162" s="227"/>
      <c r="DH162" s="227"/>
      <c r="DI162" s="227"/>
      <c r="DJ162" s="227"/>
      <c r="DK162" s="227"/>
      <c r="DL162" s="227"/>
      <c r="DM162" s="227"/>
      <c r="DN162" s="227"/>
      <c r="DO162" s="227"/>
      <c r="DP162" s="227"/>
      <c r="DQ162" s="227"/>
      <c r="DR162" s="227"/>
      <c r="DS162" s="227"/>
      <c r="DT162" s="227"/>
      <c r="DU162" s="227"/>
      <c r="DV162" s="227"/>
      <c r="DW162" s="227"/>
      <c r="DX162" s="227"/>
      <c r="DY162" s="227"/>
      <c r="DZ162" s="227"/>
      <c r="EA162" s="227"/>
      <c r="EB162" s="227"/>
      <c r="EC162" s="227"/>
      <c r="ED162" s="227"/>
      <c r="EE162" s="227"/>
      <c r="EF162" s="227"/>
      <c r="EG162" s="227"/>
    </row>
    <row r="163" spans="10:157" s="382" customFormat="1" x14ac:dyDescent="0.15">
      <c r="BB163" s="318"/>
      <c r="BC163" s="318"/>
      <c r="BD163" s="318"/>
      <c r="BE163" s="318"/>
      <c r="BF163" s="318"/>
      <c r="DA163" s="11">
        <v>92</v>
      </c>
      <c r="DB163" t="s">
        <v>1008</v>
      </c>
      <c r="DC163" s="227"/>
      <c r="DD163" s="227"/>
      <c r="DE163" s="372" t="str">
        <f>IF(COUNTIF($DI$14:$EG$14,DB163)=0,"",COUNTIF($DI$14:$EG$14,DB163))</f>
        <v/>
      </c>
      <c r="DF163" s="227"/>
      <c r="DG163" s="227"/>
      <c r="DH163" s="227"/>
      <c r="DI163" s="227"/>
      <c r="DJ163" s="227"/>
      <c r="DK163" s="227"/>
      <c r="DL163" s="227"/>
      <c r="DM163" s="227"/>
      <c r="DN163" s="227"/>
      <c r="DO163" s="227"/>
      <c r="DP163" s="227"/>
      <c r="DQ163" s="227"/>
      <c r="DR163" s="227"/>
      <c r="DS163" s="227"/>
      <c r="DT163" s="227"/>
      <c r="DU163" s="227"/>
      <c r="DV163" s="227"/>
      <c r="DW163" s="227"/>
      <c r="DX163" s="227"/>
      <c r="DY163" s="227"/>
      <c r="DZ163" s="227"/>
      <c r="EA163" s="227"/>
      <c r="EB163" s="227"/>
      <c r="EC163" s="227"/>
      <c r="ED163" s="227"/>
      <c r="EE163" s="227"/>
      <c r="EF163" s="227"/>
      <c r="EG163" s="227"/>
    </row>
    <row r="164" spans="10:157" s="382" customFormat="1" ht="14.25" x14ac:dyDescent="0.15">
      <c r="BB164" s="318"/>
      <c r="BC164" s="318"/>
      <c r="BD164" s="318"/>
      <c r="BE164" s="318"/>
      <c r="BF164" s="318"/>
      <c r="DA164" s="11">
        <v>93</v>
      </c>
      <c r="DB164" s="32" t="s">
        <v>917</v>
      </c>
      <c r="DC164" s="20"/>
      <c r="DE164" s="335" t="str">
        <f>IF((COUNTIF($J$21:$AI$22,DB164)+COUNTIF($J$85:$AI$91,DB164))=0,"",(COUNTIF($J$21:$AI$22,DB164)+COUNTIF($J$85:$AI$91,DB164)))</f>
        <v/>
      </c>
      <c r="DF164" s="11" t="s">
        <v>327</v>
      </c>
      <c r="DG164" s="227" t="str">
        <f>IF($J$88=$DB164,"P",IF($J$90=$DB164,"X",""))</f>
        <v/>
      </c>
      <c r="DH164" s="227" t="str">
        <f>IF($J$89=$DB164,"E",IF($J$91=$DB164,"PE",""))</f>
        <v/>
      </c>
      <c r="DI164" s="97" t="str">
        <f t="shared" ref="DI164:DI204" si="62">IF(K$21=$DB164,"A","")&amp;IF(K$22=$DB164,"B","")</f>
        <v/>
      </c>
      <c r="DJ164" s="97" t="str">
        <f t="shared" ref="DJ164:EC176" si="63">IF(L$21=$DB164,"A","")&amp;IF(L$22=$DB164,"B","")</f>
        <v/>
      </c>
      <c r="DK164" s="97" t="str">
        <f t="shared" si="63"/>
        <v/>
      </c>
      <c r="DL164" s="97" t="str">
        <f t="shared" si="63"/>
        <v/>
      </c>
      <c r="DM164" s="97" t="str">
        <f t="shared" si="63"/>
        <v/>
      </c>
      <c r="DN164" s="97" t="str">
        <f t="shared" si="63"/>
        <v/>
      </c>
      <c r="DO164" s="97" t="str">
        <f t="shared" si="63"/>
        <v/>
      </c>
      <c r="DP164" s="97" t="str">
        <f t="shared" si="63"/>
        <v/>
      </c>
      <c r="DQ164" s="97" t="str">
        <f t="shared" si="63"/>
        <v/>
      </c>
      <c r="DR164" s="97" t="str">
        <f t="shared" si="63"/>
        <v/>
      </c>
      <c r="DS164" s="97" t="str">
        <f t="shared" si="63"/>
        <v/>
      </c>
      <c r="DT164" s="97" t="str">
        <f t="shared" si="63"/>
        <v/>
      </c>
      <c r="DU164" s="97" t="str">
        <f t="shared" si="63"/>
        <v/>
      </c>
      <c r="DV164" s="97" t="str">
        <f t="shared" si="63"/>
        <v/>
      </c>
      <c r="DW164" s="97" t="str">
        <f t="shared" si="63"/>
        <v/>
      </c>
      <c r="DX164" s="97" t="str">
        <f t="shared" si="63"/>
        <v/>
      </c>
      <c r="DY164" s="97" t="str">
        <f t="shared" si="63"/>
        <v/>
      </c>
      <c r="DZ164" s="97" t="str">
        <f t="shared" si="63"/>
        <v/>
      </c>
      <c r="EA164" s="97" t="str">
        <f t="shared" si="63"/>
        <v/>
      </c>
      <c r="EB164" s="97" t="str">
        <f t="shared" si="63"/>
        <v/>
      </c>
      <c r="EC164" s="97" t="str">
        <f t="shared" si="63"/>
        <v/>
      </c>
      <c r="ED164" s="97" t="str">
        <f>IF(AF$21=$DB164,"A","")&amp;IF(AF$22=$DB164,"B","")</f>
        <v/>
      </c>
      <c r="EE164" s="97" t="str">
        <f>IF(AG$21=$DB164,"A","")&amp;IF(AG$22=$DB164,"B","")</f>
        <v/>
      </c>
      <c r="EF164" s="97" t="str">
        <f>IF(AH$21=$DB164,"A","")&amp;IF(AH$22=$DB164,"B","")</f>
        <v/>
      </c>
      <c r="EG164" s="97"/>
      <c r="EH164" s="382" t="str">
        <f>IF($AI$88=$DB164,"P",IF($AI$90=$DB164,"X",""))</f>
        <v/>
      </c>
      <c r="EI164" s="382" t="str">
        <f>IF($AI$89=$DB164,"E",IF($AI$91=$DB164,"PE",""))</f>
        <v/>
      </c>
    </row>
    <row r="165" spans="10:157" s="382" customFormat="1" ht="14.25" x14ac:dyDescent="0.15">
      <c r="BB165" s="318"/>
      <c r="BC165" s="318"/>
      <c r="BD165" s="318"/>
      <c r="BE165" s="318"/>
      <c r="BF165" s="318"/>
      <c r="DA165" s="11">
        <v>94</v>
      </c>
      <c r="DB165" s="32" t="s">
        <v>918</v>
      </c>
      <c r="DC165" s="20"/>
      <c r="DE165" s="335" t="str">
        <f t="shared" ref="DE165:DE204" si="64">IF((COUNTIF($J$21:$AI$22,DB165)+COUNTIF($J$85:$AI$91,DB165))=0,"",(COUNTIF($J$21:$AI$22,DB165)+COUNTIF($J$85:$AI$91,DB165)))</f>
        <v/>
      </c>
      <c r="DF165" s="11" t="s">
        <v>329</v>
      </c>
      <c r="DG165" s="227" t="str">
        <f t="shared" ref="DG165:DG204" si="65">IF($J$88=$DB165,"P",IF($J$90=$DB165,"X",""))</f>
        <v/>
      </c>
      <c r="DH165" s="227" t="str">
        <f t="shared" ref="DH165:DH204" si="66">IF($J$89=$DB165,"E",IF($J$91=$DB165,"PE",""))</f>
        <v/>
      </c>
      <c r="DI165" s="97" t="str">
        <f t="shared" si="62"/>
        <v/>
      </c>
      <c r="DJ165" s="97" t="str">
        <f t="shared" si="63"/>
        <v/>
      </c>
      <c r="DK165" s="97" t="str">
        <f t="shared" si="63"/>
        <v/>
      </c>
      <c r="DL165" s="97" t="str">
        <f t="shared" si="63"/>
        <v/>
      </c>
      <c r="DM165" s="97" t="str">
        <f t="shared" si="63"/>
        <v/>
      </c>
      <c r="DN165" s="97" t="str">
        <f t="shared" si="63"/>
        <v/>
      </c>
      <c r="DO165" s="97" t="str">
        <f t="shared" si="63"/>
        <v/>
      </c>
      <c r="DP165" s="97" t="str">
        <f t="shared" si="63"/>
        <v/>
      </c>
      <c r="DQ165" s="97" t="str">
        <f t="shared" si="63"/>
        <v/>
      </c>
      <c r="DR165" s="97" t="str">
        <f t="shared" si="63"/>
        <v/>
      </c>
      <c r="DS165" s="97" t="str">
        <f t="shared" si="63"/>
        <v/>
      </c>
      <c r="DT165" s="97" t="str">
        <f t="shared" si="63"/>
        <v/>
      </c>
      <c r="DU165" s="97" t="str">
        <f t="shared" si="63"/>
        <v/>
      </c>
      <c r="DV165" s="97" t="str">
        <f t="shared" si="63"/>
        <v/>
      </c>
      <c r="DW165" s="97" t="str">
        <f t="shared" si="63"/>
        <v/>
      </c>
      <c r="DX165" s="97" t="str">
        <f t="shared" si="63"/>
        <v/>
      </c>
      <c r="DY165" s="97" t="str">
        <f t="shared" si="63"/>
        <v/>
      </c>
      <c r="DZ165" s="97" t="str">
        <f t="shared" si="63"/>
        <v/>
      </c>
      <c r="EA165" s="97" t="str">
        <f t="shared" si="63"/>
        <v/>
      </c>
      <c r="EB165" s="97" t="str">
        <f t="shared" si="63"/>
        <v/>
      </c>
      <c r="EC165" s="97" t="str">
        <f t="shared" si="63"/>
        <v/>
      </c>
      <c r="ED165" s="97" t="str">
        <f t="shared" ref="ED165:EF204" si="67">IF(AF$21=$DB165,"A","")&amp;IF(AF$22=$DB165,"B","")</f>
        <v/>
      </c>
      <c r="EE165" s="97" t="str">
        <f t="shared" si="67"/>
        <v/>
      </c>
      <c r="EF165" s="97" t="str">
        <f t="shared" si="67"/>
        <v/>
      </c>
      <c r="EG165" s="97"/>
      <c r="EH165" s="382" t="str">
        <f t="shared" ref="EH165:EH204" si="68">IF($AI$88=$DB165,"P",IF($AI$90=$DB165,"X",""))</f>
        <v/>
      </c>
      <c r="EI165" s="382" t="str">
        <f t="shared" ref="EI165:EI204" si="69">IF($AI$89=$DB165,"E",IF($AI$91=$DB165,"PE",""))</f>
        <v/>
      </c>
    </row>
    <row r="166" spans="10:157" s="382" customFormat="1" ht="14.25" x14ac:dyDescent="0.15">
      <c r="BB166" s="318"/>
      <c r="BC166" s="318"/>
      <c r="BD166" s="318"/>
      <c r="BE166" s="318"/>
      <c r="BF166" s="318"/>
      <c r="DA166" s="11">
        <v>95</v>
      </c>
      <c r="DB166" s="32" t="s">
        <v>919</v>
      </c>
      <c r="DC166" s="20"/>
      <c r="DE166" s="335" t="str">
        <f t="shared" si="64"/>
        <v/>
      </c>
      <c r="DF166" s="11" t="s">
        <v>331</v>
      </c>
      <c r="DG166" s="227" t="str">
        <f t="shared" si="65"/>
        <v/>
      </c>
      <c r="DH166" s="227" t="str">
        <f t="shared" si="66"/>
        <v/>
      </c>
      <c r="DI166" s="97" t="str">
        <f t="shared" si="62"/>
        <v/>
      </c>
      <c r="DJ166" s="97" t="str">
        <f t="shared" si="63"/>
        <v/>
      </c>
      <c r="DK166" s="97" t="str">
        <f t="shared" si="63"/>
        <v/>
      </c>
      <c r="DL166" s="97" t="str">
        <f t="shared" si="63"/>
        <v/>
      </c>
      <c r="DM166" s="97" t="str">
        <f t="shared" si="63"/>
        <v/>
      </c>
      <c r="DN166" s="97" t="str">
        <f t="shared" si="63"/>
        <v/>
      </c>
      <c r="DO166" s="97" t="str">
        <f t="shared" si="63"/>
        <v/>
      </c>
      <c r="DP166" s="97" t="str">
        <f t="shared" si="63"/>
        <v/>
      </c>
      <c r="DQ166" s="97" t="str">
        <f t="shared" si="63"/>
        <v/>
      </c>
      <c r="DR166" s="97" t="str">
        <f t="shared" si="63"/>
        <v/>
      </c>
      <c r="DS166" s="97" t="str">
        <f t="shared" si="63"/>
        <v/>
      </c>
      <c r="DT166" s="97" t="str">
        <f t="shared" si="63"/>
        <v/>
      </c>
      <c r="DU166" s="97" t="str">
        <f t="shared" si="63"/>
        <v/>
      </c>
      <c r="DV166" s="97" t="str">
        <f t="shared" si="63"/>
        <v/>
      </c>
      <c r="DW166" s="97" t="str">
        <f t="shared" si="63"/>
        <v/>
      </c>
      <c r="DX166" s="97" t="str">
        <f t="shared" si="63"/>
        <v/>
      </c>
      <c r="DY166" s="97" t="str">
        <f t="shared" si="63"/>
        <v/>
      </c>
      <c r="DZ166" s="97" t="str">
        <f t="shared" si="63"/>
        <v/>
      </c>
      <c r="EA166" s="97" t="str">
        <f t="shared" si="63"/>
        <v/>
      </c>
      <c r="EB166" s="97" t="str">
        <f t="shared" si="63"/>
        <v/>
      </c>
      <c r="EC166" s="97" t="str">
        <f t="shared" si="63"/>
        <v/>
      </c>
      <c r="ED166" s="97" t="str">
        <f t="shared" si="67"/>
        <v/>
      </c>
      <c r="EE166" s="97" t="str">
        <f t="shared" si="67"/>
        <v/>
      </c>
      <c r="EF166" s="97" t="str">
        <f t="shared" si="67"/>
        <v/>
      </c>
      <c r="EG166" s="97"/>
      <c r="EH166" s="382" t="str">
        <f t="shared" si="68"/>
        <v/>
      </c>
      <c r="EI166" s="382" t="str">
        <f t="shared" si="69"/>
        <v/>
      </c>
    </row>
    <row r="167" spans="10:157" s="382" customFormat="1" ht="14.25" x14ac:dyDescent="0.15">
      <c r="BB167" s="318"/>
      <c r="BC167" s="318"/>
      <c r="BD167" s="318"/>
      <c r="BE167" s="318"/>
      <c r="BF167" s="318"/>
      <c r="DA167" s="11">
        <v>96</v>
      </c>
      <c r="DB167" s="32" t="s">
        <v>920</v>
      </c>
      <c r="DC167" s="20"/>
      <c r="DE167" s="335" t="str">
        <f t="shared" si="64"/>
        <v/>
      </c>
      <c r="DF167" s="33" t="s">
        <v>432</v>
      </c>
      <c r="DG167" s="227" t="str">
        <f t="shared" si="65"/>
        <v/>
      </c>
      <c r="DH167" s="227" t="str">
        <f t="shared" si="66"/>
        <v/>
      </c>
      <c r="DI167" s="97" t="str">
        <f t="shared" si="62"/>
        <v/>
      </c>
      <c r="DJ167" s="97" t="str">
        <f t="shared" si="63"/>
        <v/>
      </c>
      <c r="DK167" s="97" t="str">
        <f t="shared" si="63"/>
        <v/>
      </c>
      <c r="DL167" s="97" t="str">
        <f t="shared" si="63"/>
        <v/>
      </c>
      <c r="DM167" s="97" t="str">
        <f t="shared" si="63"/>
        <v/>
      </c>
      <c r="DN167" s="97" t="str">
        <f t="shared" si="63"/>
        <v/>
      </c>
      <c r="DO167" s="97" t="str">
        <f t="shared" si="63"/>
        <v/>
      </c>
      <c r="DP167" s="97" t="str">
        <f t="shared" si="63"/>
        <v/>
      </c>
      <c r="DQ167" s="97" t="str">
        <f t="shared" si="63"/>
        <v/>
      </c>
      <c r="DR167" s="97" t="str">
        <f t="shared" si="63"/>
        <v/>
      </c>
      <c r="DS167" s="97" t="str">
        <f t="shared" si="63"/>
        <v/>
      </c>
      <c r="DT167" s="97" t="str">
        <f t="shared" si="63"/>
        <v/>
      </c>
      <c r="DU167" s="97" t="str">
        <f t="shared" si="63"/>
        <v/>
      </c>
      <c r="DV167" s="97" t="str">
        <f t="shared" si="63"/>
        <v/>
      </c>
      <c r="DW167" s="97" t="str">
        <f t="shared" si="63"/>
        <v/>
      </c>
      <c r="DX167" s="97" t="str">
        <f t="shared" si="63"/>
        <v/>
      </c>
      <c r="DY167" s="97" t="str">
        <f t="shared" si="63"/>
        <v/>
      </c>
      <c r="DZ167" s="97" t="str">
        <f t="shared" si="63"/>
        <v/>
      </c>
      <c r="EA167" s="97" t="str">
        <f t="shared" si="63"/>
        <v/>
      </c>
      <c r="EB167" s="97" t="str">
        <f t="shared" si="63"/>
        <v/>
      </c>
      <c r="EC167" s="97" t="str">
        <f t="shared" si="63"/>
        <v/>
      </c>
      <c r="ED167" s="97" t="str">
        <f t="shared" si="67"/>
        <v/>
      </c>
      <c r="EE167" s="97" t="str">
        <f t="shared" si="67"/>
        <v/>
      </c>
      <c r="EF167" s="97" t="str">
        <f t="shared" si="67"/>
        <v/>
      </c>
      <c r="EG167" s="97"/>
      <c r="EH167" s="382" t="str">
        <f t="shared" si="68"/>
        <v/>
      </c>
      <c r="EI167" s="382" t="str">
        <f t="shared" si="69"/>
        <v/>
      </c>
    </row>
    <row r="168" spans="10:157" s="382" customFormat="1" ht="14.25" x14ac:dyDescent="0.15">
      <c r="BB168" s="318"/>
      <c r="BC168" s="318"/>
      <c r="BD168" s="318"/>
      <c r="BE168" s="318"/>
      <c r="BF168" s="318"/>
      <c r="DA168" s="11">
        <v>97</v>
      </c>
      <c r="DB168" s="32" t="s">
        <v>921</v>
      </c>
      <c r="DC168" s="20"/>
      <c r="DE168" s="335" t="str">
        <f t="shared" si="64"/>
        <v/>
      </c>
      <c r="DF168" s="33" t="s">
        <v>1011</v>
      </c>
      <c r="DG168" s="227" t="str">
        <f t="shared" si="65"/>
        <v/>
      </c>
      <c r="DH168" s="227" t="str">
        <f t="shared" si="66"/>
        <v/>
      </c>
      <c r="DI168" s="97" t="str">
        <f t="shared" si="62"/>
        <v/>
      </c>
      <c r="DJ168" s="97" t="str">
        <f t="shared" si="63"/>
        <v/>
      </c>
      <c r="DK168" s="97" t="str">
        <f t="shared" si="63"/>
        <v/>
      </c>
      <c r="DL168" s="97" t="str">
        <f t="shared" si="63"/>
        <v/>
      </c>
      <c r="DM168" s="97" t="str">
        <f t="shared" si="63"/>
        <v/>
      </c>
      <c r="DN168" s="97" t="str">
        <f t="shared" si="63"/>
        <v/>
      </c>
      <c r="DO168" s="97" t="str">
        <f t="shared" si="63"/>
        <v/>
      </c>
      <c r="DP168" s="97" t="str">
        <f t="shared" si="63"/>
        <v/>
      </c>
      <c r="DQ168" s="97" t="str">
        <f t="shared" si="63"/>
        <v/>
      </c>
      <c r="DR168" s="97" t="str">
        <f t="shared" si="63"/>
        <v/>
      </c>
      <c r="DS168" s="97" t="str">
        <f t="shared" si="63"/>
        <v/>
      </c>
      <c r="DT168" s="97" t="str">
        <f t="shared" si="63"/>
        <v/>
      </c>
      <c r="DU168" s="97" t="str">
        <f t="shared" si="63"/>
        <v/>
      </c>
      <c r="DV168" s="97" t="str">
        <f t="shared" si="63"/>
        <v/>
      </c>
      <c r="DW168" s="97" t="str">
        <f t="shared" si="63"/>
        <v/>
      </c>
      <c r="DX168" s="97" t="str">
        <f t="shared" si="63"/>
        <v/>
      </c>
      <c r="DY168" s="97" t="str">
        <f t="shared" si="63"/>
        <v/>
      </c>
      <c r="DZ168" s="97" t="str">
        <f t="shared" si="63"/>
        <v/>
      </c>
      <c r="EA168" s="97" t="str">
        <f t="shared" si="63"/>
        <v/>
      </c>
      <c r="EB168" s="97" t="str">
        <f t="shared" si="63"/>
        <v/>
      </c>
      <c r="EC168" s="97" t="str">
        <f t="shared" si="63"/>
        <v/>
      </c>
      <c r="ED168" s="97" t="str">
        <f t="shared" si="67"/>
        <v/>
      </c>
      <c r="EE168" s="97" t="str">
        <f t="shared" si="67"/>
        <v/>
      </c>
      <c r="EF168" s="97" t="str">
        <f t="shared" si="67"/>
        <v/>
      </c>
      <c r="EG168" s="97"/>
      <c r="EH168" s="382" t="str">
        <f t="shared" si="68"/>
        <v/>
      </c>
      <c r="EI168" s="382" t="str">
        <f t="shared" si="69"/>
        <v/>
      </c>
    </row>
    <row r="169" spans="10:157" s="382" customFormat="1" ht="14.25" x14ac:dyDescent="0.15">
      <c r="BB169" s="318"/>
      <c r="BC169" s="318"/>
      <c r="BD169" s="318"/>
      <c r="BE169" s="318"/>
      <c r="BF169" s="318"/>
      <c r="DA169" s="11">
        <v>98</v>
      </c>
      <c r="DB169" s="32" t="s">
        <v>932</v>
      </c>
      <c r="DC169" s="20"/>
      <c r="DE169" s="335" t="str">
        <f t="shared" si="64"/>
        <v/>
      </c>
      <c r="DF169" s="33" t="s">
        <v>328</v>
      </c>
      <c r="DG169" s="227" t="str">
        <f t="shared" si="65"/>
        <v/>
      </c>
      <c r="DH169" s="227" t="str">
        <f t="shared" si="66"/>
        <v/>
      </c>
      <c r="DI169" s="97" t="str">
        <f t="shared" si="62"/>
        <v/>
      </c>
      <c r="DJ169" s="97" t="str">
        <f t="shared" si="63"/>
        <v/>
      </c>
      <c r="DK169" s="97" t="str">
        <f t="shared" si="63"/>
        <v/>
      </c>
      <c r="DL169" s="97" t="str">
        <f t="shared" si="63"/>
        <v/>
      </c>
      <c r="DM169" s="97" t="str">
        <f t="shared" si="63"/>
        <v/>
      </c>
      <c r="DN169" s="97" t="str">
        <f t="shared" si="63"/>
        <v/>
      </c>
      <c r="DO169" s="97" t="str">
        <f t="shared" si="63"/>
        <v/>
      </c>
      <c r="DP169" s="97" t="str">
        <f t="shared" si="63"/>
        <v/>
      </c>
      <c r="DQ169" s="97" t="str">
        <f t="shared" si="63"/>
        <v/>
      </c>
      <c r="DR169" s="97" t="str">
        <f t="shared" si="63"/>
        <v/>
      </c>
      <c r="DS169" s="97" t="str">
        <f t="shared" si="63"/>
        <v/>
      </c>
      <c r="DT169" s="97" t="str">
        <f t="shared" si="63"/>
        <v/>
      </c>
      <c r="DU169" s="97" t="str">
        <f t="shared" si="63"/>
        <v/>
      </c>
      <c r="DV169" s="97" t="str">
        <f t="shared" si="63"/>
        <v/>
      </c>
      <c r="DW169" s="97" t="str">
        <f t="shared" si="63"/>
        <v/>
      </c>
      <c r="DX169" s="97" t="str">
        <f t="shared" si="63"/>
        <v/>
      </c>
      <c r="DY169" s="97" t="str">
        <f t="shared" si="63"/>
        <v/>
      </c>
      <c r="DZ169" s="97" t="str">
        <f t="shared" si="63"/>
        <v/>
      </c>
      <c r="EA169" s="97" t="str">
        <f t="shared" si="63"/>
        <v/>
      </c>
      <c r="EB169" s="97" t="str">
        <f t="shared" si="63"/>
        <v/>
      </c>
      <c r="EC169" s="97" t="str">
        <f t="shared" si="63"/>
        <v/>
      </c>
      <c r="ED169" s="97" t="str">
        <f t="shared" si="67"/>
        <v/>
      </c>
      <c r="EE169" s="97" t="str">
        <f t="shared" si="67"/>
        <v/>
      </c>
      <c r="EF169" s="97" t="str">
        <f t="shared" si="67"/>
        <v/>
      </c>
      <c r="EG169" s="97"/>
      <c r="EH169" s="382" t="str">
        <f t="shared" si="68"/>
        <v/>
      </c>
      <c r="EI169" s="382" t="str">
        <f t="shared" si="69"/>
        <v/>
      </c>
    </row>
    <row r="170" spans="10:157" s="382" customFormat="1" ht="14.25" x14ac:dyDescent="0.15">
      <c r="BB170" s="318"/>
      <c r="BC170" s="318"/>
      <c r="BD170" s="318"/>
      <c r="BE170" s="318"/>
      <c r="BF170" s="318"/>
      <c r="DA170" s="11">
        <v>99</v>
      </c>
      <c r="DB170" s="32" t="s">
        <v>933</v>
      </c>
      <c r="DC170" s="20"/>
      <c r="DE170" s="335" t="str">
        <f t="shared" si="64"/>
        <v/>
      </c>
      <c r="DF170" s="33" t="s">
        <v>330</v>
      </c>
      <c r="DG170" s="227" t="str">
        <f t="shared" si="65"/>
        <v/>
      </c>
      <c r="DH170" s="227" t="str">
        <f t="shared" si="66"/>
        <v/>
      </c>
      <c r="DI170" s="97" t="str">
        <f t="shared" si="62"/>
        <v/>
      </c>
      <c r="DJ170" s="97" t="str">
        <f t="shared" si="63"/>
        <v/>
      </c>
      <c r="DK170" s="97" t="str">
        <f t="shared" si="63"/>
        <v/>
      </c>
      <c r="DL170" s="97" t="str">
        <f t="shared" si="63"/>
        <v/>
      </c>
      <c r="DM170" s="97" t="str">
        <f t="shared" si="63"/>
        <v/>
      </c>
      <c r="DN170" s="97" t="str">
        <f t="shared" si="63"/>
        <v/>
      </c>
      <c r="DO170" s="97" t="str">
        <f t="shared" si="63"/>
        <v/>
      </c>
      <c r="DP170" s="97" t="str">
        <f t="shared" si="63"/>
        <v/>
      </c>
      <c r="DQ170" s="97" t="str">
        <f t="shared" si="63"/>
        <v/>
      </c>
      <c r="DR170" s="97" t="str">
        <f t="shared" si="63"/>
        <v/>
      </c>
      <c r="DS170" s="97" t="str">
        <f t="shared" si="63"/>
        <v/>
      </c>
      <c r="DT170" s="97" t="str">
        <f t="shared" si="63"/>
        <v/>
      </c>
      <c r="DU170" s="97" t="str">
        <f t="shared" si="63"/>
        <v/>
      </c>
      <c r="DV170" s="97" t="str">
        <f t="shared" si="63"/>
        <v/>
      </c>
      <c r="DW170" s="97" t="str">
        <f t="shared" si="63"/>
        <v/>
      </c>
      <c r="DX170" s="97" t="str">
        <f t="shared" si="63"/>
        <v/>
      </c>
      <c r="DY170" s="97" t="str">
        <f t="shared" si="63"/>
        <v/>
      </c>
      <c r="DZ170" s="97" t="str">
        <f t="shared" si="63"/>
        <v/>
      </c>
      <c r="EA170" s="97" t="str">
        <f t="shared" si="63"/>
        <v/>
      </c>
      <c r="EB170" s="97" t="str">
        <f t="shared" si="63"/>
        <v/>
      </c>
      <c r="EC170" s="97" t="str">
        <f t="shared" si="63"/>
        <v/>
      </c>
      <c r="ED170" s="97" t="str">
        <f t="shared" si="67"/>
        <v/>
      </c>
      <c r="EE170" s="97" t="str">
        <f t="shared" si="67"/>
        <v/>
      </c>
      <c r="EF170" s="97" t="str">
        <f t="shared" si="67"/>
        <v/>
      </c>
      <c r="EG170" s="97"/>
      <c r="EH170" s="382" t="str">
        <f t="shared" si="68"/>
        <v/>
      </c>
      <c r="EI170" s="382" t="str">
        <f t="shared" si="69"/>
        <v/>
      </c>
    </row>
    <row r="171" spans="10:157" s="382" customFormat="1" x14ac:dyDescent="0.15">
      <c r="J171" s="97"/>
      <c r="K171" s="97"/>
      <c r="L171" s="97"/>
      <c r="M171" s="97"/>
      <c r="N171" s="97"/>
      <c r="O171" s="97"/>
      <c r="P171" s="97"/>
      <c r="Q171" s="97"/>
      <c r="R171" s="97"/>
      <c r="S171" s="97"/>
      <c r="T171" s="97"/>
      <c r="U171" s="97"/>
      <c r="V171" s="97"/>
      <c r="W171" s="97"/>
      <c r="X171" s="97"/>
      <c r="Y171" s="97"/>
      <c r="Z171" s="97"/>
      <c r="AA171" s="97"/>
      <c r="AB171" s="97"/>
      <c r="AC171" s="97"/>
      <c r="AD171" s="97"/>
      <c r="AE171" s="97"/>
      <c r="AF171" s="97"/>
      <c r="AG171" s="97"/>
      <c r="AH171" s="97"/>
      <c r="AI171" s="97"/>
      <c r="BB171" s="318"/>
      <c r="BC171" s="318"/>
      <c r="BD171" s="318"/>
      <c r="BE171" s="318"/>
      <c r="BF171" s="318"/>
      <c r="DA171" s="11">
        <v>100</v>
      </c>
      <c r="DB171" s="32" t="s">
        <v>934</v>
      </c>
      <c r="DC171" s="33"/>
      <c r="DD171" s="33"/>
      <c r="DE171" s="335" t="str">
        <f t="shared" si="64"/>
        <v/>
      </c>
      <c r="DF171" s="33" t="s">
        <v>332</v>
      </c>
      <c r="DG171" s="227" t="str">
        <f t="shared" si="65"/>
        <v/>
      </c>
      <c r="DH171" s="227" t="str">
        <f t="shared" si="66"/>
        <v/>
      </c>
      <c r="DI171" s="97" t="str">
        <f t="shared" si="62"/>
        <v/>
      </c>
      <c r="DJ171" s="97" t="str">
        <f t="shared" si="63"/>
        <v/>
      </c>
      <c r="DK171" s="97" t="str">
        <f t="shared" si="63"/>
        <v/>
      </c>
      <c r="DL171" s="97" t="str">
        <f t="shared" si="63"/>
        <v/>
      </c>
      <c r="DM171" s="97" t="str">
        <f t="shared" si="63"/>
        <v/>
      </c>
      <c r="DN171" s="97" t="str">
        <f t="shared" si="63"/>
        <v/>
      </c>
      <c r="DO171" s="97" t="str">
        <f t="shared" si="63"/>
        <v/>
      </c>
      <c r="DP171" s="97" t="str">
        <f t="shared" si="63"/>
        <v/>
      </c>
      <c r="DQ171" s="97" t="str">
        <f t="shared" si="63"/>
        <v/>
      </c>
      <c r="DR171" s="97" t="str">
        <f t="shared" si="63"/>
        <v/>
      </c>
      <c r="DS171" s="97" t="str">
        <f t="shared" si="63"/>
        <v/>
      </c>
      <c r="DT171" s="97" t="str">
        <f t="shared" si="63"/>
        <v/>
      </c>
      <c r="DU171" s="97" t="str">
        <f t="shared" si="63"/>
        <v/>
      </c>
      <c r="DV171" s="97" t="str">
        <f t="shared" si="63"/>
        <v/>
      </c>
      <c r="DW171" s="97" t="str">
        <f t="shared" si="63"/>
        <v/>
      </c>
      <c r="DX171" s="97" t="str">
        <f t="shared" si="63"/>
        <v/>
      </c>
      <c r="DY171" s="97" t="str">
        <f t="shared" si="63"/>
        <v/>
      </c>
      <c r="DZ171" s="97" t="str">
        <f t="shared" si="63"/>
        <v/>
      </c>
      <c r="EA171" s="97" t="str">
        <f t="shared" si="63"/>
        <v/>
      </c>
      <c r="EB171" s="97" t="str">
        <f t="shared" si="63"/>
        <v/>
      </c>
      <c r="EC171" s="97" t="str">
        <f t="shared" si="63"/>
        <v/>
      </c>
      <c r="ED171" s="97" t="str">
        <f t="shared" si="67"/>
        <v/>
      </c>
      <c r="EE171" s="97" t="str">
        <f t="shared" si="67"/>
        <v/>
      </c>
      <c r="EF171" s="97" t="str">
        <f t="shared" si="67"/>
        <v/>
      </c>
      <c r="EG171" s="97"/>
      <c r="EH171" s="382" t="str">
        <f t="shared" si="68"/>
        <v/>
      </c>
      <c r="EI171" s="382" t="str">
        <f t="shared" si="69"/>
        <v/>
      </c>
      <c r="EK171" s="97"/>
      <c r="EL171" s="97"/>
      <c r="EM171" s="97"/>
      <c r="EN171" s="97"/>
      <c r="EO171" s="97"/>
      <c r="EP171" s="97"/>
      <c r="EQ171" s="97"/>
      <c r="ER171" s="97"/>
      <c r="ES171" s="97"/>
      <c r="ET171" s="97"/>
      <c r="EU171" s="97"/>
      <c r="EV171" s="97"/>
      <c r="EW171" s="97"/>
      <c r="EX171" s="97"/>
      <c r="EY171" s="97"/>
      <c r="EZ171" s="97"/>
      <c r="FA171" s="97"/>
    </row>
    <row r="172" spans="10:157" s="382" customFormat="1" x14ac:dyDescent="0.15">
      <c r="J172" s="97"/>
      <c r="K172" s="97"/>
      <c r="L172" s="97"/>
      <c r="M172" s="97"/>
      <c r="N172" s="97"/>
      <c r="O172" s="97"/>
      <c r="P172" s="97"/>
      <c r="Q172" s="97"/>
      <c r="R172" s="97"/>
      <c r="S172" s="97"/>
      <c r="T172" s="97"/>
      <c r="U172" s="97"/>
      <c r="V172" s="97"/>
      <c r="W172" s="97"/>
      <c r="X172" s="97"/>
      <c r="Y172" s="97"/>
      <c r="Z172" s="97"/>
      <c r="AA172" s="97"/>
      <c r="AB172" s="97"/>
      <c r="AC172" s="97"/>
      <c r="AD172" s="97"/>
      <c r="AE172" s="97"/>
      <c r="AF172" s="97"/>
      <c r="AG172" s="97"/>
      <c r="AH172" s="97"/>
      <c r="AI172" s="97"/>
      <c r="BB172" s="318"/>
      <c r="BC172" s="318"/>
      <c r="BD172" s="318"/>
      <c r="BE172" s="318"/>
      <c r="BF172" s="318"/>
      <c r="DA172" s="11">
        <v>101</v>
      </c>
      <c r="DB172" s="32" t="s">
        <v>935</v>
      </c>
      <c r="DC172" s="33"/>
      <c r="DD172" s="33"/>
      <c r="DE172" s="335" t="str">
        <f t="shared" si="64"/>
        <v/>
      </c>
      <c r="DF172" s="33" t="s">
        <v>430</v>
      </c>
      <c r="DG172" s="227" t="str">
        <f t="shared" si="65"/>
        <v/>
      </c>
      <c r="DH172" s="227" t="str">
        <f t="shared" si="66"/>
        <v/>
      </c>
      <c r="DI172" s="97" t="str">
        <f t="shared" si="62"/>
        <v/>
      </c>
      <c r="DJ172" s="97" t="str">
        <f t="shared" si="63"/>
        <v/>
      </c>
      <c r="DK172" s="97" t="str">
        <f t="shared" si="63"/>
        <v/>
      </c>
      <c r="DL172" s="97" t="str">
        <f t="shared" si="63"/>
        <v/>
      </c>
      <c r="DM172" s="97" t="str">
        <f t="shared" si="63"/>
        <v/>
      </c>
      <c r="DN172" s="97" t="str">
        <f t="shared" si="63"/>
        <v/>
      </c>
      <c r="DO172" s="97" t="str">
        <f t="shared" si="63"/>
        <v/>
      </c>
      <c r="DP172" s="97" t="str">
        <f t="shared" si="63"/>
        <v/>
      </c>
      <c r="DQ172" s="97" t="str">
        <f t="shared" si="63"/>
        <v/>
      </c>
      <c r="DR172" s="97" t="str">
        <f t="shared" si="63"/>
        <v/>
      </c>
      <c r="DS172" s="97" t="str">
        <f t="shared" si="63"/>
        <v/>
      </c>
      <c r="DT172" s="97" t="str">
        <f t="shared" si="63"/>
        <v/>
      </c>
      <c r="DU172" s="97" t="str">
        <f t="shared" si="63"/>
        <v/>
      </c>
      <c r="DV172" s="97" t="str">
        <f t="shared" si="63"/>
        <v/>
      </c>
      <c r="DW172" s="97" t="str">
        <f t="shared" si="63"/>
        <v/>
      </c>
      <c r="DX172" s="97" t="str">
        <f t="shared" si="63"/>
        <v/>
      </c>
      <c r="DY172" s="97" t="str">
        <f t="shared" si="63"/>
        <v/>
      </c>
      <c r="DZ172" s="97" t="str">
        <f t="shared" si="63"/>
        <v/>
      </c>
      <c r="EA172" s="97" t="str">
        <f t="shared" si="63"/>
        <v/>
      </c>
      <c r="EB172" s="97" t="str">
        <f t="shared" si="63"/>
        <v/>
      </c>
      <c r="EC172" s="97" t="str">
        <f t="shared" si="63"/>
        <v/>
      </c>
      <c r="ED172" s="97" t="str">
        <f t="shared" si="67"/>
        <v/>
      </c>
      <c r="EE172" s="97" t="str">
        <f t="shared" si="67"/>
        <v/>
      </c>
      <c r="EF172" s="97" t="str">
        <f t="shared" si="67"/>
        <v/>
      </c>
      <c r="EG172" s="97"/>
      <c r="EH172" s="382" t="str">
        <f t="shared" si="68"/>
        <v/>
      </c>
      <c r="EI172" s="382" t="str">
        <f t="shared" si="69"/>
        <v/>
      </c>
    </row>
    <row r="173" spans="10:157" s="382" customFormat="1" x14ac:dyDescent="0.15">
      <c r="J173" s="97"/>
      <c r="K173" s="97"/>
      <c r="L173" s="97"/>
      <c r="M173" s="97"/>
      <c r="N173" s="97"/>
      <c r="O173" s="97"/>
      <c r="P173" s="97"/>
      <c r="Q173" s="97"/>
      <c r="R173" s="97"/>
      <c r="S173" s="97"/>
      <c r="T173" s="97"/>
      <c r="U173" s="97"/>
      <c r="V173" s="97"/>
      <c r="W173" s="97"/>
      <c r="X173" s="97"/>
      <c r="Y173" s="97"/>
      <c r="Z173" s="97"/>
      <c r="AA173" s="97"/>
      <c r="AB173" s="97"/>
      <c r="AC173" s="97"/>
      <c r="AD173" s="97"/>
      <c r="AE173" s="97"/>
      <c r="AF173" s="97"/>
      <c r="AG173" s="97"/>
      <c r="AH173" s="97"/>
      <c r="AI173" s="97"/>
      <c r="BB173" s="318"/>
      <c r="BC173" s="318"/>
      <c r="BD173" s="318"/>
      <c r="BE173" s="318"/>
      <c r="BF173" s="318"/>
      <c r="DA173" s="11">
        <v>102</v>
      </c>
      <c r="DB173" s="32" t="s">
        <v>922</v>
      </c>
      <c r="DC173" s="33"/>
      <c r="DD173" s="33"/>
      <c r="DE173" s="335" t="str">
        <f t="shared" si="64"/>
        <v/>
      </c>
      <c r="DF173" s="33" t="s">
        <v>714</v>
      </c>
      <c r="DG173" s="227" t="str">
        <f t="shared" si="65"/>
        <v/>
      </c>
      <c r="DH173" s="227" t="str">
        <f t="shared" si="66"/>
        <v/>
      </c>
      <c r="DI173" s="97" t="str">
        <f t="shared" si="62"/>
        <v/>
      </c>
      <c r="DJ173" s="97" t="str">
        <f t="shared" si="63"/>
        <v/>
      </c>
      <c r="DK173" s="97" t="str">
        <f t="shared" si="63"/>
        <v/>
      </c>
      <c r="DL173" s="97" t="str">
        <f t="shared" si="63"/>
        <v/>
      </c>
      <c r="DM173" s="97" t="str">
        <f t="shared" si="63"/>
        <v/>
      </c>
      <c r="DN173" s="97" t="str">
        <f t="shared" si="63"/>
        <v/>
      </c>
      <c r="DO173" s="97" t="str">
        <f t="shared" si="63"/>
        <v/>
      </c>
      <c r="DP173" s="97" t="str">
        <f t="shared" si="63"/>
        <v/>
      </c>
      <c r="DQ173" s="97" t="str">
        <f t="shared" si="63"/>
        <v/>
      </c>
      <c r="DR173" s="97" t="str">
        <f t="shared" si="63"/>
        <v/>
      </c>
      <c r="DS173" s="97" t="str">
        <f t="shared" si="63"/>
        <v/>
      </c>
      <c r="DT173" s="97" t="str">
        <f t="shared" si="63"/>
        <v/>
      </c>
      <c r="DU173" s="97" t="str">
        <f t="shared" si="63"/>
        <v/>
      </c>
      <c r="DV173" s="97" t="str">
        <f t="shared" si="63"/>
        <v/>
      </c>
      <c r="DW173" s="97" t="str">
        <f t="shared" si="63"/>
        <v/>
      </c>
      <c r="DX173" s="97" t="str">
        <f t="shared" si="63"/>
        <v/>
      </c>
      <c r="DY173" s="97" t="str">
        <f t="shared" si="63"/>
        <v/>
      </c>
      <c r="DZ173" s="97" t="str">
        <f t="shared" si="63"/>
        <v/>
      </c>
      <c r="EA173" s="97" t="str">
        <f t="shared" si="63"/>
        <v/>
      </c>
      <c r="EB173" s="97" t="str">
        <f t="shared" si="63"/>
        <v/>
      </c>
      <c r="EC173" s="97" t="str">
        <f t="shared" si="63"/>
        <v/>
      </c>
      <c r="ED173" s="97" t="str">
        <f t="shared" si="67"/>
        <v/>
      </c>
      <c r="EE173" s="97" t="str">
        <f t="shared" si="67"/>
        <v/>
      </c>
      <c r="EF173" s="97" t="str">
        <f t="shared" si="67"/>
        <v/>
      </c>
      <c r="EG173" s="97"/>
      <c r="EH173" s="382" t="str">
        <f t="shared" si="68"/>
        <v/>
      </c>
      <c r="EI173" s="382" t="str">
        <f t="shared" si="69"/>
        <v/>
      </c>
    </row>
    <row r="174" spans="10:157" s="382" customFormat="1" x14ac:dyDescent="0.15">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BB174" s="318"/>
      <c r="BC174" s="318"/>
      <c r="BD174" s="318"/>
      <c r="BE174" s="318"/>
      <c r="BF174" s="318"/>
      <c r="DA174" s="11">
        <v>103</v>
      </c>
      <c r="DB174" s="32" t="s">
        <v>923</v>
      </c>
      <c r="DC174" s="33"/>
      <c r="DD174" s="33"/>
      <c r="DE174" s="335" t="str">
        <f t="shared" si="64"/>
        <v/>
      </c>
      <c r="DF174" s="33" t="s">
        <v>713</v>
      </c>
      <c r="DG174" s="227" t="str">
        <f t="shared" si="65"/>
        <v/>
      </c>
      <c r="DH174" s="227" t="str">
        <f t="shared" si="66"/>
        <v/>
      </c>
      <c r="DI174" s="97" t="str">
        <f t="shared" si="62"/>
        <v/>
      </c>
      <c r="DJ174" s="97" t="str">
        <f t="shared" si="63"/>
        <v/>
      </c>
      <c r="DK174" s="97" t="str">
        <f t="shared" si="63"/>
        <v/>
      </c>
      <c r="DL174" s="97" t="str">
        <f t="shared" si="63"/>
        <v/>
      </c>
      <c r="DM174" s="97" t="str">
        <f t="shared" si="63"/>
        <v/>
      </c>
      <c r="DN174" s="97" t="str">
        <f t="shared" si="63"/>
        <v/>
      </c>
      <c r="DO174" s="97" t="str">
        <f t="shared" si="63"/>
        <v/>
      </c>
      <c r="DP174" s="97" t="str">
        <f t="shared" si="63"/>
        <v/>
      </c>
      <c r="DQ174" s="97" t="str">
        <f t="shared" si="63"/>
        <v/>
      </c>
      <c r="DR174" s="97" t="str">
        <f t="shared" si="63"/>
        <v/>
      </c>
      <c r="DS174" s="97" t="str">
        <f t="shared" si="63"/>
        <v/>
      </c>
      <c r="DT174" s="97" t="str">
        <f t="shared" si="63"/>
        <v/>
      </c>
      <c r="DU174" s="97" t="str">
        <f t="shared" si="63"/>
        <v/>
      </c>
      <c r="DV174" s="97" t="str">
        <f t="shared" si="63"/>
        <v/>
      </c>
      <c r="DW174" s="97" t="str">
        <f t="shared" si="63"/>
        <v/>
      </c>
      <c r="DX174" s="97" t="str">
        <f t="shared" si="63"/>
        <v/>
      </c>
      <c r="DY174" s="97" t="str">
        <f t="shared" si="63"/>
        <v/>
      </c>
      <c r="DZ174" s="97" t="str">
        <f t="shared" si="63"/>
        <v/>
      </c>
      <c r="EA174" s="97" t="str">
        <f t="shared" si="63"/>
        <v/>
      </c>
      <c r="EB174" s="97" t="str">
        <f t="shared" si="63"/>
        <v/>
      </c>
      <c r="EC174" s="97" t="str">
        <f t="shared" si="63"/>
        <v/>
      </c>
      <c r="ED174" s="97" t="str">
        <f t="shared" si="67"/>
        <v/>
      </c>
      <c r="EE174" s="97" t="str">
        <f t="shared" si="67"/>
        <v/>
      </c>
      <c r="EF174" s="97" t="str">
        <f t="shared" si="67"/>
        <v/>
      </c>
      <c r="EG174" s="97"/>
      <c r="EH174" s="382" t="str">
        <f t="shared" si="68"/>
        <v/>
      </c>
      <c r="EI174" s="382" t="str">
        <f t="shared" si="69"/>
        <v/>
      </c>
    </row>
    <row r="175" spans="10:157" s="382" customFormat="1" x14ac:dyDescent="0.15">
      <c r="J175" s="97"/>
      <c r="K175" s="97"/>
      <c r="L175" s="97"/>
      <c r="M175" s="97"/>
      <c r="N175" s="97"/>
      <c r="O175" s="97"/>
      <c r="P175" s="97"/>
      <c r="Q175" s="97"/>
      <c r="R175" s="97"/>
      <c r="S175" s="97"/>
      <c r="T175" s="97"/>
      <c r="U175" s="97"/>
      <c r="V175" s="97"/>
      <c r="W175" s="97"/>
      <c r="X175" s="97"/>
      <c r="Y175" s="97"/>
      <c r="Z175" s="97"/>
      <c r="AA175" s="97"/>
      <c r="AB175" s="97"/>
      <c r="AC175" s="97"/>
      <c r="AD175" s="97"/>
      <c r="AE175" s="97"/>
      <c r="AF175" s="97"/>
      <c r="AG175" s="97"/>
      <c r="AH175" s="97"/>
      <c r="AI175" s="97"/>
      <c r="BB175" s="318"/>
      <c r="BC175" s="318"/>
      <c r="BD175" s="318"/>
      <c r="BE175" s="318"/>
      <c r="BF175" s="318"/>
      <c r="DA175" s="11">
        <v>104</v>
      </c>
      <c r="DB175" s="32" t="s">
        <v>924</v>
      </c>
      <c r="DC175" s="33"/>
      <c r="DD175" s="33"/>
      <c r="DE175" s="335" t="str">
        <f t="shared" si="64"/>
        <v/>
      </c>
      <c r="DF175" s="33" t="s">
        <v>709</v>
      </c>
      <c r="DG175" s="227" t="str">
        <f t="shared" si="65"/>
        <v/>
      </c>
      <c r="DH175" s="227" t="str">
        <f t="shared" si="66"/>
        <v/>
      </c>
      <c r="DI175" s="97" t="str">
        <f t="shared" si="62"/>
        <v/>
      </c>
      <c r="DJ175" s="97" t="str">
        <f t="shared" si="63"/>
        <v/>
      </c>
      <c r="DK175" s="97" t="str">
        <f t="shared" si="63"/>
        <v/>
      </c>
      <c r="DL175" s="97" t="str">
        <f t="shared" si="63"/>
        <v/>
      </c>
      <c r="DM175" s="97" t="str">
        <f t="shared" si="63"/>
        <v/>
      </c>
      <c r="DN175" s="97" t="str">
        <f t="shared" si="63"/>
        <v/>
      </c>
      <c r="DO175" s="97" t="str">
        <f t="shared" si="63"/>
        <v/>
      </c>
      <c r="DP175" s="97" t="str">
        <f t="shared" si="63"/>
        <v/>
      </c>
      <c r="DQ175" s="97" t="str">
        <f t="shared" si="63"/>
        <v/>
      </c>
      <c r="DR175" s="97" t="str">
        <f t="shared" si="63"/>
        <v/>
      </c>
      <c r="DS175" s="97" t="str">
        <f t="shared" si="63"/>
        <v/>
      </c>
      <c r="DT175" s="97" t="str">
        <f t="shared" si="63"/>
        <v/>
      </c>
      <c r="DU175" s="97" t="str">
        <f t="shared" si="63"/>
        <v/>
      </c>
      <c r="DV175" s="97" t="str">
        <f t="shared" si="63"/>
        <v/>
      </c>
      <c r="DW175" s="97" t="str">
        <f t="shared" si="63"/>
        <v/>
      </c>
      <c r="DX175" s="97" t="str">
        <f t="shared" si="63"/>
        <v/>
      </c>
      <c r="DY175" s="97" t="str">
        <f t="shared" si="63"/>
        <v/>
      </c>
      <c r="DZ175" s="97" t="str">
        <f t="shared" si="63"/>
        <v/>
      </c>
      <c r="EA175" s="97" t="str">
        <f t="shared" si="63"/>
        <v/>
      </c>
      <c r="EB175" s="97" t="str">
        <f t="shared" si="63"/>
        <v/>
      </c>
      <c r="EC175" s="97" t="str">
        <f t="shared" si="63"/>
        <v/>
      </c>
      <c r="ED175" s="97" t="str">
        <f t="shared" si="67"/>
        <v/>
      </c>
      <c r="EE175" s="97" t="str">
        <f t="shared" si="67"/>
        <v/>
      </c>
      <c r="EF175" s="97" t="str">
        <f t="shared" si="67"/>
        <v/>
      </c>
      <c r="EG175" s="97"/>
      <c r="EH175" s="382" t="str">
        <f t="shared" si="68"/>
        <v/>
      </c>
      <c r="EI175" s="382" t="str">
        <f t="shared" si="69"/>
        <v/>
      </c>
    </row>
    <row r="176" spans="10:157" s="382" customFormat="1" x14ac:dyDescent="0.15">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c r="AG176" s="97"/>
      <c r="AH176" s="97"/>
      <c r="AI176" s="97"/>
      <c r="BB176" s="318"/>
      <c r="BC176" s="318"/>
      <c r="BD176" s="318"/>
      <c r="BE176" s="318"/>
      <c r="BF176" s="318"/>
      <c r="DA176" s="11">
        <v>105</v>
      </c>
      <c r="DB176" s="32" t="s">
        <v>925</v>
      </c>
      <c r="DC176" s="33"/>
      <c r="DD176" s="33"/>
      <c r="DE176" s="335" t="str">
        <f t="shared" si="64"/>
        <v/>
      </c>
      <c r="DF176" s="33" t="s">
        <v>708</v>
      </c>
      <c r="DG176" s="227" t="str">
        <f t="shared" si="65"/>
        <v/>
      </c>
      <c r="DH176" s="227" t="str">
        <f t="shared" si="66"/>
        <v/>
      </c>
      <c r="DI176" s="97" t="str">
        <f t="shared" si="62"/>
        <v/>
      </c>
      <c r="DJ176" s="97" t="str">
        <f t="shared" si="63"/>
        <v/>
      </c>
      <c r="DK176" s="97" t="str">
        <f t="shared" si="63"/>
        <v/>
      </c>
      <c r="DL176" s="97" t="str">
        <f t="shared" si="63"/>
        <v/>
      </c>
      <c r="DM176" s="97" t="str">
        <f t="shared" si="63"/>
        <v/>
      </c>
      <c r="DN176" s="97" t="str">
        <f t="shared" si="63"/>
        <v/>
      </c>
      <c r="DO176" s="97" t="str">
        <f t="shared" si="63"/>
        <v/>
      </c>
      <c r="DP176" s="97" t="str">
        <f t="shared" si="63"/>
        <v/>
      </c>
      <c r="DQ176" s="97" t="str">
        <f t="shared" si="63"/>
        <v/>
      </c>
      <c r="DR176" s="97" t="str">
        <f t="shared" si="63"/>
        <v/>
      </c>
      <c r="DS176" s="97" t="str">
        <f t="shared" si="63"/>
        <v/>
      </c>
      <c r="DT176" s="97" t="str">
        <f t="shared" si="63"/>
        <v/>
      </c>
      <c r="DU176" s="97" t="str">
        <f t="shared" si="63"/>
        <v/>
      </c>
      <c r="DV176" s="97" t="str">
        <f t="shared" si="63"/>
        <v/>
      </c>
      <c r="DW176" s="97" t="str">
        <f t="shared" si="63"/>
        <v/>
      </c>
      <c r="DX176" s="97" t="str">
        <f t="shared" si="63"/>
        <v/>
      </c>
      <c r="DY176" s="97" t="str">
        <f t="shared" ref="DY176:EC204" si="70">IF(AA$21=$DB176,"A","")&amp;IF(AA$22=$DB176,"B","")</f>
        <v/>
      </c>
      <c r="DZ176" s="97" t="str">
        <f t="shared" si="70"/>
        <v/>
      </c>
      <c r="EA176" s="97" t="str">
        <f t="shared" si="70"/>
        <v/>
      </c>
      <c r="EB176" s="97" t="str">
        <f t="shared" si="70"/>
        <v/>
      </c>
      <c r="EC176" s="97" t="str">
        <f t="shared" si="70"/>
        <v/>
      </c>
      <c r="ED176" s="97" t="str">
        <f t="shared" si="67"/>
        <v/>
      </c>
      <c r="EE176" s="97" t="str">
        <f t="shared" si="67"/>
        <v/>
      </c>
      <c r="EF176" s="97" t="str">
        <f t="shared" si="67"/>
        <v/>
      </c>
      <c r="EG176" s="97"/>
      <c r="EH176" s="382" t="str">
        <f t="shared" si="68"/>
        <v/>
      </c>
      <c r="EI176" s="382" t="str">
        <f t="shared" si="69"/>
        <v/>
      </c>
    </row>
    <row r="177" spans="54:139" s="382" customFormat="1" x14ac:dyDescent="0.15">
      <c r="BB177" s="318"/>
      <c r="BC177" s="318"/>
      <c r="BD177" s="318"/>
      <c r="BE177" s="318"/>
      <c r="BF177" s="318"/>
      <c r="DA177" s="11">
        <v>106</v>
      </c>
      <c r="DB177" s="32" t="s">
        <v>926</v>
      </c>
      <c r="DC177" s="33"/>
      <c r="DD177" s="33"/>
      <c r="DE177" s="335" t="str">
        <f t="shared" si="64"/>
        <v/>
      </c>
      <c r="DF177" s="33" t="s">
        <v>706</v>
      </c>
      <c r="DG177" s="227" t="str">
        <f t="shared" si="65"/>
        <v/>
      </c>
      <c r="DH177" s="227" t="str">
        <f t="shared" si="66"/>
        <v/>
      </c>
      <c r="DI177" s="97" t="str">
        <f t="shared" si="62"/>
        <v/>
      </c>
      <c r="DJ177" s="97" t="str">
        <f t="shared" ref="DJ177:DJ204" si="71">IF(L$21=$DB177,"A","")&amp;IF(L$22=$DB177,"B","")</f>
        <v/>
      </c>
      <c r="DK177" s="97" t="str">
        <f t="shared" ref="DK177:DK204" si="72">IF(M$21=$DB177,"A","")&amp;IF(M$22=$DB177,"B","")</f>
        <v/>
      </c>
      <c r="DL177" s="97" t="str">
        <f t="shared" ref="DL177:DL204" si="73">IF(N$21=$DB177,"A","")&amp;IF(N$22=$DB177,"B","")</f>
        <v/>
      </c>
      <c r="DM177" s="97" t="str">
        <f t="shared" ref="DM177:DM204" si="74">IF(O$21=$DB177,"A","")&amp;IF(O$22=$DB177,"B","")</f>
        <v/>
      </c>
      <c r="DN177" s="97" t="str">
        <f t="shared" ref="DN177:DN204" si="75">IF(P$21=$DB177,"A","")&amp;IF(P$22=$DB177,"B","")</f>
        <v/>
      </c>
      <c r="DO177" s="97" t="str">
        <f t="shared" ref="DO177:DO204" si="76">IF(Q$21=$DB177,"A","")&amp;IF(Q$22=$DB177,"B","")</f>
        <v/>
      </c>
      <c r="DP177" s="97" t="str">
        <f t="shared" ref="DP177:DP204" si="77">IF(R$21=$DB177,"A","")&amp;IF(R$22=$DB177,"B","")</f>
        <v/>
      </c>
      <c r="DQ177" s="97" t="str">
        <f t="shared" ref="DQ177:DQ204" si="78">IF(S$21=$DB177,"A","")&amp;IF(S$22=$DB177,"B","")</f>
        <v/>
      </c>
      <c r="DR177" s="97" t="str">
        <f t="shared" ref="DR177:DR204" si="79">IF(T$21=$DB177,"A","")&amp;IF(T$22=$DB177,"B","")</f>
        <v/>
      </c>
      <c r="DS177" s="97" t="str">
        <f t="shared" ref="DS177:DS204" si="80">IF(U$21=$DB177,"A","")&amp;IF(U$22=$DB177,"B","")</f>
        <v/>
      </c>
      <c r="DT177" s="97" t="str">
        <f t="shared" ref="DT177:DT204" si="81">IF(V$21=$DB177,"A","")&amp;IF(V$22=$DB177,"B","")</f>
        <v/>
      </c>
      <c r="DU177" s="97" t="str">
        <f t="shared" ref="DU177:DU204" si="82">IF(W$21=$DB177,"A","")&amp;IF(W$22=$DB177,"B","")</f>
        <v/>
      </c>
      <c r="DV177" s="97" t="str">
        <f t="shared" ref="DV177:DV204" si="83">IF(X$21=$DB177,"A","")&amp;IF(X$22=$DB177,"B","")</f>
        <v/>
      </c>
      <c r="DW177" s="97" t="str">
        <f t="shared" ref="DW177:DW204" si="84">IF(Y$21=$DB177,"A","")&amp;IF(Y$22=$DB177,"B","")</f>
        <v/>
      </c>
      <c r="DX177" s="97" t="str">
        <f t="shared" ref="DX177:DX204" si="85">IF(Z$21=$DB177,"A","")&amp;IF(Z$22=$DB177,"B","")</f>
        <v/>
      </c>
      <c r="DY177" s="97" t="str">
        <f t="shared" si="70"/>
        <v/>
      </c>
      <c r="DZ177" s="97" t="str">
        <f t="shared" si="70"/>
        <v/>
      </c>
      <c r="EA177" s="97" t="str">
        <f t="shared" si="70"/>
        <v/>
      </c>
      <c r="EB177" s="97" t="str">
        <f t="shared" si="70"/>
        <v/>
      </c>
      <c r="EC177" s="97" t="str">
        <f t="shared" si="70"/>
        <v/>
      </c>
      <c r="ED177" s="97" t="str">
        <f t="shared" si="67"/>
        <v/>
      </c>
      <c r="EE177" s="97" t="str">
        <f t="shared" si="67"/>
        <v/>
      </c>
      <c r="EF177" s="97" t="str">
        <f t="shared" si="67"/>
        <v/>
      </c>
      <c r="EG177" s="97"/>
      <c r="EH177" s="382" t="str">
        <f t="shared" si="68"/>
        <v/>
      </c>
      <c r="EI177" s="382" t="str">
        <f t="shared" si="69"/>
        <v/>
      </c>
    </row>
    <row r="178" spans="54:139" s="382" customFormat="1" x14ac:dyDescent="0.15">
      <c r="BB178" s="318"/>
      <c r="BC178" s="318"/>
      <c r="BD178" s="318"/>
      <c r="BE178" s="318"/>
      <c r="BF178" s="318"/>
      <c r="DA178" s="11">
        <v>107</v>
      </c>
      <c r="DB178" s="32" t="s">
        <v>927</v>
      </c>
      <c r="DC178" s="33"/>
      <c r="DD178" s="33"/>
      <c r="DE178" s="335" t="str">
        <f t="shared" si="64"/>
        <v/>
      </c>
      <c r="DF178" s="33" t="s">
        <v>704</v>
      </c>
      <c r="DG178" s="227" t="str">
        <f t="shared" si="65"/>
        <v/>
      </c>
      <c r="DH178" s="227" t="str">
        <f t="shared" si="66"/>
        <v/>
      </c>
      <c r="DI178" s="97" t="str">
        <f t="shared" si="62"/>
        <v/>
      </c>
      <c r="DJ178" s="97" t="str">
        <f t="shared" si="71"/>
        <v/>
      </c>
      <c r="DK178" s="97" t="str">
        <f t="shared" si="72"/>
        <v/>
      </c>
      <c r="DL178" s="97" t="str">
        <f t="shared" si="73"/>
        <v/>
      </c>
      <c r="DM178" s="97" t="str">
        <f t="shared" si="74"/>
        <v/>
      </c>
      <c r="DN178" s="97" t="str">
        <f t="shared" si="75"/>
        <v/>
      </c>
      <c r="DO178" s="97" t="str">
        <f t="shared" si="76"/>
        <v/>
      </c>
      <c r="DP178" s="97" t="str">
        <f t="shared" si="77"/>
        <v/>
      </c>
      <c r="DQ178" s="97" t="str">
        <f t="shared" si="78"/>
        <v/>
      </c>
      <c r="DR178" s="97" t="str">
        <f t="shared" si="79"/>
        <v/>
      </c>
      <c r="DS178" s="97" t="str">
        <f t="shared" si="80"/>
        <v/>
      </c>
      <c r="DT178" s="97" t="str">
        <f t="shared" si="81"/>
        <v/>
      </c>
      <c r="DU178" s="97" t="str">
        <f t="shared" si="82"/>
        <v/>
      </c>
      <c r="DV178" s="97" t="str">
        <f t="shared" si="83"/>
        <v/>
      </c>
      <c r="DW178" s="97" t="str">
        <f t="shared" si="84"/>
        <v/>
      </c>
      <c r="DX178" s="97" t="str">
        <f t="shared" si="85"/>
        <v/>
      </c>
      <c r="DY178" s="97" t="str">
        <f t="shared" si="70"/>
        <v/>
      </c>
      <c r="DZ178" s="97" t="str">
        <f t="shared" si="70"/>
        <v/>
      </c>
      <c r="EA178" s="97" t="str">
        <f t="shared" si="70"/>
        <v/>
      </c>
      <c r="EB178" s="97" t="str">
        <f t="shared" si="70"/>
        <v/>
      </c>
      <c r="EC178" s="97" t="str">
        <f t="shared" si="70"/>
        <v/>
      </c>
      <c r="ED178" s="97" t="str">
        <f t="shared" si="67"/>
        <v/>
      </c>
      <c r="EE178" s="97" t="str">
        <f t="shared" si="67"/>
        <v/>
      </c>
      <c r="EF178" s="97" t="str">
        <f t="shared" si="67"/>
        <v/>
      </c>
      <c r="EG178" s="97"/>
      <c r="EH178" s="382" t="str">
        <f t="shared" si="68"/>
        <v/>
      </c>
      <c r="EI178" s="382" t="str">
        <f t="shared" si="69"/>
        <v/>
      </c>
    </row>
    <row r="179" spans="54:139" s="382" customFormat="1" x14ac:dyDescent="0.15">
      <c r="BB179" s="318"/>
      <c r="BC179" s="318"/>
      <c r="BD179" s="318"/>
      <c r="BE179" s="318"/>
      <c r="BF179" s="318"/>
      <c r="DA179" s="11">
        <v>108</v>
      </c>
      <c r="DB179" s="32" t="s">
        <v>936</v>
      </c>
      <c r="DC179" s="33"/>
      <c r="DD179" s="33"/>
      <c r="DE179" s="335" t="str">
        <f t="shared" si="64"/>
        <v/>
      </c>
      <c r="DF179" s="33" t="s">
        <v>716</v>
      </c>
      <c r="DG179" s="227" t="str">
        <f t="shared" si="65"/>
        <v/>
      </c>
      <c r="DH179" s="227" t="str">
        <f t="shared" si="66"/>
        <v/>
      </c>
      <c r="DI179" s="97" t="str">
        <f t="shared" si="62"/>
        <v/>
      </c>
      <c r="DJ179" s="97" t="str">
        <f t="shared" si="71"/>
        <v/>
      </c>
      <c r="DK179" s="97" t="str">
        <f t="shared" si="72"/>
        <v/>
      </c>
      <c r="DL179" s="97" t="str">
        <f t="shared" si="73"/>
        <v/>
      </c>
      <c r="DM179" s="97" t="str">
        <f t="shared" si="74"/>
        <v/>
      </c>
      <c r="DN179" s="97" t="str">
        <f t="shared" si="75"/>
        <v/>
      </c>
      <c r="DO179" s="97" t="str">
        <f t="shared" si="76"/>
        <v/>
      </c>
      <c r="DP179" s="97" t="str">
        <f t="shared" si="77"/>
        <v/>
      </c>
      <c r="DQ179" s="97" t="str">
        <f t="shared" si="78"/>
        <v/>
      </c>
      <c r="DR179" s="97" t="str">
        <f t="shared" si="79"/>
        <v/>
      </c>
      <c r="DS179" s="97" t="str">
        <f t="shared" si="80"/>
        <v/>
      </c>
      <c r="DT179" s="97" t="str">
        <f t="shared" si="81"/>
        <v/>
      </c>
      <c r="DU179" s="97" t="str">
        <f t="shared" si="82"/>
        <v/>
      </c>
      <c r="DV179" s="97" t="str">
        <f t="shared" si="83"/>
        <v/>
      </c>
      <c r="DW179" s="97" t="str">
        <f t="shared" si="84"/>
        <v/>
      </c>
      <c r="DX179" s="97" t="str">
        <f t="shared" si="85"/>
        <v/>
      </c>
      <c r="DY179" s="97" t="str">
        <f t="shared" si="70"/>
        <v/>
      </c>
      <c r="DZ179" s="97" t="str">
        <f t="shared" si="70"/>
        <v/>
      </c>
      <c r="EA179" s="97" t="str">
        <f t="shared" si="70"/>
        <v/>
      </c>
      <c r="EB179" s="97" t="str">
        <f t="shared" si="70"/>
        <v/>
      </c>
      <c r="EC179" s="97" t="str">
        <f t="shared" si="70"/>
        <v/>
      </c>
      <c r="ED179" s="97" t="str">
        <f t="shared" si="67"/>
        <v/>
      </c>
      <c r="EE179" s="97" t="str">
        <f t="shared" si="67"/>
        <v/>
      </c>
      <c r="EF179" s="97" t="str">
        <f t="shared" si="67"/>
        <v/>
      </c>
      <c r="EG179" s="97"/>
      <c r="EH179" s="382" t="str">
        <f t="shared" si="68"/>
        <v/>
      </c>
      <c r="EI179" s="382" t="str">
        <f t="shared" si="69"/>
        <v/>
      </c>
    </row>
    <row r="180" spans="54:139" s="382" customFormat="1" x14ac:dyDescent="0.15">
      <c r="BB180" s="318"/>
      <c r="BC180" s="318"/>
      <c r="BD180" s="318"/>
      <c r="BE180" s="318"/>
      <c r="BF180" s="318"/>
      <c r="DA180" s="11">
        <v>109</v>
      </c>
      <c r="DB180" s="32" t="s">
        <v>937</v>
      </c>
      <c r="DC180" s="33"/>
      <c r="DD180" s="33"/>
      <c r="DE180" s="335" t="str">
        <f t="shared" si="64"/>
        <v/>
      </c>
      <c r="DF180" s="33" t="s">
        <v>712</v>
      </c>
      <c r="DG180" s="227" t="str">
        <f t="shared" si="65"/>
        <v/>
      </c>
      <c r="DH180" s="227" t="str">
        <f t="shared" si="66"/>
        <v/>
      </c>
      <c r="DI180" s="97" t="str">
        <f t="shared" si="62"/>
        <v/>
      </c>
      <c r="DJ180" s="97" t="str">
        <f t="shared" si="71"/>
        <v/>
      </c>
      <c r="DK180" s="97" t="str">
        <f t="shared" si="72"/>
        <v/>
      </c>
      <c r="DL180" s="97" t="str">
        <f t="shared" si="73"/>
        <v/>
      </c>
      <c r="DM180" s="97" t="str">
        <f t="shared" si="74"/>
        <v/>
      </c>
      <c r="DN180" s="97" t="str">
        <f t="shared" si="75"/>
        <v/>
      </c>
      <c r="DO180" s="97" t="str">
        <f t="shared" si="76"/>
        <v/>
      </c>
      <c r="DP180" s="97" t="str">
        <f t="shared" si="77"/>
        <v/>
      </c>
      <c r="DQ180" s="97" t="str">
        <f t="shared" si="78"/>
        <v/>
      </c>
      <c r="DR180" s="97" t="str">
        <f t="shared" si="79"/>
        <v/>
      </c>
      <c r="DS180" s="97" t="str">
        <f t="shared" si="80"/>
        <v/>
      </c>
      <c r="DT180" s="97" t="str">
        <f t="shared" si="81"/>
        <v/>
      </c>
      <c r="DU180" s="97" t="str">
        <f t="shared" si="82"/>
        <v/>
      </c>
      <c r="DV180" s="97" t="str">
        <f t="shared" si="83"/>
        <v/>
      </c>
      <c r="DW180" s="97" t="str">
        <f t="shared" si="84"/>
        <v/>
      </c>
      <c r="DX180" s="97" t="str">
        <f t="shared" si="85"/>
        <v/>
      </c>
      <c r="DY180" s="97" t="str">
        <f t="shared" si="70"/>
        <v/>
      </c>
      <c r="DZ180" s="97" t="str">
        <f t="shared" si="70"/>
        <v/>
      </c>
      <c r="EA180" s="97" t="str">
        <f t="shared" si="70"/>
        <v/>
      </c>
      <c r="EB180" s="97" t="str">
        <f t="shared" si="70"/>
        <v/>
      </c>
      <c r="EC180" s="97" t="str">
        <f t="shared" si="70"/>
        <v/>
      </c>
      <c r="ED180" s="97" t="str">
        <f t="shared" si="67"/>
        <v/>
      </c>
      <c r="EE180" s="97" t="str">
        <f t="shared" si="67"/>
        <v/>
      </c>
      <c r="EF180" s="97" t="str">
        <f t="shared" si="67"/>
        <v/>
      </c>
      <c r="EG180" s="97"/>
      <c r="EH180" s="382" t="str">
        <f t="shared" si="68"/>
        <v/>
      </c>
      <c r="EI180" s="382" t="str">
        <f t="shared" si="69"/>
        <v/>
      </c>
    </row>
    <row r="181" spans="54:139" s="382" customFormat="1" x14ac:dyDescent="0.15">
      <c r="BB181" s="318"/>
      <c r="BC181" s="318"/>
      <c r="BD181" s="318"/>
      <c r="BE181" s="318"/>
      <c r="BF181" s="318"/>
      <c r="DA181" s="11">
        <v>110</v>
      </c>
      <c r="DB181" s="32" t="s">
        <v>938</v>
      </c>
      <c r="DC181" s="33"/>
      <c r="DD181" s="33"/>
      <c r="DE181" s="335" t="str">
        <f t="shared" si="64"/>
        <v/>
      </c>
      <c r="DF181" s="33" t="s">
        <v>710</v>
      </c>
      <c r="DG181" s="227" t="str">
        <f t="shared" si="65"/>
        <v/>
      </c>
      <c r="DH181" s="227" t="str">
        <f t="shared" si="66"/>
        <v/>
      </c>
      <c r="DI181" s="97" t="str">
        <f t="shared" si="62"/>
        <v/>
      </c>
      <c r="DJ181" s="97" t="str">
        <f t="shared" si="71"/>
        <v/>
      </c>
      <c r="DK181" s="97" t="str">
        <f t="shared" si="72"/>
        <v/>
      </c>
      <c r="DL181" s="97" t="str">
        <f t="shared" si="73"/>
        <v/>
      </c>
      <c r="DM181" s="97" t="str">
        <f t="shared" si="74"/>
        <v/>
      </c>
      <c r="DN181" s="97" t="str">
        <f t="shared" si="75"/>
        <v/>
      </c>
      <c r="DO181" s="97" t="str">
        <f t="shared" si="76"/>
        <v/>
      </c>
      <c r="DP181" s="97" t="str">
        <f t="shared" si="77"/>
        <v/>
      </c>
      <c r="DQ181" s="97" t="str">
        <f t="shared" si="78"/>
        <v/>
      </c>
      <c r="DR181" s="97" t="str">
        <f t="shared" si="79"/>
        <v/>
      </c>
      <c r="DS181" s="97" t="str">
        <f t="shared" si="80"/>
        <v/>
      </c>
      <c r="DT181" s="97" t="str">
        <f t="shared" si="81"/>
        <v/>
      </c>
      <c r="DU181" s="97" t="str">
        <f t="shared" si="82"/>
        <v/>
      </c>
      <c r="DV181" s="97" t="str">
        <f t="shared" si="83"/>
        <v/>
      </c>
      <c r="DW181" s="97" t="str">
        <f t="shared" si="84"/>
        <v/>
      </c>
      <c r="DX181" s="97" t="str">
        <f t="shared" si="85"/>
        <v/>
      </c>
      <c r="DY181" s="97" t="str">
        <f t="shared" si="70"/>
        <v/>
      </c>
      <c r="DZ181" s="97" t="str">
        <f t="shared" si="70"/>
        <v/>
      </c>
      <c r="EA181" s="97" t="str">
        <f t="shared" si="70"/>
        <v/>
      </c>
      <c r="EB181" s="97" t="str">
        <f t="shared" si="70"/>
        <v/>
      </c>
      <c r="EC181" s="97" t="str">
        <f t="shared" si="70"/>
        <v/>
      </c>
      <c r="ED181" s="97" t="str">
        <f t="shared" si="67"/>
        <v/>
      </c>
      <c r="EE181" s="97" t="str">
        <f t="shared" si="67"/>
        <v/>
      </c>
      <c r="EF181" s="97" t="str">
        <f t="shared" si="67"/>
        <v/>
      </c>
      <c r="EG181" s="97"/>
      <c r="EH181" s="382" t="str">
        <f t="shared" si="68"/>
        <v/>
      </c>
      <c r="EI181" s="382" t="str">
        <f t="shared" si="69"/>
        <v/>
      </c>
    </row>
    <row r="182" spans="54:139" s="382" customFormat="1" x14ac:dyDescent="0.15">
      <c r="BB182" s="318"/>
      <c r="BC182" s="318"/>
      <c r="BD182" s="318"/>
      <c r="BE182" s="318"/>
      <c r="BF182" s="318"/>
      <c r="DA182" s="11">
        <v>111</v>
      </c>
      <c r="DB182" s="32" t="s">
        <v>939</v>
      </c>
      <c r="DC182" s="33"/>
      <c r="DD182" s="33"/>
      <c r="DE182" s="335" t="str">
        <f t="shared" si="64"/>
        <v/>
      </c>
      <c r="DF182" s="33" t="s">
        <v>707</v>
      </c>
      <c r="DG182" s="227" t="str">
        <f t="shared" si="65"/>
        <v/>
      </c>
      <c r="DH182" s="227" t="str">
        <f t="shared" si="66"/>
        <v/>
      </c>
      <c r="DI182" s="97" t="str">
        <f t="shared" si="62"/>
        <v/>
      </c>
      <c r="DJ182" s="97" t="str">
        <f t="shared" si="71"/>
        <v/>
      </c>
      <c r="DK182" s="97" t="str">
        <f t="shared" si="72"/>
        <v/>
      </c>
      <c r="DL182" s="97" t="str">
        <f t="shared" si="73"/>
        <v/>
      </c>
      <c r="DM182" s="97" t="str">
        <f t="shared" si="74"/>
        <v/>
      </c>
      <c r="DN182" s="97" t="str">
        <f t="shared" si="75"/>
        <v/>
      </c>
      <c r="DO182" s="97" t="str">
        <f t="shared" si="76"/>
        <v/>
      </c>
      <c r="DP182" s="97" t="str">
        <f t="shared" si="77"/>
        <v/>
      </c>
      <c r="DQ182" s="97" t="str">
        <f t="shared" si="78"/>
        <v/>
      </c>
      <c r="DR182" s="97" t="str">
        <f t="shared" si="79"/>
        <v/>
      </c>
      <c r="DS182" s="97" t="str">
        <f t="shared" si="80"/>
        <v/>
      </c>
      <c r="DT182" s="97" t="str">
        <f t="shared" si="81"/>
        <v/>
      </c>
      <c r="DU182" s="97" t="str">
        <f t="shared" si="82"/>
        <v/>
      </c>
      <c r="DV182" s="97" t="str">
        <f t="shared" si="83"/>
        <v/>
      </c>
      <c r="DW182" s="97" t="str">
        <f t="shared" si="84"/>
        <v/>
      </c>
      <c r="DX182" s="97" t="str">
        <f t="shared" si="85"/>
        <v/>
      </c>
      <c r="DY182" s="97" t="str">
        <f t="shared" si="70"/>
        <v/>
      </c>
      <c r="DZ182" s="97" t="str">
        <f t="shared" si="70"/>
        <v/>
      </c>
      <c r="EA182" s="97" t="str">
        <f t="shared" si="70"/>
        <v/>
      </c>
      <c r="EB182" s="97" t="str">
        <f t="shared" si="70"/>
        <v/>
      </c>
      <c r="EC182" s="97" t="str">
        <f t="shared" si="70"/>
        <v/>
      </c>
      <c r="ED182" s="97" t="str">
        <f t="shared" si="67"/>
        <v/>
      </c>
      <c r="EE182" s="97" t="str">
        <f t="shared" si="67"/>
        <v/>
      </c>
      <c r="EF182" s="97" t="str">
        <f t="shared" si="67"/>
        <v/>
      </c>
      <c r="EG182" s="97"/>
      <c r="EH182" s="382" t="str">
        <f t="shared" si="68"/>
        <v/>
      </c>
      <c r="EI182" s="382" t="str">
        <f t="shared" si="69"/>
        <v/>
      </c>
    </row>
    <row r="183" spans="54:139" s="382" customFormat="1" x14ac:dyDescent="0.15">
      <c r="BB183" s="318"/>
      <c r="BC183" s="318"/>
      <c r="BD183" s="318"/>
      <c r="BE183" s="318"/>
      <c r="BF183" s="318"/>
      <c r="DA183" s="11">
        <v>112</v>
      </c>
      <c r="DB183" s="32" t="s">
        <v>940</v>
      </c>
      <c r="DC183" s="33"/>
      <c r="DD183" s="33"/>
      <c r="DE183" s="335" t="str">
        <f t="shared" si="64"/>
        <v/>
      </c>
      <c r="DF183" s="33" t="s">
        <v>705</v>
      </c>
      <c r="DG183" s="227" t="str">
        <f t="shared" si="65"/>
        <v/>
      </c>
      <c r="DH183" s="227" t="str">
        <f t="shared" si="66"/>
        <v/>
      </c>
      <c r="DI183" s="97" t="str">
        <f t="shared" si="62"/>
        <v/>
      </c>
      <c r="DJ183" s="97" t="str">
        <f t="shared" si="71"/>
        <v/>
      </c>
      <c r="DK183" s="97" t="str">
        <f t="shared" si="72"/>
        <v/>
      </c>
      <c r="DL183" s="97" t="str">
        <f t="shared" si="73"/>
        <v/>
      </c>
      <c r="DM183" s="97" t="str">
        <f t="shared" si="74"/>
        <v/>
      </c>
      <c r="DN183" s="97" t="str">
        <f t="shared" si="75"/>
        <v/>
      </c>
      <c r="DO183" s="97" t="str">
        <f t="shared" si="76"/>
        <v/>
      </c>
      <c r="DP183" s="97" t="str">
        <f t="shared" si="77"/>
        <v/>
      </c>
      <c r="DQ183" s="97" t="str">
        <f t="shared" si="78"/>
        <v/>
      </c>
      <c r="DR183" s="97" t="str">
        <f t="shared" si="79"/>
        <v/>
      </c>
      <c r="DS183" s="97" t="str">
        <f t="shared" si="80"/>
        <v/>
      </c>
      <c r="DT183" s="97" t="str">
        <f t="shared" si="81"/>
        <v/>
      </c>
      <c r="DU183" s="97" t="str">
        <f t="shared" si="82"/>
        <v/>
      </c>
      <c r="DV183" s="97" t="str">
        <f t="shared" si="83"/>
        <v/>
      </c>
      <c r="DW183" s="97" t="str">
        <f t="shared" si="84"/>
        <v/>
      </c>
      <c r="DX183" s="97" t="str">
        <f t="shared" si="85"/>
        <v/>
      </c>
      <c r="DY183" s="97" t="str">
        <f t="shared" si="70"/>
        <v/>
      </c>
      <c r="DZ183" s="97" t="str">
        <f t="shared" si="70"/>
        <v/>
      </c>
      <c r="EA183" s="97" t="str">
        <f t="shared" si="70"/>
        <v/>
      </c>
      <c r="EB183" s="97" t="str">
        <f t="shared" si="70"/>
        <v/>
      </c>
      <c r="EC183" s="97" t="str">
        <f t="shared" si="70"/>
        <v/>
      </c>
      <c r="ED183" s="97" t="str">
        <f t="shared" si="67"/>
        <v/>
      </c>
      <c r="EE183" s="97" t="str">
        <f t="shared" si="67"/>
        <v/>
      </c>
      <c r="EF183" s="97" t="str">
        <f t="shared" si="67"/>
        <v/>
      </c>
      <c r="EG183" s="97"/>
      <c r="EH183" s="382" t="str">
        <f t="shared" si="68"/>
        <v/>
      </c>
      <c r="EI183" s="382" t="str">
        <f t="shared" si="69"/>
        <v/>
      </c>
    </row>
    <row r="184" spans="54:139" s="382" customFormat="1" x14ac:dyDescent="0.15">
      <c r="BB184" s="318"/>
      <c r="BC184" s="318"/>
      <c r="BD184" s="318"/>
      <c r="BE184" s="318"/>
      <c r="BF184" s="318"/>
      <c r="DA184" s="11">
        <v>113</v>
      </c>
      <c r="DB184" s="32" t="s">
        <v>943</v>
      </c>
      <c r="DC184" s="33"/>
      <c r="DD184" s="33"/>
      <c r="DE184" s="335" t="str">
        <f t="shared" si="64"/>
        <v/>
      </c>
      <c r="DF184" s="33" t="s">
        <v>702</v>
      </c>
      <c r="DG184" s="227" t="str">
        <f t="shared" si="65"/>
        <v/>
      </c>
      <c r="DH184" s="227" t="str">
        <f t="shared" si="66"/>
        <v/>
      </c>
      <c r="DI184" s="97" t="str">
        <f t="shared" si="62"/>
        <v/>
      </c>
      <c r="DJ184" s="97" t="str">
        <f t="shared" si="71"/>
        <v/>
      </c>
      <c r="DK184" s="97" t="str">
        <f t="shared" si="72"/>
        <v/>
      </c>
      <c r="DL184" s="97" t="str">
        <f t="shared" si="73"/>
        <v/>
      </c>
      <c r="DM184" s="97" t="str">
        <f t="shared" si="74"/>
        <v/>
      </c>
      <c r="DN184" s="97" t="str">
        <f t="shared" si="75"/>
        <v/>
      </c>
      <c r="DO184" s="97" t="str">
        <f t="shared" si="76"/>
        <v/>
      </c>
      <c r="DP184" s="97" t="str">
        <f t="shared" si="77"/>
        <v/>
      </c>
      <c r="DQ184" s="97" t="str">
        <f t="shared" si="78"/>
        <v/>
      </c>
      <c r="DR184" s="97" t="str">
        <f t="shared" si="79"/>
        <v/>
      </c>
      <c r="DS184" s="97" t="str">
        <f t="shared" si="80"/>
        <v/>
      </c>
      <c r="DT184" s="97" t="str">
        <f t="shared" si="81"/>
        <v/>
      </c>
      <c r="DU184" s="97" t="str">
        <f t="shared" si="82"/>
        <v/>
      </c>
      <c r="DV184" s="97" t="str">
        <f t="shared" si="83"/>
        <v/>
      </c>
      <c r="DW184" s="97" t="str">
        <f t="shared" si="84"/>
        <v/>
      </c>
      <c r="DX184" s="97" t="str">
        <f t="shared" si="85"/>
        <v/>
      </c>
      <c r="DY184" s="97" t="str">
        <f t="shared" si="70"/>
        <v/>
      </c>
      <c r="DZ184" s="97" t="str">
        <f t="shared" si="70"/>
        <v/>
      </c>
      <c r="EA184" s="97" t="str">
        <f t="shared" si="70"/>
        <v/>
      </c>
      <c r="EB184" s="97" t="str">
        <f t="shared" si="70"/>
        <v/>
      </c>
      <c r="EC184" s="97" t="str">
        <f t="shared" si="70"/>
        <v/>
      </c>
      <c r="ED184" s="97" t="str">
        <f t="shared" si="67"/>
        <v/>
      </c>
      <c r="EE184" s="97" t="str">
        <f t="shared" si="67"/>
        <v/>
      </c>
      <c r="EF184" s="97" t="str">
        <f t="shared" si="67"/>
        <v/>
      </c>
      <c r="EG184" s="97"/>
      <c r="EH184" s="382" t="str">
        <f t="shared" si="68"/>
        <v/>
      </c>
      <c r="EI184" s="382" t="str">
        <f t="shared" si="69"/>
        <v/>
      </c>
    </row>
    <row r="185" spans="54:139" s="382" customFormat="1" x14ac:dyDescent="0.15">
      <c r="BB185" s="318"/>
      <c r="BC185" s="318"/>
      <c r="BD185" s="318"/>
      <c r="BE185" s="318"/>
      <c r="BF185" s="318"/>
      <c r="DA185" s="11">
        <v>114</v>
      </c>
      <c r="DB185" s="32" t="s">
        <v>941</v>
      </c>
      <c r="DC185" s="33"/>
      <c r="DD185" s="33"/>
      <c r="DE185" s="335" t="str">
        <f t="shared" si="64"/>
        <v/>
      </c>
      <c r="DF185" s="33" t="s">
        <v>715</v>
      </c>
      <c r="DG185" s="227" t="str">
        <f t="shared" si="65"/>
        <v/>
      </c>
      <c r="DH185" s="227" t="str">
        <f t="shared" si="66"/>
        <v/>
      </c>
      <c r="DI185" s="97" t="str">
        <f t="shared" si="62"/>
        <v/>
      </c>
      <c r="DJ185" s="97" t="str">
        <f t="shared" si="71"/>
        <v/>
      </c>
      <c r="DK185" s="97" t="str">
        <f t="shared" si="72"/>
        <v/>
      </c>
      <c r="DL185" s="97" t="str">
        <f t="shared" si="73"/>
        <v/>
      </c>
      <c r="DM185" s="97" t="str">
        <f t="shared" si="74"/>
        <v/>
      </c>
      <c r="DN185" s="97" t="str">
        <f t="shared" si="75"/>
        <v/>
      </c>
      <c r="DO185" s="97" t="str">
        <f t="shared" si="76"/>
        <v/>
      </c>
      <c r="DP185" s="97" t="str">
        <f t="shared" si="77"/>
        <v/>
      </c>
      <c r="DQ185" s="97" t="str">
        <f t="shared" si="78"/>
        <v/>
      </c>
      <c r="DR185" s="97" t="str">
        <f t="shared" si="79"/>
        <v/>
      </c>
      <c r="DS185" s="97" t="str">
        <f t="shared" si="80"/>
        <v/>
      </c>
      <c r="DT185" s="97" t="str">
        <f t="shared" si="81"/>
        <v/>
      </c>
      <c r="DU185" s="97" t="str">
        <f t="shared" si="82"/>
        <v/>
      </c>
      <c r="DV185" s="97" t="str">
        <f t="shared" si="83"/>
        <v/>
      </c>
      <c r="DW185" s="97" t="str">
        <f t="shared" si="84"/>
        <v/>
      </c>
      <c r="DX185" s="97" t="str">
        <f t="shared" si="85"/>
        <v/>
      </c>
      <c r="DY185" s="97" t="str">
        <f t="shared" si="70"/>
        <v/>
      </c>
      <c r="DZ185" s="97" t="str">
        <f t="shared" si="70"/>
        <v/>
      </c>
      <c r="EA185" s="97" t="str">
        <f t="shared" si="70"/>
        <v/>
      </c>
      <c r="EB185" s="97" t="str">
        <f t="shared" si="70"/>
        <v/>
      </c>
      <c r="EC185" s="97" t="str">
        <f t="shared" si="70"/>
        <v/>
      </c>
      <c r="ED185" s="97" t="str">
        <f t="shared" si="67"/>
        <v/>
      </c>
      <c r="EE185" s="97" t="str">
        <f t="shared" si="67"/>
        <v/>
      </c>
      <c r="EF185" s="97" t="str">
        <f t="shared" si="67"/>
        <v/>
      </c>
      <c r="EG185" s="97"/>
      <c r="EH185" s="382" t="str">
        <f t="shared" si="68"/>
        <v/>
      </c>
      <c r="EI185" s="382" t="str">
        <f t="shared" si="69"/>
        <v/>
      </c>
    </row>
    <row r="186" spans="54:139" s="382" customFormat="1" x14ac:dyDescent="0.15">
      <c r="BB186" s="318"/>
      <c r="BC186" s="318"/>
      <c r="BD186" s="318"/>
      <c r="BE186" s="318"/>
      <c r="BF186" s="318"/>
      <c r="DA186" s="11">
        <v>115</v>
      </c>
      <c r="DB186" s="32" t="s">
        <v>431</v>
      </c>
      <c r="DC186" s="33"/>
      <c r="DD186" s="33"/>
      <c r="DE186" s="335" t="str">
        <f t="shared" si="64"/>
        <v/>
      </c>
      <c r="DF186" s="33" t="s">
        <v>711</v>
      </c>
      <c r="DG186" s="227" t="str">
        <f t="shared" si="65"/>
        <v/>
      </c>
      <c r="DH186" s="227" t="str">
        <f t="shared" si="66"/>
        <v/>
      </c>
      <c r="DI186" s="97" t="str">
        <f t="shared" si="62"/>
        <v/>
      </c>
      <c r="DJ186" s="97" t="str">
        <f t="shared" si="71"/>
        <v/>
      </c>
      <c r="DK186" s="97" t="str">
        <f t="shared" si="72"/>
        <v/>
      </c>
      <c r="DL186" s="97" t="str">
        <f t="shared" si="73"/>
        <v/>
      </c>
      <c r="DM186" s="97" t="str">
        <f t="shared" si="74"/>
        <v/>
      </c>
      <c r="DN186" s="97" t="str">
        <f t="shared" si="75"/>
        <v/>
      </c>
      <c r="DO186" s="97" t="str">
        <f t="shared" si="76"/>
        <v/>
      </c>
      <c r="DP186" s="97" t="str">
        <f t="shared" si="77"/>
        <v/>
      </c>
      <c r="DQ186" s="97" t="str">
        <f t="shared" si="78"/>
        <v/>
      </c>
      <c r="DR186" s="97" t="str">
        <f t="shared" si="79"/>
        <v/>
      </c>
      <c r="DS186" s="97" t="str">
        <f t="shared" si="80"/>
        <v/>
      </c>
      <c r="DT186" s="97" t="str">
        <f t="shared" si="81"/>
        <v/>
      </c>
      <c r="DU186" s="97" t="str">
        <f t="shared" si="82"/>
        <v/>
      </c>
      <c r="DV186" s="97" t="str">
        <f t="shared" si="83"/>
        <v/>
      </c>
      <c r="DW186" s="97" t="str">
        <f t="shared" si="84"/>
        <v/>
      </c>
      <c r="DX186" s="97" t="str">
        <f t="shared" si="85"/>
        <v/>
      </c>
      <c r="DY186" s="97" t="str">
        <f t="shared" si="70"/>
        <v/>
      </c>
      <c r="DZ186" s="97" t="str">
        <f t="shared" si="70"/>
        <v/>
      </c>
      <c r="EA186" s="97" t="str">
        <f t="shared" si="70"/>
        <v/>
      </c>
      <c r="EB186" s="97" t="str">
        <f t="shared" si="70"/>
        <v/>
      </c>
      <c r="EC186" s="97" t="str">
        <f t="shared" si="70"/>
        <v/>
      </c>
      <c r="ED186" s="97" t="str">
        <f t="shared" si="67"/>
        <v/>
      </c>
      <c r="EE186" s="97" t="str">
        <f t="shared" si="67"/>
        <v/>
      </c>
      <c r="EF186" s="97" t="str">
        <f t="shared" si="67"/>
        <v/>
      </c>
      <c r="EG186" s="97"/>
      <c r="EH186" s="382" t="str">
        <f t="shared" si="68"/>
        <v/>
      </c>
      <c r="EI186" s="382" t="str">
        <f t="shared" si="69"/>
        <v/>
      </c>
    </row>
    <row r="187" spans="54:139" s="382" customFormat="1" x14ac:dyDescent="0.15">
      <c r="BB187" s="318"/>
      <c r="BC187" s="318"/>
      <c r="BD187" s="318"/>
      <c r="BE187" s="318"/>
      <c r="BF187" s="318"/>
      <c r="DA187" s="11">
        <v>116</v>
      </c>
      <c r="DB187" s="32" t="s">
        <v>942</v>
      </c>
      <c r="DC187" s="33"/>
      <c r="DD187" s="33"/>
      <c r="DE187" s="335" t="str">
        <f t="shared" si="64"/>
        <v/>
      </c>
      <c r="DF187" s="33" t="s">
        <v>703</v>
      </c>
      <c r="DG187" s="227" t="str">
        <f t="shared" si="65"/>
        <v/>
      </c>
      <c r="DH187" s="227" t="str">
        <f t="shared" si="66"/>
        <v/>
      </c>
      <c r="DI187" s="97" t="str">
        <f t="shared" si="62"/>
        <v/>
      </c>
      <c r="DJ187" s="97" t="str">
        <f t="shared" si="71"/>
        <v/>
      </c>
      <c r="DK187" s="97" t="str">
        <f t="shared" si="72"/>
        <v/>
      </c>
      <c r="DL187" s="97" t="str">
        <f t="shared" si="73"/>
        <v/>
      </c>
      <c r="DM187" s="97" t="str">
        <f t="shared" si="74"/>
        <v/>
      </c>
      <c r="DN187" s="97" t="str">
        <f t="shared" si="75"/>
        <v/>
      </c>
      <c r="DO187" s="97" t="str">
        <f t="shared" si="76"/>
        <v/>
      </c>
      <c r="DP187" s="97" t="str">
        <f t="shared" si="77"/>
        <v/>
      </c>
      <c r="DQ187" s="97" t="str">
        <f t="shared" si="78"/>
        <v/>
      </c>
      <c r="DR187" s="97" t="str">
        <f t="shared" si="79"/>
        <v/>
      </c>
      <c r="DS187" s="97" t="str">
        <f t="shared" si="80"/>
        <v/>
      </c>
      <c r="DT187" s="97" t="str">
        <f t="shared" si="81"/>
        <v/>
      </c>
      <c r="DU187" s="97" t="str">
        <f t="shared" si="82"/>
        <v/>
      </c>
      <c r="DV187" s="97" t="str">
        <f t="shared" si="83"/>
        <v/>
      </c>
      <c r="DW187" s="97" t="str">
        <f t="shared" si="84"/>
        <v/>
      </c>
      <c r="DX187" s="97" t="str">
        <f t="shared" si="85"/>
        <v/>
      </c>
      <c r="DY187" s="97" t="str">
        <f t="shared" si="70"/>
        <v/>
      </c>
      <c r="DZ187" s="97" t="str">
        <f t="shared" si="70"/>
        <v/>
      </c>
      <c r="EA187" s="97" t="str">
        <f t="shared" si="70"/>
        <v/>
      </c>
      <c r="EB187" s="97" t="str">
        <f t="shared" si="70"/>
        <v/>
      </c>
      <c r="EC187" s="97" t="str">
        <f t="shared" si="70"/>
        <v/>
      </c>
      <c r="ED187" s="97" t="str">
        <f t="shared" si="67"/>
        <v/>
      </c>
      <c r="EE187" s="97" t="str">
        <f t="shared" si="67"/>
        <v/>
      </c>
      <c r="EF187" s="97" t="str">
        <f t="shared" si="67"/>
        <v/>
      </c>
      <c r="EG187" s="97"/>
      <c r="EH187" s="382" t="str">
        <f t="shared" si="68"/>
        <v/>
      </c>
      <c r="EI187" s="382" t="str">
        <f t="shared" si="69"/>
        <v/>
      </c>
    </row>
    <row r="188" spans="54:139" s="382" customFormat="1" x14ac:dyDescent="0.15">
      <c r="BB188" s="318"/>
      <c r="BC188" s="318"/>
      <c r="BD188" s="318"/>
      <c r="BE188" s="318"/>
      <c r="BF188" s="318"/>
      <c r="DA188" s="11">
        <v>117</v>
      </c>
      <c r="DB188" s="32" t="s">
        <v>928</v>
      </c>
      <c r="DC188" s="33"/>
      <c r="DD188" s="33"/>
      <c r="DE188" s="335" t="str">
        <f t="shared" si="64"/>
        <v/>
      </c>
      <c r="DF188" s="33" t="s">
        <v>1012</v>
      </c>
      <c r="DG188" s="227" t="str">
        <f t="shared" si="65"/>
        <v/>
      </c>
      <c r="DH188" s="227" t="str">
        <f t="shared" si="66"/>
        <v/>
      </c>
      <c r="DI188" s="97" t="str">
        <f t="shared" si="62"/>
        <v/>
      </c>
      <c r="DJ188" s="97" t="str">
        <f t="shared" si="71"/>
        <v/>
      </c>
      <c r="DK188" s="97" t="str">
        <f t="shared" si="72"/>
        <v/>
      </c>
      <c r="DL188" s="97" t="str">
        <f t="shared" si="73"/>
        <v/>
      </c>
      <c r="DM188" s="97" t="str">
        <f t="shared" si="74"/>
        <v/>
      </c>
      <c r="DN188" s="97" t="str">
        <f t="shared" si="75"/>
        <v/>
      </c>
      <c r="DO188" s="97" t="str">
        <f t="shared" si="76"/>
        <v/>
      </c>
      <c r="DP188" s="97" t="str">
        <f t="shared" si="77"/>
        <v/>
      </c>
      <c r="DQ188" s="97" t="str">
        <f t="shared" si="78"/>
        <v/>
      </c>
      <c r="DR188" s="97" t="str">
        <f t="shared" si="79"/>
        <v/>
      </c>
      <c r="DS188" s="97" t="str">
        <f t="shared" si="80"/>
        <v/>
      </c>
      <c r="DT188" s="97" t="str">
        <f t="shared" si="81"/>
        <v/>
      </c>
      <c r="DU188" s="97" t="str">
        <f t="shared" si="82"/>
        <v/>
      </c>
      <c r="DV188" s="97" t="str">
        <f t="shared" si="83"/>
        <v/>
      </c>
      <c r="DW188" s="97" t="str">
        <f t="shared" si="84"/>
        <v/>
      </c>
      <c r="DX188" s="97" t="str">
        <f t="shared" si="85"/>
        <v/>
      </c>
      <c r="DY188" s="97" t="str">
        <f t="shared" si="70"/>
        <v/>
      </c>
      <c r="DZ188" s="97" t="str">
        <f t="shared" si="70"/>
        <v/>
      </c>
      <c r="EA188" s="97" t="str">
        <f t="shared" si="70"/>
        <v/>
      </c>
      <c r="EB188" s="97" t="str">
        <f t="shared" si="70"/>
        <v/>
      </c>
      <c r="EC188" s="97" t="str">
        <f t="shared" si="70"/>
        <v/>
      </c>
      <c r="ED188" s="97" t="str">
        <f t="shared" si="67"/>
        <v/>
      </c>
      <c r="EE188" s="97" t="str">
        <f t="shared" si="67"/>
        <v/>
      </c>
      <c r="EF188" s="97" t="str">
        <f t="shared" si="67"/>
        <v/>
      </c>
      <c r="EG188" s="97"/>
      <c r="EH188" s="382" t="str">
        <f t="shared" si="68"/>
        <v/>
      </c>
      <c r="EI188" s="382" t="str">
        <f t="shared" si="69"/>
        <v/>
      </c>
    </row>
    <row r="189" spans="54:139" s="382" customFormat="1" x14ac:dyDescent="0.15">
      <c r="BB189" s="318"/>
      <c r="BC189" s="318"/>
      <c r="BD189" s="318"/>
      <c r="BE189" s="318"/>
      <c r="BF189" s="318"/>
      <c r="DA189" s="11">
        <v>118</v>
      </c>
      <c r="DB189" s="32" t="s">
        <v>929</v>
      </c>
      <c r="DC189" s="33"/>
      <c r="DD189" s="33"/>
      <c r="DE189" s="335" t="str">
        <f t="shared" si="64"/>
        <v/>
      </c>
      <c r="DF189" s="33" t="s">
        <v>1013</v>
      </c>
      <c r="DG189" s="227" t="str">
        <f t="shared" si="65"/>
        <v/>
      </c>
      <c r="DH189" s="227" t="str">
        <f t="shared" si="66"/>
        <v/>
      </c>
      <c r="DI189" s="97" t="str">
        <f t="shared" si="62"/>
        <v/>
      </c>
      <c r="DJ189" s="97" t="str">
        <f t="shared" si="71"/>
        <v/>
      </c>
      <c r="DK189" s="97" t="str">
        <f t="shared" si="72"/>
        <v/>
      </c>
      <c r="DL189" s="97" t="str">
        <f t="shared" si="73"/>
        <v/>
      </c>
      <c r="DM189" s="97" t="str">
        <f t="shared" si="74"/>
        <v/>
      </c>
      <c r="DN189" s="97" t="str">
        <f t="shared" si="75"/>
        <v/>
      </c>
      <c r="DO189" s="97" t="str">
        <f t="shared" si="76"/>
        <v/>
      </c>
      <c r="DP189" s="97" t="str">
        <f t="shared" si="77"/>
        <v/>
      </c>
      <c r="DQ189" s="97" t="str">
        <f t="shared" si="78"/>
        <v/>
      </c>
      <c r="DR189" s="97" t="str">
        <f t="shared" si="79"/>
        <v/>
      </c>
      <c r="DS189" s="97" t="str">
        <f t="shared" si="80"/>
        <v/>
      </c>
      <c r="DT189" s="97" t="str">
        <f t="shared" si="81"/>
        <v/>
      </c>
      <c r="DU189" s="97" t="str">
        <f t="shared" si="82"/>
        <v/>
      </c>
      <c r="DV189" s="97" t="str">
        <f t="shared" si="83"/>
        <v/>
      </c>
      <c r="DW189" s="97" t="str">
        <f t="shared" si="84"/>
        <v/>
      </c>
      <c r="DX189" s="97" t="str">
        <f t="shared" si="85"/>
        <v/>
      </c>
      <c r="DY189" s="97" t="str">
        <f t="shared" si="70"/>
        <v/>
      </c>
      <c r="DZ189" s="97" t="str">
        <f t="shared" si="70"/>
        <v/>
      </c>
      <c r="EA189" s="97" t="str">
        <f t="shared" si="70"/>
        <v/>
      </c>
      <c r="EB189" s="97" t="str">
        <f t="shared" si="70"/>
        <v/>
      </c>
      <c r="EC189" s="97" t="str">
        <f t="shared" si="70"/>
        <v/>
      </c>
      <c r="ED189" s="97" t="str">
        <f t="shared" si="67"/>
        <v/>
      </c>
      <c r="EE189" s="97" t="str">
        <f t="shared" si="67"/>
        <v/>
      </c>
      <c r="EF189" s="97" t="str">
        <f t="shared" si="67"/>
        <v/>
      </c>
      <c r="EG189" s="97"/>
      <c r="EH189" s="382" t="str">
        <f t="shared" si="68"/>
        <v/>
      </c>
      <c r="EI189" s="382" t="str">
        <f t="shared" si="69"/>
        <v/>
      </c>
    </row>
    <row r="190" spans="54:139" s="382" customFormat="1" x14ac:dyDescent="0.15">
      <c r="BB190" s="318"/>
      <c r="BC190" s="318"/>
      <c r="BD190" s="318"/>
      <c r="BE190" s="318"/>
      <c r="BF190" s="318"/>
      <c r="DA190" s="11">
        <v>119</v>
      </c>
      <c r="DB190" s="32" t="s">
        <v>930</v>
      </c>
      <c r="DC190" s="33"/>
      <c r="DD190" s="33"/>
      <c r="DE190" s="335" t="str">
        <f t="shared" si="64"/>
        <v/>
      </c>
      <c r="DF190" s="33" t="s">
        <v>1014</v>
      </c>
      <c r="DG190" s="227" t="str">
        <f t="shared" si="65"/>
        <v/>
      </c>
      <c r="DH190" s="227" t="str">
        <f t="shared" si="66"/>
        <v/>
      </c>
      <c r="DI190" s="97" t="str">
        <f t="shared" si="62"/>
        <v/>
      </c>
      <c r="DJ190" s="97" t="str">
        <f t="shared" si="71"/>
        <v/>
      </c>
      <c r="DK190" s="97" t="str">
        <f t="shared" si="72"/>
        <v/>
      </c>
      <c r="DL190" s="97" t="str">
        <f t="shared" si="73"/>
        <v/>
      </c>
      <c r="DM190" s="97" t="str">
        <f t="shared" si="74"/>
        <v/>
      </c>
      <c r="DN190" s="97" t="str">
        <f t="shared" si="75"/>
        <v/>
      </c>
      <c r="DO190" s="97" t="str">
        <f t="shared" si="76"/>
        <v/>
      </c>
      <c r="DP190" s="97" t="str">
        <f t="shared" si="77"/>
        <v/>
      </c>
      <c r="DQ190" s="97" t="str">
        <f t="shared" si="78"/>
        <v/>
      </c>
      <c r="DR190" s="97" t="str">
        <f t="shared" si="79"/>
        <v/>
      </c>
      <c r="DS190" s="97" t="str">
        <f t="shared" si="80"/>
        <v/>
      </c>
      <c r="DT190" s="97" t="str">
        <f t="shared" si="81"/>
        <v/>
      </c>
      <c r="DU190" s="97" t="str">
        <f t="shared" si="82"/>
        <v/>
      </c>
      <c r="DV190" s="97" t="str">
        <f t="shared" si="83"/>
        <v/>
      </c>
      <c r="DW190" s="97" t="str">
        <f t="shared" si="84"/>
        <v/>
      </c>
      <c r="DX190" s="97" t="str">
        <f t="shared" si="85"/>
        <v/>
      </c>
      <c r="DY190" s="97" t="str">
        <f t="shared" si="70"/>
        <v/>
      </c>
      <c r="DZ190" s="97" t="str">
        <f t="shared" si="70"/>
        <v/>
      </c>
      <c r="EA190" s="97" t="str">
        <f t="shared" si="70"/>
        <v/>
      </c>
      <c r="EB190" s="97" t="str">
        <f t="shared" si="70"/>
        <v/>
      </c>
      <c r="EC190" s="97" t="str">
        <f t="shared" si="70"/>
        <v/>
      </c>
      <c r="ED190" s="97" t="str">
        <f t="shared" si="67"/>
        <v/>
      </c>
      <c r="EE190" s="97" t="str">
        <f t="shared" si="67"/>
        <v/>
      </c>
      <c r="EF190" s="97" t="str">
        <f t="shared" si="67"/>
        <v/>
      </c>
      <c r="EG190" s="97"/>
      <c r="EH190" s="382" t="str">
        <f t="shared" si="68"/>
        <v/>
      </c>
      <c r="EI190" s="382" t="str">
        <f t="shared" si="69"/>
        <v/>
      </c>
    </row>
    <row r="191" spans="54:139" s="382" customFormat="1" x14ac:dyDescent="0.15">
      <c r="BB191" s="318"/>
      <c r="BC191" s="318"/>
      <c r="BD191" s="318"/>
      <c r="BE191" s="318"/>
      <c r="BF191" s="318"/>
      <c r="DA191" s="11">
        <v>120</v>
      </c>
      <c r="DB191" s="32" t="s">
        <v>931</v>
      </c>
      <c r="DC191" s="33"/>
      <c r="DD191" s="33"/>
      <c r="DE191" s="335" t="str">
        <f t="shared" si="64"/>
        <v/>
      </c>
      <c r="DF191" s="33" t="s">
        <v>1015</v>
      </c>
      <c r="DG191" s="227" t="str">
        <f t="shared" si="65"/>
        <v/>
      </c>
      <c r="DH191" s="227" t="str">
        <f t="shared" si="66"/>
        <v/>
      </c>
      <c r="DI191" s="97" t="str">
        <f t="shared" si="62"/>
        <v/>
      </c>
      <c r="DJ191" s="97" t="str">
        <f t="shared" si="71"/>
        <v/>
      </c>
      <c r="DK191" s="97" t="str">
        <f t="shared" si="72"/>
        <v/>
      </c>
      <c r="DL191" s="97" t="str">
        <f t="shared" si="73"/>
        <v/>
      </c>
      <c r="DM191" s="97" t="str">
        <f t="shared" si="74"/>
        <v/>
      </c>
      <c r="DN191" s="97" t="str">
        <f t="shared" si="75"/>
        <v/>
      </c>
      <c r="DO191" s="97" t="str">
        <f t="shared" si="76"/>
        <v/>
      </c>
      <c r="DP191" s="97" t="str">
        <f t="shared" si="77"/>
        <v/>
      </c>
      <c r="DQ191" s="97" t="str">
        <f t="shared" si="78"/>
        <v/>
      </c>
      <c r="DR191" s="97" t="str">
        <f t="shared" si="79"/>
        <v/>
      </c>
      <c r="DS191" s="97" t="str">
        <f t="shared" si="80"/>
        <v/>
      </c>
      <c r="DT191" s="97" t="str">
        <f t="shared" si="81"/>
        <v/>
      </c>
      <c r="DU191" s="97" t="str">
        <f t="shared" si="82"/>
        <v/>
      </c>
      <c r="DV191" s="97" t="str">
        <f t="shared" si="83"/>
        <v/>
      </c>
      <c r="DW191" s="97" t="str">
        <f t="shared" si="84"/>
        <v/>
      </c>
      <c r="DX191" s="97" t="str">
        <f t="shared" si="85"/>
        <v/>
      </c>
      <c r="DY191" s="97" t="str">
        <f t="shared" si="70"/>
        <v/>
      </c>
      <c r="DZ191" s="97" t="str">
        <f t="shared" si="70"/>
        <v/>
      </c>
      <c r="EA191" s="97" t="str">
        <f t="shared" si="70"/>
        <v/>
      </c>
      <c r="EB191" s="97" t="str">
        <f t="shared" si="70"/>
        <v/>
      </c>
      <c r="EC191" s="97" t="str">
        <f t="shared" si="70"/>
        <v/>
      </c>
      <c r="ED191" s="97" t="str">
        <f t="shared" si="67"/>
        <v/>
      </c>
      <c r="EE191" s="97" t="str">
        <f t="shared" si="67"/>
        <v/>
      </c>
      <c r="EF191" s="97" t="str">
        <f t="shared" si="67"/>
        <v/>
      </c>
      <c r="EG191" s="97"/>
      <c r="EH191" s="382" t="str">
        <f t="shared" si="68"/>
        <v/>
      </c>
      <c r="EI191" s="382" t="str">
        <f t="shared" si="69"/>
        <v/>
      </c>
    </row>
    <row r="192" spans="54:139" s="382" customFormat="1" x14ac:dyDescent="0.15">
      <c r="BB192" s="318"/>
      <c r="BC192" s="318"/>
      <c r="BD192" s="318"/>
      <c r="BE192" s="318"/>
      <c r="BF192" s="318"/>
      <c r="DA192" s="11">
        <v>121</v>
      </c>
      <c r="DB192" s="32" t="s">
        <v>944</v>
      </c>
      <c r="DC192" s="33"/>
      <c r="DD192" s="33"/>
      <c r="DE192" s="335" t="str">
        <f t="shared" si="64"/>
        <v/>
      </c>
      <c r="DF192" s="33" t="s">
        <v>1016</v>
      </c>
      <c r="DG192" s="227" t="str">
        <f t="shared" si="65"/>
        <v/>
      </c>
      <c r="DH192" s="227" t="str">
        <f t="shared" si="66"/>
        <v/>
      </c>
      <c r="DI192" s="97" t="str">
        <f t="shared" si="62"/>
        <v/>
      </c>
      <c r="DJ192" s="97" t="str">
        <f t="shared" si="71"/>
        <v/>
      </c>
      <c r="DK192" s="97" t="str">
        <f t="shared" si="72"/>
        <v/>
      </c>
      <c r="DL192" s="97" t="str">
        <f t="shared" si="73"/>
        <v/>
      </c>
      <c r="DM192" s="97" t="str">
        <f t="shared" si="74"/>
        <v/>
      </c>
      <c r="DN192" s="97" t="str">
        <f t="shared" si="75"/>
        <v/>
      </c>
      <c r="DO192" s="97" t="str">
        <f t="shared" si="76"/>
        <v/>
      </c>
      <c r="DP192" s="97" t="str">
        <f t="shared" si="77"/>
        <v/>
      </c>
      <c r="DQ192" s="97" t="str">
        <f t="shared" si="78"/>
        <v/>
      </c>
      <c r="DR192" s="97" t="str">
        <f t="shared" si="79"/>
        <v/>
      </c>
      <c r="DS192" s="97" t="str">
        <f t="shared" si="80"/>
        <v/>
      </c>
      <c r="DT192" s="97" t="str">
        <f t="shared" si="81"/>
        <v/>
      </c>
      <c r="DU192" s="97" t="str">
        <f t="shared" si="82"/>
        <v/>
      </c>
      <c r="DV192" s="97" t="str">
        <f t="shared" si="83"/>
        <v/>
      </c>
      <c r="DW192" s="97" t="str">
        <f t="shared" si="84"/>
        <v/>
      </c>
      <c r="DX192" s="97" t="str">
        <f t="shared" si="85"/>
        <v/>
      </c>
      <c r="DY192" s="97" t="str">
        <f t="shared" si="70"/>
        <v/>
      </c>
      <c r="DZ192" s="97" t="str">
        <f t="shared" si="70"/>
        <v/>
      </c>
      <c r="EA192" s="97" t="str">
        <f t="shared" si="70"/>
        <v/>
      </c>
      <c r="EB192" s="97" t="str">
        <f t="shared" si="70"/>
        <v/>
      </c>
      <c r="EC192" s="97" t="str">
        <f t="shared" si="70"/>
        <v/>
      </c>
      <c r="ED192" s="97" t="str">
        <f t="shared" si="67"/>
        <v/>
      </c>
      <c r="EE192" s="97" t="str">
        <f t="shared" si="67"/>
        <v/>
      </c>
      <c r="EF192" s="97" t="str">
        <f t="shared" si="67"/>
        <v/>
      </c>
      <c r="EG192" s="97"/>
      <c r="EH192" s="382" t="str">
        <f t="shared" si="68"/>
        <v/>
      </c>
      <c r="EI192" s="382" t="str">
        <f t="shared" si="69"/>
        <v/>
      </c>
    </row>
    <row r="193" spans="54:139" s="382" customFormat="1" x14ac:dyDescent="0.15">
      <c r="BB193" s="318"/>
      <c r="BC193" s="318"/>
      <c r="BD193" s="318"/>
      <c r="BE193" s="318"/>
      <c r="BF193" s="318"/>
      <c r="DA193" s="11">
        <v>122</v>
      </c>
      <c r="DB193" s="32" t="s">
        <v>945</v>
      </c>
      <c r="DC193" s="33"/>
      <c r="DD193" s="33"/>
      <c r="DE193" s="335" t="str">
        <f t="shared" si="64"/>
        <v/>
      </c>
      <c r="DF193" s="33" t="s">
        <v>1017</v>
      </c>
      <c r="DG193" s="227" t="str">
        <f t="shared" si="65"/>
        <v/>
      </c>
      <c r="DH193" s="227" t="str">
        <f t="shared" si="66"/>
        <v/>
      </c>
      <c r="DI193" s="97" t="str">
        <f t="shared" si="62"/>
        <v/>
      </c>
      <c r="DJ193" s="97" t="str">
        <f t="shared" si="71"/>
        <v/>
      </c>
      <c r="DK193" s="97" t="str">
        <f t="shared" si="72"/>
        <v/>
      </c>
      <c r="DL193" s="97" t="str">
        <f t="shared" si="73"/>
        <v/>
      </c>
      <c r="DM193" s="97" t="str">
        <f t="shared" si="74"/>
        <v/>
      </c>
      <c r="DN193" s="97" t="str">
        <f t="shared" si="75"/>
        <v/>
      </c>
      <c r="DO193" s="97" t="str">
        <f t="shared" si="76"/>
        <v/>
      </c>
      <c r="DP193" s="97" t="str">
        <f t="shared" si="77"/>
        <v/>
      </c>
      <c r="DQ193" s="97" t="str">
        <f t="shared" si="78"/>
        <v/>
      </c>
      <c r="DR193" s="97" t="str">
        <f t="shared" si="79"/>
        <v/>
      </c>
      <c r="DS193" s="97" t="str">
        <f t="shared" si="80"/>
        <v/>
      </c>
      <c r="DT193" s="97" t="str">
        <f t="shared" si="81"/>
        <v/>
      </c>
      <c r="DU193" s="97" t="str">
        <f t="shared" si="82"/>
        <v/>
      </c>
      <c r="DV193" s="97" t="str">
        <f t="shared" si="83"/>
        <v/>
      </c>
      <c r="DW193" s="97" t="str">
        <f t="shared" si="84"/>
        <v/>
      </c>
      <c r="DX193" s="97" t="str">
        <f t="shared" si="85"/>
        <v/>
      </c>
      <c r="DY193" s="97" t="str">
        <f t="shared" si="70"/>
        <v/>
      </c>
      <c r="DZ193" s="97" t="str">
        <f t="shared" si="70"/>
        <v/>
      </c>
      <c r="EA193" s="97" t="str">
        <f t="shared" si="70"/>
        <v/>
      </c>
      <c r="EB193" s="97" t="str">
        <f t="shared" si="70"/>
        <v/>
      </c>
      <c r="EC193" s="97" t="str">
        <f t="shared" si="70"/>
        <v/>
      </c>
      <c r="ED193" s="97" t="str">
        <f t="shared" si="67"/>
        <v/>
      </c>
      <c r="EE193" s="97" t="str">
        <f t="shared" si="67"/>
        <v/>
      </c>
      <c r="EF193" s="97" t="str">
        <f t="shared" si="67"/>
        <v/>
      </c>
      <c r="EG193" s="97"/>
      <c r="EH193" s="382" t="str">
        <f t="shared" si="68"/>
        <v/>
      </c>
      <c r="EI193" s="382" t="str">
        <f t="shared" si="69"/>
        <v/>
      </c>
    </row>
    <row r="194" spans="54:139" s="382" customFormat="1" x14ac:dyDescent="0.15">
      <c r="BB194" s="318"/>
      <c r="BC194" s="318"/>
      <c r="BD194" s="318"/>
      <c r="BE194" s="318"/>
      <c r="BF194" s="318"/>
      <c r="DA194" s="11">
        <v>123</v>
      </c>
      <c r="DB194" s="32" t="s">
        <v>946</v>
      </c>
      <c r="DC194" s="33"/>
      <c r="DD194" s="33"/>
      <c r="DE194" s="335" t="str">
        <f t="shared" si="64"/>
        <v/>
      </c>
      <c r="DF194" s="33" t="s">
        <v>1018</v>
      </c>
      <c r="DG194" s="227" t="str">
        <f t="shared" si="65"/>
        <v/>
      </c>
      <c r="DH194" s="227" t="str">
        <f t="shared" si="66"/>
        <v/>
      </c>
      <c r="DI194" s="97" t="str">
        <f t="shared" si="62"/>
        <v/>
      </c>
      <c r="DJ194" s="97" t="str">
        <f t="shared" si="71"/>
        <v/>
      </c>
      <c r="DK194" s="97" t="str">
        <f t="shared" si="72"/>
        <v/>
      </c>
      <c r="DL194" s="97" t="str">
        <f t="shared" si="73"/>
        <v/>
      </c>
      <c r="DM194" s="97" t="str">
        <f t="shared" si="74"/>
        <v/>
      </c>
      <c r="DN194" s="97" t="str">
        <f t="shared" si="75"/>
        <v/>
      </c>
      <c r="DO194" s="97" t="str">
        <f t="shared" si="76"/>
        <v/>
      </c>
      <c r="DP194" s="97" t="str">
        <f t="shared" si="77"/>
        <v/>
      </c>
      <c r="DQ194" s="97" t="str">
        <f t="shared" si="78"/>
        <v/>
      </c>
      <c r="DR194" s="97" t="str">
        <f t="shared" si="79"/>
        <v/>
      </c>
      <c r="DS194" s="97" t="str">
        <f t="shared" si="80"/>
        <v/>
      </c>
      <c r="DT194" s="97" t="str">
        <f t="shared" si="81"/>
        <v/>
      </c>
      <c r="DU194" s="97" t="str">
        <f t="shared" si="82"/>
        <v/>
      </c>
      <c r="DV194" s="97" t="str">
        <f t="shared" si="83"/>
        <v/>
      </c>
      <c r="DW194" s="97" t="str">
        <f t="shared" si="84"/>
        <v/>
      </c>
      <c r="DX194" s="97" t="str">
        <f t="shared" si="85"/>
        <v/>
      </c>
      <c r="DY194" s="97" t="str">
        <f t="shared" si="70"/>
        <v/>
      </c>
      <c r="DZ194" s="97" t="str">
        <f t="shared" si="70"/>
        <v/>
      </c>
      <c r="EA194" s="97" t="str">
        <f t="shared" si="70"/>
        <v/>
      </c>
      <c r="EB194" s="97" t="str">
        <f t="shared" si="70"/>
        <v/>
      </c>
      <c r="EC194" s="97" t="str">
        <f t="shared" si="70"/>
        <v/>
      </c>
      <c r="ED194" s="97" t="str">
        <f t="shared" si="67"/>
        <v/>
      </c>
      <c r="EE194" s="97" t="str">
        <f t="shared" si="67"/>
        <v/>
      </c>
      <c r="EF194" s="97" t="str">
        <f t="shared" si="67"/>
        <v/>
      </c>
      <c r="EG194" s="97"/>
      <c r="EH194" s="382" t="str">
        <f t="shared" si="68"/>
        <v/>
      </c>
      <c r="EI194" s="382" t="str">
        <f t="shared" si="69"/>
        <v/>
      </c>
    </row>
    <row r="195" spans="54:139" s="382" customFormat="1" x14ac:dyDescent="0.15">
      <c r="BB195" s="318"/>
      <c r="BC195" s="318"/>
      <c r="BD195" s="318"/>
      <c r="BE195" s="318"/>
      <c r="BF195" s="318"/>
      <c r="DA195" s="11">
        <v>124</v>
      </c>
      <c r="DB195" s="32" t="s">
        <v>950</v>
      </c>
      <c r="DC195" s="33"/>
      <c r="DD195" s="33"/>
      <c r="DE195" s="335" t="str">
        <f t="shared" si="64"/>
        <v/>
      </c>
      <c r="DF195" s="33" t="s">
        <v>1019</v>
      </c>
      <c r="DG195" s="227" t="str">
        <f t="shared" si="65"/>
        <v/>
      </c>
      <c r="DH195" s="227" t="str">
        <f t="shared" si="66"/>
        <v/>
      </c>
      <c r="DI195" s="97" t="str">
        <f t="shared" si="62"/>
        <v/>
      </c>
      <c r="DJ195" s="97" t="str">
        <f t="shared" si="71"/>
        <v/>
      </c>
      <c r="DK195" s="97" t="str">
        <f t="shared" si="72"/>
        <v/>
      </c>
      <c r="DL195" s="97" t="str">
        <f t="shared" si="73"/>
        <v/>
      </c>
      <c r="DM195" s="97" t="str">
        <f t="shared" si="74"/>
        <v/>
      </c>
      <c r="DN195" s="97" t="str">
        <f t="shared" si="75"/>
        <v/>
      </c>
      <c r="DO195" s="97" t="str">
        <f t="shared" si="76"/>
        <v/>
      </c>
      <c r="DP195" s="97" t="str">
        <f t="shared" si="77"/>
        <v/>
      </c>
      <c r="DQ195" s="97" t="str">
        <f t="shared" si="78"/>
        <v/>
      </c>
      <c r="DR195" s="97" t="str">
        <f t="shared" si="79"/>
        <v/>
      </c>
      <c r="DS195" s="97" t="str">
        <f t="shared" si="80"/>
        <v/>
      </c>
      <c r="DT195" s="97" t="str">
        <f t="shared" si="81"/>
        <v/>
      </c>
      <c r="DU195" s="97" t="str">
        <f t="shared" si="82"/>
        <v/>
      </c>
      <c r="DV195" s="97" t="str">
        <f t="shared" si="83"/>
        <v/>
      </c>
      <c r="DW195" s="97" t="str">
        <f t="shared" si="84"/>
        <v/>
      </c>
      <c r="DX195" s="97" t="str">
        <f t="shared" si="85"/>
        <v/>
      </c>
      <c r="DY195" s="97" t="str">
        <f t="shared" si="70"/>
        <v/>
      </c>
      <c r="DZ195" s="97" t="str">
        <f t="shared" si="70"/>
        <v/>
      </c>
      <c r="EA195" s="97" t="str">
        <f t="shared" si="70"/>
        <v/>
      </c>
      <c r="EB195" s="97" t="str">
        <f t="shared" si="70"/>
        <v/>
      </c>
      <c r="EC195" s="97" t="str">
        <f t="shared" si="70"/>
        <v/>
      </c>
      <c r="ED195" s="97" t="str">
        <f t="shared" si="67"/>
        <v/>
      </c>
      <c r="EE195" s="97" t="str">
        <f t="shared" si="67"/>
        <v/>
      </c>
      <c r="EF195" s="97" t="str">
        <f t="shared" si="67"/>
        <v/>
      </c>
      <c r="EG195" s="97"/>
      <c r="EH195" s="382" t="str">
        <f t="shared" si="68"/>
        <v/>
      </c>
      <c r="EI195" s="382" t="str">
        <f t="shared" si="69"/>
        <v/>
      </c>
    </row>
    <row r="196" spans="54:139" s="382" customFormat="1" x14ac:dyDescent="0.15">
      <c r="BB196" s="318"/>
      <c r="BC196" s="318"/>
      <c r="BD196" s="318"/>
      <c r="BE196" s="318"/>
      <c r="BF196" s="318"/>
      <c r="DA196" s="11">
        <v>125</v>
      </c>
      <c r="DB196" s="32" t="s">
        <v>947</v>
      </c>
      <c r="DC196" s="33"/>
      <c r="DD196" s="33"/>
      <c r="DE196" s="335" t="str">
        <f>IF((COUNTIF($J$21:$AI$22,DB196)+COUNTIF($J$85:$AI$91,DB196))=0,"",(COUNTIF($J$21:$AI$22,DB196)+COUNTIF($J$85:$AI$91,DB196)))</f>
        <v/>
      </c>
      <c r="DF196" s="33" t="s">
        <v>1020</v>
      </c>
      <c r="DG196" s="227" t="str">
        <f t="shared" si="65"/>
        <v/>
      </c>
      <c r="DH196" s="227" t="str">
        <f t="shared" si="66"/>
        <v/>
      </c>
      <c r="DI196" s="97" t="str">
        <f t="shared" ref="DI196:DR200" si="86">IF(K$21=$DB196,"A","")&amp;IF(K$22=$DB196,"B","")</f>
        <v/>
      </c>
      <c r="DJ196" s="97" t="str">
        <f t="shared" si="86"/>
        <v/>
      </c>
      <c r="DK196" s="97" t="str">
        <f t="shared" si="86"/>
        <v/>
      </c>
      <c r="DL196" s="97" t="str">
        <f t="shared" si="86"/>
        <v/>
      </c>
      <c r="DM196" s="97" t="str">
        <f t="shared" si="86"/>
        <v/>
      </c>
      <c r="DN196" s="97" t="str">
        <f t="shared" si="86"/>
        <v/>
      </c>
      <c r="DO196" s="97" t="str">
        <f t="shared" si="86"/>
        <v/>
      </c>
      <c r="DP196" s="97" t="str">
        <f t="shared" si="86"/>
        <v/>
      </c>
      <c r="DQ196" s="97" t="str">
        <f t="shared" si="86"/>
        <v/>
      </c>
      <c r="DR196" s="97" t="str">
        <f t="shared" si="86"/>
        <v/>
      </c>
      <c r="DS196" s="97" t="str">
        <f t="shared" si="80"/>
        <v/>
      </c>
      <c r="DT196" s="97" t="str">
        <f t="shared" si="81"/>
        <v/>
      </c>
      <c r="DU196" s="97" t="str">
        <f t="shared" si="82"/>
        <v/>
      </c>
      <c r="DV196" s="97" t="str">
        <f t="shared" si="83"/>
        <v/>
      </c>
      <c r="DW196" s="97" t="str">
        <f t="shared" si="84"/>
        <v/>
      </c>
      <c r="DX196" s="97" t="str">
        <f t="shared" si="85"/>
        <v/>
      </c>
      <c r="DY196" s="97" t="str">
        <f t="shared" si="70"/>
        <v/>
      </c>
      <c r="DZ196" s="97" t="str">
        <f t="shared" si="70"/>
        <v/>
      </c>
      <c r="EA196" s="97" t="str">
        <f t="shared" si="70"/>
        <v/>
      </c>
      <c r="EB196" s="97" t="str">
        <f t="shared" si="70"/>
        <v/>
      </c>
      <c r="EC196" s="97" t="str">
        <f t="shared" si="70"/>
        <v/>
      </c>
      <c r="ED196" s="97" t="str">
        <f t="shared" si="67"/>
        <v/>
      </c>
      <c r="EE196" s="97" t="str">
        <f t="shared" si="67"/>
        <v/>
      </c>
      <c r="EF196" s="97" t="str">
        <f t="shared" si="67"/>
        <v/>
      </c>
      <c r="EG196" s="97"/>
      <c r="EH196" s="382" t="str">
        <f t="shared" si="68"/>
        <v/>
      </c>
      <c r="EI196" s="382" t="str">
        <f t="shared" si="69"/>
        <v/>
      </c>
    </row>
    <row r="197" spans="54:139" s="382" customFormat="1" x14ac:dyDescent="0.15">
      <c r="BB197" s="318"/>
      <c r="BC197" s="318"/>
      <c r="BD197" s="318"/>
      <c r="BE197" s="318"/>
      <c r="BF197" s="318"/>
      <c r="DA197" s="11">
        <v>126</v>
      </c>
      <c r="DB197" s="32" t="s">
        <v>948</v>
      </c>
      <c r="DC197" s="33"/>
      <c r="DD197" s="33"/>
      <c r="DE197" s="335" t="str">
        <f>IF((COUNTIF($J$21:$AI$22,DB197)+COUNTIF($J$85:$AI$91,DB197))=0,"",(COUNTIF($J$21:$AI$22,DB197)+COUNTIF($J$85:$AI$91,DB197)))</f>
        <v/>
      </c>
      <c r="DF197" s="33" t="s">
        <v>1021</v>
      </c>
      <c r="DG197" s="227" t="str">
        <f t="shared" si="65"/>
        <v/>
      </c>
      <c r="DH197" s="227" t="str">
        <f t="shared" si="66"/>
        <v/>
      </c>
      <c r="DI197" s="97" t="str">
        <f t="shared" si="86"/>
        <v/>
      </c>
      <c r="DJ197" s="97" t="str">
        <f t="shared" si="86"/>
        <v/>
      </c>
      <c r="DK197" s="97" t="str">
        <f t="shared" si="86"/>
        <v/>
      </c>
      <c r="DL197" s="97" t="str">
        <f t="shared" si="86"/>
        <v/>
      </c>
      <c r="DM197" s="97" t="str">
        <f t="shared" si="86"/>
        <v/>
      </c>
      <c r="DN197" s="97" t="str">
        <f t="shared" si="86"/>
        <v/>
      </c>
      <c r="DO197" s="97" t="str">
        <f t="shared" si="86"/>
        <v/>
      </c>
      <c r="DP197" s="97" t="str">
        <f t="shared" si="86"/>
        <v/>
      </c>
      <c r="DQ197" s="97" t="str">
        <f t="shared" si="86"/>
        <v/>
      </c>
      <c r="DR197" s="97" t="str">
        <f t="shared" si="86"/>
        <v/>
      </c>
      <c r="DS197" s="97" t="str">
        <f t="shared" si="80"/>
        <v/>
      </c>
      <c r="DT197" s="97" t="str">
        <f t="shared" si="81"/>
        <v/>
      </c>
      <c r="DU197" s="97" t="str">
        <f t="shared" si="82"/>
        <v/>
      </c>
      <c r="DV197" s="97" t="str">
        <f t="shared" si="83"/>
        <v/>
      </c>
      <c r="DW197" s="97" t="str">
        <f t="shared" si="84"/>
        <v/>
      </c>
      <c r="DX197" s="97" t="str">
        <f t="shared" si="85"/>
        <v/>
      </c>
      <c r="DY197" s="97" t="str">
        <f t="shared" si="70"/>
        <v/>
      </c>
      <c r="DZ197" s="97" t="str">
        <f t="shared" si="70"/>
        <v/>
      </c>
      <c r="EA197" s="97" t="str">
        <f t="shared" si="70"/>
        <v/>
      </c>
      <c r="EB197" s="97" t="str">
        <f t="shared" si="70"/>
        <v/>
      </c>
      <c r="EC197" s="97" t="str">
        <f t="shared" si="70"/>
        <v/>
      </c>
      <c r="ED197" s="97" t="str">
        <f t="shared" si="67"/>
        <v/>
      </c>
      <c r="EE197" s="97" t="str">
        <f t="shared" si="67"/>
        <v/>
      </c>
      <c r="EF197" s="97" t="str">
        <f t="shared" si="67"/>
        <v/>
      </c>
      <c r="EG197" s="97"/>
      <c r="EH197" s="382" t="str">
        <f t="shared" si="68"/>
        <v/>
      </c>
      <c r="EI197" s="382" t="str">
        <f t="shared" si="69"/>
        <v/>
      </c>
    </row>
    <row r="198" spans="54:139" s="382" customFormat="1" x14ac:dyDescent="0.15">
      <c r="BB198" s="318"/>
      <c r="BC198" s="318"/>
      <c r="BD198" s="318"/>
      <c r="BE198" s="318"/>
      <c r="BF198" s="318"/>
      <c r="DA198" s="11">
        <v>127</v>
      </c>
      <c r="DB198" s="32" t="s">
        <v>949</v>
      </c>
      <c r="DC198" s="33"/>
      <c r="DD198" s="33"/>
      <c r="DE198" s="335" t="str">
        <f>IF((COUNTIF($J$21:$AI$22,DB198)+COUNTIF($J$85:$AI$91,DB198))=0,"",(COUNTIF($J$21:$AI$22,DB198)+COUNTIF($J$85:$AI$91,DB198)))</f>
        <v/>
      </c>
      <c r="DF198" s="33" t="s">
        <v>1022</v>
      </c>
      <c r="DG198" s="227" t="str">
        <f t="shared" si="65"/>
        <v/>
      </c>
      <c r="DH198" s="227" t="str">
        <f t="shared" si="66"/>
        <v/>
      </c>
      <c r="DI198" s="97" t="str">
        <f t="shared" si="86"/>
        <v/>
      </c>
      <c r="DJ198" s="97" t="str">
        <f t="shared" si="86"/>
        <v/>
      </c>
      <c r="DK198" s="97" t="str">
        <f t="shared" si="86"/>
        <v/>
      </c>
      <c r="DL198" s="97" t="str">
        <f t="shared" si="86"/>
        <v/>
      </c>
      <c r="DM198" s="97" t="str">
        <f t="shared" si="86"/>
        <v/>
      </c>
      <c r="DN198" s="97" t="str">
        <f t="shared" si="86"/>
        <v/>
      </c>
      <c r="DO198" s="97" t="str">
        <f t="shared" si="86"/>
        <v/>
      </c>
      <c r="DP198" s="97" t="str">
        <f t="shared" si="86"/>
        <v/>
      </c>
      <c r="DQ198" s="97" t="str">
        <f t="shared" si="86"/>
        <v/>
      </c>
      <c r="DR198" s="97" t="str">
        <f t="shared" si="86"/>
        <v/>
      </c>
      <c r="DS198" s="97" t="str">
        <f t="shared" si="80"/>
        <v/>
      </c>
      <c r="DT198" s="97" t="str">
        <f t="shared" si="81"/>
        <v/>
      </c>
      <c r="DU198" s="97" t="str">
        <f t="shared" si="82"/>
        <v/>
      </c>
      <c r="DV198" s="97" t="str">
        <f t="shared" si="83"/>
        <v/>
      </c>
      <c r="DW198" s="97" t="str">
        <f t="shared" si="84"/>
        <v/>
      </c>
      <c r="DX198" s="97" t="str">
        <f t="shared" si="85"/>
        <v/>
      </c>
      <c r="DY198" s="97" t="str">
        <f t="shared" si="70"/>
        <v/>
      </c>
      <c r="DZ198" s="97" t="str">
        <f t="shared" si="70"/>
        <v/>
      </c>
      <c r="EA198" s="97" t="str">
        <f t="shared" si="70"/>
        <v/>
      </c>
      <c r="EB198" s="97" t="str">
        <f t="shared" si="70"/>
        <v/>
      </c>
      <c r="EC198" s="97" t="str">
        <f t="shared" si="70"/>
        <v/>
      </c>
      <c r="ED198" s="97" t="str">
        <f t="shared" si="67"/>
        <v/>
      </c>
      <c r="EE198" s="97" t="str">
        <f t="shared" si="67"/>
        <v/>
      </c>
      <c r="EF198" s="97" t="str">
        <f t="shared" si="67"/>
        <v/>
      </c>
      <c r="EG198" s="97"/>
      <c r="EH198" s="382" t="str">
        <f t="shared" si="68"/>
        <v/>
      </c>
      <c r="EI198" s="382" t="str">
        <f t="shared" si="69"/>
        <v/>
      </c>
    </row>
    <row r="199" spans="54:139" s="382" customFormat="1" x14ac:dyDescent="0.15">
      <c r="BB199" s="318"/>
      <c r="BC199" s="318"/>
      <c r="BD199" s="318"/>
      <c r="BE199" s="318"/>
      <c r="BF199" s="318"/>
      <c r="DA199" s="11">
        <v>128</v>
      </c>
      <c r="DB199" s="32" t="s">
        <v>959</v>
      </c>
      <c r="DC199" s="33"/>
      <c r="DD199" s="33"/>
      <c r="DE199" s="335" t="str">
        <f>IF((COUNTIF($J$21:$AI$22,DB199)+COUNTIF($J$85:$AI$91,DB199))=0,"",(COUNTIF($J$21:$AI$22,DB199)+COUNTIF($J$85:$AI$91,DB199)))</f>
        <v/>
      </c>
      <c r="DF199" s="33" t="s">
        <v>1023</v>
      </c>
      <c r="DG199" s="227" t="str">
        <f t="shared" si="65"/>
        <v/>
      </c>
      <c r="DH199" s="227" t="str">
        <f t="shared" si="66"/>
        <v/>
      </c>
      <c r="DI199" s="97" t="str">
        <f t="shared" si="86"/>
        <v/>
      </c>
      <c r="DJ199" s="97" t="str">
        <f t="shared" si="86"/>
        <v/>
      </c>
      <c r="DK199" s="97" t="str">
        <f t="shared" si="86"/>
        <v/>
      </c>
      <c r="DL199" s="97" t="str">
        <f t="shared" si="86"/>
        <v/>
      </c>
      <c r="DM199" s="97" t="str">
        <f t="shared" si="86"/>
        <v/>
      </c>
      <c r="DN199" s="97" t="str">
        <f t="shared" si="86"/>
        <v/>
      </c>
      <c r="DO199" s="97" t="str">
        <f t="shared" si="86"/>
        <v/>
      </c>
      <c r="DP199" s="97" t="str">
        <f t="shared" si="86"/>
        <v/>
      </c>
      <c r="DQ199" s="97" t="str">
        <f t="shared" si="86"/>
        <v/>
      </c>
      <c r="DR199" s="97" t="str">
        <f t="shared" si="86"/>
        <v/>
      </c>
      <c r="DS199" s="97" t="str">
        <f t="shared" si="80"/>
        <v/>
      </c>
      <c r="DT199" s="97" t="str">
        <f t="shared" si="81"/>
        <v/>
      </c>
      <c r="DU199" s="97" t="str">
        <f t="shared" si="82"/>
        <v/>
      </c>
      <c r="DV199" s="97" t="str">
        <f t="shared" si="83"/>
        <v/>
      </c>
      <c r="DW199" s="97" t="str">
        <f t="shared" si="84"/>
        <v/>
      </c>
      <c r="DX199" s="97" t="str">
        <f t="shared" si="85"/>
        <v/>
      </c>
      <c r="DY199" s="97" t="str">
        <f t="shared" si="70"/>
        <v/>
      </c>
      <c r="DZ199" s="97" t="str">
        <f t="shared" si="70"/>
        <v/>
      </c>
      <c r="EA199" s="97" t="str">
        <f t="shared" si="70"/>
        <v/>
      </c>
      <c r="EB199" s="97" t="str">
        <f t="shared" si="70"/>
        <v/>
      </c>
      <c r="EC199" s="97" t="str">
        <f t="shared" si="70"/>
        <v/>
      </c>
      <c r="ED199" s="97" t="str">
        <f t="shared" si="67"/>
        <v/>
      </c>
      <c r="EE199" s="97" t="str">
        <f t="shared" si="67"/>
        <v/>
      </c>
      <c r="EF199" s="97" t="str">
        <f t="shared" si="67"/>
        <v/>
      </c>
      <c r="EG199" s="97"/>
      <c r="EH199" s="382" t="str">
        <f t="shared" si="68"/>
        <v/>
      </c>
      <c r="EI199" s="382" t="str">
        <f t="shared" si="69"/>
        <v/>
      </c>
    </row>
    <row r="200" spans="54:139" s="382" customFormat="1" x14ac:dyDescent="0.15">
      <c r="BB200" s="318"/>
      <c r="BC200" s="318"/>
      <c r="BD200" s="318"/>
      <c r="BE200" s="318"/>
      <c r="BF200" s="318"/>
      <c r="DA200" s="11">
        <v>129</v>
      </c>
      <c r="DB200" s="32" t="s">
        <v>961</v>
      </c>
      <c r="DC200" s="33"/>
      <c r="DD200" s="33"/>
      <c r="DE200" s="335" t="str">
        <f>IF((COUNTIF($J$21:$AI$22,DB200)+COUNTIF($J$85:$AI$91,DB200))=0,"",(COUNTIF($J$21:$AI$22,DB200)+COUNTIF($J$85:$AI$91,DB200)))</f>
        <v/>
      </c>
      <c r="DF200" s="33" t="s">
        <v>1024</v>
      </c>
      <c r="DG200" s="227" t="str">
        <f t="shared" si="65"/>
        <v/>
      </c>
      <c r="DH200" s="227" t="str">
        <f t="shared" si="66"/>
        <v/>
      </c>
      <c r="DI200" s="97" t="str">
        <f t="shared" si="86"/>
        <v/>
      </c>
      <c r="DJ200" s="97" t="str">
        <f t="shared" si="86"/>
        <v/>
      </c>
      <c r="DK200" s="97" t="str">
        <f t="shared" si="86"/>
        <v/>
      </c>
      <c r="DL200" s="97" t="str">
        <f t="shared" si="86"/>
        <v/>
      </c>
      <c r="DM200" s="97" t="str">
        <f t="shared" si="86"/>
        <v/>
      </c>
      <c r="DN200" s="97" t="str">
        <f t="shared" si="86"/>
        <v/>
      </c>
      <c r="DO200" s="97" t="str">
        <f t="shared" si="86"/>
        <v/>
      </c>
      <c r="DP200" s="97" t="str">
        <f t="shared" si="86"/>
        <v/>
      </c>
      <c r="DQ200" s="97" t="str">
        <f t="shared" si="86"/>
        <v/>
      </c>
      <c r="DR200" s="97" t="str">
        <f t="shared" si="86"/>
        <v/>
      </c>
      <c r="DS200" s="97" t="str">
        <f t="shared" si="80"/>
        <v/>
      </c>
      <c r="DT200" s="97" t="str">
        <f t="shared" si="81"/>
        <v/>
      </c>
      <c r="DU200" s="97" t="str">
        <f t="shared" si="82"/>
        <v/>
      </c>
      <c r="DV200" s="97" t="str">
        <f t="shared" si="83"/>
        <v/>
      </c>
      <c r="DW200" s="97" t="str">
        <f t="shared" si="84"/>
        <v/>
      </c>
      <c r="DX200" s="97" t="str">
        <f t="shared" si="85"/>
        <v/>
      </c>
      <c r="DY200" s="97" t="str">
        <f t="shared" si="70"/>
        <v/>
      </c>
      <c r="DZ200" s="97" t="str">
        <f t="shared" si="70"/>
        <v/>
      </c>
      <c r="EA200" s="97" t="str">
        <f t="shared" si="70"/>
        <v/>
      </c>
      <c r="EB200" s="97" t="str">
        <f t="shared" si="70"/>
        <v/>
      </c>
      <c r="EC200" s="97" t="str">
        <f t="shared" si="70"/>
        <v/>
      </c>
      <c r="ED200" s="97" t="str">
        <f t="shared" si="67"/>
        <v/>
      </c>
      <c r="EE200" s="97" t="str">
        <f t="shared" si="67"/>
        <v/>
      </c>
      <c r="EF200" s="97" t="str">
        <f t="shared" si="67"/>
        <v/>
      </c>
      <c r="EG200" s="97"/>
      <c r="EH200" s="382" t="str">
        <f t="shared" si="68"/>
        <v/>
      </c>
      <c r="EI200" s="382" t="str">
        <f t="shared" si="69"/>
        <v/>
      </c>
    </row>
    <row r="201" spans="54:139" s="382" customFormat="1" x14ac:dyDescent="0.15">
      <c r="BB201" s="318"/>
      <c r="BC201" s="318"/>
      <c r="BD201" s="318"/>
      <c r="BE201" s="318"/>
      <c r="BF201" s="318"/>
      <c r="DA201" s="11">
        <v>130</v>
      </c>
      <c r="DB201" s="32" t="s">
        <v>962</v>
      </c>
      <c r="DC201" s="33"/>
      <c r="DD201" s="33"/>
      <c r="DE201" s="335" t="str">
        <f t="shared" si="64"/>
        <v/>
      </c>
      <c r="DF201" s="11" t="s">
        <v>1025</v>
      </c>
      <c r="DG201" s="227" t="str">
        <f t="shared" si="65"/>
        <v/>
      </c>
      <c r="DH201" s="227" t="str">
        <f t="shared" si="66"/>
        <v/>
      </c>
      <c r="DI201" s="97" t="str">
        <f t="shared" si="62"/>
        <v/>
      </c>
      <c r="DJ201" s="97" t="str">
        <f t="shared" si="71"/>
        <v/>
      </c>
      <c r="DK201" s="97" t="str">
        <f t="shared" si="72"/>
        <v/>
      </c>
      <c r="DL201" s="97" t="str">
        <f t="shared" si="73"/>
        <v/>
      </c>
      <c r="DM201" s="97" t="str">
        <f t="shared" si="74"/>
        <v/>
      </c>
      <c r="DN201" s="97" t="str">
        <f t="shared" si="75"/>
        <v/>
      </c>
      <c r="DO201" s="97" t="str">
        <f t="shared" si="76"/>
        <v/>
      </c>
      <c r="DP201" s="97" t="str">
        <f t="shared" si="77"/>
        <v/>
      </c>
      <c r="DQ201" s="97" t="str">
        <f t="shared" si="78"/>
        <v/>
      </c>
      <c r="DR201" s="97" t="str">
        <f t="shared" si="79"/>
        <v/>
      </c>
      <c r="DS201" s="97" t="str">
        <f t="shared" si="80"/>
        <v/>
      </c>
      <c r="DT201" s="97" t="str">
        <f t="shared" si="81"/>
        <v/>
      </c>
      <c r="DU201" s="97" t="str">
        <f t="shared" si="82"/>
        <v/>
      </c>
      <c r="DV201" s="97" t="str">
        <f t="shared" si="83"/>
        <v/>
      </c>
      <c r="DW201" s="97" t="str">
        <f t="shared" si="84"/>
        <v/>
      </c>
      <c r="DX201" s="97" t="str">
        <f t="shared" si="85"/>
        <v/>
      </c>
      <c r="DY201" s="97" t="str">
        <f t="shared" si="70"/>
        <v/>
      </c>
      <c r="DZ201" s="97" t="str">
        <f t="shared" si="70"/>
        <v/>
      </c>
      <c r="EA201" s="97" t="str">
        <f t="shared" si="70"/>
        <v/>
      </c>
      <c r="EB201" s="97" t="str">
        <f t="shared" si="70"/>
        <v/>
      </c>
      <c r="EC201" s="97" t="str">
        <f t="shared" si="70"/>
        <v/>
      </c>
      <c r="ED201" s="97" t="str">
        <f t="shared" si="67"/>
        <v/>
      </c>
      <c r="EE201" s="97" t="str">
        <f t="shared" si="67"/>
        <v/>
      </c>
      <c r="EF201" s="97" t="str">
        <f t="shared" si="67"/>
        <v/>
      </c>
      <c r="EG201" s="97"/>
      <c r="EH201" s="382" t="str">
        <f t="shared" si="68"/>
        <v/>
      </c>
      <c r="EI201" s="382" t="str">
        <f t="shared" si="69"/>
        <v/>
      </c>
    </row>
    <row r="202" spans="54:139" s="382" customFormat="1" x14ac:dyDescent="0.15">
      <c r="BB202" s="318"/>
      <c r="BC202" s="318"/>
      <c r="BD202" s="318"/>
      <c r="BE202" s="318"/>
      <c r="BF202" s="318"/>
      <c r="DA202" s="11">
        <v>131</v>
      </c>
      <c r="DB202" s="32" t="s">
        <v>1009</v>
      </c>
      <c r="DC202" s="33"/>
      <c r="DD202" s="33"/>
      <c r="DE202" s="335" t="str">
        <f t="shared" si="64"/>
        <v/>
      </c>
      <c r="DF202" s="33" t="s">
        <v>1026</v>
      </c>
      <c r="DG202" s="227" t="str">
        <f t="shared" si="65"/>
        <v/>
      </c>
      <c r="DH202" s="227" t="str">
        <f t="shared" si="66"/>
        <v/>
      </c>
      <c r="DI202" s="97" t="str">
        <f t="shared" si="62"/>
        <v/>
      </c>
      <c r="DJ202" s="97" t="str">
        <f t="shared" si="71"/>
        <v/>
      </c>
      <c r="DK202" s="97" t="str">
        <f t="shared" si="72"/>
        <v/>
      </c>
      <c r="DL202" s="97" t="str">
        <f t="shared" si="73"/>
        <v/>
      </c>
      <c r="DM202" s="97" t="str">
        <f t="shared" si="74"/>
        <v/>
      </c>
      <c r="DN202" s="97" t="str">
        <f t="shared" si="75"/>
        <v/>
      </c>
      <c r="DO202" s="97" t="str">
        <f t="shared" si="76"/>
        <v/>
      </c>
      <c r="DP202" s="97" t="str">
        <f t="shared" si="77"/>
        <v/>
      </c>
      <c r="DQ202" s="97" t="str">
        <f t="shared" si="78"/>
        <v/>
      </c>
      <c r="DR202" s="97" t="str">
        <f t="shared" si="79"/>
        <v/>
      </c>
      <c r="DS202" s="97" t="str">
        <f t="shared" si="80"/>
        <v/>
      </c>
      <c r="DT202" s="97" t="str">
        <f t="shared" si="81"/>
        <v/>
      </c>
      <c r="DU202" s="97" t="str">
        <f t="shared" si="82"/>
        <v/>
      </c>
      <c r="DV202" s="97" t="str">
        <f t="shared" si="83"/>
        <v/>
      </c>
      <c r="DW202" s="97" t="str">
        <f t="shared" si="84"/>
        <v/>
      </c>
      <c r="DX202" s="97" t="str">
        <f t="shared" si="85"/>
        <v/>
      </c>
      <c r="DY202" s="97" t="str">
        <f t="shared" si="70"/>
        <v/>
      </c>
      <c r="DZ202" s="97" t="str">
        <f t="shared" si="70"/>
        <v/>
      </c>
      <c r="EA202" s="97" t="str">
        <f t="shared" si="70"/>
        <v/>
      </c>
      <c r="EB202" s="97" t="str">
        <f t="shared" si="70"/>
        <v/>
      </c>
      <c r="EC202" s="97" t="str">
        <f t="shared" si="70"/>
        <v/>
      </c>
      <c r="ED202" s="97" t="str">
        <f t="shared" si="67"/>
        <v/>
      </c>
      <c r="EE202" s="97" t="str">
        <f t="shared" si="67"/>
        <v/>
      </c>
      <c r="EF202" s="97" t="str">
        <f t="shared" si="67"/>
        <v/>
      </c>
      <c r="EG202" s="97"/>
      <c r="EH202" s="382" t="str">
        <f t="shared" si="68"/>
        <v/>
      </c>
      <c r="EI202" s="382" t="str">
        <f t="shared" si="69"/>
        <v/>
      </c>
    </row>
    <row r="203" spans="54:139" s="382" customFormat="1" x14ac:dyDescent="0.15">
      <c r="BB203" s="318"/>
      <c r="BC203" s="318"/>
      <c r="BD203" s="318"/>
      <c r="BE203" s="318"/>
      <c r="BF203" s="318"/>
      <c r="DA203" s="11">
        <v>132</v>
      </c>
      <c r="DB203" s="32" t="s">
        <v>1010</v>
      </c>
      <c r="DC203" s="33"/>
      <c r="DD203" s="33"/>
      <c r="DE203" s="335" t="str">
        <f t="shared" si="64"/>
        <v/>
      </c>
      <c r="DF203" s="33" t="s">
        <v>1027</v>
      </c>
      <c r="DG203" s="227" t="str">
        <f t="shared" si="65"/>
        <v/>
      </c>
      <c r="DH203" s="227" t="str">
        <f t="shared" si="66"/>
        <v/>
      </c>
      <c r="DI203" s="97" t="str">
        <f t="shared" si="62"/>
        <v/>
      </c>
      <c r="DJ203" s="97" t="str">
        <f t="shared" si="71"/>
        <v/>
      </c>
      <c r="DK203" s="97" t="str">
        <f t="shared" si="72"/>
        <v/>
      </c>
      <c r="DL203" s="97" t="str">
        <f t="shared" si="73"/>
        <v/>
      </c>
      <c r="DM203" s="97" t="str">
        <f t="shared" si="74"/>
        <v/>
      </c>
      <c r="DN203" s="97" t="str">
        <f t="shared" si="75"/>
        <v/>
      </c>
      <c r="DO203" s="97" t="str">
        <f t="shared" si="76"/>
        <v/>
      </c>
      <c r="DP203" s="97" t="str">
        <f t="shared" si="77"/>
        <v/>
      </c>
      <c r="DQ203" s="97" t="str">
        <f t="shared" si="78"/>
        <v/>
      </c>
      <c r="DR203" s="97" t="str">
        <f t="shared" si="79"/>
        <v/>
      </c>
      <c r="DS203" s="97" t="str">
        <f t="shared" si="80"/>
        <v/>
      </c>
      <c r="DT203" s="97" t="str">
        <f t="shared" si="81"/>
        <v/>
      </c>
      <c r="DU203" s="97" t="str">
        <f t="shared" si="82"/>
        <v/>
      </c>
      <c r="DV203" s="97" t="str">
        <f t="shared" si="83"/>
        <v/>
      </c>
      <c r="DW203" s="97" t="str">
        <f t="shared" si="84"/>
        <v/>
      </c>
      <c r="DX203" s="97" t="str">
        <f t="shared" si="85"/>
        <v/>
      </c>
      <c r="DY203" s="97" t="str">
        <f t="shared" si="70"/>
        <v/>
      </c>
      <c r="DZ203" s="97" t="str">
        <f t="shared" si="70"/>
        <v/>
      </c>
      <c r="EA203" s="97" t="str">
        <f t="shared" si="70"/>
        <v/>
      </c>
      <c r="EB203" s="97" t="str">
        <f t="shared" si="70"/>
        <v/>
      </c>
      <c r="EC203" s="97" t="str">
        <f t="shared" si="70"/>
        <v/>
      </c>
      <c r="ED203" s="97" t="str">
        <f t="shared" si="67"/>
        <v/>
      </c>
      <c r="EE203" s="97" t="str">
        <f t="shared" si="67"/>
        <v/>
      </c>
      <c r="EF203" s="97" t="str">
        <f t="shared" si="67"/>
        <v/>
      </c>
      <c r="EG203" s="97"/>
      <c r="EH203" s="382" t="str">
        <f t="shared" si="68"/>
        <v/>
      </c>
      <c r="EI203" s="382" t="str">
        <f t="shared" si="69"/>
        <v/>
      </c>
    </row>
    <row r="204" spans="54:139" s="382" customFormat="1" x14ac:dyDescent="0.15">
      <c r="BB204" s="318"/>
      <c r="BC204" s="318"/>
      <c r="BD204" s="318"/>
      <c r="BE204" s="318"/>
      <c r="BF204" s="318"/>
      <c r="DA204" s="11">
        <v>133</v>
      </c>
      <c r="DB204" s="32" t="s">
        <v>960</v>
      </c>
      <c r="DC204" s="33"/>
      <c r="DD204" s="33"/>
      <c r="DE204" s="335" t="str">
        <f t="shared" si="64"/>
        <v/>
      </c>
      <c r="DF204" s="33" t="s">
        <v>1028</v>
      </c>
      <c r="DG204" s="227" t="str">
        <f t="shared" si="65"/>
        <v/>
      </c>
      <c r="DH204" s="227" t="str">
        <f t="shared" si="66"/>
        <v/>
      </c>
      <c r="DI204" s="97" t="str">
        <f t="shared" si="62"/>
        <v/>
      </c>
      <c r="DJ204" s="97" t="str">
        <f t="shared" si="71"/>
        <v/>
      </c>
      <c r="DK204" s="97" t="str">
        <f t="shared" si="72"/>
        <v/>
      </c>
      <c r="DL204" s="97" t="str">
        <f t="shared" si="73"/>
        <v/>
      </c>
      <c r="DM204" s="97" t="str">
        <f t="shared" si="74"/>
        <v/>
      </c>
      <c r="DN204" s="97" t="str">
        <f t="shared" si="75"/>
        <v/>
      </c>
      <c r="DO204" s="97" t="str">
        <f t="shared" si="76"/>
        <v/>
      </c>
      <c r="DP204" s="97" t="str">
        <f t="shared" si="77"/>
        <v/>
      </c>
      <c r="DQ204" s="97" t="str">
        <f t="shared" si="78"/>
        <v/>
      </c>
      <c r="DR204" s="97" t="str">
        <f t="shared" si="79"/>
        <v/>
      </c>
      <c r="DS204" s="97" t="str">
        <f t="shared" si="80"/>
        <v/>
      </c>
      <c r="DT204" s="97" t="str">
        <f t="shared" si="81"/>
        <v/>
      </c>
      <c r="DU204" s="97" t="str">
        <f t="shared" si="82"/>
        <v/>
      </c>
      <c r="DV204" s="97" t="str">
        <f t="shared" si="83"/>
        <v/>
      </c>
      <c r="DW204" s="97" t="str">
        <f t="shared" si="84"/>
        <v/>
      </c>
      <c r="DX204" s="97" t="str">
        <f t="shared" si="85"/>
        <v/>
      </c>
      <c r="DY204" s="97" t="str">
        <f t="shared" si="70"/>
        <v/>
      </c>
      <c r="DZ204" s="97" t="str">
        <f t="shared" si="70"/>
        <v/>
      </c>
      <c r="EA204" s="97" t="str">
        <f t="shared" si="70"/>
        <v/>
      </c>
      <c r="EB204" s="97" t="str">
        <f t="shared" si="70"/>
        <v/>
      </c>
      <c r="EC204" s="97" t="str">
        <f t="shared" si="70"/>
        <v/>
      </c>
      <c r="ED204" s="97" t="str">
        <f t="shared" si="67"/>
        <v/>
      </c>
      <c r="EE204" s="97" t="str">
        <f t="shared" si="67"/>
        <v/>
      </c>
      <c r="EF204" s="97" t="str">
        <f t="shared" si="67"/>
        <v/>
      </c>
      <c r="EG204" s="97"/>
      <c r="EH204" s="382" t="str">
        <f t="shared" si="68"/>
        <v/>
      </c>
      <c r="EI204" s="382" t="str">
        <f t="shared" si="69"/>
        <v/>
      </c>
    </row>
    <row r="205" spans="54:139" s="382" customFormat="1" x14ac:dyDescent="0.15">
      <c r="BB205" s="318"/>
      <c r="BC205" s="318"/>
      <c r="BD205" s="318"/>
      <c r="BE205" s="318"/>
      <c r="BF205" s="318"/>
      <c r="DB205" s="227"/>
      <c r="DC205" s="227"/>
      <c r="DD205" s="227"/>
      <c r="DE205" s="372"/>
      <c r="DF205" s="227"/>
      <c r="DG205" s="227" t="s">
        <v>146</v>
      </c>
      <c r="DH205" s="227"/>
      <c r="DI205" s="97">
        <v>1</v>
      </c>
      <c r="DJ205" s="97">
        <v>2</v>
      </c>
      <c r="DK205" s="97">
        <v>3</v>
      </c>
      <c r="DL205" s="97">
        <v>4</v>
      </c>
      <c r="DM205" s="97">
        <v>5</v>
      </c>
      <c r="DN205" s="97">
        <v>6</v>
      </c>
      <c r="DO205" s="97">
        <v>7</v>
      </c>
      <c r="DP205" s="97">
        <v>8</v>
      </c>
      <c r="DQ205" s="97">
        <v>9</v>
      </c>
      <c r="DR205" s="97">
        <v>10</v>
      </c>
      <c r="DS205" s="97">
        <v>11</v>
      </c>
      <c r="DT205" s="97">
        <v>12</v>
      </c>
      <c r="DU205" s="97">
        <v>13</v>
      </c>
      <c r="DV205" s="97">
        <v>14</v>
      </c>
      <c r="DW205" s="97">
        <v>15</v>
      </c>
      <c r="DX205" s="97">
        <v>16</v>
      </c>
      <c r="DY205" s="97">
        <v>17</v>
      </c>
      <c r="DZ205" s="97">
        <v>18</v>
      </c>
      <c r="EA205" s="97">
        <v>19</v>
      </c>
      <c r="EB205" s="97">
        <v>20</v>
      </c>
      <c r="EC205" s="97">
        <v>21</v>
      </c>
      <c r="ED205" s="97">
        <v>22</v>
      </c>
      <c r="EE205" s="97">
        <v>23</v>
      </c>
      <c r="EF205" s="97">
        <v>24</v>
      </c>
      <c r="EG205" s="97"/>
      <c r="EH205" s="382" t="s">
        <v>543</v>
      </c>
    </row>
    <row r="206" spans="54:139" s="382" customFormat="1" x14ac:dyDescent="0.15">
      <c r="BB206" s="318"/>
      <c r="BC206" s="318"/>
      <c r="BD206" s="318"/>
      <c r="BE206" s="318"/>
      <c r="BF206" s="318"/>
      <c r="DE206" s="389"/>
      <c r="DI206" s="227"/>
      <c r="DJ206" s="227"/>
      <c r="DK206" s="227"/>
      <c r="DL206" s="227"/>
      <c r="DM206" s="227"/>
      <c r="DN206" s="227"/>
      <c r="DO206" s="227"/>
      <c r="DP206" s="227"/>
      <c r="DQ206" s="227"/>
      <c r="DR206" s="227"/>
      <c r="DS206" s="227"/>
      <c r="DT206" s="227"/>
      <c r="DU206" s="227"/>
      <c r="DV206" s="227"/>
      <c r="DW206" s="227"/>
      <c r="DX206" s="227"/>
      <c r="DY206" s="227"/>
      <c r="DZ206" s="227"/>
      <c r="EA206" s="227"/>
      <c r="EB206" s="227"/>
      <c r="EC206" s="227"/>
      <c r="ED206" s="227"/>
      <c r="EE206" s="227"/>
      <c r="EF206" s="227"/>
      <c r="EG206" s="227"/>
    </row>
    <row r="207" spans="54:139" s="382" customFormat="1" x14ac:dyDescent="0.15">
      <c r="BB207" s="318"/>
      <c r="BC207" s="318"/>
      <c r="BD207" s="318"/>
      <c r="BE207" s="318"/>
      <c r="BF207" s="318"/>
      <c r="DE207" s="389"/>
      <c r="DI207" s="227"/>
      <c r="DJ207" s="227"/>
      <c r="DK207" s="227"/>
      <c r="DL207" s="227"/>
      <c r="DM207" s="227"/>
      <c r="DN207" s="227"/>
      <c r="DO207" s="227"/>
      <c r="DP207" s="227"/>
      <c r="DQ207" s="227"/>
      <c r="DR207" s="227"/>
      <c r="DS207" s="227"/>
      <c r="DT207" s="227"/>
      <c r="DU207" s="227"/>
      <c r="DV207" s="227"/>
      <c r="DW207" s="227"/>
      <c r="DX207" s="227"/>
      <c r="DY207" s="227"/>
      <c r="DZ207" s="227"/>
      <c r="EA207" s="227"/>
      <c r="EB207" s="227"/>
      <c r="EC207" s="227"/>
      <c r="ED207" s="227"/>
      <c r="EE207" s="227"/>
      <c r="EF207" s="227"/>
      <c r="EG207" s="227"/>
    </row>
    <row r="208" spans="54:139" s="382" customFormat="1" x14ac:dyDescent="0.15">
      <c r="BB208" s="318"/>
      <c r="BC208" s="318"/>
      <c r="BD208" s="318"/>
      <c r="BE208" s="318"/>
      <c r="BF208" s="318"/>
      <c r="DE208" s="389"/>
      <c r="DI208" s="227"/>
      <c r="DJ208" s="227"/>
      <c r="DK208" s="227"/>
      <c r="DL208" s="227"/>
      <c r="DM208" s="227"/>
      <c r="DN208" s="227"/>
      <c r="DO208" s="227"/>
      <c r="DP208" s="227"/>
      <c r="DQ208" s="227"/>
      <c r="DR208" s="227"/>
      <c r="DS208" s="227"/>
      <c r="DT208" s="227"/>
      <c r="DU208" s="227"/>
      <c r="DV208" s="227"/>
      <c r="DW208" s="227"/>
      <c r="DX208" s="227"/>
      <c r="DY208" s="227"/>
      <c r="DZ208" s="227"/>
      <c r="EA208" s="227"/>
      <c r="EB208" s="227"/>
      <c r="EC208" s="227"/>
      <c r="ED208" s="227"/>
      <c r="EE208" s="227"/>
      <c r="EF208" s="227"/>
      <c r="EG208" s="227"/>
    </row>
    <row r="209" spans="54:137" s="382" customFormat="1" x14ac:dyDescent="0.15">
      <c r="BB209" s="318"/>
      <c r="BC209" s="318"/>
      <c r="BD209" s="318"/>
      <c r="BE209" s="318"/>
      <c r="BF209" s="318"/>
      <c r="DE209" s="389"/>
      <c r="DI209" s="227"/>
      <c r="DJ209" s="227"/>
      <c r="DK209" s="227"/>
      <c r="DL209" s="227"/>
      <c r="DM209" s="227"/>
      <c r="DN209" s="227"/>
      <c r="DO209" s="227"/>
      <c r="DP209" s="227"/>
      <c r="DQ209" s="227"/>
      <c r="DR209" s="227"/>
      <c r="DS209" s="227"/>
      <c r="DT209" s="227"/>
      <c r="DU209" s="227"/>
      <c r="DV209" s="227"/>
      <c r="DW209" s="227"/>
      <c r="DX209" s="227"/>
      <c r="DY209" s="227"/>
      <c r="DZ209" s="227"/>
      <c r="EA209" s="227"/>
      <c r="EB209" s="227"/>
      <c r="EC209" s="227"/>
      <c r="ED209" s="227"/>
      <c r="EE209" s="227"/>
      <c r="EF209" s="227"/>
      <c r="EG209" s="227"/>
    </row>
    <row r="210" spans="54:137" s="382" customFormat="1" x14ac:dyDescent="0.15">
      <c r="BB210" s="318"/>
      <c r="BC210" s="318"/>
      <c r="BD210" s="318"/>
      <c r="BE210" s="318"/>
      <c r="BF210" s="318"/>
      <c r="DE210" s="389"/>
      <c r="DI210" s="227"/>
      <c r="DJ210" s="227"/>
      <c r="DK210" s="227"/>
      <c r="DL210" s="227"/>
      <c r="DM210" s="227"/>
      <c r="DN210" s="227"/>
      <c r="DO210" s="227"/>
      <c r="DP210" s="227"/>
      <c r="DQ210" s="227"/>
      <c r="DR210" s="227"/>
      <c r="DS210" s="227"/>
      <c r="DT210" s="227"/>
      <c r="DU210" s="227"/>
      <c r="DV210" s="227"/>
      <c r="DW210" s="227"/>
      <c r="DX210" s="227"/>
      <c r="DY210" s="227"/>
      <c r="DZ210" s="227"/>
      <c r="EA210" s="227"/>
      <c r="EB210" s="227"/>
      <c r="EC210" s="227"/>
      <c r="ED210" s="227"/>
      <c r="EE210" s="227"/>
      <c r="EF210" s="227"/>
      <c r="EG210" s="227"/>
    </row>
    <row r="211" spans="54:137" s="382" customFormat="1" x14ac:dyDescent="0.15">
      <c r="BB211" s="318"/>
      <c r="BC211" s="318"/>
      <c r="BD211" s="318"/>
      <c r="BE211" s="318"/>
      <c r="BF211" s="318"/>
      <c r="DE211" s="389"/>
      <c r="DI211" s="227"/>
      <c r="DJ211" s="227"/>
      <c r="DK211" s="227"/>
      <c r="DL211" s="227"/>
      <c r="DM211" s="227"/>
      <c r="DN211" s="227"/>
      <c r="DO211" s="227"/>
      <c r="DP211" s="227"/>
      <c r="DQ211" s="227"/>
      <c r="DR211" s="227"/>
      <c r="DS211" s="227"/>
      <c r="DT211" s="227"/>
      <c r="DU211" s="227"/>
      <c r="DV211" s="227"/>
      <c r="DW211" s="227"/>
      <c r="DX211" s="227"/>
      <c r="DY211" s="227"/>
      <c r="DZ211" s="227"/>
      <c r="EA211" s="227"/>
      <c r="EB211" s="227"/>
      <c r="EC211" s="227"/>
      <c r="ED211" s="227"/>
      <c r="EE211" s="227"/>
      <c r="EF211" s="227"/>
      <c r="EG211" s="227"/>
    </row>
    <row r="212" spans="54:137" s="382" customFormat="1" x14ac:dyDescent="0.15">
      <c r="BB212" s="318"/>
      <c r="BC212" s="318"/>
      <c r="BD212" s="318"/>
      <c r="BE212" s="318"/>
      <c r="BF212" s="318"/>
      <c r="DE212" s="389"/>
      <c r="DI212" s="227"/>
      <c r="DJ212" s="227"/>
      <c r="DK212" s="227"/>
      <c r="DL212" s="227"/>
      <c r="DM212" s="227"/>
      <c r="DN212" s="227"/>
      <c r="DO212" s="227"/>
      <c r="DP212" s="227"/>
      <c r="DQ212" s="227"/>
      <c r="DR212" s="227"/>
      <c r="DS212" s="227"/>
      <c r="DT212" s="227"/>
      <c r="DU212" s="227"/>
      <c r="DV212" s="227"/>
      <c r="DW212" s="227"/>
      <c r="DX212" s="227"/>
      <c r="DY212" s="227"/>
      <c r="DZ212" s="227"/>
      <c r="EA212" s="227"/>
      <c r="EB212" s="227"/>
      <c r="EC212" s="227"/>
      <c r="ED212" s="227"/>
      <c r="EE212" s="227"/>
      <c r="EF212" s="227"/>
      <c r="EG212" s="227"/>
    </row>
    <row r="213" spans="54:137" s="382" customFormat="1" x14ac:dyDescent="0.15">
      <c r="BB213" s="318"/>
      <c r="BC213" s="318"/>
      <c r="BD213" s="318"/>
      <c r="BE213" s="318"/>
      <c r="BF213" s="318"/>
      <c r="DE213" s="389"/>
      <c r="DI213" s="227"/>
      <c r="DJ213" s="227"/>
      <c r="DK213" s="227"/>
      <c r="DL213" s="227"/>
      <c r="DM213" s="227"/>
      <c r="DN213" s="227"/>
      <c r="DO213" s="227"/>
      <c r="DP213" s="227"/>
      <c r="DQ213" s="227"/>
      <c r="DR213" s="227"/>
      <c r="DS213" s="227"/>
      <c r="DT213" s="227"/>
      <c r="DU213" s="227"/>
      <c r="DV213" s="227"/>
      <c r="DW213" s="227"/>
      <c r="DX213" s="227"/>
      <c r="DY213" s="227"/>
      <c r="DZ213" s="227"/>
      <c r="EA213" s="227"/>
      <c r="EB213" s="227"/>
      <c r="EC213" s="227"/>
      <c r="ED213" s="227"/>
      <c r="EE213" s="227"/>
      <c r="EF213" s="227"/>
      <c r="EG213" s="227"/>
    </row>
    <row r="214" spans="54:137" s="382" customFormat="1" x14ac:dyDescent="0.15">
      <c r="BB214" s="318"/>
      <c r="BC214" s="318"/>
      <c r="BD214" s="318"/>
      <c r="BE214" s="318"/>
      <c r="BF214" s="318"/>
      <c r="DE214" s="389"/>
      <c r="DI214" s="227"/>
      <c r="DJ214" s="227"/>
      <c r="DK214" s="227"/>
      <c r="DL214" s="227"/>
      <c r="DM214" s="227"/>
      <c r="DN214" s="227"/>
      <c r="DO214" s="227"/>
      <c r="DP214" s="227"/>
      <c r="DQ214" s="227"/>
      <c r="DR214" s="227"/>
      <c r="DS214" s="227"/>
      <c r="DT214" s="227"/>
      <c r="DU214" s="227"/>
      <c r="DV214" s="227"/>
      <c r="DW214" s="227"/>
      <c r="DX214" s="227"/>
      <c r="DY214" s="227"/>
      <c r="DZ214" s="227"/>
      <c r="EA214" s="227"/>
      <c r="EB214" s="227"/>
      <c r="EC214" s="227"/>
      <c r="ED214" s="227"/>
      <c r="EE214" s="227"/>
      <c r="EF214" s="227"/>
      <c r="EG214" s="227"/>
    </row>
    <row r="215" spans="54:137" s="382" customFormat="1" x14ac:dyDescent="0.15">
      <c r="BB215" s="318"/>
      <c r="BC215" s="318"/>
      <c r="BD215" s="318"/>
      <c r="BE215" s="318"/>
      <c r="BF215" s="318"/>
      <c r="DE215" s="389"/>
      <c r="DI215" s="227"/>
      <c r="DJ215" s="227"/>
      <c r="DK215" s="227"/>
      <c r="DL215" s="227"/>
      <c r="DM215" s="227"/>
      <c r="DN215" s="227"/>
      <c r="DO215" s="227"/>
      <c r="DP215" s="227"/>
      <c r="DQ215" s="227"/>
      <c r="DR215" s="227"/>
      <c r="DS215" s="227"/>
      <c r="DT215" s="227"/>
      <c r="DU215" s="227"/>
      <c r="DV215" s="227"/>
      <c r="DW215" s="227"/>
      <c r="DX215" s="227"/>
      <c r="DY215" s="227"/>
      <c r="DZ215" s="227"/>
      <c r="EA215" s="227"/>
      <c r="EB215" s="227"/>
      <c r="EC215" s="227"/>
      <c r="ED215" s="227"/>
      <c r="EE215" s="227"/>
      <c r="EF215" s="227"/>
      <c r="EG215" s="227"/>
    </row>
    <row r="216" spans="54:137" s="382" customFormat="1" x14ac:dyDescent="0.15">
      <c r="BB216" s="318"/>
      <c r="BC216" s="318"/>
      <c r="BD216" s="318"/>
      <c r="BE216" s="318"/>
      <c r="BF216" s="318"/>
      <c r="DE216" s="389"/>
      <c r="DI216" s="227"/>
      <c r="DJ216" s="227"/>
      <c r="DK216" s="227"/>
      <c r="DL216" s="227"/>
      <c r="DM216" s="227"/>
      <c r="DN216" s="227"/>
      <c r="DO216" s="227"/>
      <c r="DP216" s="227"/>
      <c r="DQ216" s="227"/>
      <c r="DR216" s="227"/>
      <c r="DS216" s="227"/>
      <c r="DT216" s="227"/>
      <c r="DU216" s="227"/>
      <c r="DV216" s="227"/>
      <c r="DW216" s="227"/>
      <c r="DX216" s="227"/>
      <c r="DY216" s="227"/>
      <c r="DZ216" s="227"/>
      <c r="EA216" s="227"/>
      <c r="EB216" s="227"/>
      <c r="EC216" s="227"/>
      <c r="ED216" s="227"/>
      <c r="EE216" s="227"/>
      <c r="EF216" s="227"/>
      <c r="EG216" s="227"/>
    </row>
    <row r="217" spans="54:137" s="382" customFormat="1" x14ac:dyDescent="0.15">
      <c r="BB217" s="318"/>
      <c r="BC217" s="318"/>
      <c r="BD217" s="318"/>
      <c r="BE217" s="318"/>
      <c r="BF217" s="318"/>
      <c r="DE217" s="389"/>
      <c r="DI217" s="227"/>
      <c r="DJ217" s="227"/>
      <c r="DK217" s="227"/>
      <c r="DL217" s="227"/>
      <c r="DM217" s="227"/>
      <c r="DN217" s="227"/>
      <c r="DO217" s="227"/>
      <c r="DP217" s="227"/>
      <c r="DQ217" s="227"/>
      <c r="DR217" s="227"/>
      <c r="DS217" s="227"/>
      <c r="DT217" s="227"/>
      <c r="DU217" s="227"/>
      <c r="DV217" s="227"/>
      <c r="DW217" s="227"/>
      <c r="DX217" s="227"/>
      <c r="DY217" s="227"/>
      <c r="DZ217" s="227"/>
      <c r="EA217" s="227"/>
      <c r="EB217" s="227"/>
      <c r="EC217" s="227"/>
      <c r="ED217" s="227"/>
      <c r="EE217" s="227"/>
      <c r="EF217" s="227"/>
      <c r="EG217" s="227"/>
    </row>
    <row r="218" spans="54:137" s="382" customFormat="1" x14ac:dyDescent="0.15">
      <c r="BB218" s="318"/>
      <c r="BC218" s="318"/>
      <c r="BD218" s="318"/>
      <c r="BE218" s="318"/>
      <c r="BF218" s="318"/>
      <c r="DE218" s="389"/>
      <c r="DI218" s="227"/>
      <c r="DJ218" s="227"/>
      <c r="DK218" s="227"/>
      <c r="DL218" s="227"/>
      <c r="DM218" s="227"/>
      <c r="DN218" s="227"/>
      <c r="DO218" s="227"/>
      <c r="DP218" s="227"/>
      <c r="DQ218" s="227"/>
      <c r="DR218" s="227"/>
      <c r="DS218" s="227"/>
      <c r="DT218" s="227"/>
      <c r="DU218" s="227"/>
      <c r="DV218" s="227"/>
      <c r="DW218" s="227"/>
      <c r="DX218" s="227"/>
      <c r="DY218" s="227"/>
      <c r="DZ218" s="227"/>
      <c r="EA218" s="227"/>
      <c r="EB218" s="227"/>
      <c r="EC218" s="227"/>
      <c r="ED218" s="227"/>
      <c r="EE218" s="227"/>
      <c r="EF218" s="227"/>
      <c r="EG218" s="227"/>
    </row>
    <row r="219" spans="54:137" s="382" customFormat="1" x14ac:dyDescent="0.15">
      <c r="BB219" s="318"/>
      <c r="BC219" s="318"/>
      <c r="BD219" s="318"/>
      <c r="BE219" s="318"/>
      <c r="BF219" s="318"/>
      <c r="DE219" s="389"/>
      <c r="DI219" s="227"/>
      <c r="DJ219" s="227"/>
      <c r="DK219" s="227"/>
      <c r="DL219" s="227"/>
      <c r="DM219" s="227"/>
      <c r="DN219" s="227"/>
      <c r="DO219" s="227"/>
      <c r="DP219" s="227"/>
      <c r="DQ219" s="227"/>
      <c r="DR219" s="227"/>
      <c r="DS219" s="227"/>
      <c r="DT219" s="227"/>
      <c r="DU219" s="227"/>
      <c r="DV219" s="227"/>
      <c r="DW219" s="227"/>
      <c r="DX219" s="227"/>
      <c r="DY219" s="227"/>
      <c r="DZ219" s="227"/>
      <c r="EA219" s="227"/>
      <c r="EB219" s="227"/>
      <c r="EC219" s="227"/>
      <c r="ED219" s="227"/>
      <c r="EE219" s="227"/>
      <c r="EF219" s="227"/>
      <c r="EG219" s="227"/>
    </row>
    <row r="220" spans="54:137" s="382" customFormat="1" x14ac:dyDescent="0.15">
      <c r="BB220" s="318"/>
      <c r="BC220" s="318"/>
      <c r="BD220" s="318"/>
      <c r="BE220" s="318"/>
      <c r="BF220" s="318"/>
      <c r="DE220" s="389"/>
      <c r="DI220" s="227"/>
      <c r="DJ220" s="227"/>
      <c r="DK220" s="227"/>
      <c r="DL220" s="227"/>
      <c r="DM220" s="227"/>
      <c r="DN220" s="227"/>
      <c r="DO220" s="227"/>
      <c r="DP220" s="227"/>
      <c r="DQ220" s="227"/>
      <c r="DR220" s="227"/>
      <c r="DS220" s="227"/>
      <c r="DT220" s="227"/>
      <c r="DU220" s="227"/>
      <c r="DV220" s="227"/>
      <c r="DW220" s="227"/>
      <c r="DX220" s="227"/>
      <c r="DY220" s="227"/>
      <c r="DZ220" s="227"/>
      <c r="EA220" s="227"/>
      <c r="EB220" s="227"/>
      <c r="EC220" s="227"/>
      <c r="ED220" s="227"/>
      <c r="EE220" s="227"/>
      <c r="EF220" s="227"/>
      <c r="EG220" s="227"/>
    </row>
    <row r="221" spans="54:137" s="382" customFormat="1" x14ac:dyDescent="0.15">
      <c r="BB221" s="318"/>
      <c r="BC221" s="318"/>
      <c r="BD221" s="318"/>
      <c r="BE221" s="318"/>
      <c r="BF221" s="318"/>
      <c r="DE221" s="389"/>
      <c r="DI221" s="227"/>
      <c r="DJ221" s="227"/>
      <c r="DK221" s="227"/>
      <c r="DL221" s="227"/>
      <c r="DM221" s="227"/>
      <c r="DN221" s="227"/>
      <c r="DO221" s="227"/>
      <c r="DP221" s="227"/>
      <c r="DQ221" s="227"/>
      <c r="DR221" s="227"/>
      <c r="DS221" s="227"/>
      <c r="DT221" s="227"/>
      <c r="DU221" s="227"/>
      <c r="DV221" s="227"/>
      <c r="DW221" s="227"/>
      <c r="DX221" s="227"/>
      <c r="DY221" s="227"/>
      <c r="DZ221" s="227"/>
      <c r="EA221" s="227"/>
      <c r="EB221" s="227"/>
      <c r="EC221" s="227"/>
      <c r="ED221" s="227"/>
      <c r="EE221" s="227"/>
      <c r="EF221" s="227"/>
      <c r="EG221" s="227"/>
    </row>
    <row r="222" spans="54:137" s="382" customFormat="1" x14ac:dyDescent="0.15">
      <c r="BB222" s="318"/>
      <c r="BC222" s="318"/>
      <c r="BD222" s="318"/>
      <c r="BE222" s="318"/>
      <c r="BF222" s="318"/>
      <c r="DE222" s="389"/>
      <c r="DI222" s="227"/>
      <c r="DJ222" s="227"/>
      <c r="DK222" s="227"/>
      <c r="DL222" s="227"/>
      <c r="DM222" s="227"/>
      <c r="DN222" s="227"/>
      <c r="DO222" s="227"/>
      <c r="DP222" s="227"/>
      <c r="DQ222" s="227"/>
      <c r="DR222" s="227"/>
      <c r="DS222" s="227"/>
      <c r="DT222" s="227"/>
      <c r="DU222" s="227"/>
      <c r="DV222" s="227"/>
      <c r="DW222" s="227"/>
      <c r="DX222" s="227"/>
      <c r="DY222" s="227"/>
      <c r="DZ222" s="227"/>
      <c r="EA222" s="227"/>
      <c r="EB222" s="227"/>
      <c r="EC222" s="227"/>
      <c r="ED222" s="227"/>
      <c r="EE222" s="227"/>
      <c r="EF222" s="227"/>
      <c r="EG222" s="227"/>
    </row>
    <row r="223" spans="54:137" s="382" customFormat="1" x14ac:dyDescent="0.15">
      <c r="BB223" s="318"/>
      <c r="BC223" s="318"/>
      <c r="BD223" s="318"/>
      <c r="BE223" s="318"/>
      <c r="BF223" s="318"/>
      <c r="DE223" s="389"/>
      <c r="DI223" s="227"/>
      <c r="DJ223" s="227"/>
      <c r="DK223" s="227"/>
      <c r="DL223" s="227"/>
      <c r="DM223" s="227"/>
      <c r="DN223" s="227"/>
      <c r="DO223" s="227"/>
      <c r="DP223" s="227"/>
      <c r="DQ223" s="227"/>
      <c r="DR223" s="227"/>
      <c r="DS223" s="227"/>
      <c r="DT223" s="227"/>
      <c r="DU223" s="227"/>
      <c r="DV223" s="227"/>
      <c r="DW223" s="227"/>
      <c r="DX223" s="227"/>
      <c r="DY223" s="227"/>
      <c r="DZ223" s="227"/>
      <c r="EA223" s="227"/>
      <c r="EB223" s="227"/>
      <c r="EC223" s="227"/>
      <c r="ED223" s="227"/>
      <c r="EE223" s="227"/>
      <c r="EF223" s="227"/>
      <c r="EG223" s="227"/>
    </row>
    <row r="224" spans="54:137" s="382" customFormat="1" x14ac:dyDescent="0.15">
      <c r="BB224" s="318"/>
      <c r="BC224" s="318"/>
      <c r="BD224" s="318"/>
      <c r="BE224" s="318"/>
      <c r="BF224" s="318"/>
      <c r="DE224" s="389"/>
      <c r="DI224" s="227"/>
      <c r="DJ224" s="227"/>
      <c r="DK224" s="227"/>
      <c r="DL224" s="227"/>
      <c r="DM224" s="227"/>
      <c r="DN224" s="227"/>
      <c r="DO224" s="227"/>
      <c r="DP224" s="227"/>
      <c r="DQ224" s="227"/>
      <c r="DR224" s="227"/>
      <c r="DS224" s="227"/>
      <c r="DT224" s="227"/>
      <c r="DU224" s="227"/>
      <c r="DV224" s="227"/>
      <c r="DW224" s="227"/>
      <c r="DX224" s="227"/>
      <c r="DY224" s="227"/>
      <c r="DZ224" s="227"/>
      <c r="EA224" s="227"/>
      <c r="EB224" s="227"/>
      <c r="EC224" s="227"/>
      <c r="ED224" s="227"/>
      <c r="EE224" s="227"/>
      <c r="EF224" s="227"/>
      <c r="EG224" s="227"/>
    </row>
    <row r="225" spans="54:137" s="382" customFormat="1" x14ac:dyDescent="0.15">
      <c r="BB225" s="318"/>
      <c r="BC225" s="318"/>
      <c r="BD225" s="318"/>
      <c r="BE225" s="318"/>
      <c r="BF225" s="318"/>
      <c r="DE225" s="389"/>
      <c r="DI225" s="227"/>
      <c r="DJ225" s="227"/>
      <c r="DK225" s="227"/>
      <c r="DL225" s="227"/>
      <c r="DM225" s="227"/>
      <c r="DN225" s="227"/>
      <c r="DO225" s="227"/>
      <c r="DP225" s="227"/>
      <c r="DQ225" s="227"/>
      <c r="DR225" s="227"/>
      <c r="DS225" s="227"/>
      <c r="DT225" s="227"/>
      <c r="DU225" s="227"/>
      <c r="DV225" s="227"/>
      <c r="DW225" s="227"/>
      <c r="DX225" s="227"/>
      <c r="DY225" s="227"/>
      <c r="DZ225" s="227"/>
      <c r="EA225" s="227"/>
      <c r="EB225" s="227"/>
      <c r="EC225" s="227"/>
      <c r="ED225" s="227"/>
      <c r="EE225" s="227"/>
      <c r="EF225" s="227"/>
      <c r="EG225" s="227"/>
    </row>
    <row r="226" spans="54:137" s="382" customFormat="1" x14ac:dyDescent="0.15">
      <c r="BB226" s="318"/>
      <c r="BC226" s="318"/>
      <c r="BD226" s="318"/>
      <c r="BE226" s="318"/>
      <c r="BF226" s="318"/>
      <c r="DE226" s="389"/>
      <c r="DI226" s="227"/>
      <c r="DJ226" s="227"/>
      <c r="DK226" s="227"/>
      <c r="DL226" s="227"/>
      <c r="DM226" s="227"/>
      <c r="DN226" s="227"/>
      <c r="DO226" s="227"/>
      <c r="DP226" s="227"/>
      <c r="DQ226" s="227"/>
      <c r="DR226" s="227"/>
      <c r="DS226" s="227"/>
      <c r="DT226" s="227"/>
      <c r="DU226" s="227"/>
      <c r="DV226" s="227"/>
      <c r="DW226" s="227"/>
      <c r="DX226" s="227"/>
      <c r="DY226" s="227"/>
      <c r="DZ226" s="227"/>
      <c r="EA226" s="227"/>
      <c r="EB226" s="227"/>
      <c r="EC226" s="227"/>
      <c r="ED226" s="227"/>
      <c r="EE226" s="227"/>
      <c r="EF226" s="227"/>
      <c r="EG226" s="227"/>
    </row>
    <row r="227" spans="54:137" s="382" customFormat="1" x14ac:dyDescent="0.15">
      <c r="BB227" s="318"/>
      <c r="BC227" s="318"/>
      <c r="BD227" s="318"/>
      <c r="BE227" s="318"/>
      <c r="BF227" s="318"/>
      <c r="DE227" s="389"/>
      <c r="DI227" s="227"/>
      <c r="DJ227" s="227"/>
      <c r="DK227" s="227"/>
      <c r="DL227" s="227"/>
      <c r="DM227" s="227"/>
      <c r="DN227" s="227"/>
      <c r="DO227" s="227"/>
      <c r="DP227" s="227"/>
      <c r="DQ227" s="227"/>
      <c r="DR227" s="227"/>
      <c r="DS227" s="227"/>
      <c r="DT227" s="227"/>
      <c r="DU227" s="227"/>
      <c r="DV227" s="227"/>
      <c r="DW227" s="227"/>
      <c r="DX227" s="227"/>
      <c r="DY227" s="227"/>
      <c r="DZ227" s="227"/>
      <c r="EA227" s="227"/>
      <c r="EB227" s="227"/>
      <c r="EC227" s="227"/>
      <c r="ED227" s="227"/>
      <c r="EE227" s="227"/>
      <c r="EF227" s="227"/>
      <c r="EG227" s="227"/>
    </row>
    <row r="228" spans="54:137" s="382" customFormat="1" x14ac:dyDescent="0.15">
      <c r="BB228" s="318"/>
      <c r="BC228" s="318"/>
      <c r="BD228" s="318"/>
      <c r="BE228" s="318"/>
      <c r="BF228" s="318"/>
      <c r="DE228" s="389"/>
      <c r="DI228" s="227"/>
      <c r="DJ228" s="227"/>
      <c r="DK228" s="227"/>
      <c r="DL228" s="227"/>
      <c r="DM228" s="227"/>
      <c r="DN228" s="227"/>
      <c r="DO228" s="227"/>
      <c r="DP228" s="227"/>
      <c r="DQ228" s="227"/>
      <c r="DR228" s="227"/>
      <c r="DS228" s="227"/>
      <c r="DT228" s="227"/>
      <c r="DU228" s="227"/>
      <c r="DV228" s="227"/>
      <c r="DW228" s="227"/>
      <c r="DX228" s="227"/>
      <c r="DY228" s="227"/>
      <c r="DZ228" s="227"/>
      <c r="EA228" s="227"/>
      <c r="EB228" s="227"/>
      <c r="EC228" s="227"/>
      <c r="ED228" s="227"/>
      <c r="EE228" s="227"/>
      <c r="EF228" s="227"/>
      <c r="EG228" s="227"/>
    </row>
    <row r="229" spans="54:137" s="382" customFormat="1" x14ac:dyDescent="0.15">
      <c r="BB229" s="318"/>
      <c r="BC229" s="318"/>
      <c r="BD229" s="318"/>
      <c r="BE229" s="318"/>
      <c r="BF229" s="318"/>
      <c r="DE229" s="389"/>
      <c r="DI229" s="227"/>
      <c r="DJ229" s="227"/>
      <c r="DK229" s="227"/>
      <c r="DL229" s="227"/>
      <c r="DM229" s="227"/>
      <c r="DN229" s="227"/>
      <c r="DO229" s="227"/>
      <c r="DP229" s="227"/>
      <c r="DQ229" s="227"/>
      <c r="DR229" s="227"/>
      <c r="DS229" s="227"/>
      <c r="DT229" s="227"/>
      <c r="DU229" s="227"/>
      <c r="DV229" s="227"/>
      <c r="DW229" s="227"/>
      <c r="DX229" s="227"/>
      <c r="DY229" s="227"/>
      <c r="DZ229" s="227"/>
      <c r="EA229" s="227"/>
      <c r="EB229" s="227"/>
      <c r="EC229" s="227"/>
      <c r="ED229" s="227"/>
      <c r="EE229" s="227"/>
      <c r="EF229" s="227"/>
      <c r="EG229" s="227"/>
    </row>
    <row r="230" spans="54:137" s="382" customFormat="1" x14ac:dyDescent="0.15">
      <c r="BB230" s="318"/>
      <c r="BC230" s="318"/>
      <c r="BD230" s="318"/>
      <c r="BE230" s="318"/>
      <c r="BF230" s="318"/>
      <c r="DE230" s="389"/>
      <c r="DI230" s="227"/>
      <c r="DJ230" s="227"/>
      <c r="DK230" s="227"/>
      <c r="DL230" s="227"/>
      <c r="DM230" s="227"/>
      <c r="DN230" s="227"/>
      <c r="DO230" s="227"/>
      <c r="DP230" s="227"/>
      <c r="DQ230" s="227"/>
      <c r="DR230" s="227"/>
      <c r="DS230" s="227"/>
      <c r="DT230" s="227"/>
      <c r="DU230" s="227"/>
      <c r="DV230" s="227"/>
      <c r="DW230" s="227"/>
      <c r="DX230" s="227"/>
      <c r="DY230" s="227"/>
      <c r="DZ230" s="227"/>
      <c r="EA230" s="227"/>
      <c r="EB230" s="227"/>
      <c r="EC230" s="227"/>
      <c r="ED230" s="227"/>
      <c r="EE230" s="227"/>
      <c r="EF230" s="227"/>
      <c r="EG230" s="227"/>
    </row>
    <row r="231" spans="54:137" s="382" customFormat="1" x14ac:dyDescent="0.15">
      <c r="BB231" s="318"/>
      <c r="BC231" s="318"/>
      <c r="BD231" s="318"/>
      <c r="BE231" s="318"/>
      <c r="BF231" s="318"/>
      <c r="DE231" s="389"/>
      <c r="DI231" s="227"/>
      <c r="DJ231" s="227"/>
      <c r="DK231" s="227"/>
      <c r="DL231" s="227"/>
      <c r="DM231" s="227"/>
      <c r="DN231" s="227"/>
      <c r="DO231" s="227"/>
      <c r="DP231" s="227"/>
      <c r="DQ231" s="227"/>
      <c r="DR231" s="227"/>
      <c r="DS231" s="227"/>
      <c r="DT231" s="227"/>
      <c r="DU231" s="227"/>
      <c r="DV231" s="227"/>
      <c r="DW231" s="227"/>
      <c r="DX231" s="227"/>
      <c r="DY231" s="227"/>
      <c r="DZ231" s="227"/>
      <c r="EA231" s="227"/>
      <c r="EB231" s="227"/>
      <c r="EC231" s="227"/>
      <c r="ED231" s="227"/>
      <c r="EE231" s="227"/>
      <c r="EF231" s="227"/>
      <c r="EG231" s="227"/>
    </row>
    <row r="232" spans="54:137" s="382" customFormat="1" x14ac:dyDescent="0.15">
      <c r="BB232" s="318"/>
      <c r="BC232" s="318"/>
      <c r="BD232" s="318"/>
      <c r="BE232" s="318"/>
      <c r="BF232" s="318"/>
      <c r="DE232" s="389"/>
      <c r="DI232" s="227"/>
      <c r="DJ232" s="227"/>
      <c r="DK232" s="227"/>
      <c r="DL232" s="227"/>
      <c r="DM232" s="227"/>
      <c r="DN232" s="227"/>
      <c r="DO232" s="227"/>
      <c r="DP232" s="227"/>
      <c r="DQ232" s="227"/>
      <c r="DR232" s="227"/>
      <c r="DS232" s="227"/>
      <c r="DT232" s="227"/>
      <c r="DU232" s="227"/>
      <c r="DV232" s="227"/>
      <c r="DW232" s="227"/>
      <c r="DX232" s="227"/>
      <c r="DY232" s="227"/>
      <c r="DZ232" s="227"/>
      <c r="EA232" s="227"/>
      <c r="EB232" s="227"/>
      <c r="EC232" s="227"/>
      <c r="ED232" s="227"/>
      <c r="EE232" s="227"/>
      <c r="EF232" s="227"/>
      <c r="EG232" s="227"/>
    </row>
    <row r="233" spans="54:137" s="382" customFormat="1" x14ac:dyDescent="0.15">
      <c r="BB233" s="318"/>
      <c r="BC233" s="318"/>
      <c r="BD233" s="318"/>
      <c r="BE233" s="318"/>
      <c r="BF233" s="318"/>
      <c r="DE233" s="389"/>
      <c r="DI233" s="227"/>
      <c r="DJ233" s="227"/>
      <c r="DK233" s="227"/>
      <c r="DL233" s="227"/>
      <c r="DM233" s="227"/>
      <c r="DN233" s="227"/>
      <c r="DO233" s="227"/>
      <c r="DP233" s="227"/>
      <c r="DQ233" s="227"/>
      <c r="DR233" s="227"/>
      <c r="DS233" s="227"/>
      <c r="DT233" s="227"/>
      <c r="DU233" s="227"/>
      <c r="DV233" s="227"/>
      <c r="DW233" s="227"/>
      <c r="DX233" s="227"/>
      <c r="DY233" s="227"/>
      <c r="DZ233" s="227"/>
      <c r="EA233" s="227"/>
      <c r="EB233" s="227"/>
      <c r="EC233" s="227"/>
      <c r="ED233" s="227"/>
      <c r="EE233" s="227"/>
      <c r="EF233" s="227"/>
      <c r="EG233" s="227"/>
    </row>
    <row r="234" spans="54:137" s="382" customFormat="1" x14ac:dyDescent="0.15">
      <c r="BB234" s="318"/>
      <c r="BC234" s="318"/>
      <c r="BD234" s="318"/>
      <c r="BE234" s="318"/>
      <c r="BF234" s="318"/>
      <c r="DE234" s="389"/>
      <c r="DI234" s="227"/>
      <c r="DJ234" s="227"/>
      <c r="DK234" s="227"/>
      <c r="DL234" s="227"/>
      <c r="DM234" s="227"/>
      <c r="DN234" s="227"/>
      <c r="DO234" s="227"/>
      <c r="DP234" s="227"/>
      <c r="DQ234" s="227"/>
      <c r="DR234" s="227"/>
      <c r="DS234" s="227"/>
      <c r="DT234" s="227"/>
      <c r="DU234" s="227"/>
      <c r="DV234" s="227"/>
      <c r="DW234" s="227"/>
      <c r="DX234" s="227"/>
      <c r="DY234" s="227"/>
      <c r="DZ234" s="227"/>
      <c r="EA234" s="227"/>
      <c r="EB234" s="227"/>
      <c r="EC234" s="227"/>
      <c r="ED234" s="227"/>
      <c r="EE234" s="227"/>
      <c r="EF234" s="227"/>
      <c r="EG234" s="227"/>
    </row>
    <row r="235" spans="54:137" s="382" customFormat="1" x14ac:dyDescent="0.15">
      <c r="BB235" s="318"/>
      <c r="BC235" s="318"/>
      <c r="BD235" s="318"/>
      <c r="BE235" s="318"/>
      <c r="BF235" s="318"/>
      <c r="DE235" s="389"/>
      <c r="DI235" s="227"/>
      <c r="DJ235" s="227"/>
      <c r="DK235" s="227"/>
      <c r="DL235" s="227"/>
      <c r="DM235" s="227"/>
      <c r="DN235" s="227"/>
      <c r="DO235" s="227"/>
      <c r="DP235" s="227"/>
      <c r="DQ235" s="227"/>
      <c r="DR235" s="227"/>
      <c r="DS235" s="227"/>
      <c r="DT235" s="227"/>
      <c r="DU235" s="227"/>
      <c r="DV235" s="227"/>
      <c r="DW235" s="227"/>
      <c r="DX235" s="227"/>
      <c r="DY235" s="227"/>
      <c r="DZ235" s="227"/>
      <c r="EA235" s="227"/>
      <c r="EB235" s="227"/>
      <c r="EC235" s="227"/>
      <c r="ED235" s="227"/>
      <c r="EE235" s="227"/>
      <c r="EF235" s="227"/>
      <c r="EG235" s="227"/>
    </row>
    <row r="236" spans="54:137" s="382" customFormat="1" x14ac:dyDescent="0.15">
      <c r="BB236" s="318"/>
      <c r="BC236" s="318"/>
      <c r="BD236" s="318"/>
      <c r="BE236" s="318"/>
      <c r="BF236" s="318"/>
      <c r="DE236" s="389"/>
      <c r="DI236" s="227"/>
      <c r="DJ236" s="227"/>
      <c r="DK236" s="227"/>
      <c r="DL236" s="227"/>
      <c r="DM236" s="227"/>
      <c r="DN236" s="227"/>
      <c r="DO236" s="227"/>
      <c r="DP236" s="227"/>
      <c r="DQ236" s="227"/>
      <c r="DR236" s="227"/>
      <c r="DS236" s="227"/>
      <c r="DT236" s="227"/>
      <c r="DU236" s="227"/>
      <c r="DV236" s="227"/>
      <c r="DW236" s="227"/>
      <c r="DX236" s="227"/>
      <c r="DY236" s="227"/>
      <c r="DZ236" s="227"/>
      <c r="EA236" s="227"/>
      <c r="EB236" s="227"/>
      <c r="EC236" s="227"/>
      <c r="ED236" s="227"/>
      <c r="EE236" s="227"/>
      <c r="EF236" s="227"/>
      <c r="EG236" s="227"/>
    </row>
    <row r="237" spans="54:137" s="382" customFormat="1" x14ac:dyDescent="0.15">
      <c r="BB237" s="318"/>
      <c r="BC237" s="318"/>
      <c r="BD237" s="318"/>
      <c r="BE237" s="318"/>
      <c r="BF237" s="318"/>
      <c r="DE237" s="389"/>
      <c r="DI237" s="227"/>
      <c r="DJ237" s="227"/>
      <c r="DK237" s="227"/>
      <c r="DL237" s="227"/>
      <c r="DM237" s="227"/>
      <c r="DN237" s="227"/>
      <c r="DO237" s="227"/>
      <c r="DP237" s="227"/>
      <c r="DQ237" s="227"/>
      <c r="DR237" s="227"/>
      <c r="DS237" s="227"/>
      <c r="DT237" s="227"/>
      <c r="DU237" s="227"/>
      <c r="DV237" s="227"/>
      <c r="DW237" s="227"/>
      <c r="DX237" s="227"/>
      <c r="DY237" s="227"/>
      <c r="DZ237" s="227"/>
      <c r="EA237" s="227"/>
      <c r="EB237" s="227"/>
      <c r="EC237" s="227"/>
      <c r="ED237" s="227"/>
      <c r="EE237" s="227"/>
      <c r="EF237" s="227"/>
      <c r="EG237" s="227"/>
    </row>
    <row r="238" spans="54:137" s="382" customFormat="1" x14ac:dyDescent="0.15">
      <c r="BB238" s="318"/>
      <c r="BC238" s="318"/>
      <c r="BD238" s="318"/>
      <c r="BE238" s="318"/>
      <c r="BF238" s="318"/>
      <c r="DE238" s="389"/>
      <c r="DI238" s="227"/>
      <c r="DJ238" s="227"/>
      <c r="DK238" s="227"/>
      <c r="DL238" s="227"/>
      <c r="DM238" s="227"/>
      <c r="DN238" s="227"/>
      <c r="DO238" s="227"/>
      <c r="DP238" s="227"/>
      <c r="DQ238" s="227"/>
      <c r="DR238" s="227"/>
      <c r="DS238" s="227"/>
      <c r="DT238" s="227"/>
      <c r="DU238" s="227"/>
      <c r="DV238" s="227"/>
      <c r="DW238" s="227"/>
      <c r="DX238" s="227"/>
      <c r="DY238" s="227"/>
      <c r="DZ238" s="227"/>
      <c r="EA238" s="227"/>
      <c r="EB238" s="227"/>
      <c r="EC238" s="227"/>
      <c r="ED238" s="227"/>
      <c r="EE238" s="227"/>
      <c r="EF238" s="227"/>
      <c r="EG238" s="227"/>
    </row>
    <row r="239" spans="54:137" s="382" customFormat="1" x14ac:dyDescent="0.15">
      <c r="BB239" s="318"/>
      <c r="BC239" s="318"/>
      <c r="BD239" s="318"/>
      <c r="BE239" s="318"/>
      <c r="BF239" s="318"/>
      <c r="DE239" s="389"/>
      <c r="DI239" s="227"/>
      <c r="DJ239" s="227"/>
      <c r="DK239" s="227"/>
      <c r="DL239" s="227"/>
      <c r="DM239" s="227"/>
      <c r="DN239" s="227"/>
      <c r="DO239" s="227"/>
      <c r="DP239" s="227"/>
      <c r="DQ239" s="227"/>
      <c r="DR239" s="227"/>
      <c r="DS239" s="227"/>
      <c r="DT239" s="227"/>
      <c r="DU239" s="227"/>
      <c r="DV239" s="227"/>
      <c r="DW239" s="227"/>
      <c r="DX239" s="227"/>
      <c r="DY239" s="227"/>
      <c r="DZ239" s="227"/>
      <c r="EA239" s="227"/>
      <c r="EB239" s="227"/>
      <c r="EC239" s="227"/>
      <c r="ED239" s="227"/>
      <c r="EE239" s="227"/>
      <c r="EF239" s="227"/>
      <c r="EG239" s="227"/>
    </row>
    <row r="240" spans="54:137" s="382" customFormat="1" x14ac:dyDescent="0.15">
      <c r="BB240" s="318"/>
      <c r="BC240" s="318"/>
      <c r="BD240" s="318"/>
      <c r="BE240" s="318"/>
      <c r="BF240" s="318"/>
      <c r="DE240" s="389"/>
      <c r="DI240" s="227"/>
      <c r="DJ240" s="227"/>
      <c r="DK240" s="227"/>
      <c r="DL240" s="227"/>
      <c r="DM240" s="227"/>
      <c r="DN240" s="227"/>
      <c r="DO240" s="227"/>
      <c r="DP240" s="227"/>
      <c r="DQ240" s="227"/>
      <c r="DR240" s="227"/>
      <c r="DS240" s="227"/>
      <c r="DT240" s="227"/>
      <c r="DU240" s="227"/>
      <c r="DV240" s="227"/>
      <c r="DW240" s="227"/>
      <c r="DX240" s="227"/>
      <c r="DY240" s="227"/>
      <c r="DZ240" s="227"/>
      <c r="EA240" s="227"/>
      <c r="EB240" s="227"/>
      <c r="EC240" s="227"/>
      <c r="ED240" s="227"/>
      <c r="EE240" s="227"/>
      <c r="EF240" s="227"/>
      <c r="EG240" s="227"/>
    </row>
    <row r="241" spans="54:137" s="382" customFormat="1" x14ac:dyDescent="0.15">
      <c r="BB241" s="318"/>
      <c r="BC241" s="318"/>
      <c r="BD241" s="318"/>
      <c r="BE241" s="318"/>
      <c r="BF241" s="318"/>
      <c r="DE241" s="389"/>
      <c r="DI241" s="227"/>
      <c r="DJ241" s="227"/>
      <c r="DK241" s="227"/>
      <c r="DL241" s="227"/>
      <c r="DM241" s="227"/>
      <c r="DN241" s="227"/>
      <c r="DO241" s="227"/>
      <c r="DP241" s="227"/>
      <c r="DQ241" s="227"/>
      <c r="DR241" s="227"/>
      <c r="DS241" s="227"/>
      <c r="DT241" s="227"/>
      <c r="DU241" s="227"/>
      <c r="DV241" s="227"/>
      <c r="DW241" s="227"/>
      <c r="DX241" s="227"/>
      <c r="DY241" s="227"/>
      <c r="DZ241" s="227"/>
      <c r="EA241" s="227"/>
      <c r="EB241" s="227"/>
      <c r="EC241" s="227"/>
      <c r="ED241" s="227"/>
      <c r="EE241" s="227"/>
      <c r="EF241" s="227"/>
      <c r="EG241" s="227"/>
    </row>
    <row r="242" spans="54:137" s="382" customFormat="1" x14ac:dyDescent="0.15">
      <c r="BB242" s="318"/>
      <c r="BC242" s="318"/>
      <c r="BD242" s="318"/>
      <c r="BE242" s="318"/>
      <c r="BF242" s="318"/>
      <c r="DE242" s="389"/>
      <c r="DI242" s="227"/>
      <c r="DJ242" s="227"/>
      <c r="DK242" s="227"/>
      <c r="DL242" s="227"/>
      <c r="DM242" s="227"/>
      <c r="DN242" s="227"/>
      <c r="DO242" s="227"/>
      <c r="DP242" s="227"/>
      <c r="DQ242" s="227"/>
      <c r="DR242" s="227"/>
      <c r="DS242" s="227"/>
      <c r="DT242" s="227"/>
      <c r="DU242" s="227"/>
      <c r="DV242" s="227"/>
      <c r="DW242" s="227"/>
      <c r="DX242" s="227"/>
      <c r="DY242" s="227"/>
      <c r="DZ242" s="227"/>
      <c r="EA242" s="227"/>
      <c r="EB242" s="227"/>
      <c r="EC242" s="227"/>
      <c r="ED242" s="227"/>
      <c r="EE242" s="227"/>
      <c r="EF242" s="227"/>
      <c r="EG242" s="227"/>
    </row>
    <row r="243" spans="54:137" s="382" customFormat="1" x14ac:dyDescent="0.15">
      <c r="BB243" s="318"/>
      <c r="BC243" s="318"/>
      <c r="BD243" s="318"/>
      <c r="BE243" s="318"/>
      <c r="BF243" s="318"/>
      <c r="DE243" s="389"/>
      <c r="DI243" s="227"/>
      <c r="DJ243" s="227"/>
      <c r="DK243" s="227"/>
      <c r="DL243" s="227"/>
      <c r="DM243" s="227"/>
      <c r="DN243" s="227"/>
      <c r="DO243" s="227"/>
      <c r="DP243" s="227"/>
      <c r="DQ243" s="227"/>
      <c r="DR243" s="227"/>
      <c r="DS243" s="227"/>
      <c r="DT243" s="227"/>
      <c r="DU243" s="227"/>
      <c r="DV243" s="227"/>
      <c r="DW243" s="227"/>
      <c r="DX243" s="227"/>
      <c r="DY243" s="227"/>
      <c r="DZ243" s="227"/>
      <c r="EA243" s="227"/>
      <c r="EB243" s="227"/>
      <c r="EC243" s="227"/>
      <c r="ED243" s="227"/>
      <c r="EE243" s="227"/>
      <c r="EF243" s="227"/>
      <c r="EG243" s="227"/>
    </row>
    <row r="244" spans="54:137" s="382" customFormat="1" x14ac:dyDescent="0.15">
      <c r="BB244" s="318"/>
      <c r="BC244" s="318"/>
      <c r="BD244" s="318"/>
      <c r="BE244" s="318"/>
      <c r="BF244" s="318"/>
      <c r="DE244" s="389"/>
      <c r="DI244" s="227"/>
      <c r="DJ244" s="227"/>
      <c r="DK244" s="227"/>
      <c r="DL244" s="227"/>
      <c r="DM244" s="227"/>
      <c r="DN244" s="227"/>
      <c r="DO244" s="227"/>
      <c r="DP244" s="227"/>
      <c r="DQ244" s="227"/>
      <c r="DR244" s="227"/>
      <c r="DS244" s="227"/>
      <c r="DT244" s="227"/>
      <c r="DU244" s="227"/>
      <c r="DV244" s="227"/>
      <c r="DW244" s="227"/>
      <c r="DX244" s="227"/>
      <c r="DY244" s="227"/>
      <c r="DZ244" s="227"/>
      <c r="EA244" s="227"/>
      <c r="EB244" s="227"/>
      <c r="EC244" s="227"/>
      <c r="ED244" s="227"/>
      <c r="EE244" s="227"/>
      <c r="EF244" s="227"/>
      <c r="EG244" s="227"/>
    </row>
    <row r="245" spans="54:137" s="382" customFormat="1" x14ac:dyDescent="0.15">
      <c r="BB245" s="318"/>
      <c r="BC245" s="318"/>
      <c r="BD245" s="318"/>
      <c r="BE245" s="318"/>
      <c r="BF245" s="318"/>
      <c r="DE245" s="389"/>
      <c r="DI245" s="227"/>
      <c r="DJ245" s="227"/>
      <c r="DK245" s="227"/>
      <c r="DL245" s="227"/>
      <c r="DM245" s="227"/>
      <c r="DN245" s="227"/>
      <c r="DO245" s="227"/>
      <c r="DP245" s="227"/>
      <c r="DQ245" s="227"/>
      <c r="DR245" s="227"/>
      <c r="DS245" s="227"/>
      <c r="DT245" s="227"/>
      <c r="DU245" s="227"/>
      <c r="DV245" s="227"/>
      <c r="DW245" s="227"/>
      <c r="DX245" s="227"/>
      <c r="DY245" s="227"/>
      <c r="DZ245" s="227"/>
      <c r="EA245" s="227"/>
      <c r="EB245" s="227"/>
      <c r="EC245" s="227"/>
      <c r="ED245" s="227"/>
      <c r="EE245" s="227"/>
      <c r="EF245" s="227"/>
      <c r="EG245" s="227"/>
    </row>
    <row r="246" spans="54:137" s="382" customFormat="1" x14ac:dyDescent="0.15">
      <c r="BB246" s="318"/>
      <c r="BC246" s="318"/>
      <c r="BD246" s="318"/>
      <c r="BE246" s="318"/>
      <c r="BF246" s="318"/>
      <c r="DE246" s="389"/>
      <c r="DI246" s="227"/>
      <c r="DJ246" s="227"/>
      <c r="DK246" s="227"/>
      <c r="DL246" s="227"/>
      <c r="DM246" s="227"/>
      <c r="DN246" s="227"/>
      <c r="DO246" s="227"/>
      <c r="DP246" s="227"/>
      <c r="DQ246" s="227"/>
      <c r="DR246" s="227"/>
      <c r="DS246" s="227"/>
      <c r="DT246" s="227"/>
      <c r="DU246" s="227"/>
      <c r="DV246" s="227"/>
      <c r="DW246" s="227"/>
      <c r="DX246" s="227"/>
      <c r="DY246" s="227"/>
      <c r="DZ246" s="227"/>
      <c r="EA246" s="227"/>
      <c r="EB246" s="227"/>
      <c r="EC246" s="227"/>
      <c r="ED246" s="227"/>
      <c r="EE246" s="227"/>
      <c r="EF246" s="227"/>
      <c r="EG246" s="227"/>
    </row>
    <row r="247" spans="54:137" s="382" customFormat="1" x14ac:dyDescent="0.15">
      <c r="BB247" s="318"/>
      <c r="BC247" s="318"/>
      <c r="BD247" s="318"/>
      <c r="BE247" s="318"/>
      <c r="BF247" s="318"/>
      <c r="DE247" s="389"/>
      <c r="DI247" s="227"/>
      <c r="DJ247" s="227"/>
      <c r="DK247" s="227"/>
      <c r="DL247" s="227"/>
      <c r="DM247" s="227"/>
      <c r="DN247" s="227"/>
      <c r="DO247" s="227"/>
      <c r="DP247" s="227"/>
      <c r="DQ247" s="227"/>
      <c r="DR247" s="227"/>
      <c r="DS247" s="227"/>
      <c r="DT247" s="227"/>
      <c r="DU247" s="227"/>
      <c r="DV247" s="227"/>
      <c r="DW247" s="227"/>
      <c r="DX247" s="227"/>
      <c r="DY247" s="227"/>
      <c r="DZ247" s="227"/>
      <c r="EA247" s="227"/>
      <c r="EB247" s="227"/>
      <c r="EC247" s="227"/>
      <c r="ED247" s="227"/>
      <c r="EE247" s="227"/>
      <c r="EF247" s="227"/>
      <c r="EG247" s="227"/>
    </row>
    <row r="248" spans="54:137" s="382" customFormat="1" x14ac:dyDescent="0.15">
      <c r="BB248" s="318"/>
      <c r="BC248" s="318"/>
      <c r="BD248" s="318"/>
      <c r="BE248" s="318"/>
      <c r="BF248" s="318"/>
      <c r="DE248" s="389"/>
      <c r="DI248" s="227"/>
      <c r="DJ248" s="227"/>
      <c r="DK248" s="227"/>
      <c r="DL248" s="227"/>
      <c r="DM248" s="227"/>
      <c r="DN248" s="227"/>
      <c r="DO248" s="227"/>
      <c r="DP248" s="227"/>
      <c r="DQ248" s="227"/>
      <c r="DR248" s="227"/>
      <c r="DS248" s="227"/>
      <c r="DT248" s="227"/>
      <c r="DU248" s="227"/>
      <c r="DV248" s="227"/>
      <c r="DW248" s="227"/>
      <c r="DX248" s="227"/>
      <c r="DY248" s="227"/>
      <c r="DZ248" s="227"/>
      <c r="EA248" s="227"/>
      <c r="EB248" s="227"/>
      <c r="EC248" s="227"/>
      <c r="ED248" s="227"/>
      <c r="EE248" s="227"/>
      <c r="EF248" s="227"/>
      <c r="EG248" s="227"/>
    </row>
    <row r="249" spans="54:137" s="382" customFormat="1" x14ac:dyDescent="0.15">
      <c r="BB249" s="318"/>
      <c r="BC249" s="318"/>
      <c r="BD249" s="318"/>
      <c r="BE249" s="318"/>
      <c r="BF249" s="318"/>
      <c r="DE249" s="389"/>
      <c r="DI249" s="227"/>
      <c r="DJ249" s="227"/>
      <c r="DK249" s="227"/>
      <c r="DL249" s="227"/>
      <c r="DM249" s="227"/>
      <c r="DN249" s="227"/>
      <c r="DO249" s="227"/>
      <c r="DP249" s="227"/>
      <c r="DQ249" s="227"/>
      <c r="DR249" s="227"/>
      <c r="DS249" s="227"/>
      <c r="DT249" s="227"/>
      <c r="DU249" s="227"/>
      <c r="DV249" s="227"/>
      <c r="DW249" s="227"/>
      <c r="DX249" s="227"/>
      <c r="DY249" s="227"/>
      <c r="DZ249" s="227"/>
      <c r="EA249" s="227"/>
      <c r="EB249" s="227"/>
      <c r="EC249" s="227"/>
      <c r="ED249" s="227"/>
      <c r="EE249" s="227"/>
      <c r="EF249" s="227"/>
      <c r="EG249" s="227"/>
    </row>
    <row r="250" spans="54:137" s="382" customFormat="1" x14ac:dyDescent="0.15">
      <c r="BB250" s="318"/>
      <c r="BC250" s="318"/>
      <c r="BD250" s="318"/>
      <c r="BE250" s="318"/>
      <c r="BF250" s="318"/>
      <c r="DE250" s="389"/>
      <c r="DI250" s="227"/>
      <c r="DJ250" s="227"/>
      <c r="DK250" s="227"/>
      <c r="DL250" s="227"/>
      <c r="DM250" s="227"/>
      <c r="DN250" s="227"/>
      <c r="DO250" s="227"/>
      <c r="DP250" s="227"/>
      <c r="DQ250" s="227"/>
      <c r="DR250" s="227"/>
      <c r="DS250" s="227"/>
      <c r="DT250" s="227"/>
      <c r="DU250" s="227"/>
      <c r="DV250" s="227"/>
      <c r="DW250" s="227"/>
      <c r="DX250" s="227"/>
      <c r="DY250" s="227"/>
      <c r="DZ250" s="227"/>
      <c r="EA250" s="227"/>
      <c r="EB250" s="227"/>
      <c r="EC250" s="227"/>
      <c r="ED250" s="227"/>
      <c r="EE250" s="227"/>
      <c r="EF250" s="227"/>
      <c r="EG250" s="227"/>
    </row>
    <row r="251" spans="54:137" s="382" customFormat="1" x14ac:dyDescent="0.15">
      <c r="BB251" s="318"/>
      <c r="BC251" s="318"/>
      <c r="BD251" s="318"/>
      <c r="BE251" s="318"/>
      <c r="BF251" s="318"/>
      <c r="DE251" s="389"/>
      <c r="DI251" s="227"/>
      <c r="DJ251" s="227"/>
      <c r="DK251" s="227"/>
      <c r="DL251" s="227"/>
      <c r="DM251" s="227"/>
      <c r="DN251" s="227"/>
      <c r="DO251" s="227"/>
      <c r="DP251" s="227"/>
      <c r="DQ251" s="227"/>
      <c r="DR251" s="227"/>
      <c r="DS251" s="227"/>
      <c r="DT251" s="227"/>
      <c r="DU251" s="227"/>
      <c r="DV251" s="227"/>
      <c r="DW251" s="227"/>
      <c r="DX251" s="227"/>
      <c r="DY251" s="227"/>
      <c r="DZ251" s="227"/>
      <c r="EA251" s="227"/>
      <c r="EB251" s="227"/>
      <c r="EC251" s="227"/>
      <c r="ED251" s="227"/>
      <c r="EE251" s="227"/>
      <c r="EF251" s="227"/>
      <c r="EG251" s="227"/>
    </row>
    <row r="252" spans="54:137" s="382" customFormat="1" x14ac:dyDescent="0.15">
      <c r="BB252" s="318"/>
      <c r="BC252" s="318"/>
      <c r="BD252" s="318"/>
      <c r="BE252" s="318"/>
      <c r="BF252" s="318"/>
      <c r="DE252" s="389"/>
      <c r="DI252" s="227"/>
      <c r="DJ252" s="227"/>
      <c r="DK252" s="227"/>
      <c r="DL252" s="227"/>
      <c r="DM252" s="227"/>
      <c r="DN252" s="227"/>
      <c r="DO252" s="227"/>
      <c r="DP252" s="227"/>
      <c r="DQ252" s="227"/>
      <c r="DR252" s="227"/>
      <c r="DS252" s="227"/>
      <c r="DT252" s="227"/>
      <c r="DU252" s="227"/>
      <c r="DV252" s="227"/>
      <c r="DW252" s="227"/>
      <c r="DX252" s="227"/>
      <c r="DY252" s="227"/>
      <c r="DZ252" s="227"/>
      <c r="EA252" s="227"/>
      <c r="EB252" s="227"/>
      <c r="EC252" s="227"/>
      <c r="ED252" s="227"/>
      <c r="EE252" s="227"/>
      <c r="EF252" s="227"/>
      <c r="EG252" s="227"/>
    </row>
    <row r="253" spans="54:137" s="382" customFormat="1" x14ac:dyDescent="0.15">
      <c r="BB253" s="318"/>
      <c r="BC253" s="318"/>
      <c r="BD253" s="318"/>
      <c r="BE253" s="318"/>
      <c r="BF253" s="318"/>
      <c r="DE253" s="389"/>
      <c r="DI253" s="227"/>
      <c r="DJ253" s="227"/>
      <c r="DK253" s="227"/>
      <c r="DL253" s="227"/>
      <c r="DM253" s="227"/>
      <c r="DN253" s="227"/>
      <c r="DO253" s="227"/>
      <c r="DP253" s="227"/>
      <c r="DQ253" s="227"/>
      <c r="DR253" s="227"/>
      <c r="DS253" s="227"/>
      <c r="DT253" s="227"/>
      <c r="DU253" s="227"/>
      <c r="DV253" s="227"/>
      <c r="DW253" s="227"/>
      <c r="DX253" s="227"/>
      <c r="DY253" s="227"/>
      <c r="DZ253" s="227"/>
      <c r="EA253" s="227"/>
      <c r="EB253" s="227"/>
      <c r="EC253" s="227"/>
      <c r="ED253" s="227"/>
      <c r="EE253" s="227"/>
      <c r="EF253" s="227"/>
      <c r="EG253" s="227"/>
    </row>
    <row r="254" spans="54:137" s="382" customFormat="1" x14ac:dyDescent="0.15">
      <c r="BB254" s="318"/>
      <c r="BC254" s="318"/>
      <c r="BD254" s="318"/>
      <c r="BE254" s="318"/>
      <c r="BF254" s="318"/>
      <c r="DE254" s="389"/>
      <c r="DI254" s="227"/>
      <c r="DJ254" s="227"/>
      <c r="DK254" s="227"/>
      <c r="DL254" s="227"/>
      <c r="DM254" s="227"/>
      <c r="DN254" s="227"/>
      <c r="DO254" s="227"/>
      <c r="DP254" s="227"/>
      <c r="DQ254" s="227"/>
      <c r="DR254" s="227"/>
      <c r="DS254" s="227"/>
      <c r="DT254" s="227"/>
      <c r="DU254" s="227"/>
      <c r="DV254" s="227"/>
      <c r="DW254" s="227"/>
      <c r="DX254" s="227"/>
      <c r="DY254" s="227"/>
      <c r="DZ254" s="227"/>
      <c r="EA254" s="227"/>
      <c r="EB254" s="227"/>
      <c r="EC254" s="227"/>
      <c r="ED254" s="227"/>
      <c r="EE254" s="227"/>
      <c r="EF254" s="227"/>
      <c r="EG254" s="227"/>
    </row>
    <row r="255" spans="54:137" s="382" customFormat="1" x14ac:dyDescent="0.15">
      <c r="BB255" s="318"/>
      <c r="BC255" s="318"/>
      <c r="BD255" s="318"/>
      <c r="BE255" s="318"/>
      <c r="BF255" s="318"/>
      <c r="DE255" s="389"/>
      <c r="DI255" s="227"/>
      <c r="DJ255" s="227"/>
      <c r="DK255" s="227"/>
      <c r="DL255" s="227"/>
      <c r="DM255" s="227"/>
      <c r="DN255" s="227"/>
      <c r="DO255" s="227"/>
      <c r="DP255" s="227"/>
      <c r="DQ255" s="227"/>
      <c r="DR255" s="227"/>
      <c r="DS255" s="227"/>
      <c r="DT255" s="227"/>
      <c r="DU255" s="227"/>
      <c r="DV255" s="227"/>
      <c r="DW255" s="227"/>
      <c r="DX255" s="227"/>
      <c r="DY255" s="227"/>
      <c r="DZ255" s="227"/>
      <c r="EA255" s="227"/>
      <c r="EB255" s="227"/>
      <c r="EC255" s="227"/>
      <c r="ED255" s="227"/>
      <c r="EE255" s="227"/>
      <c r="EF255" s="227"/>
      <c r="EG255" s="227"/>
    </row>
    <row r="256" spans="54:137" s="382" customFormat="1" x14ac:dyDescent="0.15">
      <c r="BB256" s="318"/>
      <c r="BC256" s="318"/>
      <c r="BD256" s="318"/>
      <c r="BE256" s="318"/>
      <c r="BF256" s="318"/>
      <c r="DE256" s="389"/>
      <c r="DI256" s="227"/>
      <c r="DJ256" s="227"/>
      <c r="DK256" s="227"/>
      <c r="DL256" s="227"/>
      <c r="DM256" s="227"/>
      <c r="DN256" s="227"/>
      <c r="DO256" s="227"/>
      <c r="DP256" s="227"/>
      <c r="DQ256" s="227"/>
      <c r="DR256" s="227"/>
      <c r="DS256" s="227"/>
      <c r="DT256" s="227"/>
      <c r="DU256" s="227"/>
      <c r="DV256" s="227"/>
      <c r="DW256" s="227"/>
      <c r="DX256" s="227"/>
      <c r="DY256" s="227"/>
      <c r="DZ256" s="227"/>
      <c r="EA256" s="227"/>
      <c r="EB256" s="227"/>
      <c r="EC256" s="227"/>
      <c r="ED256" s="227"/>
      <c r="EE256" s="227"/>
      <c r="EF256" s="227"/>
      <c r="EG256" s="227"/>
    </row>
    <row r="257" spans="54:137" s="382" customFormat="1" x14ac:dyDescent="0.15">
      <c r="BB257" s="318"/>
      <c r="BC257" s="318"/>
      <c r="BD257" s="318"/>
      <c r="BE257" s="318"/>
      <c r="BF257" s="318"/>
      <c r="DE257" s="389"/>
      <c r="DI257" s="227"/>
      <c r="DJ257" s="227"/>
      <c r="DK257" s="227"/>
      <c r="DL257" s="227"/>
      <c r="DM257" s="227"/>
      <c r="DN257" s="227"/>
      <c r="DO257" s="227"/>
      <c r="DP257" s="227"/>
      <c r="DQ257" s="227"/>
      <c r="DR257" s="227"/>
      <c r="DS257" s="227"/>
      <c r="DT257" s="227"/>
      <c r="DU257" s="227"/>
      <c r="DV257" s="227"/>
      <c r="DW257" s="227"/>
      <c r="DX257" s="227"/>
      <c r="DY257" s="227"/>
      <c r="DZ257" s="227"/>
      <c r="EA257" s="227"/>
      <c r="EB257" s="227"/>
      <c r="EC257" s="227"/>
      <c r="ED257" s="227"/>
      <c r="EE257" s="227"/>
      <c r="EF257" s="227"/>
      <c r="EG257" s="227"/>
    </row>
    <row r="258" spans="54:137" s="382" customFormat="1" x14ac:dyDescent="0.15">
      <c r="BB258" s="318"/>
      <c r="BC258" s="318"/>
      <c r="BD258" s="318"/>
      <c r="BE258" s="318"/>
      <c r="BF258" s="318"/>
      <c r="DE258" s="389"/>
      <c r="DI258" s="227"/>
      <c r="DJ258" s="227"/>
      <c r="DK258" s="227"/>
      <c r="DL258" s="227"/>
      <c r="DM258" s="227"/>
      <c r="DN258" s="227"/>
      <c r="DO258" s="227"/>
      <c r="DP258" s="227"/>
      <c r="DQ258" s="227"/>
      <c r="DR258" s="227"/>
      <c r="DS258" s="227"/>
      <c r="DT258" s="227"/>
      <c r="DU258" s="227"/>
      <c r="DV258" s="227"/>
      <c r="DW258" s="227"/>
      <c r="DX258" s="227"/>
      <c r="DY258" s="227"/>
      <c r="DZ258" s="227"/>
      <c r="EA258" s="227"/>
      <c r="EB258" s="227"/>
      <c r="EC258" s="227"/>
      <c r="ED258" s="227"/>
      <c r="EE258" s="227"/>
      <c r="EF258" s="227"/>
      <c r="EG258" s="227"/>
    </row>
    <row r="259" spans="54:137" s="382" customFormat="1" x14ac:dyDescent="0.15">
      <c r="BB259" s="318"/>
      <c r="BC259" s="318"/>
      <c r="BD259" s="318"/>
      <c r="BE259" s="318"/>
      <c r="BF259" s="318"/>
      <c r="DE259" s="389"/>
      <c r="DI259" s="227"/>
      <c r="DJ259" s="227"/>
      <c r="DK259" s="227"/>
      <c r="DL259" s="227"/>
      <c r="DM259" s="227"/>
      <c r="DN259" s="227"/>
      <c r="DO259" s="227"/>
      <c r="DP259" s="227"/>
      <c r="DQ259" s="227"/>
      <c r="DR259" s="227"/>
      <c r="DS259" s="227"/>
      <c r="DT259" s="227"/>
      <c r="DU259" s="227"/>
      <c r="DV259" s="227"/>
      <c r="DW259" s="227"/>
      <c r="DX259" s="227"/>
      <c r="DY259" s="227"/>
      <c r="DZ259" s="227"/>
      <c r="EA259" s="227"/>
      <c r="EB259" s="227"/>
      <c r="EC259" s="227"/>
      <c r="ED259" s="227"/>
      <c r="EE259" s="227"/>
      <c r="EF259" s="227"/>
      <c r="EG259" s="227"/>
    </row>
    <row r="260" spans="54:137" s="382" customFormat="1" x14ac:dyDescent="0.15">
      <c r="BB260" s="318"/>
      <c r="BC260" s="318"/>
      <c r="BD260" s="318"/>
      <c r="BE260" s="318"/>
      <c r="BF260" s="318"/>
      <c r="DE260" s="389"/>
      <c r="DI260" s="227"/>
      <c r="DJ260" s="227"/>
      <c r="DK260" s="227"/>
      <c r="DL260" s="227"/>
      <c r="DM260" s="227"/>
      <c r="DN260" s="227"/>
      <c r="DO260" s="227"/>
      <c r="DP260" s="227"/>
      <c r="DQ260" s="227"/>
      <c r="DR260" s="227"/>
      <c r="DS260" s="227"/>
      <c r="DT260" s="227"/>
      <c r="DU260" s="227"/>
      <c r="DV260" s="227"/>
      <c r="DW260" s="227"/>
      <c r="DX260" s="227"/>
      <c r="DY260" s="227"/>
      <c r="DZ260" s="227"/>
      <c r="EA260" s="227"/>
      <c r="EB260" s="227"/>
      <c r="EC260" s="227"/>
      <c r="ED260" s="227"/>
      <c r="EE260" s="227"/>
      <c r="EF260" s="227"/>
      <c r="EG260" s="227"/>
    </row>
    <row r="261" spans="54:137" s="382" customFormat="1" x14ac:dyDescent="0.15">
      <c r="BB261" s="318"/>
      <c r="BC261" s="318"/>
      <c r="BD261" s="318"/>
      <c r="BE261" s="318"/>
      <c r="BF261" s="318"/>
      <c r="DE261" s="389"/>
      <c r="DI261" s="227"/>
      <c r="DJ261" s="227"/>
      <c r="DK261" s="227"/>
      <c r="DL261" s="227"/>
      <c r="DM261" s="227"/>
      <c r="DN261" s="227"/>
      <c r="DO261" s="227"/>
      <c r="DP261" s="227"/>
      <c r="DQ261" s="227"/>
      <c r="DR261" s="227"/>
      <c r="DS261" s="227"/>
      <c r="DT261" s="227"/>
      <c r="DU261" s="227"/>
      <c r="DV261" s="227"/>
      <c r="DW261" s="227"/>
      <c r="DX261" s="227"/>
      <c r="DY261" s="227"/>
      <c r="DZ261" s="227"/>
      <c r="EA261" s="227"/>
      <c r="EB261" s="227"/>
      <c r="EC261" s="227"/>
      <c r="ED261" s="227"/>
      <c r="EE261" s="227"/>
      <c r="EF261" s="227"/>
      <c r="EG261" s="227"/>
    </row>
    <row r="262" spans="54:137" s="382" customFormat="1" x14ac:dyDescent="0.15">
      <c r="BB262" s="318"/>
      <c r="BC262" s="318"/>
      <c r="BD262" s="318"/>
      <c r="BE262" s="318"/>
      <c r="BF262" s="318"/>
      <c r="DE262" s="389"/>
      <c r="DI262" s="227"/>
      <c r="DJ262" s="227"/>
      <c r="DK262" s="227"/>
      <c r="DL262" s="227"/>
      <c r="DM262" s="227"/>
      <c r="DN262" s="227"/>
      <c r="DO262" s="227"/>
      <c r="DP262" s="227"/>
      <c r="DQ262" s="227"/>
      <c r="DR262" s="227"/>
      <c r="DS262" s="227"/>
      <c r="DT262" s="227"/>
      <c r="DU262" s="227"/>
      <c r="DV262" s="227"/>
      <c r="DW262" s="227"/>
      <c r="DX262" s="227"/>
      <c r="DY262" s="227"/>
      <c r="DZ262" s="227"/>
      <c r="EA262" s="227"/>
      <c r="EB262" s="227"/>
      <c r="EC262" s="227"/>
      <c r="ED262" s="227"/>
      <c r="EE262" s="227"/>
      <c r="EF262" s="227"/>
      <c r="EG262" s="227"/>
    </row>
    <row r="263" spans="54:137" s="382" customFormat="1" x14ac:dyDescent="0.15">
      <c r="BB263" s="318"/>
      <c r="BC263" s="318"/>
      <c r="BD263" s="318"/>
      <c r="BE263" s="318"/>
      <c r="BF263" s="318"/>
      <c r="DE263" s="389"/>
      <c r="DI263" s="227"/>
      <c r="DJ263" s="227"/>
      <c r="DK263" s="227"/>
      <c r="DL263" s="227"/>
      <c r="DM263" s="227"/>
      <c r="DN263" s="227"/>
      <c r="DO263" s="227"/>
      <c r="DP263" s="227"/>
      <c r="DQ263" s="227"/>
      <c r="DR263" s="227"/>
      <c r="DS263" s="227"/>
      <c r="DT263" s="227"/>
      <c r="DU263" s="227"/>
      <c r="DV263" s="227"/>
      <c r="DW263" s="227"/>
      <c r="DX263" s="227"/>
      <c r="DY263" s="227"/>
      <c r="DZ263" s="227"/>
      <c r="EA263" s="227"/>
      <c r="EB263" s="227"/>
      <c r="EC263" s="227"/>
      <c r="ED263" s="227"/>
      <c r="EE263" s="227"/>
      <c r="EF263" s="227"/>
      <c r="EG263" s="227"/>
    </row>
    <row r="264" spans="54:137" s="382" customFormat="1" x14ac:dyDescent="0.15">
      <c r="BB264" s="318"/>
      <c r="BC264" s="318"/>
      <c r="BD264" s="318"/>
      <c r="BE264" s="318"/>
      <c r="BF264" s="318"/>
      <c r="DE264" s="389"/>
      <c r="DI264" s="227"/>
      <c r="DJ264" s="227"/>
      <c r="DK264" s="227"/>
      <c r="DL264" s="227"/>
      <c r="DM264" s="227"/>
      <c r="DN264" s="227"/>
      <c r="DO264" s="227"/>
      <c r="DP264" s="227"/>
      <c r="DQ264" s="227"/>
      <c r="DR264" s="227"/>
      <c r="DS264" s="227"/>
      <c r="DT264" s="227"/>
      <c r="DU264" s="227"/>
      <c r="DV264" s="227"/>
      <c r="DW264" s="227"/>
      <c r="DX264" s="227"/>
      <c r="DY264" s="227"/>
      <c r="DZ264" s="227"/>
      <c r="EA264" s="227"/>
      <c r="EB264" s="227"/>
      <c r="EC264" s="227"/>
      <c r="ED264" s="227"/>
      <c r="EE264" s="227"/>
      <c r="EF264" s="227"/>
      <c r="EG264" s="227"/>
    </row>
    <row r="265" spans="54:137" s="382" customFormat="1" x14ac:dyDescent="0.15">
      <c r="BB265" s="318"/>
      <c r="BC265" s="318"/>
      <c r="BD265" s="318"/>
      <c r="BE265" s="318"/>
      <c r="BF265" s="318"/>
      <c r="DE265" s="389"/>
      <c r="DI265" s="227"/>
      <c r="DJ265" s="227"/>
      <c r="DK265" s="227"/>
      <c r="DL265" s="227"/>
      <c r="DM265" s="227"/>
      <c r="DN265" s="227"/>
      <c r="DO265" s="227"/>
      <c r="DP265" s="227"/>
      <c r="DQ265" s="227"/>
      <c r="DR265" s="227"/>
      <c r="DS265" s="227"/>
      <c r="DT265" s="227"/>
      <c r="DU265" s="227"/>
      <c r="DV265" s="227"/>
      <c r="DW265" s="227"/>
      <c r="DX265" s="227"/>
      <c r="DY265" s="227"/>
      <c r="DZ265" s="227"/>
      <c r="EA265" s="227"/>
      <c r="EB265" s="227"/>
      <c r="EC265" s="227"/>
      <c r="ED265" s="227"/>
      <c r="EE265" s="227"/>
      <c r="EF265" s="227"/>
      <c r="EG265" s="227"/>
    </row>
    <row r="266" spans="54:137" s="382" customFormat="1" x14ac:dyDescent="0.15">
      <c r="BB266" s="318"/>
      <c r="BC266" s="318"/>
      <c r="BD266" s="318"/>
      <c r="BE266" s="318"/>
      <c r="BF266" s="318"/>
      <c r="DE266" s="389"/>
      <c r="DI266" s="227"/>
      <c r="DJ266" s="227"/>
      <c r="DK266" s="227"/>
      <c r="DL266" s="227"/>
      <c r="DM266" s="227"/>
      <c r="DN266" s="227"/>
      <c r="DO266" s="227"/>
      <c r="DP266" s="227"/>
      <c r="DQ266" s="227"/>
      <c r="DR266" s="227"/>
      <c r="DS266" s="227"/>
      <c r="DT266" s="227"/>
      <c r="DU266" s="227"/>
      <c r="DV266" s="227"/>
      <c r="DW266" s="227"/>
      <c r="DX266" s="227"/>
      <c r="DY266" s="227"/>
      <c r="DZ266" s="227"/>
      <c r="EA266" s="227"/>
      <c r="EB266" s="227"/>
      <c r="EC266" s="227"/>
      <c r="ED266" s="227"/>
      <c r="EE266" s="227"/>
      <c r="EF266" s="227"/>
      <c r="EG266" s="227"/>
    </row>
    <row r="267" spans="54:137" s="382" customFormat="1" x14ac:dyDescent="0.15">
      <c r="BB267" s="318"/>
      <c r="BC267" s="318"/>
      <c r="BD267" s="318"/>
      <c r="BE267" s="318"/>
      <c r="BF267" s="318"/>
      <c r="DE267" s="389"/>
      <c r="DI267" s="227"/>
      <c r="DJ267" s="227"/>
      <c r="DK267" s="227"/>
      <c r="DL267" s="227"/>
      <c r="DM267" s="227"/>
      <c r="DN267" s="227"/>
      <c r="DO267" s="227"/>
      <c r="DP267" s="227"/>
      <c r="DQ267" s="227"/>
      <c r="DR267" s="227"/>
      <c r="DS267" s="227"/>
      <c r="DT267" s="227"/>
      <c r="DU267" s="227"/>
      <c r="DV267" s="227"/>
      <c r="DW267" s="227"/>
      <c r="DX267" s="227"/>
      <c r="DY267" s="227"/>
      <c r="DZ267" s="227"/>
      <c r="EA267" s="227"/>
      <c r="EB267" s="227"/>
      <c r="EC267" s="227"/>
      <c r="ED267" s="227"/>
      <c r="EE267" s="227"/>
      <c r="EF267" s="227"/>
      <c r="EG267" s="227"/>
    </row>
    <row r="268" spans="54:137" s="382" customFormat="1" x14ac:dyDescent="0.15">
      <c r="BB268" s="318"/>
      <c r="BC268" s="318"/>
      <c r="BD268" s="318"/>
      <c r="BE268" s="318"/>
      <c r="BF268" s="318"/>
      <c r="DE268" s="389"/>
      <c r="DI268" s="227"/>
      <c r="DJ268" s="227"/>
      <c r="DK268" s="227"/>
      <c r="DL268" s="227"/>
      <c r="DM268" s="227"/>
      <c r="DN268" s="227"/>
      <c r="DO268" s="227"/>
      <c r="DP268" s="227"/>
      <c r="DQ268" s="227"/>
      <c r="DR268" s="227"/>
      <c r="DS268" s="227"/>
      <c r="DT268" s="227"/>
      <c r="DU268" s="227"/>
      <c r="DV268" s="227"/>
      <c r="DW268" s="227"/>
      <c r="DX268" s="227"/>
      <c r="DY268" s="227"/>
      <c r="DZ268" s="227"/>
      <c r="EA268" s="227"/>
      <c r="EB268" s="227"/>
      <c r="EC268" s="227"/>
      <c r="ED268" s="227"/>
      <c r="EE268" s="227"/>
      <c r="EF268" s="227"/>
      <c r="EG268" s="227"/>
    </row>
    <row r="269" spans="54:137" s="382" customFormat="1" x14ac:dyDescent="0.15">
      <c r="BB269" s="318"/>
      <c r="BC269" s="318"/>
      <c r="BD269" s="318"/>
      <c r="BE269" s="318"/>
      <c r="BF269" s="318"/>
      <c r="DE269" s="389"/>
      <c r="DI269" s="227"/>
      <c r="DJ269" s="227"/>
      <c r="DK269" s="227"/>
      <c r="DL269" s="227"/>
      <c r="DM269" s="227"/>
      <c r="DN269" s="227"/>
      <c r="DO269" s="227"/>
      <c r="DP269" s="227"/>
      <c r="DQ269" s="227"/>
      <c r="DR269" s="227"/>
      <c r="DS269" s="227"/>
      <c r="DT269" s="227"/>
      <c r="DU269" s="227"/>
      <c r="DV269" s="227"/>
      <c r="DW269" s="227"/>
      <c r="DX269" s="227"/>
      <c r="DY269" s="227"/>
      <c r="DZ269" s="227"/>
      <c r="EA269" s="227"/>
      <c r="EB269" s="227"/>
      <c r="EC269" s="227"/>
      <c r="ED269" s="227"/>
      <c r="EE269" s="227"/>
      <c r="EF269" s="227"/>
      <c r="EG269" s="227"/>
    </row>
    <row r="270" spans="54:137" s="382" customFormat="1" x14ac:dyDescent="0.15">
      <c r="BB270" s="318"/>
      <c r="BC270" s="318"/>
      <c r="BD270" s="318"/>
      <c r="BE270" s="318"/>
      <c r="BF270" s="318"/>
      <c r="DE270" s="389"/>
      <c r="DI270" s="227"/>
      <c r="DJ270" s="227"/>
      <c r="DK270" s="227"/>
      <c r="DL270" s="227"/>
      <c r="DM270" s="227"/>
      <c r="DN270" s="227"/>
      <c r="DO270" s="227"/>
      <c r="DP270" s="227"/>
      <c r="DQ270" s="227"/>
      <c r="DR270" s="227"/>
      <c r="DS270" s="227"/>
      <c r="DT270" s="227"/>
      <c r="DU270" s="227"/>
      <c r="DV270" s="227"/>
      <c r="DW270" s="227"/>
      <c r="DX270" s="227"/>
      <c r="DY270" s="227"/>
      <c r="DZ270" s="227"/>
      <c r="EA270" s="227"/>
      <c r="EB270" s="227"/>
      <c r="EC270" s="227"/>
      <c r="ED270" s="227"/>
      <c r="EE270" s="227"/>
      <c r="EF270" s="227"/>
      <c r="EG270" s="227"/>
    </row>
    <row r="271" spans="54:137" s="382" customFormat="1" x14ac:dyDescent="0.15">
      <c r="BB271" s="318"/>
      <c r="BC271" s="318"/>
      <c r="BD271" s="318"/>
      <c r="BE271" s="318"/>
      <c r="BF271" s="318"/>
      <c r="DE271" s="389"/>
      <c r="DI271" s="227"/>
      <c r="DJ271" s="227"/>
      <c r="DK271" s="227"/>
      <c r="DL271" s="227"/>
      <c r="DM271" s="227"/>
      <c r="DN271" s="227"/>
      <c r="DO271" s="227"/>
      <c r="DP271" s="227"/>
      <c r="DQ271" s="227"/>
      <c r="DR271" s="227"/>
      <c r="DS271" s="227"/>
      <c r="DT271" s="227"/>
      <c r="DU271" s="227"/>
      <c r="DV271" s="227"/>
      <c r="DW271" s="227"/>
      <c r="DX271" s="227"/>
      <c r="DY271" s="227"/>
      <c r="DZ271" s="227"/>
      <c r="EA271" s="227"/>
      <c r="EB271" s="227"/>
      <c r="EC271" s="227"/>
      <c r="ED271" s="227"/>
      <c r="EE271" s="227"/>
      <c r="EF271" s="227"/>
      <c r="EG271" s="227"/>
    </row>
  </sheetData>
  <sheetProtection algorithmName="SHA-512" hashValue="ai9Rfgp7/va3CIPI7kuVkRfw9MC/EGRTGG6gH3jCBWWGurQ32NuyBvRBLMG54J2JimJltgYbPRMMyXxzKmHbtQ==" saltValue="OX2XUb5fSSfinasj52xbOQ==" spinCount="100000" sheet="1" objects="1" selectLockedCells="1"/>
  <mergeCells count="208">
    <mergeCell ref="Y1:AA1"/>
    <mergeCell ref="J54:J61"/>
    <mergeCell ref="J17:J18"/>
    <mergeCell ref="J9:J11"/>
    <mergeCell ref="J23:J24"/>
    <mergeCell ref="J27:J28"/>
    <mergeCell ref="W2:AB2"/>
    <mergeCell ref="R6:Y6"/>
    <mergeCell ref="F6:Q6"/>
    <mergeCell ref="J25:J26"/>
    <mergeCell ref="C28:I28"/>
    <mergeCell ref="C17:I17"/>
    <mergeCell ref="C27:I27"/>
    <mergeCell ref="S1:X1"/>
    <mergeCell ref="B9:F11"/>
    <mergeCell ref="G9:G11"/>
    <mergeCell ref="H9:I11"/>
    <mergeCell ref="B12:I12"/>
    <mergeCell ref="B38:B87"/>
    <mergeCell ref="B14:B31"/>
    <mergeCell ref="C71:I71"/>
    <mergeCell ref="C26:I26"/>
    <mergeCell ref="C15:I15"/>
    <mergeCell ref="C14:I14"/>
    <mergeCell ref="AC1:AJ2"/>
    <mergeCell ref="AK1:AL2"/>
    <mergeCell ref="AI23:AI24"/>
    <mergeCell ref="AJ23:AO31"/>
    <mergeCell ref="AI25:AI26"/>
    <mergeCell ref="B6:E6"/>
    <mergeCell ref="AJ46:AO46"/>
    <mergeCell ref="C39:I39"/>
    <mergeCell ref="AJ40:AO40"/>
    <mergeCell ref="AJ42:AO42"/>
    <mergeCell ref="AJ44:AO44"/>
    <mergeCell ref="C44:I44"/>
    <mergeCell ref="AJ45:AO45"/>
    <mergeCell ref="C42:I42"/>
    <mergeCell ref="AJ18:AP18"/>
    <mergeCell ref="C16:I16"/>
    <mergeCell ref="AP14:AP16"/>
    <mergeCell ref="AJ16:AO16"/>
    <mergeCell ref="AJ14:AO14"/>
    <mergeCell ref="AJ15:AO15"/>
    <mergeCell ref="AI17:AI18"/>
    <mergeCell ref="C18:I18"/>
    <mergeCell ref="AJ17:AP17"/>
    <mergeCell ref="B8:I8"/>
    <mergeCell ref="C19:I19"/>
    <mergeCell ref="C23:I23"/>
    <mergeCell ref="C25:I25"/>
    <mergeCell ref="C41:I41"/>
    <mergeCell ref="C58:I58"/>
    <mergeCell ref="C43:I43"/>
    <mergeCell ref="C24:I24"/>
    <mergeCell ref="C65:I65"/>
    <mergeCell ref="C45:I45"/>
    <mergeCell ref="C47:I47"/>
    <mergeCell ref="C53:I53"/>
    <mergeCell ref="C49:I49"/>
    <mergeCell ref="C52:I52"/>
    <mergeCell ref="C51:I51"/>
    <mergeCell ref="C55:I55"/>
    <mergeCell ref="C56:I56"/>
    <mergeCell ref="C64:I64"/>
    <mergeCell ref="C62:I62"/>
    <mergeCell ref="C63:I63"/>
    <mergeCell ref="C60:I60"/>
    <mergeCell ref="C59:I59"/>
    <mergeCell ref="AK6:AN6"/>
    <mergeCell ref="AJ12:AP12"/>
    <mergeCell ref="AO6:AP6"/>
    <mergeCell ref="Z6:AI6"/>
    <mergeCell ref="AJ10:AO10"/>
    <mergeCell ref="AJ9:AO9"/>
    <mergeCell ref="AJ8:AO8"/>
    <mergeCell ref="AP9:AP11"/>
    <mergeCell ref="AJ11:AO11"/>
    <mergeCell ref="AI9:AI11"/>
    <mergeCell ref="F22:I22"/>
    <mergeCell ref="C20:I20"/>
    <mergeCell ref="AJ76:AO76"/>
    <mergeCell ref="AJ74:AP74"/>
    <mergeCell ref="C61:I61"/>
    <mergeCell ref="J46:J53"/>
    <mergeCell ref="AI46:AI53"/>
    <mergeCell ref="AJ47:AO47"/>
    <mergeCell ref="AJ54:AO54"/>
    <mergeCell ref="AJ55:AO55"/>
    <mergeCell ref="AJ56:AP56"/>
    <mergeCell ref="C66:I66"/>
    <mergeCell ref="AJ57:AO57"/>
    <mergeCell ref="AJ58:AP58"/>
    <mergeCell ref="J21:J22"/>
    <mergeCell ref="AI21:AI22"/>
    <mergeCell ref="AJ22:AP22"/>
    <mergeCell ref="AJ21:AP21"/>
    <mergeCell ref="AJ37:AP37"/>
    <mergeCell ref="C29:I29"/>
    <mergeCell ref="J29:J31"/>
    <mergeCell ref="AI29:AI31"/>
    <mergeCell ref="C30:I30"/>
    <mergeCell ref="AI54:AI61"/>
    <mergeCell ref="B2:D2"/>
    <mergeCell ref="K2:M2"/>
    <mergeCell ref="T2:V2"/>
    <mergeCell ref="E2:J2"/>
    <mergeCell ref="N2:S2"/>
    <mergeCell ref="AJ73:AO73"/>
    <mergeCell ref="AJ75:AO75"/>
    <mergeCell ref="C67:I67"/>
    <mergeCell ref="AJ68:AO68"/>
    <mergeCell ref="C38:I38"/>
    <mergeCell ref="AJ39:AO39"/>
    <mergeCell ref="AJ41:AO41"/>
    <mergeCell ref="AJ43:AO43"/>
    <mergeCell ref="AJ50:AP50"/>
    <mergeCell ref="AJ51:AO51"/>
    <mergeCell ref="AJ53:AO53"/>
    <mergeCell ref="AJ52:AP52"/>
    <mergeCell ref="B36:B37"/>
    <mergeCell ref="J36:J37"/>
    <mergeCell ref="AI36:AI37"/>
    <mergeCell ref="AJ19:AO20"/>
    <mergeCell ref="C21:E22"/>
    <mergeCell ref="F21:I21"/>
    <mergeCell ref="B13:I13"/>
    <mergeCell ref="C31:I31"/>
    <mergeCell ref="C37:I37"/>
    <mergeCell ref="C36:I36"/>
    <mergeCell ref="AJ36:AO36"/>
    <mergeCell ref="AI27:AI28"/>
    <mergeCell ref="AJ48:AP48"/>
    <mergeCell ref="AJ49:AO49"/>
    <mergeCell ref="AJ38:AO38"/>
    <mergeCell ref="AJ71:AO71"/>
    <mergeCell ref="C68:I68"/>
    <mergeCell ref="C69:I69"/>
    <mergeCell ref="C50:I50"/>
    <mergeCell ref="C46:I46"/>
    <mergeCell ref="C48:I48"/>
    <mergeCell ref="C57:I57"/>
    <mergeCell ref="C54:I54"/>
    <mergeCell ref="C40:I40"/>
    <mergeCell ref="AJ59:AO59"/>
    <mergeCell ref="AJ63:AO63"/>
    <mergeCell ref="AJ64:AO64"/>
    <mergeCell ref="AJ61:AO61"/>
    <mergeCell ref="J62:J66"/>
    <mergeCell ref="AI62:AI66"/>
    <mergeCell ref="AJ66:AP66"/>
    <mergeCell ref="AJ69:AO69"/>
    <mergeCell ref="AJ67:AO67"/>
    <mergeCell ref="AJ60:AP60"/>
    <mergeCell ref="AP62:AP63"/>
    <mergeCell ref="AP64:AP65"/>
    <mergeCell ref="AJ62:AO62"/>
    <mergeCell ref="AJ65:AO65"/>
    <mergeCell ref="C73:I73"/>
    <mergeCell ref="C75:I75"/>
    <mergeCell ref="C72:I72"/>
    <mergeCell ref="C74:I74"/>
    <mergeCell ref="C70:I70"/>
    <mergeCell ref="AP78:AP79"/>
    <mergeCell ref="C79:I79"/>
    <mergeCell ref="AJ79:AO79"/>
    <mergeCell ref="AJ72:AO72"/>
    <mergeCell ref="AJ77:AO77"/>
    <mergeCell ref="C78:I78"/>
    <mergeCell ref="J78:J80"/>
    <mergeCell ref="AI78:AI80"/>
    <mergeCell ref="AJ78:AO78"/>
    <mergeCell ref="AJ85:AO85"/>
    <mergeCell ref="F86:I86"/>
    <mergeCell ref="AJ86:AO86"/>
    <mergeCell ref="C76:I76"/>
    <mergeCell ref="C77:I77"/>
    <mergeCell ref="C83:I83"/>
    <mergeCell ref="AJ83:AO83"/>
    <mergeCell ref="C81:I81"/>
    <mergeCell ref="J81:J83"/>
    <mergeCell ref="AI81:AI83"/>
    <mergeCell ref="AJ81:AO81"/>
    <mergeCell ref="C82:I82"/>
    <mergeCell ref="AJ82:AO82"/>
    <mergeCell ref="C80:I80"/>
    <mergeCell ref="AJ80:AO80"/>
    <mergeCell ref="AP92:AP93"/>
    <mergeCell ref="C84:I84"/>
    <mergeCell ref="AJ84:AO84"/>
    <mergeCell ref="C85:E86"/>
    <mergeCell ref="F85:I85"/>
    <mergeCell ref="J85:J87"/>
    <mergeCell ref="AI85:AI87"/>
    <mergeCell ref="AJ87:AO87"/>
    <mergeCell ref="C90:I90"/>
    <mergeCell ref="AJ90:AO90"/>
    <mergeCell ref="C87:I87"/>
    <mergeCell ref="B88:B91"/>
    <mergeCell ref="C88:I88"/>
    <mergeCell ref="AJ88:AO88"/>
    <mergeCell ref="C89:I89"/>
    <mergeCell ref="AJ89:AO89"/>
    <mergeCell ref="J92:J93"/>
    <mergeCell ref="AI92:AI93"/>
    <mergeCell ref="AJ92:AO93"/>
    <mergeCell ref="C91:I91"/>
    <mergeCell ref="AJ91:AO91"/>
  </mergeCells>
  <phoneticPr fontId="2"/>
  <conditionalFormatting sqref="C53:I53 K53:AH53">
    <cfRule type="expression" dxfId="21" priority="22" stopIfTrue="1">
      <formula>AND($AC$1=$BB$1,$AK$1=$BD$1,$C$53=$BG$53)</formula>
    </cfRule>
  </conditionalFormatting>
  <conditionalFormatting sqref="C61:I61 K61:AH61">
    <cfRule type="expression" dxfId="20" priority="23" stopIfTrue="1">
      <formula>AND($AC$1=$BB$1,$AK$1=$BD$1,$C$61=$BG$61)</formula>
    </cfRule>
  </conditionalFormatting>
  <conditionalFormatting sqref="C66:I66">
    <cfRule type="expression" dxfId="19" priority="4" stopIfTrue="1">
      <formula>AND($AC$1=$BB$1,$AK$1=$BD$1)</formula>
    </cfRule>
  </conditionalFormatting>
  <conditionalFormatting sqref="F6">
    <cfRule type="cellIs" dxfId="18" priority="8" stopIfTrue="1" operator="equal">
      <formula>$BB$6</formula>
    </cfRule>
    <cfRule type="cellIs" dxfId="17" priority="9" stopIfTrue="1" operator="equal">
      <formula>$BC$6</formula>
    </cfRule>
    <cfRule type="cellIs" dxfId="16" priority="10" stopIfTrue="1" operator="equal">
      <formula>"型式構成エラーがあります"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66:AH66 C74:I74 K74:AH74 AJ74">
    <cfRule type="expression" dxfId="12" priority="18" stopIfTrue="1">
      <formula>AND($AC$1=$BB$1,$AK$1=$BD$1)</formula>
    </cfRule>
  </conditionalFormatting>
  <conditionalFormatting sqref="K79:AH79">
    <cfRule type="cellIs" dxfId="11" priority="7" stopIfTrue="1" operator="equal">
      <formula>"X"</formula>
    </cfRule>
  </conditionalFormatting>
  <conditionalFormatting sqref="K83:AH83">
    <cfRule type="cellIs" dxfId="10" priority="11" stopIfTrue="1" operator="equal">
      <formula>$BB$94</formula>
    </cfRule>
  </conditionalFormatting>
  <conditionalFormatting sqref="R6:AI6">
    <cfRule type="cellIs" dxfId="9" priority="19" stopIfTrue="1" operator="notEqual">
      <formula>""</formula>
    </cfRule>
  </conditionalFormatting>
  <conditionalFormatting sqref="Y1:AA1">
    <cfRule type="expression" dxfId="8" priority="13" stopIfTrue="1">
      <formula>$S$1&lt;&gt;""</formula>
    </cfRule>
  </conditionalFormatting>
  <conditionalFormatting sqref="AB1">
    <cfRule type="expression" dxfId="7" priority="14" stopIfTrue="1">
      <formula>$S$1&lt;&gt;""</formula>
    </cfRule>
  </conditionalFormatting>
  <conditionalFormatting sqref="AC1:AJ2">
    <cfRule type="expression" dxfId="6" priority="20" stopIfTrue="1">
      <formula>$AK$1=$BD$1</formula>
    </cfRule>
    <cfRule type="expression" dxfId="5" priority="21" stopIfTrue="1">
      <formula>AND(AJ66=BC66,$AK$1=BC1)</formula>
    </cfRule>
  </conditionalFormatting>
  <conditionalFormatting sqref="AK1:AL2">
    <cfRule type="expression" dxfId="4" priority="12" stopIfTrue="1">
      <formula>$AC$1=$BB$1</formula>
    </cfRule>
  </conditionalFormatting>
  <conditionalFormatting sqref="AP44">
    <cfRule type="cellIs" dxfId="3" priority="6"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$BP$53:$BT$53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$BP$31:$BX$31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$BP$49:$CY$49</formula1>
    </dataValidation>
    <dataValidation type="list" allowBlank="1" showInputMessage="1" showErrorMessage="1" sqref="K17:AH17" xr:uid="{00000000-0002-0000-0300-00001D000000}">
      <formula1>$BQ$25:$CH$25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46" width="0" style="11" hidden="1" customWidth="1"/>
    <col min="47" max="16384" width="9" style="11"/>
  </cols>
  <sheetData>
    <row r="1" spans="1:44" ht="17.25" customHeight="1" x14ac:dyDescent="0.15">
      <c r="A1" s="61" t="s">
        <v>333</v>
      </c>
      <c r="B1" s="88"/>
      <c r="C1" s="88"/>
      <c r="E1" s="395" t="str">
        <f>"Ver."&amp;※改訂履歴!$F$1</f>
        <v>Ver.1</v>
      </c>
      <c r="F1" s="382"/>
      <c r="K1" s="32" t="s">
        <v>334</v>
      </c>
      <c r="L1" s="32" t="s">
        <v>335</v>
      </c>
      <c r="M1" s="32" t="s">
        <v>504</v>
      </c>
      <c r="N1" s="32" t="s">
        <v>504</v>
      </c>
      <c r="R1" s="32" t="s">
        <v>146</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543</v>
      </c>
    </row>
    <row r="2" spans="1:44" ht="20.25" customHeight="1" x14ac:dyDescent="0.15">
      <c r="A2" s="88"/>
      <c r="B2" s="88"/>
      <c r="C2" s="124" t="s">
        <v>336</v>
      </c>
      <c r="D2" s="125">
        <v>1</v>
      </c>
      <c r="E2" s="126" t="s">
        <v>505</v>
      </c>
      <c r="F2" s="382"/>
      <c r="K2" s="11" t="s">
        <v>1029</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8"/>
      <c r="B3" s="334" t="str">
        <f>IF(OR(仕様書作成!R6&lt;&gt;"",仕様書作成!Z6&lt;&gt;""),発注情報!F3,"")</f>
        <v/>
      </c>
      <c r="C3" s="11" t="s">
        <v>701</v>
      </c>
      <c r="F3" s="11" t="s">
        <v>767</v>
      </c>
      <c r="G3" s="11" t="str">
        <f>IF(OR(COUNTIF(O3,"*SY51*"),COUNTIF(O3,"*SY71*")),$H$3,IF(OR(COUNTIF(O3,"*SY52*"),COUNTIF(O3,"*SY72*")),$H$4,IF(OR(COUNTIF(O3,"*SY53*"),COUNTIF(O3,"*SY73*")),$H$5,IF(OR(COUNTIF(O3,"*SY54*"),COUNTIF(O3,"*SY74*")),$H$6,IF(OR(COUNTIF(O3,"*SY55*"),COUNTIF(O3,"*SY75*")),$H$7,IF(COUNTIF(O3,"*78*"),$H$12,IF(COUNTIF(O3,"*79*"),$H$13,"")))))))</f>
        <v/>
      </c>
      <c r="H3" s="11" t="s">
        <v>726</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27"/>
      <c r="B4" s="128" t="s">
        <v>337</v>
      </c>
      <c r="C4" s="128" t="s">
        <v>338</v>
      </c>
      <c r="D4" s="127" t="s">
        <v>504</v>
      </c>
      <c r="E4" s="127" t="s">
        <v>339</v>
      </c>
      <c r="G4" s="11" t="str">
        <f t="shared" ref="G4:G26" si="4">IF(OR(COUNTIF(O4,"*SY51*"),COUNTIF(O4,"*SY71*")),$H$3,IF(OR(COUNTIF(O4,"*SY52*"),COUNTIF(O4,"*SY72*")),$H$4,IF(OR(COUNTIF(O4,"*SY53*"),COUNTIF(O4,"*SY73*")),$H$5,IF(OR(COUNTIF(O4,"*SY54*"),COUNTIF(O4,"*SY74*")),$H$6,IF(OR(COUNTIF(O4,"*SY55*"),COUNTIF(O4,"*SY75*")),$H$7,IF(COUNTIF(O4,"*78*"),$H$12,IF(COUNTIF(O4,"*79*"),$H$13,"")))))))</f>
        <v/>
      </c>
      <c r="H4" s="11" t="s">
        <v>727</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29">
        <v>1</v>
      </c>
      <c r="B5" s="224" t="str">
        <f t="shared" ref="B5:B40" si="7">IF(ISERROR(K180)=TRUE,"",IF(OR(K180=$K$168,K180=$K$169,K180=$K$170,K180=$K$171),"",K180))</f>
        <v>マニホールドベース</v>
      </c>
      <c r="C5" s="134" t="str">
        <f>IF(ISERROR(L180)=TRUE,"",IF(B5="","",L180))</f>
        <v>必須項目に入力漏れがあります</v>
      </c>
      <c r="D5" s="130">
        <f>IF(ISERROR(M180)=TRUE,"",IF(C5="","",M180))</f>
        <v>1</v>
      </c>
      <c r="E5" s="131">
        <f t="shared" ref="E5:E40" si="8">IF(D5="","",D5*$D$2)</f>
        <v>1</v>
      </c>
      <c r="G5" s="11" t="str">
        <f t="shared" si="4"/>
        <v/>
      </c>
      <c r="H5" s="11" t="s">
        <v>728</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29">
        <v>2</v>
      </c>
      <c r="B6" s="224" t="str">
        <f t="shared" si="7"/>
        <v/>
      </c>
      <c r="C6" s="134" t="str">
        <f t="shared" ref="C6:C40" si="9">IF(ISERROR(L181)=TRUE,"",IF(B6="","","*"&amp;L181))</f>
        <v/>
      </c>
      <c r="D6" s="130" t="str">
        <f t="shared" ref="D6:D40" si="10">IF(ISERROR(M181)=TRUE,"",IF(C6="","",M181))</f>
        <v/>
      </c>
      <c r="E6" s="131" t="str">
        <f t="shared" si="8"/>
        <v/>
      </c>
      <c r="G6" s="11" t="str">
        <f t="shared" si="4"/>
        <v/>
      </c>
      <c r="H6" s="11" t="s">
        <v>729</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29">
        <v>3</v>
      </c>
      <c r="B7" s="224" t="str">
        <f t="shared" si="7"/>
        <v/>
      </c>
      <c r="C7" s="134" t="str">
        <f t="shared" si="9"/>
        <v/>
      </c>
      <c r="D7" s="130" t="str">
        <f t="shared" si="10"/>
        <v/>
      </c>
      <c r="E7" s="131" t="str">
        <f t="shared" si="8"/>
        <v/>
      </c>
      <c r="G7" s="11" t="str">
        <f t="shared" si="4"/>
        <v/>
      </c>
      <c r="H7" s="11" t="s">
        <v>730</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29">
        <v>4</v>
      </c>
      <c r="B8" s="224" t="str">
        <f t="shared" si="7"/>
        <v/>
      </c>
      <c r="C8" s="134" t="str">
        <f t="shared" si="9"/>
        <v/>
      </c>
      <c r="D8" s="130" t="str">
        <f t="shared" si="10"/>
        <v/>
      </c>
      <c r="E8" s="131" t="str">
        <f t="shared" si="8"/>
        <v/>
      </c>
      <c r="G8" s="11" t="str">
        <f t="shared" si="4"/>
        <v/>
      </c>
      <c r="H8" s="11" t="s">
        <v>731</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29">
        <v>5</v>
      </c>
      <c r="B9" s="224" t="str">
        <f t="shared" si="7"/>
        <v/>
      </c>
      <c r="C9" s="134" t="str">
        <f t="shared" si="9"/>
        <v/>
      </c>
      <c r="D9" s="130" t="str">
        <f t="shared" si="10"/>
        <v/>
      </c>
      <c r="E9" s="131" t="str">
        <f t="shared" si="8"/>
        <v/>
      </c>
      <c r="G9" s="11" t="str">
        <f t="shared" si="4"/>
        <v/>
      </c>
      <c r="H9" s="11" t="s">
        <v>732</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29">
        <v>6</v>
      </c>
      <c r="B10" s="224" t="str">
        <f t="shared" si="7"/>
        <v/>
      </c>
      <c r="C10" s="134" t="str">
        <f t="shared" si="9"/>
        <v/>
      </c>
      <c r="D10" s="130" t="str">
        <f t="shared" si="10"/>
        <v/>
      </c>
      <c r="E10" s="131" t="str">
        <f t="shared" si="8"/>
        <v/>
      </c>
      <c r="G10" s="11" t="str">
        <f t="shared" si="4"/>
        <v/>
      </c>
      <c r="H10" s="11" t="s">
        <v>733</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29">
        <v>7</v>
      </c>
      <c r="B11" s="224" t="str">
        <f t="shared" si="7"/>
        <v/>
      </c>
      <c r="C11" s="134" t="str">
        <f t="shared" si="9"/>
        <v/>
      </c>
      <c r="D11" s="130" t="str">
        <f t="shared" si="10"/>
        <v/>
      </c>
      <c r="E11" s="131" t="str">
        <f t="shared" si="8"/>
        <v/>
      </c>
      <c r="G11" s="11" t="str">
        <f t="shared" si="4"/>
        <v/>
      </c>
      <c r="H11" s="11" t="s">
        <v>734</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29">
        <v>8</v>
      </c>
      <c r="B12" s="224" t="str">
        <f t="shared" si="7"/>
        <v/>
      </c>
      <c r="C12" s="134" t="str">
        <f t="shared" si="9"/>
        <v/>
      </c>
      <c r="D12" s="130" t="str">
        <f t="shared" si="10"/>
        <v/>
      </c>
      <c r="E12" s="131" t="str">
        <f t="shared" si="8"/>
        <v/>
      </c>
      <c r="G12" s="11" t="str">
        <f t="shared" si="4"/>
        <v/>
      </c>
      <c r="H12" s="11" t="s">
        <v>735</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29">
        <v>9</v>
      </c>
      <c r="B13" s="224" t="str">
        <f t="shared" si="7"/>
        <v/>
      </c>
      <c r="C13" s="134" t="str">
        <f t="shared" si="9"/>
        <v/>
      </c>
      <c r="D13" s="130" t="str">
        <f t="shared" si="10"/>
        <v/>
      </c>
      <c r="E13" s="131" t="str">
        <f t="shared" si="8"/>
        <v/>
      </c>
      <c r="G13" s="11" t="str">
        <f t="shared" si="4"/>
        <v/>
      </c>
      <c r="H13" s="11" t="s">
        <v>736</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29">
        <v>10</v>
      </c>
      <c r="B14" s="224" t="str">
        <f t="shared" si="7"/>
        <v/>
      </c>
      <c r="C14" s="134" t="str">
        <f t="shared" si="9"/>
        <v/>
      </c>
      <c r="D14" s="130" t="str">
        <f t="shared" si="10"/>
        <v/>
      </c>
      <c r="E14" s="131" t="str">
        <f t="shared" si="8"/>
        <v/>
      </c>
      <c r="G14" s="11" t="str">
        <f t="shared" si="4"/>
        <v/>
      </c>
      <c r="H14" s="11" t="s">
        <v>737</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29">
        <v>11</v>
      </c>
      <c r="B15" s="224" t="str">
        <f t="shared" si="7"/>
        <v/>
      </c>
      <c r="C15" s="134" t="str">
        <f t="shared" si="9"/>
        <v/>
      </c>
      <c r="D15" s="130" t="str">
        <f t="shared" si="10"/>
        <v/>
      </c>
      <c r="E15" s="131"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29">
        <v>12</v>
      </c>
      <c r="B16" s="224" t="str">
        <f t="shared" si="7"/>
        <v/>
      </c>
      <c r="C16" s="134" t="str">
        <f t="shared" si="9"/>
        <v/>
      </c>
      <c r="D16" s="130" t="str">
        <f t="shared" si="10"/>
        <v/>
      </c>
      <c r="E16" s="131"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29">
        <v>13</v>
      </c>
      <c r="B17" s="224" t="str">
        <f t="shared" si="7"/>
        <v/>
      </c>
      <c r="C17" s="134" t="str">
        <f t="shared" si="9"/>
        <v/>
      </c>
      <c r="D17" s="130" t="str">
        <f t="shared" si="10"/>
        <v/>
      </c>
      <c r="E17" s="131"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29">
        <v>14</v>
      </c>
      <c r="B18" s="224" t="str">
        <f t="shared" si="7"/>
        <v/>
      </c>
      <c r="C18" s="134" t="str">
        <f t="shared" si="9"/>
        <v/>
      </c>
      <c r="D18" s="130" t="str">
        <f t="shared" si="10"/>
        <v/>
      </c>
      <c r="E18" s="131" t="str">
        <f t="shared" si="8"/>
        <v/>
      </c>
      <c r="G18" s="11" t="str">
        <f t="shared" si="4"/>
        <v/>
      </c>
      <c r="J18" s="11">
        <v>16</v>
      </c>
      <c r="K18" s="11" t="str">
        <f t="shared" si="0"/>
        <v/>
      </c>
      <c r="L18" s="11" t="str">
        <f>IF(COUNTIF($O$3:O17,O18)&gt;=1,"",O18)</f>
        <v/>
      </c>
      <c r="M18" s="11" t="str">
        <f t="shared" si="1"/>
        <v/>
      </c>
      <c r="N18" s="11" t="str">
        <f t="shared" si="5"/>
        <v/>
      </c>
      <c r="O18" s="318"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29">
        <v>15</v>
      </c>
      <c r="B19" s="224" t="str">
        <f t="shared" si="7"/>
        <v/>
      </c>
      <c r="C19" s="134" t="str">
        <f t="shared" si="9"/>
        <v/>
      </c>
      <c r="D19" s="130" t="str">
        <f t="shared" si="10"/>
        <v/>
      </c>
      <c r="E19" s="131" t="str">
        <f t="shared" si="8"/>
        <v/>
      </c>
      <c r="G19" s="11" t="str">
        <f t="shared" si="4"/>
        <v/>
      </c>
      <c r="J19" s="11">
        <v>17</v>
      </c>
      <c r="K19" s="11" t="str">
        <f t="shared" si="0"/>
        <v/>
      </c>
      <c r="L19" s="11" t="str">
        <f>IF(COUNTIF($O$3:O18,O19)&gt;=1,"",O19)</f>
        <v/>
      </c>
      <c r="M19" s="11" t="str">
        <f t="shared" si="1"/>
        <v/>
      </c>
      <c r="N19" s="11" t="str">
        <f t="shared" si="5"/>
        <v/>
      </c>
      <c r="O19" s="318"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29">
        <v>16</v>
      </c>
      <c r="B20" s="224" t="str">
        <f t="shared" si="7"/>
        <v/>
      </c>
      <c r="C20" s="134" t="str">
        <f t="shared" si="9"/>
        <v/>
      </c>
      <c r="D20" s="130" t="str">
        <f t="shared" si="10"/>
        <v/>
      </c>
      <c r="E20" s="131"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29">
        <v>17</v>
      </c>
      <c r="B21" s="224" t="str">
        <f t="shared" si="7"/>
        <v/>
      </c>
      <c r="C21" s="134" t="str">
        <f t="shared" si="9"/>
        <v/>
      </c>
      <c r="D21" s="130" t="str">
        <f t="shared" si="10"/>
        <v/>
      </c>
      <c r="E21" s="131"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29">
        <v>18</v>
      </c>
      <c r="B22" s="224" t="str">
        <f t="shared" si="7"/>
        <v/>
      </c>
      <c r="C22" s="134" t="str">
        <f t="shared" si="9"/>
        <v/>
      </c>
      <c r="D22" s="130" t="str">
        <f t="shared" si="10"/>
        <v/>
      </c>
      <c r="E22" s="131"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29">
        <v>19</v>
      </c>
      <c r="B23" s="224" t="str">
        <f t="shared" si="7"/>
        <v/>
      </c>
      <c r="C23" s="134" t="str">
        <f t="shared" si="9"/>
        <v/>
      </c>
      <c r="D23" s="130" t="str">
        <f t="shared" si="10"/>
        <v/>
      </c>
      <c r="E23" s="131"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29">
        <v>20</v>
      </c>
      <c r="B24" s="224" t="str">
        <f t="shared" si="7"/>
        <v/>
      </c>
      <c r="C24" s="134" t="str">
        <f t="shared" si="9"/>
        <v/>
      </c>
      <c r="D24" s="130" t="str">
        <f t="shared" si="10"/>
        <v/>
      </c>
      <c r="E24" s="131"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29">
        <v>21</v>
      </c>
      <c r="B25" s="224" t="str">
        <f t="shared" si="7"/>
        <v/>
      </c>
      <c r="C25" s="134" t="str">
        <f t="shared" si="9"/>
        <v/>
      </c>
      <c r="D25" s="130" t="str">
        <f t="shared" si="10"/>
        <v/>
      </c>
      <c r="E25" s="131"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29">
        <v>22</v>
      </c>
      <c r="B26" s="224" t="str">
        <f t="shared" si="7"/>
        <v/>
      </c>
      <c r="C26" s="134" t="str">
        <f t="shared" si="9"/>
        <v/>
      </c>
      <c r="D26" s="130" t="str">
        <f t="shared" si="10"/>
        <v/>
      </c>
      <c r="E26" s="131"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29">
        <v>23</v>
      </c>
      <c r="B27" s="224" t="str">
        <f t="shared" si="7"/>
        <v/>
      </c>
      <c r="C27" s="134" t="str">
        <f t="shared" si="9"/>
        <v/>
      </c>
      <c r="D27" s="130" t="str">
        <f t="shared" si="10"/>
        <v/>
      </c>
      <c r="E27" s="131" t="str">
        <f t="shared" si="8"/>
        <v/>
      </c>
      <c r="J27" s="335">
        <v>1</v>
      </c>
      <c r="K27" s="11" t="s">
        <v>735</v>
      </c>
      <c r="L27" t="s">
        <v>42</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29">
        <v>24</v>
      </c>
      <c r="B28" s="224" t="str">
        <f t="shared" si="7"/>
        <v/>
      </c>
      <c r="C28" s="134" t="str">
        <f t="shared" si="9"/>
        <v/>
      </c>
      <c r="D28" s="130" t="str">
        <f t="shared" si="10"/>
        <v/>
      </c>
      <c r="E28" s="131" t="str">
        <f t="shared" si="8"/>
        <v/>
      </c>
      <c r="J28" s="335">
        <v>2</v>
      </c>
      <c r="K28" s="11" t="s">
        <v>735</v>
      </c>
      <c r="L28" t="s">
        <v>43</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29">
        <v>25</v>
      </c>
      <c r="B29" s="224" t="str">
        <f t="shared" si="7"/>
        <v/>
      </c>
      <c r="C29" s="134" t="str">
        <f t="shared" si="9"/>
        <v/>
      </c>
      <c r="D29" s="130" t="str">
        <f t="shared" si="10"/>
        <v/>
      </c>
      <c r="E29" s="131" t="str">
        <f t="shared" si="8"/>
        <v/>
      </c>
      <c r="J29" s="335">
        <v>3</v>
      </c>
      <c r="K29" s="11" t="s">
        <v>735</v>
      </c>
      <c r="L29" t="s">
        <v>44</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29">
        <v>26</v>
      </c>
      <c r="B30" s="224" t="str">
        <f t="shared" si="7"/>
        <v/>
      </c>
      <c r="C30" s="134" t="str">
        <f t="shared" si="9"/>
        <v/>
      </c>
      <c r="D30" s="130" t="str">
        <f t="shared" si="10"/>
        <v/>
      </c>
      <c r="E30" s="131" t="str">
        <f t="shared" si="8"/>
        <v/>
      </c>
      <c r="J30" s="335">
        <v>4</v>
      </c>
      <c r="K30" s="11" t="s">
        <v>735</v>
      </c>
      <c r="L30" t="s">
        <v>45</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29">
        <v>27</v>
      </c>
      <c r="B31" s="224" t="str">
        <f t="shared" si="7"/>
        <v/>
      </c>
      <c r="C31" s="134" t="str">
        <f t="shared" si="9"/>
        <v/>
      </c>
      <c r="D31" s="130" t="str">
        <f t="shared" si="10"/>
        <v/>
      </c>
      <c r="E31" s="131" t="str">
        <f t="shared" si="8"/>
        <v/>
      </c>
      <c r="J31" s="335">
        <v>5</v>
      </c>
      <c r="K31" s="11" t="s">
        <v>735</v>
      </c>
      <c r="L31" t="s">
        <v>46</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29">
        <v>28</v>
      </c>
      <c r="B32" s="224" t="str">
        <f t="shared" si="7"/>
        <v/>
      </c>
      <c r="C32" s="134" t="str">
        <f t="shared" si="9"/>
        <v/>
      </c>
      <c r="D32" s="130" t="str">
        <f t="shared" si="10"/>
        <v/>
      </c>
      <c r="E32" s="131" t="str">
        <f t="shared" si="8"/>
        <v/>
      </c>
      <c r="J32" s="335">
        <v>6</v>
      </c>
      <c r="K32" s="11" t="s">
        <v>738</v>
      </c>
      <c r="L32" s="11" t="s">
        <v>738</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29">
        <v>29</v>
      </c>
      <c r="B33" s="224" t="str">
        <f t="shared" si="7"/>
        <v/>
      </c>
      <c r="C33" s="134" t="str">
        <f t="shared" si="9"/>
        <v/>
      </c>
      <c r="D33" s="130" t="str">
        <f t="shared" si="10"/>
        <v/>
      </c>
      <c r="E33" s="131" t="str">
        <f t="shared" si="8"/>
        <v/>
      </c>
      <c r="J33" s="335">
        <v>7</v>
      </c>
      <c r="K33" s="11" t="s">
        <v>736</v>
      </c>
      <c r="L33" t="s">
        <v>47</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29">
        <v>30</v>
      </c>
      <c r="B34" s="224" t="str">
        <f t="shared" si="7"/>
        <v/>
      </c>
      <c r="C34" s="134" t="str">
        <f t="shared" si="9"/>
        <v/>
      </c>
      <c r="D34" s="130" t="str">
        <f t="shared" si="10"/>
        <v/>
      </c>
      <c r="E34" s="131" t="str">
        <f t="shared" si="8"/>
        <v/>
      </c>
      <c r="J34" s="335">
        <v>8</v>
      </c>
      <c r="K34" s="11" t="s">
        <v>736</v>
      </c>
      <c r="L34" t="s">
        <v>48</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29">
        <v>31</v>
      </c>
      <c r="B35" s="224" t="str">
        <f t="shared" si="7"/>
        <v/>
      </c>
      <c r="C35" s="134" t="str">
        <f t="shared" si="9"/>
        <v/>
      </c>
      <c r="D35" s="130" t="str">
        <f t="shared" si="10"/>
        <v/>
      </c>
      <c r="E35" s="131" t="str">
        <f t="shared" si="8"/>
        <v/>
      </c>
      <c r="J35" s="335">
        <v>9</v>
      </c>
      <c r="K35" s="11" t="s">
        <v>736</v>
      </c>
      <c r="L35" t="s">
        <v>49</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29">
        <v>32</v>
      </c>
      <c r="B36" s="224" t="str">
        <f t="shared" si="7"/>
        <v/>
      </c>
      <c r="C36" s="134" t="str">
        <f t="shared" si="9"/>
        <v/>
      </c>
      <c r="D36" s="130" t="str">
        <f t="shared" si="10"/>
        <v/>
      </c>
      <c r="E36" s="131" t="str">
        <f t="shared" si="8"/>
        <v/>
      </c>
      <c r="J36" s="335">
        <v>10</v>
      </c>
      <c r="K36" s="11" t="s">
        <v>736</v>
      </c>
      <c r="L36" t="s">
        <v>50</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29">
        <v>33</v>
      </c>
      <c r="B37" s="224" t="str">
        <f t="shared" si="7"/>
        <v/>
      </c>
      <c r="C37" s="134" t="str">
        <f t="shared" si="9"/>
        <v/>
      </c>
      <c r="D37" s="130" t="str">
        <f t="shared" si="10"/>
        <v/>
      </c>
      <c r="E37" s="131" t="str">
        <f t="shared" si="8"/>
        <v/>
      </c>
      <c r="J37" s="335">
        <v>11</v>
      </c>
      <c r="K37" s="11" t="s">
        <v>736</v>
      </c>
      <c r="L37" t="s">
        <v>51</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29">
        <v>34</v>
      </c>
      <c r="B38" s="224" t="str">
        <f t="shared" si="7"/>
        <v/>
      </c>
      <c r="C38" s="134" t="str">
        <f t="shared" si="9"/>
        <v/>
      </c>
      <c r="D38" s="130" t="str">
        <f t="shared" si="10"/>
        <v/>
      </c>
      <c r="E38" s="131" t="str">
        <f t="shared" si="8"/>
        <v/>
      </c>
      <c r="J38" s="335">
        <v>12</v>
      </c>
      <c r="K38" s="11" t="s">
        <v>739</v>
      </c>
      <c r="L38" s="11" t="s">
        <v>739</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29">
        <v>35</v>
      </c>
      <c r="B39" s="224" t="str">
        <f t="shared" si="7"/>
        <v/>
      </c>
      <c r="C39" s="134" t="str">
        <f t="shared" si="9"/>
        <v/>
      </c>
      <c r="D39" s="130" t="str">
        <f t="shared" si="10"/>
        <v/>
      </c>
      <c r="E39" s="131" t="str">
        <f t="shared" si="8"/>
        <v/>
      </c>
      <c r="J39" s="335">
        <v>1</v>
      </c>
      <c r="K39" s="11" t="s">
        <v>0</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29">
        <v>36</v>
      </c>
      <c r="B40" s="224" t="str">
        <f t="shared" si="7"/>
        <v/>
      </c>
      <c r="C40" s="134" t="str">
        <f t="shared" si="9"/>
        <v/>
      </c>
      <c r="D40" s="130" t="str">
        <f t="shared" si="10"/>
        <v/>
      </c>
      <c r="E40" s="131" t="str">
        <f t="shared" si="8"/>
        <v/>
      </c>
      <c r="J40" s="335">
        <v>2</v>
      </c>
      <c r="K40" s="11" t="s">
        <v>1</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45"/>
      <c r="B41" s="346"/>
      <c r="C41" s="201"/>
      <c r="D41" s="201"/>
      <c r="E41" s="347"/>
      <c r="J41" s="335">
        <v>3</v>
      </c>
      <c r="K41" s="11" t="s">
        <v>2</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45"/>
      <c r="B42" s="346"/>
      <c r="C42" s="201"/>
      <c r="D42" s="201"/>
      <c r="E42" s="347"/>
      <c r="J42" s="335">
        <v>4</v>
      </c>
      <c r="K42" s="11" t="s">
        <v>3</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45"/>
      <c r="B43" s="346"/>
      <c r="C43" s="201"/>
      <c r="D43" s="201"/>
      <c r="E43" s="347"/>
      <c r="J43" s="335">
        <v>5</v>
      </c>
      <c r="K43" s="11" t="s">
        <v>4</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45"/>
      <c r="B44" s="346"/>
      <c r="C44" s="201"/>
      <c r="D44" s="201"/>
      <c r="E44" s="347"/>
      <c r="J44" s="335">
        <v>6</v>
      </c>
      <c r="K44" s="11" t="s">
        <v>5</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45"/>
      <c r="B45" s="346"/>
      <c r="C45" s="201"/>
      <c r="D45" s="201"/>
      <c r="E45" s="347"/>
      <c r="J45" s="335">
        <v>7</v>
      </c>
      <c r="K45" s="11" t="s">
        <v>6</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45"/>
      <c r="B46" s="346"/>
      <c r="C46" s="201"/>
      <c r="D46" s="201"/>
      <c r="E46" s="347"/>
      <c r="J46" s="335">
        <v>8</v>
      </c>
      <c r="K46" s="11" t="s">
        <v>7</v>
      </c>
      <c r="L46" s="11" t="str">
        <f>仕様書作成!DB70</f>
        <v>SY50M-38-2A-L6</v>
      </c>
      <c r="M46" s="11" t="str">
        <f>仕様書作成!DE70</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45"/>
      <c r="B47" s="348" t="str">
        <f>IF(基本情報!E4="","",基本情報!E4)</f>
        <v/>
      </c>
      <c r="C47" s="348" t="str">
        <f>IF(基本情報!M4="","",基本情報!M4)</f>
        <v/>
      </c>
      <c r="D47" s="708" t="str">
        <f>IF(基本情報!U4="","",基本情報!U4&amp;"　様")</f>
        <v/>
      </c>
      <c r="E47" s="708"/>
      <c r="J47" s="335">
        <v>9</v>
      </c>
      <c r="K47" s="11" t="s">
        <v>8</v>
      </c>
      <c r="L47" s="11" t="str">
        <f>仕様書作成!DB71</f>
        <v>SY50M-38-2A-L8</v>
      </c>
      <c r="M47" s="11" t="str">
        <f>仕様書作成!DE71</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8.75" customHeight="1" x14ac:dyDescent="0.15">
      <c r="A48" s="345"/>
      <c r="B48" s="345"/>
      <c r="C48" s="345"/>
      <c r="D48" s="345"/>
      <c r="E48" s="345"/>
      <c r="J48" s="335">
        <v>10</v>
      </c>
      <c r="K48" s="11" t="s">
        <v>9</v>
      </c>
      <c r="L48" s="11" t="str">
        <f>仕様書作成!DB73</f>
        <v>SY50M-38-2A-LN7</v>
      </c>
      <c r="M48" s="11" t="str">
        <f>仕様書作成!DE73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45"/>
      <c r="B49" s="345"/>
      <c r="C49" s="345"/>
      <c r="D49" s="345"/>
      <c r="E49" s="345"/>
      <c r="J49" s="335">
        <v>11</v>
      </c>
      <c r="K49" s="11" t="s">
        <v>10</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45"/>
      <c r="B50" s="345"/>
      <c r="C50" s="345"/>
      <c r="D50" s="345"/>
      <c r="E50" s="345"/>
      <c r="J50" s="335">
        <v>12</v>
      </c>
      <c r="K50" s="11" t="s">
        <v>11</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45"/>
      <c r="B51" s="345"/>
      <c r="C51" s="345"/>
      <c r="D51" s="345"/>
      <c r="E51" s="345"/>
      <c r="J51" s="335">
        <v>13</v>
      </c>
      <c r="K51" s="11" t="s">
        <v>12</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45"/>
      <c r="B52" s="345"/>
      <c r="C52" s="345"/>
      <c r="D52" s="345"/>
      <c r="E52" s="345"/>
      <c r="J52" s="335">
        <v>14</v>
      </c>
      <c r="K52" s="11" t="s">
        <v>13</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45"/>
      <c r="B53" s="345"/>
      <c r="C53" s="345"/>
      <c r="D53" s="345"/>
      <c r="E53" s="345"/>
      <c r="J53" s="335">
        <v>15</v>
      </c>
      <c r="K53" s="11" t="s">
        <v>14</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45"/>
      <c r="B54" s="345"/>
      <c r="C54" s="345"/>
      <c r="D54" s="345"/>
      <c r="E54" s="345"/>
      <c r="J54" s="335">
        <v>16</v>
      </c>
      <c r="K54" s="11" t="s">
        <v>15</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45"/>
      <c r="B55" s="345"/>
      <c r="C55" s="345"/>
      <c r="D55" s="345"/>
      <c r="E55" s="345"/>
      <c r="J55" s="335">
        <v>17</v>
      </c>
      <c r="K55" s="11" t="s">
        <v>16</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45"/>
      <c r="B56" s="345"/>
      <c r="C56" s="345"/>
      <c r="D56" s="345"/>
      <c r="E56" s="345"/>
      <c r="J56" s="335">
        <v>18</v>
      </c>
      <c r="K56" s="11" t="s">
        <v>17</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45"/>
      <c r="B57" s="345"/>
      <c r="C57" s="345"/>
      <c r="D57" s="345"/>
      <c r="E57" s="345"/>
      <c r="J57" s="335">
        <v>19</v>
      </c>
      <c r="K57" s="11" t="s">
        <v>18</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45"/>
      <c r="B58" s="345"/>
      <c r="C58" s="345"/>
      <c r="D58" s="345"/>
      <c r="E58" s="345"/>
      <c r="J58" s="335">
        <v>20</v>
      </c>
      <c r="K58" s="11" t="s">
        <v>19</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45"/>
      <c r="B59" s="345"/>
      <c r="C59" s="345"/>
      <c r="D59" s="345"/>
      <c r="E59" s="345"/>
      <c r="J59" s="335">
        <v>21</v>
      </c>
      <c r="K59" s="11" t="s">
        <v>20</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45"/>
      <c r="B60" s="345"/>
      <c r="C60" s="345"/>
      <c r="D60" s="345"/>
      <c r="E60" s="345"/>
      <c r="J60" s="335">
        <v>22</v>
      </c>
      <c r="K60" s="11" t="s">
        <v>21</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A61" s="345"/>
      <c r="B61" s="345"/>
      <c r="C61" s="345"/>
      <c r="D61" s="345"/>
      <c r="E61" s="345"/>
      <c r="J61" s="335">
        <v>23</v>
      </c>
      <c r="K61" s="11" t="s">
        <v>22</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A62" s="345"/>
      <c r="B62" s="345"/>
      <c r="C62" s="345"/>
      <c r="D62" s="345"/>
      <c r="E62" s="345"/>
      <c r="J62" s="335">
        <v>24</v>
      </c>
      <c r="K62" s="11" t="s">
        <v>23</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A63" s="345"/>
      <c r="B63" s="345"/>
      <c r="C63" s="345"/>
      <c r="D63" s="345"/>
      <c r="E63" s="345"/>
      <c r="J63" s="335">
        <v>25</v>
      </c>
      <c r="K63" s="11" t="s">
        <v>24</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J64" s="335">
        <v>26</v>
      </c>
      <c r="K64" s="11" t="s">
        <v>25</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0:44" ht="12.75" customHeight="1" x14ac:dyDescent="0.15">
      <c r="J65" s="335">
        <v>27</v>
      </c>
      <c r="K65" s="11" t="s">
        <v>26</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0:44" ht="12.75" customHeight="1" x14ac:dyDescent="0.15">
      <c r="J66" s="335">
        <v>28</v>
      </c>
      <c r="K66" s="11" t="s">
        <v>27</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0:44" ht="12.75" customHeight="1" x14ac:dyDescent="0.15">
      <c r="J67" s="335">
        <v>29</v>
      </c>
      <c r="K67" s="11" t="s">
        <v>28</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0:44" ht="12.75" customHeight="1" x14ac:dyDescent="0.15">
      <c r="J68" s="335">
        <v>30</v>
      </c>
      <c r="K68" s="11" t="s">
        <v>29</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0:44" ht="12.75" customHeight="1" x14ac:dyDescent="0.15">
      <c r="J69" s="335">
        <v>31</v>
      </c>
      <c r="K69" s="11" t="s">
        <v>30</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0:44" ht="12.75" customHeight="1" x14ac:dyDescent="0.15">
      <c r="J70" s="335">
        <v>32</v>
      </c>
      <c r="K70" s="11" t="s">
        <v>31</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0:44" ht="12.75" customHeight="1" x14ac:dyDescent="0.15">
      <c r="J71" s="335">
        <v>33</v>
      </c>
      <c r="K71" s="11" t="s">
        <v>317</v>
      </c>
      <c r="L71" s="11" t="s">
        <v>418</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0:44" ht="12.75" customHeight="1" x14ac:dyDescent="0.15">
      <c r="J72" s="335">
        <v>34</v>
      </c>
      <c r="K72" s="11" t="s">
        <v>318</v>
      </c>
      <c r="L72" s="11" t="s">
        <v>419</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0:44" ht="12.75" customHeight="1" x14ac:dyDescent="0.15">
      <c r="J73" s="335">
        <v>35</v>
      </c>
      <c r="K73" s="11" t="s">
        <v>340</v>
      </c>
      <c r="L73" s="11" t="s">
        <v>420</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0:44" ht="12.75" customHeight="1" x14ac:dyDescent="0.15">
      <c r="J74" s="335">
        <v>36</v>
      </c>
      <c r="K74" s="11" t="s">
        <v>740</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12" si="26">IF(COUNTIF(AR$218:AR$235,$L74)=1,"O","")</f>
        <v/>
      </c>
    </row>
    <row r="75" spans="10:44" ht="12.75" customHeight="1" x14ac:dyDescent="0.15">
      <c r="J75" s="335">
        <v>37</v>
      </c>
      <c r="K75" s="11" t="s">
        <v>741</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0:44" ht="12.75" customHeight="1" x14ac:dyDescent="0.15">
      <c r="J76" s="335">
        <v>38</v>
      </c>
      <c r="K76" s="11" t="s">
        <v>742</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0:44" ht="12.75" customHeight="1" x14ac:dyDescent="0.15">
      <c r="J77" s="335">
        <v>39</v>
      </c>
      <c r="K77" s="11" t="s">
        <v>743</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0:44" ht="12.75" customHeight="1" x14ac:dyDescent="0.15">
      <c r="J78" s="335">
        <v>40</v>
      </c>
      <c r="K78" s="11" t="s">
        <v>744</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0:44" ht="12.75" customHeight="1" x14ac:dyDescent="0.15">
      <c r="J79" s="335">
        <v>41</v>
      </c>
      <c r="K79" s="11" t="s">
        <v>745</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0:44" ht="12.75" customHeight="1" x14ac:dyDescent="0.15">
      <c r="J80" s="335">
        <v>42</v>
      </c>
      <c r="K80" s="11" t="s">
        <v>746</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35">
        <v>43</v>
      </c>
      <c r="K81" s="11" t="s">
        <v>747</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35">
        <v>44</v>
      </c>
      <c r="K82" s="11" t="s">
        <v>748</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35">
        <v>45</v>
      </c>
      <c r="K83" s="11" t="s">
        <v>52</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35">
        <v>46</v>
      </c>
      <c r="K84" s="11" t="s">
        <v>53</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35">
        <v>47</v>
      </c>
      <c r="K85" s="11" t="s">
        <v>54</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35">
        <v>48</v>
      </c>
      <c r="K86" s="11" t="s">
        <v>55</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35">
        <v>49</v>
      </c>
      <c r="K87" s="11" t="s">
        <v>56</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35">
        <v>50</v>
      </c>
      <c r="K88" s="11" t="s">
        <v>57</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35">
        <v>51</v>
      </c>
      <c r="K89" s="11" t="s">
        <v>58</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35">
        <v>52</v>
      </c>
      <c r="K90" s="11" t="s">
        <v>59</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35">
        <v>53</v>
      </c>
      <c r="K91" s="11" t="s">
        <v>60</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35">
        <v>54</v>
      </c>
      <c r="K92" s="11" t="s">
        <v>61</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35">
        <v>55</v>
      </c>
      <c r="K93" s="11" t="s">
        <v>62</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35">
        <v>56</v>
      </c>
      <c r="K94" s="11" t="s">
        <v>63</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35">
        <v>57</v>
      </c>
      <c r="K95" s="11" t="s">
        <v>64</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35">
        <v>58</v>
      </c>
      <c r="K96" s="11" t="s">
        <v>65</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35">
        <v>59</v>
      </c>
      <c r="K97" s="11" t="s">
        <v>66</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35">
        <v>60</v>
      </c>
      <c r="K98" s="11" t="s">
        <v>67</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35">
        <v>61</v>
      </c>
      <c r="K99" s="11" t="s">
        <v>68</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35">
        <v>62</v>
      </c>
      <c r="K100" s="11" t="s">
        <v>69</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35">
        <v>63</v>
      </c>
      <c r="K101" s="11" t="s">
        <v>70</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35">
        <v>64</v>
      </c>
      <c r="K102" s="11" t="s">
        <v>71</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35">
        <v>65</v>
      </c>
      <c r="K103" s="11" t="s">
        <v>72</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35">
        <v>66</v>
      </c>
      <c r="K104" s="11" t="s">
        <v>73</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35">
        <v>67</v>
      </c>
      <c r="K105" s="11" t="s">
        <v>74</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35">
        <v>68</v>
      </c>
      <c r="K106" s="11" t="s">
        <v>75</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si="26"/>
        <v/>
      </c>
    </row>
    <row r="107" spans="10:44" ht="12.75" customHeight="1" x14ac:dyDescent="0.15">
      <c r="J107" s="335">
        <v>69</v>
      </c>
      <c r="K107" s="11" t="s">
        <v>76</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26"/>
        <v/>
      </c>
    </row>
    <row r="108" spans="10:44" ht="12.75" customHeight="1" x14ac:dyDescent="0.15">
      <c r="J108" s="335">
        <v>70</v>
      </c>
      <c r="K108" s="11" t="s">
        <v>77</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26"/>
        <v/>
      </c>
    </row>
    <row r="109" spans="10:44" ht="12.75" customHeight="1" x14ac:dyDescent="0.15">
      <c r="J109" s="335">
        <v>71</v>
      </c>
      <c r="K109" s="11" t="s">
        <v>78</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26"/>
        <v/>
      </c>
    </row>
    <row r="110" spans="10:44" ht="12.75" customHeight="1" x14ac:dyDescent="0.15">
      <c r="J110" s="335">
        <v>72</v>
      </c>
      <c r="K110" s="11" t="s">
        <v>79</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26"/>
        <v/>
      </c>
    </row>
    <row r="111" spans="10:44" ht="12.75" customHeight="1" x14ac:dyDescent="0.15">
      <c r="J111" s="335">
        <v>73</v>
      </c>
      <c r="K111" s="11" t="s">
        <v>80</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26"/>
        <v/>
      </c>
    </row>
    <row r="112" spans="10:44" ht="12.75" customHeight="1" x14ac:dyDescent="0.15">
      <c r="J112" s="335">
        <v>74</v>
      </c>
      <c r="K112" s="11" t="s">
        <v>81</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26"/>
        <v/>
      </c>
    </row>
    <row r="113" spans="10:44" ht="12.75" customHeight="1" x14ac:dyDescent="0.15">
      <c r="J113" s="335">
        <v>75</v>
      </c>
      <c r="K113" s="11" t="s">
        <v>82</v>
      </c>
      <c r="L113" s="11" t="str">
        <f>仕様書作成!DB144</f>
        <v>SY70M-39-3A-L8</v>
      </c>
      <c r="M113" s="11" t="str">
        <f>仕様書作成!DE144</f>
        <v/>
      </c>
      <c r="N113" s="11" t="str">
        <f t="shared" si="31"/>
        <v/>
      </c>
      <c r="T113" s="11" t="str">
        <f t="shared" ref="T113:AI116" si="34">IF(COUNTIF(T$218:T$235,$L113)=1,"O","")</f>
        <v/>
      </c>
      <c r="U113" s="11" t="str">
        <f t="shared" si="34"/>
        <v/>
      </c>
      <c r="V113" s="11" t="str">
        <f t="shared" si="34"/>
        <v/>
      </c>
      <c r="W113" s="11" t="str">
        <f t="shared" si="34"/>
        <v/>
      </c>
      <c r="X113" s="11" t="str">
        <f t="shared" si="34"/>
        <v/>
      </c>
      <c r="Y113" s="11" t="str">
        <f t="shared" si="34"/>
        <v/>
      </c>
      <c r="Z113" s="11" t="str">
        <f t="shared" si="34"/>
        <v/>
      </c>
      <c r="AA113" s="11" t="str">
        <f t="shared" si="34"/>
        <v/>
      </c>
      <c r="AB113" s="11" t="str">
        <f t="shared" si="34"/>
        <v/>
      </c>
      <c r="AC113" s="11" t="str">
        <f t="shared" si="34"/>
        <v/>
      </c>
      <c r="AD113" s="11" t="str">
        <f t="shared" si="34"/>
        <v/>
      </c>
      <c r="AE113" s="11" t="str">
        <f t="shared" si="34"/>
        <v/>
      </c>
      <c r="AF113" s="11" t="str">
        <f t="shared" si="34"/>
        <v/>
      </c>
      <c r="AG113" s="11" t="str">
        <f t="shared" si="34"/>
        <v/>
      </c>
      <c r="AH113" s="11" t="str">
        <f t="shared" si="34"/>
        <v/>
      </c>
      <c r="AI113" s="11" t="str">
        <f t="shared" si="34"/>
        <v/>
      </c>
      <c r="AJ113" s="11" t="str">
        <f t="shared" ref="AJ113:AR116" si="35">IF(COUNTIF(AJ$218:AJ$235,$L113)=1,"O","")</f>
        <v/>
      </c>
      <c r="AK113" s="11" t="str">
        <f t="shared" si="35"/>
        <v/>
      </c>
      <c r="AL113" s="11" t="str">
        <f t="shared" si="35"/>
        <v/>
      </c>
      <c r="AM113" s="11" t="str">
        <f t="shared" si="35"/>
        <v/>
      </c>
      <c r="AN113" s="11" t="str">
        <f t="shared" si="35"/>
        <v/>
      </c>
      <c r="AO113" s="11" t="str">
        <f t="shared" si="35"/>
        <v/>
      </c>
      <c r="AP113" s="11" t="str">
        <f t="shared" si="35"/>
        <v/>
      </c>
      <c r="AQ113" s="11" t="str">
        <f t="shared" si="35"/>
        <v/>
      </c>
      <c r="AR113" s="11" t="str">
        <f t="shared" si="35"/>
        <v/>
      </c>
    </row>
    <row r="114" spans="10:44" ht="12.75" customHeight="1" x14ac:dyDescent="0.15">
      <c r="J114" s="335">
        <v>76</v>
      </c>
      <c r="K114" s="11" t="s">
        <v>83</v>
      </c>
      <c r="L114" s="11" t="str">
        <f>仕様書作成!DB145</f>
        <v>SY70M-39-3A-L10</v>
      </c>
      <c r="M114" s="11" t="str">
        <f>仕様書作成!DE145</f>
        <v/>
      </c>
      <c r="N114" s="11" t="str">
        <f t="shared" si="31"/>
        <v/>
      </c>
      <c r="T114" s="11" t="str">
        <f t="shared" si="34"/>
        <v/>
      </c>
      <c r="U114" s="11" t="str">
        <f t="shared" si="34"/>
        <v/>
      </c>
      <c r="V114" s="11" t="str">
        <f t="shared" si="34"/>
        <v/>
      </c>
      <c r="W114" s="11" t="str">
        <f t="shared" si="34"/>
        <v/>
      </c>
      <c r="X114" s="11" t="str">
        <f t="shared" si="34"/>
        <v/>
      </c>
      <c r="Y114" s="11" t="str">
        <f t="shared" si="34"/>
        <v/>
      </c>
      <c r="Z114" s="11" t="str">
        <f t="shared" si="34"/>
        <v/>
      </c>
      <c r="AA114" s="11" t="str">
        <f t="shared" si="34"/>
        <v/>
      </c>
      <c r="AB114" s="11" t="str">
        <f t="shared" si="34"/>
        <v/>
      </c>
      <c r="AC114" s="11" t="str">
        <f t="shared" si="34"/>
        <v/>
      </c>
      <c r="AD114" s="11" t="str">
        <f t="shared" si="34"/>
        <v/>
      </c>
      <c r="AE114" s="11" t="str">
        <f t="shared" si="34"/>
        <v/>
      </c>
      <c r="AF114" s="11" t="str">
        <f t="shared" si="34"/>
        <v/>
      </c>
      <c r="AG114" s="11" t="str">
        <f t="shared" si="34"/>
        <v/>
      </c>
      <c r="AH114" s="11" t="str">
        <f t="shared" si="34"/>
        <v/>
      </c>
      <c r="AI114" s="11" t="str">
        <f t="shared" si="34"/>
        <v/>
      </c>
      <c r="AJ114" s="11" t="str">
        <f t="shared" si="35"/>
        <v/>
      </c>
      <c r="AK114" s="11" t="str">
        <f t="shared" si="35"/>
        <v/>
      </c>
      <c r="AL114" s="11" t="str">
        <f t="shared" si="35"/>
        <v/>
      </c>
      <c r="AM114" s="11" t="str">
        <f t="shared" si="35"/>
        <v/>
      </c>
      <c r="AN114" s="11" t="str">
        <f t="shared" si="35"/>
        <v/>
      </c>
      <c r="AO114" s="11" t="str">
        <f t="shared" si="35"/>
        <v/>
      </c>
      <c r="AP114" s="11" t="str">
        <f t="shared" si="35"/>
        <v/>
      </c>
      <c r="AQ114" s="11" t="str">
        <f t="shared" si="35"/>
        <v/>
      </c>
      <c r="AR114" s="11" t="str">
        <f t="shared" si="35"/>
        <v/>
      </c>
    </row>
    <row r="115" spans="10:44" ht="12.75" customHeight="1" x14ac:dyDescent="0.15">
      <c r="J115" s="335">
        <v>77</v>
      </c>
      <c r="K115" s="11" t="s">
        <v>84</v>
      </c>
      <c r="L115" s="11" t="str">
        <f>仕様書作成!DB146</f>
        <v>SY70M-39-3A-L12</v>
      </c>
      <c r="M115" s="11" t="str">
        <f>仕様書作成!DE146</f>
        <v/>
      </c>
      <c r="N115" s="11" t="str">
        <f t="shared" si="31"/>
        <v/>
      </c>
      <c r="T115" s="11" t="str">
        <f t="shared" si="34"/>
        <v/>
      </c>
      <c r="U115" s="11" t="str">
        <f t="shared" si="34"/>
        <v/>
      </c>
      <c r="V115" s="11" t="str">
        <f t="shared" si="34"/>
        <v/>
      </c>
      <c r="W115" s="11" t="str">
        <f t="shared" si="34"/>
        <v/>
      </c>
      <c r="X115" s="11" t="str">
        <f t="shared" si="34"/>
        <v/>
      </c>
      <c r="Y115" s="11" t="str">
        <f t="shared" si="34"/>
        <v/>
      </c>
      <c r="Z115" s="11" t="str">
        <f t="shared" si="34"/>
        <v/>
      </c>
      <c r="AA115" s="11" t="str">
        <f t="shared" si="34"/>
        <v/>
      </c>
      <c r="AB115" s="11" t="str">
        <f t="shared" si="34"/>
        <v/>
      </c>
      <c r="AC115" s="11" t="str">
        <f t="shared" si="34"/>
        <v/>
      </c>
      <c r="AD115" s="11" t="str">
        <f t="shared" si="34"/>
        <v/>
      </c>
      <c r="AE115" s="11" t="str">
        <f t="shared" si="34"/>
        <v/>
      </c>
      <c r="AF115" s="11" t="str">
        <f t="shared" si="34"/>
        <v/>
      </c>
      <c r="AG115" s="11" t="str">
        <f t="shared" si="34"/>
        <v/>
      </c>
      <c r="AH115" s="11" t="str">
        <f t="shared" si="34"/>
        <v/>
      </c>
      <c r="AI115" s="11" t="str">
        <f t="shared" si="34"/>
        <v/>
      </c>
      <c r="AJ115" s="11" t="str">
        <f t="shared" si="35"/>
        <v/>
      </c>
      <c r="AK115" s="11" t="str">
        <f t="shared" si="35"/>
        <v/>
      </c>
      <c r="AL115" s="11" t="str">
        <f t="shared" si="35"/>
        <v/>
      </c>
      <c r="AM115" s="11" t="str">
        <f t="shared" si="35"/>
        <v/>
      </c>
      <c r="AN115" s="11" t="str">
        <f t="shared" si="35"/>
        <v/>
      </c>
      <c r="AO115" s="11" t="str">
        <f t="shared" si="35"/>
        <v/>
      </c>
      <c r="AP115" s="11" t="str">
        <f t="shared" si="35"/>
        <v/>
      </c>
      <c r="AQ115" s="11" t="str">
        <f t="shared" si="35"/>
        <v/>
      </c>
      <c r="AR115" s="11" t="str">
        <f t="shared" si="35"/>
        <v/>
      </c>
    </row>
    <row r="116" spans="10:44" ht="12.75" customHeight="1" x14ac:dyDescent="0.15">
      <c r="J116" s="335">
        <v>78</v>
      </c>
      <c r="K116" s="11" t="s">
        <v>85</v>
      </c>
      <c r="L116" s="11" t="str">
        <f>仕様書作成!DB147</f>
        <v>SY70M-39-3A-LN11</v>
      </c>
      <c r="M116" s="11" t="str">
        <f>仕様書作成!DE147</f>
        <v/>
      </c>
      <c r="N116" s="11" t="str">
        <f t="shared" si="31"/>
        <v/>
      </c>
      <c r="T116" s="11" t="str">
        <f t="shared" si="34"/>
        <v/>
      </c>
      <c r="U116" s="11" t="str">
        <f t="shared" si="34"/>
        <v/>
      </c>
      <c r="V116" s="11" t="str">
        <f t="shared" si="34"/>
        <v/>
      </c>
      <c r="W116" s="11" t="str">
        <f t="shared" si="34"/>
        <v/>
      </c>
      <c r="X116" s="11" t="str">
        <f t="shared" si="34"/>
        <v/>
      </c>
      <c r="Y116" s="11" t="str">
        <f t="shared" si="34"/>
        <v/>
      </c>
      <c r="Z116" s="11" t="str">
        <f t="shared" si="34"/>
        <v/>
      </c>
      <c r="AA116" s="11" t="str">
        <f t="shared" si="34"/>
        <v/>
      </c>
      <c r="AB116" s="11" t="str">
        <f t="shared" si="34"/>
        <v/>
      </c>
      <c r="AC116" s="11" t="str">
        <f t="shared" si="34"/>
        <v/>
      </c>
      <c r="AD116" s="11" t="str">
        <f t="shared" si="34"/>
        <v/>
      </c>
      <c r="AE116" s="11" t="str">
        <f t="shared" si="34"/>
        <v/>
      </c>
      <c r="AF116" s="11" t="str">
        <f t="shared" si="34"/>
        <v/>
      </c>
      <c r="AG116" s="11" t="str">
        <f t="shared" si="34"/>
        <v/>
      </c>
      <c r="AH116" s="11" t="str">
        <f t="shared" si="34"/>
        <v/>
      </c>
      <c r="AI116" s="11" t="str">
        <f t="shared" si="34"/>
        <v/>
      </c>
      <c r="AJ116" s="11" t="str">
        <f t="shared" si="35"/>
        <v/>
      </c>
      <c r="AK116" s="11" t="str">
        <f t="shared" si="35"/>
        <v/>
      </c>
      <c r="AL116" s="11" t="str">
        <f t="shared" si="35"/>
        <v/>
      </c>
      <c r="AM116" s="11" t="str">
        <f t="shared" si="35"/>
        <v/>
      </c>
      <c r="AN116" s="11" t="str">
        <f t="shared" si="35"/>
        <v/>
      </c>
      <c r="AO116" s="11" t="str">
        <f t="shared" si="35"/>
        <v/>
      </c>
      <c r="AP116" s="11" t="str">
        <f t="shared" si="35"/>
        <v/>
      </c>
      <c r="AQ116" s="11" t="str">
        <f t="shared" si="35"/>
        <v/>
      </c>
      <c r="AR116" s="11" t="str">
        <f t="shared" si="35"/>
        <v/>
      </c>
    </row>
    <row r="117" spans="10:44" ht="12.75" customHeight="1" x14ac:dyDescent="0.15">
      <c r="J117" s="335">
        <v>79</v>
      </c>
      <c r="K117" s="11" t="s">
        <v>317</v>
      </c>
      <c r="L117" s="11" t="s">
        <v>997</v>
      </c>
      <c r="M117" s="11" t="str">
        <f>仕様書作成!DE148</f>
        <v/>
      </c>
      <c r="N117" s="11" t="str">
        <f t="shared" si="31"/>
        <v/>
      </c>
      <c r="T117" s="11" t="str">
        <f t="shared" ref="T117:AC119" si="36">IF(COUNTIF(T$218:T$235,$L117)=1,"O","")</f>
        <v/>
      </c>
      <c r="U117" s="11" t="str">
        <f t="shared" si="36"/>
        <v/>
      </c>
      <c r="V117" s="11" t="str">
        <f t="shared" si="36"/>
        <v/>
      </c>
      <c r="W117" s="11" t="str">
        <f t="shared" si="36"/>
        <v/>
      </c>
      <c r="X117" s="11" t="str">
        <f t="shared" si="36"/>
        <v/>
      </c>
      <c r="Y117" s="11" t="str">
        <f t="shared" si="36"/>
        <v/>
      </c>
      <c r="Z117" s="11" t="str">
        <f t="shared" si="36"/>
        <v/>
      </c>
      <c r="AA117" s="11" t="str">
        <f t="shared" si="36"/>
        <v/>
      </c>
      <c r="AB117" s="11" t="str">
        <f t="shared" si="36"/>
        <v/>
      </c>
      <c r="AC117" s="11" t="str">
        <f t="shared" si="36"/>
        <v/>
      </c>
      <c r="AD117" s="11" t="str">
        <f t="shared" ref="AD117:AR119" si="37">IF(COUNTIF(AD$218:AD$235,$L117)=1,"O","")</f>
        <v/>
      </c>
      <c r="AE117" s="11" t="str">
        <f t="shared" si="37"/>
        <v/>
      </c>
      <c r="AF117" s="11" t="str">
        <f t="shared" si="37"/>
        <v/>
      </c>
      <c r="AG117" s="11" t="str">
        <f t="shared" si="37"/>
        <v/>
      </c>
      <c r="AH117" s="11" t="str">
        <f t="shared" si="37"/>
        <v/>
      </c>
      <c r="AI117" s="11" t="str">
        <f t="shared" si="37"/>
        <v/>
      </c>
      <c r="AJ117" s="11" t="str">
        <f t="shared" si="37"/>
        <v/>
      </c>
      <c r="AK117" s="11" t="str">
        <f t="shared" si="37"/>
        <v/>
      </c>
      <c r="AL117" s="11" t="str">
        <f t="shared" si="37"/>
        <v/>
      </c>
      <c r="AM117" s="11" t="str">
        <f t="shared" si="37"/>
        <v/>
      </c>
      <c r="AN117" s="11" t="str">
        <f t="shared" si="37"/>
        <v/>
      </c>
      <c r="AO117" s="11" t="str">
        <f t="shared" si="37"/>
        <v/>
      </c>
      <c r="AP117" s="11" t="str">
        <f t="shared" si="37"/>
        <v/>
      </c>
      <c r="AQ117" s="11" t="str">
        <f t="shared" si="37"/>
        <v/>
      </c>
      <c r="AR117" s="11" t="str">
        <f t="shared" si="37"/>
        <v/>
      </c>
    </row>
    <row r="118" spans="10:44" ht="12.75" customHeight="1" x14ac:dyDescent="0.15">
      <c r="J118" s="335">
        <v>80</v>
      </c>
      <c r="K118" s="11" t="s">
        <v>318</v>
      </c>
      <c r="L118" s="11" t="s">
        <v>998</v>
      </c>
      <c r="M118" s="11" t="str">
        <f>仕様書作成!DE149</f>
        <v/>
      </c>
      <c r="N118" s="11" t="str">
        <f t="shared" si="31"/>
        <v/>
      </c>
      <c r="T118" s="11" t="str">
        <f t="shared" si="36"/>
        <v/>
      </c>
      <c r="U118" s="11" t="str">
        <f t="shared" si="36"/>
        <v/>
      </c>
      <c r="V118" s="11" t="str">
        <f t="shared" si="36"/>
        <v/>
      </c>
      <c r="W118" s="11" t="str">
        <f t="shared" si="36"/>
        <v/>
      </c>
      <c r="X118" s="11" t="str">
        <f t="shared" si="36"/>
        <v/>
      </c>
      <c r="Y118" s="11" t="str">
        <f t="shared" si="36"/>
        <v/>
      </c>
      <c r="Z118" s="11" t="str">
        <f t="shared" si="36"/>
        <v/>
      </c>
      <c r="AA118" s="11" t="str">
        <f t="shared" si="36"/>
        <v/>
      </c>
      <c r="AB118" s="11" t="str">
        <f t="shared" si="36"/>
        <v/>
      </c>
      <c r="AC118" s="11" t="str">
        <f t="shared" si="36"/>
        <v/>
      </c>
      <c r="AD118" s="11" t="str">
        <f t="shared" si="37"/>
        <v/>
      </c>
      <c r="AE118" s="11" t="str">
        <f t="shared" si="37"/>
        <v/>
      </c>
      <c r="AF118" s="11" t="str">
        <f t="shared" si="37"/>
        <v/>
      </c>
      <c r="AG118" s="11" t="str">
        <f t="shared" si="37"/>
        <v/>
      </c>
      <c r="AH118" s="11" t="str">
        <f t="shared" si="37"/>
        <v/>
      </c>
      <c r="AI118" s="11" t="str">
        <f t="shared" si="37"/>
        <v/>
      </c>
      <c r="AJ118" s="11" t="str">
        <f t="shared" si="37"/>
        <v/>
      </c>
      <c r="AK118" s="11" t="str">
        <f t="shared" si="37"/>
        <v/>
      </c>
      <c r="AL118" s="11" t="str">
        <f t="shared" si="37"/>
        <v/>
      </c>
      <c r="AM118" s="11" t="str">
        <f t="shared" si="37"/>
        <v/>
      </c>
      <c r="AN118" s="11" t="str">
        <f t="shared" si="37"/>
        <v/>
      </c>
      <c r="AO118" s="11" t="str">
        <f t="shared" si="37"/>
        <v/>
      </c>
      <c r="AP118" s="11" t="str">
        <f t="shared" si="37"/>
        <v/>
      </c>
      <c r="AQ118" s="11" t="str">
        <f t="shared" si="37"/>
        <v/>
      </c>
      <c r="AR118" s="11" t="str">
        <f t="shared" si="37"/>
        <v/>
      </c>
    </row>
    <row r="119" spans="10:44" ht="12.75" customHeight="1" x14ac:dyDescent="0.15">
      <c r="J119" s="335">
        <v>81</v>
      </c>
      <c r="K119" s="11" t="s">
        <v>340</v>
      </c>
      <c r="L119" s="11" t="s">
        <v>999</v>
      </c>
      <c r="M119" s="11" t="str">
        <f>仕様書作成!DE150</f>
        <v/>
      </c>
      <c r="N119" s="11" t="str">
        <f t="shared" si="31"/>
        <v/>
      </c>
      <c r="T119" s="11" t="str">
        <f t="shared" si="36"/>
        <v/>
      </c>
      <c r="U119" s="11" t="str">
        <f t="shared" si="36"/>
        <v/>
      </c>
      <c r="V119" s="11" t="str">
        <f t="shared" si="36"/>
        <v/>
      </c>
      <c r="W119" s="11" t="str">
        <f t="shared" si="36"/>
        <v/>
      </c>
      <c r="X119" s="11" t="str">
        <f t="shared" si="36"/>
        <v/>
      </c>
      <c r="Y119" s="11" t="str">
        <f t="shared" si="36"/>
        <v/>
      </c>
      <c r="Z119" s="11" t="str">
        <f t="shared" si="36"/>
        <v/>
      </c>
      <c r="AA119" s="11" t="str">
        <f t="shared" si="36"/>
        <v/>
      </c>
      <c r="AB119" s="11" t="str">
        <f t="shared" si="36"/>
        <v/>
      </c>
      <c r="AC119" s="11" t="str">
        <f t="shared" si="36"/>
        <v/>
      </c>
      <c r="AD119" s="11" t="str">
        <f t="shared" si="37"/>
        <v/>
      </c>
      <c r="AE119" s="11" t="str">
        <f t="shared" si="37"/>
        <v/>
      </c>
      <c r="AF119" s="11" t="str">
        <f t="shared" si="37"/>
        <v/>
      </c>
      <c r="AG119" s="11" t="str">
        <f t="shared" si="37"/>
        <v/>
      </c>
      <c r="AH119" s="11" t="str">
        <f t="shared" si="37"/>
        <v/>
      </c>
      <c r="AI119" s="11" t="str">
        <f t="shared" si="37"/>
        <v/>
      </c>
      <c r="AJ119" s="11" t="str">
        <f t="shared" si="37"/>
        <v/>
      </c>
      <c r="AK119" s="11" t="str">
        <f t="shared" si="37"/>
        <v/>
      </c>
      <c r="AL119" s="11" t="str">
        <f t="shared" si="37"/>
        <v/>
      </c>
      <c r="AM119" s="11" t="str">
        <f t="shared" si="37"/>
        <v/>
      </c>
      <c r="AN119" s="11" t="str">
        <f t="shared" si="37"/>
        <v/>
      </c>
      <c r="AO119" s="11" t="str">
        <f t="shared" si="37"/>
        <v/>
      </c>
      <c r="AP119" s="11" t="str">
        <f t="shared" si="37"/>
        <v/>
      </c>
      <c r="AQ119" s="11" t="str">
        <f t="shared" si="37"/>
        <v/>
      </c>
      <c r="AR119" s="11" t="str">
        <f t="shared" si="37"/>
        <v/>
      </c>
    </row>
    <row r="120" spans="10:44" ht="12.75" customHeight="1" x14ac:dyDescent="0.15">
      <c r="J120" s="335">
        <v>82</v>
      </c>
      <c r="K120" s="11" t="s">
        <v>32</v>
      </c>
      <c r="L120" s="11" t="str">
        <f>仕様書作成!DB153</f>
        <v>SY70M-40-1A</v>
      </c>
      <c r="M120" s="11" t="str">
        <f>仕様書作成!DE153</f>
        <v/>
      </c>
      <c r="N120" s="11" t="str">
        <f t="shared" si="31"/>
        <v/>
      </c>
      <c r="T120" s="11" t="str">
        <f>IF(仕様書作成!K76="→","&gt;","")</f>
        <v/>
      </c>
      <c r="U120" s="11" t="str">
        <f>IF(仕様書作成!L76="→","&gt;","")</f>
        <v/>
      </c>
      <c r="V120" s="11" t="str">
        <f>IF(仕様書作成!M76="→","&gt;","")</f>
        <v/>
      </c>
      <c r="W120" s="11" t="str">
        <f>IF(仕様書作成!N76="→","&gt;","")</f>
        <v/>
      </c>
      <c r="X120" s="11" t="str">
        <f>IF(仕様書作成!O76="→","&gt;","")</f>
        <v/>
      </c>
      <c r="Y120" s="11" t="str">
        <f>IF(仕様書作成!P76="→","&gt;","")</f>
        <v/>
      </c>
      <c r="Z120" s="11" t="str">
        <f>IF(仕様書作成!Q76="→","&gt;","")</f>
        <v/>
      </c>
      <c r="AA120" s="11" t="str">
        <f>IF(仕様書作成!R76="→","&gt;","")</f>
        <v/>
      </c>
      <c r="AB120" s="11" t="str">
        <f>IF(仕様書作成!S76="→","&gt;","")</f>
        <v/>
      </c>
      <c r="AC120" s="11" t="str">
        <f>IF(仕様書作成!T76="→","&gt;","")</f>
        <v/>
      </c>
      <c r="AD120" s="11" t="str">
        <f>IF(仕様書作成!U76="→","&gt;","")</f>
        <v/>
      </c>
      <c r="AE120" s="11" t="str">
        <f>IF(仕様書作成!V76="→","&gt;","")</f>
        <v/>
      </c>
      <c r="AF120" s="11" t="str">
        <f>IF(仕様書作成!W76="→","&gt;","")</f>
        <v/>
      </c>
      <c r="AG120" s="11" t="str">
        <f>IF(仕様書作成!X76="→","&gt;","")</f>
        <v/>
      </c>
      <c r="AH120" s="11" t="str">
        <f>IF(仕様書作成!Y76="→","&gt;","")</f>
        <v/>
      </c>
      <c r="AI120" s="11" t="str">
        <f>IF(仕様書作成!Z76="→","&gt;","")</f>
        <v/>
      </c>
      <c r="AJ120" s="11" t="str">
        <f>IF(仕様書作成!AA76="→","&gt;","")</f>
        <v/>
      </c>
      <c r="AK120" s="11" t="str">
        <f>IF(仕様書作成!AB76="→","&gt;","")</f>
        <v/>
      </c>
      <c r="AL120" s="11" t="str">
        <f>IF(仕様書作成!AC76="→","&gt;","")</f>
        <v/>
      </c>
      <c r="AM120" s="11" t="str">
        <f>IF(仕様書作成!AD76="→","&gt;","")</f>
        <v/>
      </c>
      <c r="AN120" s="11" t="str">
        <f>IF(仕様書作成!AE76="→","&gt;","")</f>
        <v/>
      </c>
      <c r="AO120" s="11" t="str">
        <f>IF(仕様書作成!AF76="→","&gt;","")</f>
        <v/>
      </c>
      <c r="AP120" s="11" t="str">
        <f>IF(仕様書作成!AG76="→","&gt;","")</f>
        <v/>
      </c>
      <c r="AQ120" s="11" t="str">
        <f>IF(仕様書作成!AH76="→","&gt;","")</f>
        <v/>
      </c>
      <c r="AR120" s="11" t="str">
        <f t="shared" ref="AR120:AR127" si="38">IF(COUNTIF(AR$218:AR$235,$L120)=1,"O","")</f>
        <v/>
      </c>
    </row>
    <row r="121" spans="10:44" ht="12.75" customHeight="1" x14ac:dyDescent="0.15">
      <c r="J121" s="335">
        <v>83</v>
      </c>
      <c r="K121" s="11" t="s">
        <v>320</v>
      </c>
      <c r="L121" s="11" t="str">
        <f>仕様書作成!DB154</f>
        <v>SY70M-40-1A</v>
      </c>
      <c r="M121" s="11" t="str">
        <f>仕様書作成!DE154</f>
        <v/>
      </c>
      <c r="N121" s="11" t="str">
        <f t="shared" si="31"/>
        <v/>
      </c>
      <c r="T121" s="11" t="str">
        <f>IF(仕様書作成!K77="→","&gt;","")</f>
        <v/>
      </c>
      <c r="U121" s="11" t="str">
        <f>IF(仕様書作成!L77="→","&gt;","")</f>
        <v/>
      </c>
      <c r="V121" s="11" t="str">
        <f>IF(仕様書作成!M77="→","&gt;","")</f>
        <v/>
      </c>
      <c r="W121" s="11" t="str">
        <f>IF(仕様書作成!N77="→","&gt;","")</f>
        <v/>
      </c>
      <c r="X121" s="11" t="str">
        <f>IF(仕様書作成!O77="→","&gt;","")</f>
        <v/>
      </c>
      <c r="Y121" s="11" t="str">
        <f>IF(仕様書作成!P77="→","&gt;","")</f>
        <v/>
      </c>
      <c r="Z121" s="11" t="str">
        <f>IF(仕様書作成!Q77="→","&gt;","")</f>
        <v/>
      </c>
      <c r="AA121" s="11" t="str">
        <f>IF(仕様書作成!R77="→","&gt;","")</f>
        <v/>
      </c>
      <c r="AB121" s="11" t="str">
        <f>IF(仕様書作成!S77="→","&gt;","")</f>
        <v/>
      </c>
      <c r="AC121" s="11" t="str">
        <f>IF(仕様書作成!T77="→","&gt;","")</f>
        <v/>
      </c>
      <c r="AD121" s="11" t="str">
        <f>IF(仕様書作成!U77="→","&gt;","")</f>
        <v/>
      </c>
      <c r="AE121" s="11" t="str">
        <f>IF(仕様書作成!V77="→","&gt;","")</f>
        <v/>
      </c>
      <c r="AF121" s="11" t="str">
        <f>IF(仕様書作成!W77="→","&gt;","")</f>
        <v/>
      </c>
      <c r="AG121" s="11" t="str">
        <f>IF(仕様書作成!X77="→","&gt;","")</f>
        <v/>
      </c>
      <c r="AH121" s="11" t="str">
        <f>IF(仕様書作成!Y77="→","&gt;","")</f>
        <v/>
      </c>
      <c r="AI121" s="11" t="str">
        <f>IF(仕様書作成!Z77="→","&gt;","")</f>
        <v/>
      </c>
      <c r="AJ121" s="11" t="str">
        <f>IF(仕様書作成!AA77="→","&gt;","")</f>
        <v/>
      </c>
      <c r="AK121" s="11" t="str">
        <f>IF(仕様書作成!AB77="→","&gt;","")</f>
        <v/>
      </c>
      <c r="AL121" s="11" t="str">
        <f>IF(仕様書作成!AC77="→","&gt;","")</f>
        <v/>
      </c>
      <c r="AM121" s="11" t="str">
        <f>IF(仕様書作成!AD77="→","&gt;","")</f>
        <v/>
      </c>
      <c r="AN121" s="11" t="str">
        <f>IF(仕様書作成!AE77="→","&gt;","")</f>
        <v/>
      </c>
      <c r="AO121" s="11" t="str">
        <f>IF(仕様書作成!AF77="→","&gt;","")</f>
        <v/>
      </c>
      <c r="AP121" s="11" t="str">
        <f>IF(仕様書作成!AG77="→","&gt;","")</f>
        <v/>
      </c>
      <c r="AQ121" s="11" t="str">
        <f>IF(仕様書作成!AH77="→","&gt;","")</f>
        <v/>
      </c>
      <c r="AR121" s="11" t="str">
        <f t="shared" si="38"/>
        <v/>
      </c>
    </row>
    <row r="122" spans="10:44" ht="12.75" customHeight="1" x14ac:dyDescent="0.15">
      <c r="J122" s="335">
        <v>84</v>
      </c>
      <c r="K122" s="11" t="s">
        <v>740</v>
      </c>
      <c r="L122" s="11" t="str">
        <f>仕様書作成!DB155</f>
        <v>SY70M-M1-P</v>
      </c>
      <c r="M122" s="11" t="str">
        <f>仕様書作成!DE155</f>
        <v/>
      </c>
      <c r="N122" s="11" t="str">
        <f t="shared" si="31"/>
        <v/>
      </c>
      <c r="T122" s="11" t="str">
        <f t="shared" ref="T122:AC127" si="39">IF(COUNTIF(T$218:T$235,$L122)=1,"O","")</f>
        <v/>
      </c>
      <c r="U122" s="11" t="str">
        <f t="shared" si="39"/>
        <v/>
      </c>
      <c r="V122" s="11" t="str">
        <f t="shared" si="39"/>
        <v/>
      </c>
      <c r="W122" s="11" t="str">
        <f t="shared" si="39"/>
        <v/>
      </c>
      <c r="X122" s="11" t="str">
        <f t="shared" si="39"/>
        <v/>
      </c>
      <c r="Y122" s="11" t="str">
        <f t="shared" si="39"/>
        <v/>
      </c>
      <c r="Z122" s="11" t="str">
        <f t="shared" si="39"/>
        <v/>
      </c>
      <c r="AA122" s="11" t="str">
        <f t="shared" si="39"/>
        <v/>
      </c>
      <c r="AB122" s="11" t="str">
        <f t="shared" si="39"/>
        <v/>
      </c>
      <c r="AC122" s="11" t="str">
        <f t="shared" si="39"/>
        <v/>
      </c>
      <c r="AD122" s="11" t="str">
        <f t="shared" ref="AD122:AQ127" si="40">IF(COUNTIF(AD$218:AD$235,$L122)=1,"O","")</f>
        <v/>
      </c>
      <c r="AE122" s="11" t="str">
        <f t="shared" si="40"/>
        <v/>
      </c>
      <c r="AF122" s="11" t="str">
        <f t="shared" si="40"/>
        <v/>
      </c>
      <c r="AG122" s="11" t="str">
        <f t="shared" si="40"/>
        <v/>
      </c>
      <c r="AH122" s="11" t="str">
        <f t="shared" si="40"/>
        <v/>
      </c>
      <c r="AI122" s="11" t="str">
        <f t="shared" si="40"/>
        <v/>
      </c>
      <c r="AJ122" s="11" t="str">
        <f t="shared" si="40"/>
        <v/>
      </c>
      <c r="AK122" s="11" t="str">
        <f t="shared" si="40"/>
        <v/>
      </c>
      <c r="AL122" s="11" t="str">
        <f t="shared" si="40"/>
        <v/>
      </c>
      <c r="AM122" s="11" t="str">
        <f t="shared" si="40"/>
        <v/>
      </c>
      <c r="AN122" s="11" t="str">
        <f t="shared" si="40"/>
        <v/>
      </c>
      <c r="AO122" s="11" t="str">
        <f t="shared" si="40"/>
        <v/>
      </c>
      <c r="AP122" s="11" t="str">
        <f t="shared" si="40"/>
        <v/>
      </c>
      <c r="AQ122" s="11" t="str">
        <f t="shared" si="40"/>
        <v/>
      </c>
      <c r="AR122" s="11" t="str">
        <f t="shared" si="38"/>
        <v/>
      </c>
    </row>
    <row r="123" spans="10:44" ht="12.75" customHeight="1" x14ac:dyDescent="0.15">
      <c r="J123" s="335">
        <v>85</v>
      </c>
      <c r="K123" s="11" t="s">
        <v>741</v>
      </c>
      <c r="L123" s="11" t="str">
        <f>仕様書作成!DB156</f>
        <v>SY70M-M1-A1</v>
      </c>
      <c r="M123" s="11" t="str">
        <f>仕様書作成!DE156</f>
        <v/>
      </c>
      <c r="N123" s="11" t="str">
        <f t="shared" si="31"/>
        <v/>
      </c>
      <c r="T123" s="11" t="str">
        <f t="shared" si="39"/>
        <v/>
      </c>
      <c r="U123" s="11" t="str">
        <f t="shared" si="39"/>
        <v/>
      </c>
      <c r="V123" s="11" t="str">
        <f t="shared" si="39"/>
        <v/>
      </c>
      <c r="W123" s="11" t="str">
        <f t="shared" si="39"/>
        <v/>
      </c>
      <c r="X123" s="11" t="str">
        <f t="shared" si="39"/>
        <v/>
      </c>
      <c r="Y123" s="11" t="str">
        <f t="shared" si="39"/>
        <v/>
      </c>
      <c r="Z123" s="11" t="str">
        <f t="shared" si="39"/>
        <v/>
      </c>
      <c r="AA123" s="11" t="str">
        <f t="shared" si="39"/>
        <v/>
      </c>
      <c r="AB123" s="11" t="str">
        <f t="shared" si="39"/>
        <v/>
      </c>
      <c r="AC123" s="11" t="str">
        <f t="shared" si="39"/>
        <v/>
      </c>
      <c r="AD123" s="11" t="str">
        <f t="shared" si="40"/>
        <v/>
      </c>
      <c r="AE123" s="11" t="str">
        <f t="shared" si="40"/>
        <v/>
      </c>
      <c r="AF123" s="11" t="str">
        <f t="shared" si="40"/>
        <v/>
      </c>
      <c r="AG123" s="11" t="str">
        <f t="shared" si="40"/>
        <v/>
      </c>
      <c r="AH123" s="11" t="str">
        <f t="shared" si="40"/>
        <v/>
      </c>
      <c r="AI123" s="11" t="str">
        <f t="shared" si="40"/>
        <v/>
      </c>
      <c r="AJ123" s="11" t="str">
        <f t="shared" si="40"/>
        <v/>
      </c>
      <c r="AK123" s="11" t="str">
        <f t="shared" si="40"/>
        <v/>
      </c>
      <c r="AL123" s="11" t="str">
        <f t="shared" si="40"/>
        <v/>
      </c>
      <c r="AM123" s="11" t="str">
        <f t="shared" si="40"/>
        <v/>
      </c>
      <c r="AN123" s="11" t="str">
        <f t="shared" si="40"/>
        <v/>
      </c>
      <c r="AO123" s="11" t="str">
        <f t="shared" si="40"/>
        <v/>
      </c>
      <c r="AP123" s="11" t="str">
        <f t="shared" si="40"/>
        <v/>
      </c>
      <c r="AQ123" s="11" t="str">
        <f t="shared" si="40"/>
        <v/>
      </c>
      <c r="AR123" s="11" t="str">
        <f t="shared" si="38"/>
        <v/>
      </c>
    </row>
    <row r="124" spans="10:44" ht="12.75" customHeight="1" x14ac:dyDescent="0.15">
      <c r="J124" s="335">
        <v>86</v>
      </c>
      <c r="K124" s="11" t="s">
        <v>742</v>
      </c>
      <c r="L124" s="11" t="str">
        <f>仕様書作成!DB157</f>
        <v>SY70M-M1-B1</v>
      </c>
      <c r="M124" s="11" t="str">
        <f>仕様書作成!DE157</f>
        <v/>
      </c>
      <c r="N124" s="11" t="str">
        <f t="shared" si="31"/>
        <v/>
      </c>
      <c r="T124" s="11" t="str">
        <f t="shared" si="39"/>
        <v/>
      </c>
      <c r="U124" s="11" t="str">
        <f t="shared" si="39"/>
        <v/>
      </c>
      <c r="V124" s="11" t="str">
        <f t="shared" si="39"/>
        <v/>
      </c>
      <c r="W124" s="11" t="str">
        <f t="shared" si="39"/>
        <v/>
      </c>
      <c r="X124" s="11" t="str">
        <f t="shared" si="39"/>
        <v/>
      </c>
      <c r="Y124" s="11" t="str">
        <f t="shared" si="39"/>
        <v/>
      </c>
      <c r="Z124" s="11" t="str">
        <f t="shared" si="39"/>
        <v/>
      </c>
      <c r="AA124" s="11" t="str">
        <f t="shared" si="39"/>
        <v/>
      </c>
      <c r="AB124" s="11" t="str">
        <f t="shared" si="39"/>
        <v/>
      </c>
      <c r="AC124" s="11" t="str">
        <f t="shared" si="39"/>
        <v/>
      </c>
      <c r="AD124" s="11" t="str">
        <f t="shared" si="40"/>
        <v/>
      </c>
      <c r="AE124" s="11" t="str">
        <f t="shared" si="40"/>
        <v/>
      </c>
      <c r="AF124" s="11" t="str">
        <f t="shared" si="40"/>
        <v/>
      </c>
      <c r="AG124" s="11" t="str">
        <f t="shared" si="40"/>
        <v/>
      </c>
      <c r="AH124" s="11" t="str">
        <f t="shared" si="40"/>
        <v/>
      </c>
      <c r="AI124" s="11" t="str">
        <f t="shared" si="40"/>
        <v/>
      </c>
      <c r="AJ124" s="11" t="str">
        <f t="shared" si="40"/>
        <v/>
      </c>
      <c r="AK124" s="11" t="str">
        <f t="shared" si="40"/>
        <v/>
      </c>
      <c r="AL124" s="11" t="str">
        <f t="shared" si="40"/>
        <v/>
      </c>
      <c r="AM124" s="11" t="str">
        <f t="shared" si="40"/>
        <v/>
      </c>
      <c r="AN124" s="11" t="str">
        <f t="shared" si="40"/>
        <v/>
      </c>
      <c r="AO124" s="11" t="str">
        <f t="shared" si="40"/>
        <v/>
      </c>
      <c r="AP124" s="11" t="str">
        <f t="shared" si="40"/>
        <v/>
      </c>
      <c r="AQ124" s="11" t="str">
        <f t="shared" si="40"/>
        <v/>
      </c>
      <c r="AR124" s="11" t="str">
        <f t="shared" si="38"/>
        <v/>
      </c>
    </row>
    <row r="125" spans="10:44" ht="12.75" customHeight="1" x14ac:dyDescent="0.15">
      <c r="J125" s="335">
        <v>87</v>
      </c>
      <c r="K125" s="11" t="s">
        <v>743</v>
      </c>
      <c r="L125" s="11" t="str">
        <f>仕様書作成!DB158</f>
        <v>SY70M-00-P</v>
      </c>
      <c r="M125" s="11" t="str">
        <f>仕様書作成!DE158</f>
        <v/>
      </c>
      <c r="N125" s="11" t="str">
        <f t="shared" si="31"/>
        <v/>
      </c>
      <c r="T125" s="11" t="str">
        <f t="shared" si="39"/>
        <v/>
      </c>
      <c r="U125" s="11" t="str">
        <f t="shared" si="39"/>
        <v/>
      </c>
      <c r="V125" s="11" t="str">
        <f t="shared" si="39"/>
        <v/>
      </c>
      <c r="W125" s="11" t="str">
        <f t="shared" si="39"/>
        <v/>
      </c>
      <c r="X125" s="11" t="str">
        <f t="shared" si="39"/>
        <v/>
      </c>
      <c r="Y125" s="11" t="str">
        <f t="shared" si="39"/>
        <v/>
      </c>
      <c r="Z125" s="11" t="str">
        <f t="shared" si="39"/>
        <v/>
      </c>
      <c r="AA125" s="11" t="str">
        <f t="shared" si="39"/>
        <v/>
      </c>
      <c r="AB125" s="11" t="str">
        <f t="shared" si="39"/>
        <v/>
      </c>
      <c r="AC125" s="11" t="str">
        <f t="shared" si="39"/>
        <v/>
      </c>
      <c r="AD125" s="11" t="str">
        <f t="shared" si="40"/>
        <v/>
      </c>
      <c r="AE125" s="11" t="str">
        <f t="shared" si="40"/>
        <v/>
      </c>
      <c r="AF125" s="11" t="str">
        <f t="shared" si="40"/>
        <v/>
      </c>
      <c r="AG125" s="11" t="str">
        <f t="shared" si="40"/>
        <v/>
      </c>
      <c r="AH125" s="11" t="str">
        <f t="shared" si="40"/>
        <v/>
      </c>
      <c r="AI125" s="11" t="str">
        <f t="shared" si="40"/>
        <v/>
      </c>
      <c r="AJ125" s="11" t="str">
        <f t="shared" si="40"/>
        <v/>
      </c>
      <c r="AK125" s="11" t="str">
        <f t="shared" si="40"/>
        <v/>
      </c>
      <c r="AL125" s="11" t="str">
        <f t="shared" si="40"/>
        <v/>
      </c>
      <c r="AM125" s="11" t="str">
        <f t="shared" si="40"/>
        <v/>
      </c>
      <c r="AN125" s="11" t="str">
        <f t="shared" si="40"/>
        <v/>
      </c>
      <c r="AO125" s="11" t="str">
        <f t="shared" si="40"/>
        <v/>
      </c>
      <c r="AP125" s="11" t="str">
        <f t="shared" si="40"/>
        <v/>
      </c>
      <c r="AQ125" s="11" t="str">
        <f t="shared" si="40"/>
        <v/>
      </c>
      <c r="AR125" s="11" t="str">
        <f t="shared" si="38"/>
        <v/>
      </c>
    </row>
    <row r="126" spans="10:44" ht="12.75" customHeight="1" x14ac:dyDescent="0.15">
      <c r="J126" s="335">
        <v>88</v>
      </c>
      <c r="K126" s="11" t="s">
        <v>744</v>
      </c>
      <c r="L126" s="11" t="str">
        <f>仕様書作成!DB159</f>
        <v>SY70M-00-A1</v>
      </c>
      <c r="M126" s="11" t="str">
        <f>仕様書作成!DE159</f>
        <v/>
      </c>
      <c r="N126" s="11" t="str">
        <f t="shared" si="31"/>
        <v/>
      </c>
      <c r="T126" s="11" t="str">
        <f t="shared" si="39"/>
        <v/>
      </c>
      <c r="U126" s="11" t="str">
        <f t="shared" si="39"/>
        <v/>
      </c>
      <c r="V126" s="11" t="str">
        <f t="shared" si="39"/>
        <v/>
      </c>
      <c r="W126" s="11" t="str">
        <f t="shared" si="39"/>
        <v/>
      </c>
      <c r="X126" s="11" t="str">
        <f t="shared" si="39"/>
        <v/>
      </c>
      <c r="Y126" s="11" t="str">
        <f t="shared" si="39"/>
        <v/>
      </c>
      <c r="Z126" s="11" t="str">
        <f t="shared" si="39"/>
        <v/>
      </c>
      <c r="AA126" s="11" t="str">
        <f t="shared" si="39"/>
        <v/>
      </c>
      <c r="AB126" s="11" t="str">
        <f t="shared" si="39"/>
        <v/>
      </c>
      <c r="AC126" s="11" t="str">
        <f t="shared" si="39"/>
        <v/>
      </c>
      <c r="AD126" s="11" t="str">
        <f t="shared" si="40"/>
        <v/>
      </c>
      <c r="AE126" s="11" t="str">
        <f t="shared" si="40"/>
        <v/>
      </c>
      <c r="AF126" s="11" t="str">
        <f t="shared" si="40"/>
        <v/>
      </c>
      <c r="AG126" s="11" t="str">
        <f t="shared" si="40"/>
        <v/>
      </c>
      <c r="AH126" s="11" t="str">
        <f t="shared" si="40"/>
        <v/>
      </c>
      <c r="AI126" s="11" t="str">
        <f t="shared" si="40"/>
        <v/>
      </c>
      <c r="AJ126" s="11" t="str">
        <f t="shared" si="40"/>
        <v/>
      </c>
      <c r="AK126" s="11" t="str">
        <f t="shared" si="40"/>
        <v/>
      </c>
      <c r="AL126" s="11" t="str">
        <f t="shared" si="40"/>
        <v/>
      </c>
      <c r="AM126" s="11" t="str">
        <f t="shared" si="40"/>
        <v/>
      </c>
      <c r="AN126" s="11" t="str">
        <f t="shared" si="40"/>
        <v/>
      </c>
      <c r="AO126" s="11" t="str">
        <f t="shared" si="40"/>
        <v/>
      </c>
      <c r="AP126" s="11" t="str">
        <f t="shared" si="40"/>
        <v/>
      </c>
      <c r="AQ126" s="11" t="str">
        <f t="shared" si="40"/>
        <v/>
      </c>
      <c r="AR126" s="11" t="str">
        <f t="shared" si="38"/>
        <v/>
      </c>
    </row>
    <row r="127" spans="10:44" ht="12.75" customHeight="1" x14ac:dyDescent="0.15">
      <c r="J127" s="335">
        <v>89</v>
      </c>
      <c r="K127" s="11" t="s">
        <v>745</v>
      </c>
      <c r="L127" s="11" t="str">
        <f>仕様書作成!DB160</f>
        <v>SY70M-00-B1</v>
      </c>
      <c r="M127" s="11" t="str">
        <f>仕様書作成!DE160</f>
        <v/>
      </c>
      <c r="N127" s="11" t="str">
        <f t="shared" si="31"/>
        <v/>
      </c>
      <c r="T127" s="11" t="str">
        <f t="shared" si="39"/>
        <v/>
      </c>
      <c r="U127" s="11" t="str">
        <f t="shared" si="39"/>
        <v/>
      </c>
      <c r="V127" s="11" t="str">
        <f t="shared" si="39"/>
        <v/>
      </c>
      <c r="W127" s="11" t="str">
        <f t="shared" si="39"/>
        <v/>
      </c>
      <c r="X127" s="11" t="str">
        <f t="shared" si="39"/>
        <v/>
      </c>
      <c r="Y127" s="11" t="str">
        <f t="shared" si="39"/>
        <v/>
      </c>
      <c r="Z127" s="11" t="str">
        <f t="shared" si="39"/>
        <v/>
      </c>
      <c r="AA127" s="11" t="str">
        <f t="shared" si="39"/>
        <v/>
      </c>
      <c r="AB127" s="11" t="str">
        <f t="shared" si="39"/>
        <v/>
      </c>
      <c r="AC127" s="11" t="str">
        <f t="shared" si="39"/>
        <v/>
      </c>
      <c r="AD127" s="11" t="str">
        <f t="shared" si="40"/>
        <v/>
      </c>
      <c r="AE127" s="11" t="str">
        <f t="shared" si="40"/>
        <v/>
      </c>
      <c r="AF127" s="11" t="str">
        <f t="shared" si="40"/>
        <v/>
      </c>
      <c r="AG127" s="11" t="str">
        <f t="shared" si="40"/>
        <v/>
      </c>
      <c r="AH127" s="11" t="str">
        <f t="shared" si="40"/>
        <v/>
      </c>
      <c r="AI127" s="11" t="str">
        <f t="shared" si="40"/>
        <v/>
      </c>
      <c r="AJ127" s="11" t="str">
        <f t="shared" si="40"/>
        <v/>
      </c>
      <c r="AK127" s="11" t="str">
        <f t="shared" si="40"/>
        <v/>
      </c>
      <c r="AL127" s="11" t="str">
        <f t="shared" si="40"/>
        <v/>
      </c>
      <c r="AM127" s="11" t="str">
        <f t="shared" si="40"/>
        <v/>
      </c>
      <c r="AN127" s="11" t="str">
        <f t="shared" si="40"/>
        <v/>
      </c>
      <c r="AO127" s="11" t="str">
        <f t="shared" si="40"/>
        <v/>
      </c>
      <c r="AP127" s="11" t="str">
        <f t="shared" si="40"/>
        <v/>
      </c>
      <c r="AQ127" s="11" t="str">
        <f t="shared" si="40"/>
        <v/>
      </c>
      <c r="AR127" s="11" t="str">
        <f t="shared" si="38"/>
        <v/>
      </c>
    </row>
    <row r="128" spans="10:44" ht="12.75" customHeight="1" x14ac:dyDescent="0.15">
      <c r="J128" s="335">
        <v>90</v>
      </c>
      <c r="K128" s="11" t="s">
        <v>746</v>
      </c>
      <c r="L128" s="11" t="str">
        <f>仕様書作成!DB161</f>
        <v>SY70M-N0-P</v>
      </c>
      <c r="M128" s="11" t="str">
        <f>仕様書作成!DE161</f>
        <v/>
      </c>
      <c r="N128" s="11" t="str">
        <f t="shared" si="31"/>
        <v/>
      </c>
      <c r="T128" s="11" t="str">
        <f t="shared" ref="T128:AI130" si="41">IF(COUNTIF(T$218:T$235,$L128)=1,"O","")</f>
        <v/>
      </c>
      <c r="U128" s="11" t="str">
        <f t="shared" si="41"/>
        <v/>
      </c>
      <c r="V128" s="11" t="str">
        <f t="shared" si="41"/>
        <v/>
      </c>
      <c r="W128" s="11" t="str">
        <f t="shared" si="41"/>
        <v/>
      </c>
      <c r="X128" s="11" t="str">
        <f t="shared" si="41"/>
        <v/>
      </c>
      <c r="Y128" s="11" t="str">
        <f t="shared" si="41"/>
        <v/>
      </c>
      <c r="Z128" s="11" t="str">
        <f t="shared" si="41"/>
        <v/>
      </c>
      <c r="AA128" s="11" t="str">
        <f t="shared" si="41"/>
        <v/>
      </c>
      <c r="AB128" s="11" t="str">
        <f t="shared" si="41"/>
        <v/>
      </c>
      <c r="AC128" s="11" t="str">
        <f t="shared" si="41"/>
        <v/>
      </c>
      <c r="AD128" s="11" t="str">
        <f t="shared" si="41"/>
        <v/>
      </c>
      <c r="AE128" s="11" t="str">
        <f t="shared" si="41"/>
        <v/>
      </c>
      <c r="AF128" s="11" t="str">
        <f t="shared" si="41"/>
        <v/>
      </c>
      <c r="AG128" s="11" t="str">
        <f t="shared" si="41"/>
        <v/>
      </c>
      <c r="AH128" s="11" t="str">
        <f t="shared" si="41"/>
        <v/>
      </c>
      <c r="AI128" s="11" t="str">
        <f t="shared" si="41"/>
        <v/>
      </c>
      <c r="AJ128" s="11" t="str">
        <f t="shared" ref="AJ128:AR130" si="42">IF(COUNTIF(AJ$218:AJ$235,$L128)=1,"O","")</f>
        <v/>
      </c>
      <c r="AK128" s="11" t="str">
        <f t="shared" si="42"/>
        <v/>
      </c>
      <c r="AL128" s="11" t="str">
        <f t="shared" si="42"/>
        <v/>
      </c>
      <c r="AM128" s="11" t="str">
        <f t="shared" si="42"/>
        <v/>
      </c>
      <c r="AN128" s="11" t="str">
        <f t="shared" si="42"/>
        <v/>
      </c>
      <c r="AO128" s="11" t="str">
        <f t="shared" si="42"/>
        <v/>
      </c>
      <c r="AP128" s="11" t="str">
        <f t="shared" si="42"/>
        <v/>
      </c>
      <c r="AQ128" s="11" t="str">
        <f t="shared" si="42"/>
        <v/>
      </c>
      <c r="AR128" s="11" t="str">
        <f t="shared" si="42"/>
        <v/>
      </c>
    </row>
    <row r="129" spans="10:45" ht="12.75" customHeight="1" x14ac:dyDescent="0.15">
      <c r="J129" s="335">
        <v>91</v>
      </c>
      <c r="K129" s="11" t="s">
        <v>747</v>
      </c>
      <c r="L129" s="11" t="str">
        <f>仕様書作成!DB162</f>
        <v>SY70M-N0-A1</v>
      </c>
      <c r="M129" s="11" t="str">
        <f>仕様書作成!DE162</f>
        <v/>
      </c>
      <c r="N129" s="11" t="str">
        <f t="shared" si="31"/>
        <v/>
      </c>
      <c r="T129" s="11" t="str">
        <f t="shared" si="41"/>
        <v/>
      </c>
      <c r="U129" s="11" t="str">
        <f t="shared" si="41"/>
        <v/>
      </c>
      <c r="V129" s="11" t="str">
        <f t="shared" si="41"/>
        <v/>
      </c>
      <c r="W129" s="11" t="str">
        <f t="shared" si="41"/>
        <v/>
      </c>
      <c r="X129" s="11" t="str">
        <f t="shared" si="41"/>
        <v/>
      </c>
      <c r="Y129" s="11" t="str">
        <f t="shared" si="41"/>
        <v/>
      </c>
      <c r="Z129" s="11" t="str">
        <f t="shared" si="41"/>
        <v/>
      </c>
      <c r="AA129" s="11" t="str">
        <f t="shared" si="41"/>
        <v/>
      </c>
      <c r="AB129" s="11" t="str">
        <f t="shared" si="41"/>
        <v/>
      </c>
      <c r="AC129" s="11" t="str">
        <f t="shared" si="41"/>
        <v/>
      </c>
      <c r="AD129" s="11" t="str">
        <f t="shared" si="41"/>
        <v/>
      </c>
      <c r="AE129" s="11" t="str">
        <f t="shared" si="41"/>
        <v/>
      </c>
      <c r="AF129" s="11" t="str">
        <f t="shared" si="41"/>
        <v/>
      </c>
      <c r="AG129" s="11" t="str">
        <f t="shared" si="41"/>
        <v/>
      </c>
      <c r="AH129" s="11" t="str">
        <f t="shared" si="41"/>
        <v/>
      </c>
      <c r="AI129" s="11" t="str">
        <f t="shared" si="41"/>
        <v/>
      </c>
      <c r="AJ129" s="11" t="str">
        <f t="shared" si="42"/>
        <v/>
      </c>
      <c r="AK129" s="11" t="str">
        <f t="shared" si="42"/>
        <v/>
      </c>
      <c r="AL129" s="11" t="str">
        <f t="shared" si="42"/>
        <v/>
      </c>
      <c r="AM129" s="11" t="str">
        <f t="shared" si="42"/>
        <v/>
      </c>
      <c r="AN129" s="11" t="str">
        <f t="shared" si="42"/>
        <v/>
      </c>
      <c r="AO129" s="11" t="str">
        <f t="shared" si="42"/>
        <v/>
      </c>
      <c r="AP129" s="11" t="str">
        <f t="shared" si="42"/>
        <v/>
      </c>
      <c r="AQ129" s="11" t="str">
        <f t="shared" si="42"/>
        <v/>
      </c>
      <c r="AR129" s="11" t="str">
        <f t="shared" si="42"/>
        <v/>
      </c>
    </row>
    <row r="130" spans="10:45" ht="12.75" customHeight="1" x14ac:dyDescent="0.15">
      <c r="J130" s="335">
        <v>92</v>
      </c>
      <c r="K130" s="11" t="s">
        <v>748</v>
      </c>
      <c r="L130" s="11" t="str">
        <f>仕様書作成!DB163</f>
        <v>SY70M-N0-B1</v>
      </c>
      <c r="M130" s="11" t="str">
        <f>仕様書作成!DE163</f>
        <v/>
      </c>
      <c r="N130" s="11" t="str">
        <f t="shared" si="31"/>
        <v/>
      </c>
      <c r="T130" s="11" t="str">
        <f t="shared" si="41"/>
        <v/>
      </c>
      <c r="U130" s="11" t="str">
        <f t="shared" si="41"/>
        <v/>
      </c>
      <c r="V130" s="11" t="str">
        <f t="shared" si="41"/>
        <v/>
      </c>
      <c r="W130" s="11" t="str">
        <f t="shared" si="41"/>
        <v/>
      </c>
      <c r="X130" s="11" t="str">
        <f t="shared" si="41"/>
        <v/>
      </c>
      <c r="Y130" s="11" t="str">
        <f t="shared" si="41"/>
        <v/>
      </c>
      <c r="Z130" s="11" t="str">
        <f t="shared" si="41"/>
        <v/>
      </c>
      <c r="AA130" s="11" t="str">
        <f t="shared" si="41"/>
        <v/>
      </c>
      <c r="AB130" s="11" t="str">
        <f t="shared" si="41"/>
        <v/>
      </c>
      <c r="AC130" s="11" t="str">
        <f t="shared" si="41"/>
        <v/>
      </c>
      <c r="AD130" s="11" t="str">
        <f t="shared" si="41"/>
        <v/>
      </c>
      <c r="AE130" s="11" t="str">
        <f t="shared" si="41"/>
        <v/>
      </c>
      <c r="AF130" s="11" t="str">
        <f t="shared" si="41"/>
        <v/>
      </c>
      <c r="AG130" s="11" t="str">
        <f t="shared" si="41"/>
        <v/>
      </c>
      <c r="AH130" s="11" t="str">
        <f t="shared" si="41"/>
        <v/>
      </c>
      <c r="AI130" s="11" t="str">
        <f t="shared" si="41"/>
        <v/>
      </c>
      <c r="AJ130" s="11" t="str">
        <f t="shared" si="42"/>
        <v/>
      </c>
      <c r="AK130" s="11" t="str">
        <f t="shared" si="42"/>
        <v/>
      </c>
      <c r="AL130" s="11" t="str">
        <f t="shared" si="42"/>
        <v/>
      </c>
      <c r="AM130" s="11" t="str">
        <f t="shared" si="42"/>
        <v/>
      </c>
      <c r="AN130" s="11" t="str">
        <f t="shared" si="42"/>
        <v/>
      </c>
      <c r="AO130" s="11" t="str">
        <f t="shared" si="42"/>
        <v/>
      </c>
      <c r="AP130" s="11" t="str">
        <f t="shared" si="42"/>
        <v/>
      </c>
      <c r="AQ130" s="11" t="str">
        <f t="shared" si="42"/>
        <v/>
      </c>
      <c r="AR130" s="11" t="str">
        <f t="shared" si="42"/>
        <v/>
      </c>
    </row>
    <row r="131" spans="10:45" ht="12.75" customHeight="1" x14ac:dyDescent="0.15">
      <c r="J131" s="335">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35">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35">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35">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35">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35">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35">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35">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35">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35">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35">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35">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35">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35">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35">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35">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35">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35">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35">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35">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35">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35">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35">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35">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35">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35">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35">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35">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35">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35">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35">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35">
        <v>124</v>
      </c>
      <c r="K162" s="11" t="str">
        <f>仕様書作成!DB195</f>
        <v>PE</v>
      </c>
      <c r="L162" s="11" t="str">
        <f>仕様書作成!DF195</f>
        <v>TB00028</v>
      </c>
      <c r="M162" s="11" t="str">
        <f>仕様書作成!DE195</f>
        <v/>
      </c>
      <c r="N162" s="11" t="str">
        <f t="shared" si="31"/>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35">
        <v>125</v>
      </c>
      <c r="K163" s="11" t="str">
        <f>仕様書作成!DB196</f>
        <v>JJ</v>
      </c>
      <c r="L163" s="11" t="str">
        <f>仕様書作成!DF196</f>
        <v>KQ2H09-U02A</v>
      </c>
      <c r="M163" s="11" t="str">
        <f>仕様書作成!DE196</f>
        <v/>
      </c>
      <c r="N163" s="11" t="str">
        <f t="shared" si="31"/>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35">
        <v>126</v>
      </c>
      <c r="K164" s="11" t="str">
        <f>仕様書作成!DB197</f>
        <v>KK</v>
      </c>
      <c r="L164" s="11" t="str">
        <f>仕様書作成!DF197</f>
        <v>KQ2H11-U02A</v>
      </c>
      <c r="M164" s="11" t="str">
        <f>仕様書作成!DE197</f>
        <v/>
      </c>
      <c r="N164" s="11" t="str">
        <f t="shared" si="31"/>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35">
        <v>127</v>
      </c>
      <c r="K165" s="11" t="str">
        <f>仕様書作成!DB198</f>
        <v>PF</v>
      </c>
      <c r="L165" s="11" t="str">
        <f>仕様書作成!DF198</f>
        <v>TB00002</v>
      </c>
      <c r="M165" s="11" t="str">
        <f>仕様書作成!DE198</f>
        <v/>
      </c>
      <c r="N165" s="11" t="str">
        <f t="shared" si="31"/>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35">
        <v>128</v>
      </c>
      <c r="K166" s="11" t="str">
        <f>仕様書作成!DB199</f>
        <v>LL</v>
      </c>
      <c r="L166" s="11" t="str">
        <f>仕様書作成!DF199</f>
        <v>KQ2P-13</v>
      </c>
      <c r="M166" s="11" t="str">
        <f>仕様書作成!DE199</f>
        <v/>
      </c>
      <c r="N166" s="11" t="str">
        <f t="shared" si="31"/>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35">
        <v>129</v>
      </c>
      <c r="K167" s="11" t="str">
        <f>仕様書作成!DB200</f>
        <v>MM</v>
      </c>
      <c r="L167" s="11" t="str">
        <f>仕様書作成!DF200</f>
        <v>AN30-C12</v>
      </c>
      <c r="M167" s="11" t="str">
        <f>仕様書作成!DE200</f>
        <v/>
      </c>
      <c r="N167" s="11" t="str">
        <f t="shared" si="31"/>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35">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35">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35">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35">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35"/>
    </row>
    <row r="175" spans="10:45" ht="12.75" customHeight="1" x14ac:dyDescent="0.15">
      <c r="J175" s="335"/>
    </row>
    <row r="176" spans="10:45" ht="12.75" customHeight="1" x14ac:dyDescent="0.15">
      <c r="J176" s="335"/>
    </row>
    <row r="177" spans="10:45" ht="12.75" customHeight="1" x14ac:dyDescent="0.15">
      <c r="J177" s="335"/>
    </row>
    <row r="178" spans="10:45" ht="12.75" customHeight="1" x14ac:dyDescent="0.15">
      <c r="J178" s="335"/>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IF(COUNTA($M$2:$M$171)&lt;ROW(N1),"",INDEX($S$1:$S$171,SMALL(IF($M$2:$M$171&lt;&gt;"",ROW($M$2:$M$171)),ROW(N1))))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IF(COUNTA($M$2:$M$171)&lt;ROW(N1),"",INDEX($AS$1:$AS$171,SMALL(IF($M$2:$M$171&lt;&gt;"",ROW($M$2:$M$171)),ROW(N1))))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IF(COUNTA($M$2:$M$171)&lt;ROW(N2),"",INDEX($S$1:$S$171,SMALL(IF($M$2:$M$171&lt;&gt;"",ROW($M$2:$M$171)),ROW(N2))))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IF(COUNTA($M$2:$M$171)&lt;ROW(N2),"",INDEX($AS$1:$AS$171,SMALL(IF($M$2:$M$171&lt;&gt;"",ROW($M$2:$M$171)),ROW(N2))))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IF(COUNTA($M$2:$M$171)&lt;ROW(N3),"",INDEX($S$1:$S$171,SMALL(IF($M$2:$M$171&lt;&gt;"",ROW($M$2:$M$171)),ROW(N3))))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IF(COUNTA($M$2:$M$171)&lt;ROW(N3),"",INDEX($AS$1:$AS$171,SMALL(IF($M$2:$M$171&lt;&gt;"",ROW($M$2:$M$171)),ROW(N3))))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IF(COUNTA($M$2:$M$171)&lt;ROW(N4),"",INDEX($S$1:$S$171,SMALL(IF($M$2:$M$171&lt;&gt;"",ROW($M$2:$M$171)),ROW(N4))))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IF(COUNTA($M$2:$M$171)&lt;ROW(N4),"",INDEX($AS$1:$AS$171,SMALL(IF($M$2:$M$171&lt;&gt;"",ROW($M$2:$M$171)),ROW(N4))))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IF(COUNTA($M$2:$M$171)&lt;ROW(N5),"",INDEX($S$1:$S$171,SMALL(IF($M$2:$M$171&lt;&gt;"",ROW($M$2:$M$171)),ROW(N5))))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IF(COUNTA($M$2:$M$171)&lt;ROW(N5),"",INDEX($AS$1:$AS$171,SMALL(IF($M$2:$M$171&lt;&gt;"",ROW($M$2:$M$171)),ROW(N5))))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IF(COUNTA($M$2:$M$171)&lt;ROW(N6),"",INDEX($S$1:$S$171,SMALL(IF($M$2:$M$171&lt;&gt;"",ROW($M$2:$M$171)),ROW(N6))))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IF(COUNTA($M$2:$M$171)&lt;ROW(N6),"",INDEX($AS$1:$AS$171,SMALL(IF($M$2:$M$171&lt;&gt;"",ROW($M$2:$M$171)),ROW(N6))))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IF(COUNTA($M$2:$M$171)&lt;ROW(N7),"",INDEX($S$1:$S$171,SMALL(IF($M$2:$M$171&lt;&gt;"",ROW($M$2:$M$171)),ROW(N7))))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IF(COUNTA($M$2:$M$171)&lt;ROW(N7),"",INDEX($AS$1:$AS$171,SMALL(IF($M$2:$M$171&lt;&gt;"",ROW($M$2:$M$171)),ROW(N7))))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IF(COUNTA($M$2:$M$171)&lt;ROW(N8),"",INDEX($S$1:$S$171,SMALL(IF($M$2:$M$171&lt;&gt;"",ROW($M$2:$M$171)),ROW(N8))))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IF(COUNTA($M$2:$M$171)&lt;ROW(N8),"",INDEX($AS$1:$AS$171,SMALL(IF($M$2:$M$171&lt;&gt;"",ROW($M$2:$M$171)),ROW(N8))))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IF(COUNTA($M$2:$M$171)&lt;ROW(N9),"",INDEX($S$1:$S$171,SMALL(IF($M$2:$M$171&lt;&gt;"",ROW($M$2:$M$171)),ROW(N9))))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IF(COUNTA($M$2:$M$171)&lt;ROW(N9),"",INDEX($AS$1:$AS$171,SMALL(IF($M$2:$M$171&lt;&gt;"",ROW($M$2:$M$171)),ROW(N9))))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IF(COUNTA($M$2:$M$171)&lt;ROW(N10),"",INDEX($S$1:$S$171,SMALL(IF($M$2:$M$171&lt;&gt;"",ROW($M$2:$M$171)),ROW(N10))))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IF(COUNTA($M$2:$M$171)&lt;ROW(N10),"",INDEX($AS$1:$AS$171,SMALL(IF($M$2:$M$171&lt;&gt;"",ROW($M$2:$M$171)),ROW(N10))))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IF(COUNTA($M$2:$M$171)&lt;ROW(N11),"",INDEX($S$1:$S$171,SMALL(IF($M$2:$M$171&lt;&gt;"",ROW($M$2:$M$171)),ROW(N11))))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IF(COUNTA($M$2:$M$171)&lt;ROW(N11),"",INDEX($AS$1:$AS$171,SMALL(IF($M$2:$M$171&lt;&gt;"",ROW($M$2:$M$171)),ROW(N11))))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IF(COUNTA($M$2:$M$171)&lt;ROW(N12),"",INDEX($S$1:$S$171,SMALL(IF($M$2:$M$171&lt;&gt;"",ROW($M$2:$M$171)),ROW(N12))))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IF(COUNTA($M$2:$M$171)&lt;ROW(N12),"",INDEX($AS$1:$AS$171,SMALL(IF($M$2:$M$171&lt;&gt;"",ROW($M$2:$M$171)),ROW(N12))))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IF(COUNTA($M$2:$M$171)&lt;ROW(N13),"",INDEX($S$1:$S$171,SMALL(IF($M$2:$M$171&lt;&gt;"",ROW($M$2:$M$171)),ROW(N13))))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IF(COUNTA($M$2:$M$171)&lt;ROW(N13),"",INDEX($AS$1:$AS$171,SMALL(IF($M$2:$M$171&lt;&gt;"",ROW($M$2:$M$171)),ROW(N13))))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IF(COUNTA($M$2:$M$171)&lt;ROW(N14),"",INDEX($S$1:$S$171,SMALL(IF($M$2:$M$171&lt;&gt;"",ROW($M$2:$M$171)),ROW(N14))))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IF(COUNTA($M$2:$M$171)&lt;ROW(N14),"",INDEX($AS$1:$AS$171,SMALL(IF($M$2:$M$171&lt;&gt;"",ROW($M$2:$M$171)),ROW(N14))))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IF(COUNTA($M$2:$M$171)&lt;ROW(N15),"",INDEX($S$1:$S$171,SMALL(IF($M$2:$M$171&lt;&gt;"",ROW($M$2:$M$171)),ROW(N15))))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IF(COUNTA($M$2:$M$171)&lt;ROW(N15),"",INDEX($AS$1:$AS$171,SMALL(IF($M$2:$M$171&lt;&gt;"",ROW($M$2:$M$171)),ROW(N15))))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IF(COUNTA($M$2:$M$171)&lt;ROW(N16),"",INDEX($S$1:$S$171,SMALL(IF($M$2:$M$171&lt;&gt;"",ROW($M$2:$M$171)),ROW(N16))))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IF(COUNTA($M$2:$M$171)&lt;ROW(N16),"",INDEX($AS$1:$AS$171,SMALL(IF($M$2:$M$171&lt;&gt;"",ROW($M$2:$M$171)),ROW(N16))))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IF(COUNTA($M$2:$M$171)&lt;ROW(N17),"",INDEX($S$1:$S$171,SMALL(IF($M$2:$M$171&lt;&gt;"",ROW($M$2:$M$171)),ROW(N17))))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IF(COUNTA($M$2:$M$171)&lt;ROW(N17),"",INDEX($AS$1:$AS$171,SMALL(IF($M$2:$M$171&lt;&gt;"",ROW($M$2:$M$171)),ROW(N17))))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IF(COUNTA($M$2:$M$171)&lt;ROW(N18),"",INDEX($S$1:$S$171,SMALL(IF($M$2:$M$171&lt;&gt;"",ROW($M$2:$M$171)),ROW(N18))))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IF(COUNTA($M$2:$M$171)&lt;ROW(N18),"",INDEX($AS$1:$AS$171,SMALL(IF($M$2:$M$171&lt;&gt;"",ROW($M$2:$M$171)),ROW(N18))))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IF(COUNTA($M$2:$M$171)&lt;ROW(N19),"",INDEX($S$1:$S$171,SMALL(IF($M$2:$M$171&lt;&gt;"",ROW($M$2:$M$171)),ROW(N19))))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IF(COUNTA($M$2:$M$171)&lt;ROW(N19),"",INDEX($AS$1:$AS$171,SMALL(IF($M$2:$M$171&lt;&gt;"",ROW($M$2:$M$171)),ROW(N19))))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IF(COUNTA($M$2:$M$171)&lt;ROW(N20),"",INDEX($S$1:$S$171,SMALL(IF($M$2:$M$171&lt;&gt;"",ROW($M$2:$M$171)),ROW(N20))))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IF(COUNTA($M$2:$M$171)&lt;ROW(N20),"",INDEX($AS$1:$AS$171,SMALL(IF($M$2:$M$171&lt;&gt;"",ROW($M$2:$M$171)),ROW(N20))))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IF(COUNTA($M$2:$M$171)&lt;ROW(N21),"",INDEX($S$1:$S$171,SMALL(IF($M$2:$M$171&lt;&gt;"",ROW($M$2:$M$171)),ROW(N21))))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IF(COUNTA($M$2:$M$171)&lt;ROW(N21),"",INDEX($AS$1:$AS$171,SMALL(IF($M$2:$M$171&lt;&gt;"",ROW($M$2:$M$171)),ROW(N21))))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IF(COUNTA($M$2:$M$171)&lt;ROW(N22),"",INDEX($S$1:$S$171,SMALL(IF($M$2:$M$171&lt;&gt;"",ROW($M$2:$M$171)),ROW(N22))))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IF(COUNTA($M$2:$M$171)&lt;ROW(N22),"",INDEX($AS$1:$AS$171,SMALL(IF($M$2:$M$171&lt;&gt;"",ROW($M$2:$M$171)),ROW(N22))))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IF(COUNTA($M$2:$M$171)&lt;ROW(N23),"",INDEX($S$1:$S$171,SMALL(IF($M$2:$M$171&lt;&gt;"",ROW($M$2:$M$171)),ROW(N23))))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IF(COUNTA($M$2:$M$171)&lt;ROW(N23),"",INDEX($AS$1:$AS$171,SMALL(IF($M$2:$M$171&lt;&gt;"",ROW($M$2:$M$171)),ROW(N23))))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IF(COUNTA($M$2:$M$171)&lt;ROW(N24),"",INDEX($S$1:$S$171,SMALL(IF($M$2:$M$171&lt;&gt;"",ROW($M$2:$M$171)),ROW(N24))))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IF(COUNTA($M$2:$M$171)&lt;ROW(N24),"",INDEX($AS$1:$AS$171,SMALL(IF($M$2:$M$171&lt;&gt;"",ROW($M$2:$M$171)),ROW(N24))))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IF(COUNTA($M$2:$M$171)&lt;ROW(N25),"",INDEX($S$1:$S$171,SMALL(IF($M$2:$M$171&lt;&gt;"",ROW($M$2:$M$171)),ROW(N25))))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IF(COUNTA($M$2:$M$171)&lt;ROW(N25),"",INDEX($AS$1:$AS$171,SMALL(IF($M$2:$M$171&lt;&gt;"",ROW($M$2:$M$171)),ROW(N25))))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IF(COUNTA($M$2:$M$171)&lt;ROW(N26),"",INDEX($S$1:$S$171,SMALL(IF($M$2:$M$171&lt;&gt;"",ROW($M$2:$M$171)),ROW(N26))))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IF(COUNTA($M$2:$M$171)&lt;ROW(N26),"",INDEX($AS$1:$AS$171,SMALL(IF($M$2:$M$171&lt;&gt;"",ROW($M$2:$M$171)),ROW(N26))))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IF(COUNTA($M$2:$M$171)&lt;ROW(N27),"",INDEX($S$1:$S$171,SMALL(IF($M$2:$M$171&lt;&gt;"",ROW($M$2:$M$171)),ROW(N27))))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IF(COUNTA($M$2:$M$171)&lt;ROW(N27),"",INDEX($AS$1:$AS$171,SMALL(IF($M$2:$M$171&lt;&gt;"",ROW($M$2:$M$171)),ROW(N27))))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IF(COUNTA($M$2:$M$171)&lt;ROW(N28),"",INDEX($S$1:$S$171,SMALL(IF($M$2:$M$171&lt;&gt;"",ROW($M$2:$M$171)),ROW(N28))))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IF(COUNTA($M$2:$M$171)&lt;ROW(N28),"",INDEX($AS$1:$AS$171,SMALL(IF($M$2:$M$171&lt;&gt;"",ROW($M$2:$M$171)),ROW(N28))))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IF(COUNTA($M$2:$M$171)&lt;ROW(N29),"",INDEX($S$1:$S$171,SMALL(IF($M$2:$M$171&lt;&gt;"",ROW($M$2:$M$171)),ROW(N29))))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IF(COUNTA($M$2:$M$171)&lt;ROW(N29),"",INDEX($AS$1:$AS$171,SMALL(IF($M$2:$M$171&lt;&gt;"",ROW($M$2:$M$171)),ROW(N29))))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IF(COUNTA($M$2:$M$171)&lt;ROW(N30),"",INDEX($S$1:$S$171,SMALL(IF($M$2:$M$171&lt;&gt;"",ROW($M$2:$M$171)),ROW(N30))))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IF(COUNTA($M$2:$M$171)&lt;ROW(N30),"",INDEX($AS$1:$AS$171,SMALL(IF($M$2:$M$171&lt;&gt;"",ROW($M$2:$M$171)),ROW(N30))))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IF(COUNTA($M$2:$M$171)&lt;ROW(N31),"",INDEX($S$1:$S$171,SMALL(IF($M$2:$M$171&lt;&gt;"",ROW($M$2:$M$171)),ROW(N31))))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IF(COUNTA($M$2:$M$171)&lt;ROW(N31),"",INDEX($AS$1:$AS$171,SMALL(IF($M$2:$M$171&lt;&gt;"",ROW($M$2:$M$171)),ROW(N31))))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IF(COUNTA($M$2:$M$171)&lt;ROW(N32),"",INDEX($S$1:$S$171,SMALL(IF($M$2:$M$171&lt;&gt;"",ROW($M$2:$M$171)),ROW(N32))))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IF(COUNTA($M$2:$M$171)&lt;ROW(N32),"",INDEX($AS$1:$AS$171,SMALL(IF($M$2:$M$171&lt;&gt;"",ROW($M$2:$M$171)),ROW(N32))))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IF(COUNTA($M$2:$M$171)&lt;ROW(N33),"",INDEX($S$1:$S$171,SMALL(IF($M$2:$M$171&lt;&gt;"",ROW($M$2:$M$171)),ROW(N33))))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IF(COUNTA($M$2:$M$171)&lt;ROW(N33),"",INDEX($AS$1:$AS$171,SMALL(IF($M$2:$M$171&lt;&gt;"",ROW($M$2:$M$171)),ROW(N33))))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IF(COUNTA($M$2:$M$171)&lt;ROW(N34),"",INDEX($S$1:$S$171,SMALL(IF($M$2:$M$171&lt;&gt;"",ROW($M$2:$M$171)),ROW(N34))))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IF(COUNTA($M$2:$M$171)&lt;ROW(N34),"",INDEX($AS$1:$AS$171,SMALL(IF($M$2:$M$171&lt;&gt;"",ROW($M$2:$M$171)),ROW(N34))))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IF(COUNTA($M$2:$M$171)&lt;ROW(N35),"",INDEX($S$1:$S$171,SMALL(IF($M$2:$M$171&lt;&gt;"",ROW($M$2:$M$171)),ROW(N35))))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IF(COUNTA($M$2:$M$171)&lt;ROW(N35),"",INDEX($AS$1:$AS$171,SMALL(IF($M$2:$M$171&lt;&gt;"",ROW($M$2:$M$171)),ROW(N35))))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IF(COUNTA($M$2:$M$171)&lt;ROW(N36),"",INDEX($S$1:$S$171,SMALL(IF($M$2:$M$171&lt;&gt;"",ROW($M$2:$M$171)),ROW(N36))))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IF(COUNTA($M$2:$M$171)&lt;ROW(N36),"",INDEX($AS$1:$AS$171,SMALL(IF($M$2:$M$171&lt;&gt;"",ROW($M$2:$M$171)),ROW(N36))))</f>
        <v>#NUM!</v>
      </c>
    </row>
    <row r="218" spans="11:45" ht="12.75" customHeight="1" x14ac:dyDescent="0.15">
      <c r="O218" s="377" t="s">
        <v>33</v>
      </c>
      <c r="T218" s="11" t="str">
        <f>仕様書作成!DI30</f>
        <v/>
      </c>
      <c r="U218" s="11" t="str">
        <f>仕様書作成!DJ30</f>
        <v/>
      </c>
      <c r="V218" s="11" t="str">
        <f>仕様書作成!DK30</f>
        <v/>
      </c>
      <c r="W218" s="11" t="str">
        <f>仕様書作成!DL30</f>
        <v/>
      </c>
      <c r="X218" s="11" t="str">
        <f>仕様書作成!DM30</f>
        <v/>
      </c>
      <c r="Y218" s="11" t="str">
        <f>仕様書作成!DN30</f>
        <v/>
      </c>
      <c r="Z218" s="11" t="str">
        <f>仕様書作成!DO30</f>
        <v/>
      </c>
      <c r="AA218" s="11" t="str">
        <f>仕様書作成!DP30</f>
        <v/>
      </c>
      <c r="AB218" s="11" t="str">
        <f>仕様書作成!DQ30</f>
        <v/>
      </c>
      <c r="AC218" s="11" t="str">
        <f>仕様書作成!DR30</f>
        <v/>
      </c>
      <c r="AD218" s="11" t="str">
        <f>仕様書作成!DS30</f>
        <v/>
      </c>
      <c r="AE218" s="11" t="str">
        <f>仕様書作成!DT30</f>
        <v/>
      </c>
      <c r="AF218" s="11" t="str">
        <f>仕様書作成!DU30</f>
        <v/>
      </c>
      <c r="AG218" s="11" t="str">
        <f>仕様書作成!DV30</f>
        <v/>
      </c>
      <c r="AH218" s="11" t="str">
        <f>仕様書作成!DW30</f>
        <v/>
      </c>
      <c r="AI218" s="11" t="str">
        <f>仕様書作成!DX30</f>
        <v/>
      </c>
      <c r="AJ218" s="11" t="str">
        <f>仕様書作成!DY30</f>
        <v/>
      </c>
      <c r="AK218" s="11" t="str">
        <f>仕様書作成!DZ30</f>
        <v/>
      </c>
      <c r="AL218" s="11" t="str">
        <f>仕様書作成!EA30</f>
        <v/>
      </c>
      <c r="AM218" s="11" t="str">
        <f>仕様書作成!EB30</f>
        <v/>
      </c>
      <c r="AN218" s="11" t="str">
        <f>仕様書作成!EC30</f>
        <v/>
      </c>
      <c r="AO218" s="11" t="str">
        <f>仕様書作成!ED30</f>
        <v/>
      </c>
      <c r="AP218" s="11" t="str">
        <f>仕様書作成!EE30</f>
        <v/>
      </c>
      <c r="AQ218" s="11" t="str">
        <f>仕様書作成!EF30</f>
        <v/>
      </c>
    </row>
    <row r="219" spans="11:45" ht="12.75" customHeight="1" x14ac:dyDescent="0.15">
      <c r="O219" s="377" t="s">
        <v>397</v>
      </c>
      <c r="T219" s="11" t="str">
        <f>仕様書作成!DI31</f>
        <v/>
      </c>
      <c r="U219" s="11" t="str">
        <f>仕様書作成!DJ31</f>
        <v/>
      </c>
      <c r="V219" s="11" t="str">
        <f>仕様書作成!DK31</f>
        <v/>
      </c>
      <c r="W219" s="11" t="str">
        <f>仕様書作成!DL31</f>
        <v/>
      </c>
      <c r="X219" s="11" t="str">
        <f>仕様書作成!DM31</f>
        <v/>
      </c>
      <c r="Y219" s="11" t="str">
        <f>仕様書作成!DN31</f>
        <v/>
      </c>
      <c r="Z219" s="11" t="str">
        <f>仕様書作成!DO31</f>
        <v/>
      </c>
      <c r="AA219" s="11" t="str">
        <f>仕様書作成!DP31</f>
        <v/>
      </c>
      <c r="AB219" s="11" t="str">
        <f>仕様書作成!DQ31</f>
        <v/>
      </c>
      <c r="AC219" s="11" t="str">
        <f>仕様書作成!DR31</f>
        <v/>
      </c>
      <c r="AD219" s="11" t="str">
        <f>仕様書作成!DS31</f>
        <v/>
      </c>
      <c r="AE219" s="11" t="str">
        <f>仕様書作成!DT31</f>
        <v/>
      </c>
      <c r="AF219" s="11" t="str">
        <f>仕様書作成!DU31</f>
        <v/>
      </c>
      <c r="AG219" s="11" t="str">
        <f>仕様書作成!DV31</f>
        <v/>
      </c>
      <c r="AH219" s="11" t="str">
        <f>仕様書作成!DW31</f>
        <v/>
      </c>
      <c r="AI219" s="11" t="str">
        <f>仕様書作成!DX31</f>
        <v/>
      </c>
      <c r="AJ219" s="11" t="str">
        <f>仕様書作成!DY31</f>
        <v/>
      </c>
      <c r="AK219" s="11" t="str">
        <f>仕様書作成!DZ31</f>
        <v/>
      </c>
      <c r="AL219" s="11" t="str">
        <f>仕様書作成!EA31</f>
        <v/>
      </c>
      <c r="AM219" s="11" t="str">
        <f>仕様書作成!EB31</f>
        <v/>
      </c>
      <c r="AN219" s="11" t="str">
        <f>仕様書作成!EC31</f>
        <v/>
      </c>
      <c r="AO219" s="11" t="str">
        <f>仕様書作成!ED31</f>
        <v/>
      </c>
      <c r="AP219" s="11" t="str">
        <f>仕様書作成!EE31</f>
        <v/>
      </c>
      <c r="AQ219" s="11" t="str">
        <f>仕様書作成!EF31</f>
        <v/>
      </c>
    </row>
    <row r="220" spans="11:45" ht="12.75" customHeight="1" x14ac:dyDescent="0.15">
      <c r="O220" s="377" t="s">
        <v>398</v>
      </c>
      <c r="T220" s="11" t="str">
        <f>仕様書作成!DI32</f>
        <v/>
      </c>
      <c r="U220" s="11" t="str">
        <f>仕様書作成!DJ32</f>
        <v/>
      </c>
      <c r="V220" s="11" t="str">
        <f>仕様書作成!DK32</f>
        <v/>
      </c>
      <c r="W220" s="11" t="str">
        <f>仕様書作成!DL32</f>
        <v/>
      </c>
      <c r="X220" s="11" t="str">
        <f>仕様書作成!DM32</f>
        <v/>
      </c>
      <c r="Y220" s="11" t="str">
        <f>仕様書作成!DN32</f>
        <v/>
      </c>
      <c r="Z220" s="11" t="str">
        <f>仕様書作成!DO32</f>
        <v/>
      </c>
      <c r="AA220" s="11" t="str">
        <f>仕様書作成!DP32</f>
        <v/>
      </c>
      <c r="AB220" s="11" t="str">
        <f>仕様書作成!DQ32</f>
        <v/>
      </c>
      <c r="AC220" s="11" t="str">
        <f>仕様書作成!DR32</f>
        <v/>
      </c>
      <c r="AD220" s="11" t="str">
        <f>仕様書作成!DS32</f>
        <v/>
      </c>
      <c r="AE220" s="11" t="str">
        <f>仕様書作成!DT32</f>
        <v/>
      </c>
      <c r="AF220" s="11" t="str">
        <f>仕様書作成!DU32</f>
        <v/>
      </c>
      <c r="AG220" s="11" t="str">
        <f>仕様書作成!DV32</f>
        <v/>
      </c>
      <c r="AH220" s="11" t="str">
        <f>仕様書作成!DW32</f>
        <v/>
      </c>
      <c r="AI220" s="11" t="str">
        <f>仕様書作成!DX32</f>
        <v/>
      </c>
      <c r="AJ220" s="11" t="str">
        <f>仕様書作成!DY32</f>
        <v/>
      </c>
      <c r="AK220" s="11" t="str">
        <f>仕様書作成!DZ32</f>
        <v/>
      </c>
      <c r="AL220" s="11" t="str">
        <f>仕様書作成!EA32</f>
        <v/>
      </c>
      <c r="AM220" s="11" t="str">
        <f>仕様書作成!EB32</f>
        <v/>
      </c>
      <c r="AN220" s="11" t="str">
        <f>仕様書作成!EC32</f>
        <v/>
      </c>
      <c r="AO220" s="11" t="str">
        <f>仕様書作成!ED32</f>
        <v/>
      </c>
      <c r="AP220" s="11" t="str">
        <f>仕様書作成!EE32</f>
        <v/>
      </c>
      <c r="AQ220" s="11" t="str">
        <f>仕様書作成!EF32</f>
        <v/>
      </c>
    </row>
    <row r="221" spans="11:45" ht="12.75" customHeight="1" x14ac:dyDescent="0.15">
      <c r="O221" s="378" t="s">
        <v>34</v>
      </c>
      <c r="T221" s="11" t="str">
        <f>仕様書作成!DI34</f>
        <v/>
      </c>
      <c r="U221" s="11" t="str">
        <f>仕様書作成!DJ34</f>
        <v/>
      </c>
      <c r="V221" s="11" t="str">
        <f>仕様書作成!DK34</f>
        <v/>
      </c>
      <c r="W221" s="11" t="str">
        <f>仕様書作成!DL34</f>
        <v/>
      </c>
      <c r="X221" s="11" t="str">
        <f>仕様書作成!DM34</f>
        <v/>
      </c>
      <c r="Y221" s="11" t="str">
        <f>仕様書作成!DN34</f>
        <v/>
      </c>
      <c r="Z221" s="11" t="str">
        <f>仕様書作成!DO34</f>
        <v/>
      </c>
      <c r="AA221" s="11" t="str">
        <f>仕様書作成!DP34</f>
        <v/>
      </c>
      <c r="AB221" s="11" t="str">
        <f>仕様書作成!DQ34</f>
        <v/>
      </c>
      <c r="AC221" s="11" t="str">
        <f>仕様書作成!DR34</f>
        <v/>
      </c>
      <c r="AD221" s="11" t="str">
        <f>仕様書作成!DS34</f>
        <v/>
      </c>
      <c r="AE221" s="11" t="str">
        <f>仕様書作成!DT34</f>
        <v/>
      </c>
      <c r="AF221" s="11" t="str">
        <f>仕様書作成!DU34</f>
        <v/>
      </c>
      <c r="AG221" s="11" t="str">
        <f>仕様書作成!DV34</f>
        <v/>
      </c>
      <c r="AH221" s="11" t="str">
        <f>仕様書作成!DW34</f>
        <v/>
      </c>
      <c r="AI221" s="11" t="str">
        <f>仕様書作成!DX34</f>
        <v/>
      </c>
      <c r="AJ221" s="11" t="str">
        <f>仕様書作成!DY34</f>
        <v/>
      </c>
      <c r="AK221" s="11" t="str">
        <f>仕様書作成!DZ34</f>
        <v/>
      </c>
      <c r="AL221" s="11" t="str">
        <f>仕様書作成!EA34</f>
        <v/>
      </c>
      <c r="AM221" s="11" t="str">
        <f>仕様書作成!EB34</f>
        <v/>
      </c>
      <c r="AN221" s="11" t="str">
        <f>仕様書作成!EC34</f>
        <v/>
      </c>
      <c r="AO221" s="11" t="str">
        <f>仕様書作成!ED34</f>
        <v/>
      </c>
      <c r="AP221" s="11" t="str">
        <f>仕様書作成!EE34</f>
        <v/>
      </c>
      <c r="AQ221" s="11" t="str">
        <f>仕様書作成!EF34</f>
        <v/>
      </c>
    </row>
    <row r="222" spans="11:45" ht="12.75" customHeight="1" x14ac:dyDescent="0.15">
      <c r="O222" s="378" t="s">
        <v>399</v>
      </c>
      <c r="T222" s="11" t="str">
        <f>仕様書作成!DI35</f>
        <v/>
      </c>
      <c r="U222" s="11" t="str">
        <f>仕様書作成!DJ35</f>
        <v/>
      </c>
      <c r="V222" s="11" t="str">
        <f>仕様書作成!DK35</f>
        <v/>
      </c>
      <c r="W222" s="11" t="str">
        <f>仕様書作成!DL35</f>
        <v/>
      </c>
      <c r="X222" s="11" t="str">
        <f>仕様書作成!DM35</f>
        <v/>
      </c>
      <c r="Y222" s="11" t="str">
        <f>仕様書作成!DN35</f>
        <v/>
      </c>
      <c r="Z222" s="11" t="str">
        <f>仕様書作成!DO35</f>
        <v/>
      </c>
      <c r="AA222" s="11" t="str">
        <f>仕様書作成!DP35</f>
        <v/>
      </c>
      <c r="AB222" s="11" t="str">
        <f>仕様書作成!DQ35</f>
        <v/>
      </c>
      <c r="AC222" s="11" t="str">
        <f>仕様書作成!DR35</f>
        <v/>
      </c>
      <c r="AD222" s="11" t="str">
        <f>仕様書作成!DS35</f>
        <v/>
      </c>
      <c r="AE222" s="11" t="str">
        <f>仕様書作成!DT35</f>
        <v/>
      </c>
      <c r="AF222" s="11" t="str">
        <f>仕様書作成!DU35</f>
        <v/>
      </c>
      <c r="AG222" s="11" t="str">
        <f>仕様書作成!DV35</f>
        <v/>
      </c>
      <c r="AH222" s="11" t="str">
        <f>仕様書作成!DW35</f>
        <v/>
      </c>
      <c r="AI222" s="11" t="str">
        <f>仕様書作成!DX35</f>
        <v/>
      </c>
      <c r="AJ222" s="11" t="str">
        <f>仕様書作成!DY35</f>
        <v/>
      </c>
      <c r="AK222" s="11" t="str">
        <f>仕様書作成!DZ35</f>
        <v/>
      </c>
      <c r="AL222" s="11" t="str">
        <f>仕様書作成!EA35</f>
        <v/>
      </c>
      <c r="AM222" s="11" t="str">
        <f>仕様書作成!EB35</f>
        <v/>
      </c>
      <c r="AN222" s="11" t="str">
        <f>仕様書作成!EC35</f>
        <v/>
      </c>
      <c r="AO222" s="11" t="str">
        <f>仕様書作成!ED35</f>
        <v/>
      </c>
      <c r="AP222" s="11" t="str">
        <f>仕様書作成!EE35</f>
        <v/>
      </c>
      <c r="AQ222" s="11" t="str">
        <f>仕様書作成!EF35</f>
        <v/>
      </c>
    </row>
    <row r="223" spans="11:45" ht="12.75" customHeight="1" x14ac:dyDescent="0.15">
      <c r="O223" s="378" t="s">
        <v>400</v>
      </c>
      <c r="T223" s="11" t="str">
        <f>仕様書作成!DI36</f>
        <v/>
      </c>
      <c r="U223" s="11" t="str">
        <f>仕様書作成!DJ36</f>
        <v/>
      </c>
      <c r="V223" s="11" t="str">
        <f>仕様書作成!DK36</f>
        <v/>
      </c>
      <c r="W223" s="11" t="str">
        <f>仕様書作成!DL36</f>
        <v/>
      </c>
      <c r="X223" s="11" t="str">
        <f>仕様書作成!DM36</f>
        <v/>
      </c>
      <c r="Y223" s="11" t="str">
        <f>仕様書作成!DN36</f>
        <v/>
      </c>
      <c r="Z223" s="11" t="str">
        <f>仕様書作成!DO36</f>
        <v/>
      </c>
      <c r="AA223" s="11" t="str">
        <f>仕様書作成!DP36</f>
        <v/>
      </c>
      <c r="AB223" s="11" t="str">
        <f>仕様書作成!DQ36</f>
        <v/>
      </c>
      <c r="AC223" s="11" t="str">
        <f>仕様書作成!DR36</f>
        <v/>
      </c>
      <c r="AD223" s="11" t="str">
        <f>仕様書作成!DS36</f>
        <v/>
      </c>
      <c r="AE223" s="11" t="str">
        <f>仕様書作成!DT36</f>
        <v/>
      </c>
      <c r="AF223" s="11" t="str">
        <f>仕様書作成!DU36</f>
        <v/>
      </c>
      <c r="AG223" s="11" t="str">
        <f>仕様書作成!DV36</f>
        <v/>
      </c>
      <c r="AH223" s="11" t="str">
        <f>仕様書作成!DW36</f>
        <v/>
      </c>
      <c r="AI223" s="11" t="str">
        <f>仕様書作成!DX36</f>
        <v/>
      </c>
      <c r="AJ223" s="11" t="str">
        <f>仕様書作成!DY36</f>
        <v/>
      </c>
      <c r="AK223" s="11" t="str">
        <f>仕様書作成!DZ36</f>
        <v/>
      </c>
      <c r="AL223" s="11" t="str">
        <f>仕様書作成!EA36</f>
        <v/>
      </c>
      <c r="AM223" s="11" t="str">
        <f>仕様書作成!EB36</f>
        <v/>
      </c>
      <c r="AN223" s="11" t="str">
        <f>仕様書作成!EC36</f>
        <v/>
      </c>
      <c r="AO223" s="11" t="str">
        <f>仕様書作成!ED36</f>
        <v/>
      </c>
      <c r="AP223" s="11" t="str">
        <f>仕様書作成!EE36</f>
        <v/>
      </c>
      <c r="AQ223" s="11" t="str">
        <f>仕様書作成!EF36</f>
        <v/>
      </c>
    </row>
    <row r="224" spans="11:45" ht="12.75" customHeight="1" x14ac:dyDescent="0.15">
      <c r="O224" s="11" t="s">
        <v>35</v>
      </c>
      <c r="T224" s="11" t="str">
        <f>仕様書作成!DI37</f>
        <v/>
      </c>
      <c r="U224" s="11" t="str">
        <f>仕様書作成!DJ37</f>
        <v/>
      </c>
      <c r="V224" s="11" t="str">
        <f>仕様書作成!DK37</f>
        <v/>
      </c>
      <c r="W224" s="11" t="str">
        <f>仕様書作成!DL37</f>
        <v/>
      </c>
      <c r="X224" s="11" t="str">
        <f>仕様書作成!DM37</f>
        <v/>
      </c>
      <c r="Y224" s="11" t="str">
        <f>仕様書作成!DN37</f>
        <v/>
      </c>
      <c r="Z224" s="11" t="str">
        <f>仕様書作成!DO37</f>
        <v/>
      </c>
      <c r="AA224" s="11" t="str">
        <f>仕様書作成!DP37</f>
        <v/>
      </c>
      <c r="AB224" s="11" t="str">
        <f>仕様書作成!DQ37</f>
        <v/>
      </c>
      <c r="AC224" s="11" t="str">
        <f>仕様書作成!DR37</f>
        <v/>
      </c>
      <c r="AD224" s="11" t="str">
        <f>仕様書作成!DS37</f>
        <v/>
      </c>
      <c r="AE224" s="11" t="str">
        <f>仕様書作成!DT37</f>
        <v/>
      </c>
      <c r="AF224" s="11" t="str">
        <f>仕様書作成!DU37</f>
        <v/>
      </c>
      <c r="AG224" s="11" t="str">
        <f>仕様書作成!DV37</f>
        <v/>
      </c>
      <c r="AH224" s="11" t="str">
        <f>仕様書作成!DW37</f>
        <v/>
      </c>
      <c r="AI224" s="11" t="str">
        <f>仕様書作成!DX37</f>
        <v/>
      </c>
      <c r="AJ224" s="11" t="str">
        <f>仕様書作成!DY37</f>
        <v/>
      </c>
      <c r="AK224" s="11" t="str">
        <f>仕様書作成!DZ37</f>
        <v/>
      </c>
      <c r="AL224" s="11" t="str">
        <f>仕様書作成!EA37</f>
        <v/>
      </c>
      <c r="AM224" s="11" t="str">
        <f>仕様書作成!EB37</f>
        <v/>
      </c>
      <c r="AN224" s="11" t="str">
        <f>仕様書作成!EC37</f>
        <v/>
      </c>
      <c r="AO224" s="11" t="str">
        <f>仕様書作成!ED37</f>
        <v/>
      </c>
      <c r="AP224" s="11" t="str">
        <f>仕様書作成!EE37</f>
        <v/>
      </c>
      <c r="AQ224" s="11" t="str">
        <f>仕様書作成!EF37</f>
        <v/>
      </c>
    </row>
    <row r="225" spans="15:45" ht="12.75" customHeight="1" x14ac:dyDescent="0.15">
      <c r="O225" s="11" t="s">
        <v>36</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row>
    <row r="231" spans="15:45" ht="12.75" customHeight="1" x14ac:dyDescent="0.15">
      <c r="O231" s="11" t="s">
        <v>37</v>
      </c>
      <c r="T231" s="11" t="str">
        <f>IF(仕様書作成!DI39="","",仕様書作成!DI39)</f>
        <v/>
      </c>
      <c r="U231" s="11" t="str">
        <f>IF(仕様書作成!DJ39="","",仕様書作成!DJ39)</f>
        <v/>
      </c>
      <c r="V231" s="11" t="str">
        <f>IF(仕様書作成!DK39="","",仕様書作成!DK39)</f>
        <v/>
      </c>
      <c r="W231" s="11" t="str">
        <f>IF(仕様書作成!DL39="","",仕様書作成!DL39)</f>
        <v/>
      </c>
      <c r="X231" s="11" t="str">
        <f>IF(仕様書作成!DM39="","",仕様書作成!DM39)</f>
        <v/>
      </c>
      <c r="Y231" s="11" t="str">
        <f>IF(仕様書作成!DN39="","",仕様書作成!DN39)</f>
        <v/>
      </c>
      <c r="Z231" s="11" t="str">
        <f>IF(仕様書作成!DO39="","",仕様書作成!DO39)</f>
        <v/>
      </c>
      <c r="AA231" s="11" t="str">
        <f>IF(仕様書作成!DP39="","",仕様書作成!DP39)</f>
        <v/>
      </c>
      <c r="AB231" s="11" t="str">
        <f>IF(仕様書作成!DQ39="","",仕様書作成!DQ39)</f>
        <v/>
      </c>
      <c r="AC231" s="11" t="str">
        <f>IF(仕様書作成!DR39="","",仕様書作成!DR39)</f>
        <v/>
      </c>
      <c r="AD231" s="11" t="str">
        <f>IF(仕様書作成!DS39="","",仕様書作成!DS39)</f>
        <v/>
      </c>
      <c r="AE231" s="11" t="str">
        <f>IF(仕様書作成!DT39="","",仕様書作成!DT39)</f>
        <v/>
      </c>
      <c r="AF231" s="11" t="str">
        <f>IF(仕様書作成!DU39="","",仕様書作成!DU39)</f>
        <v/>
      </c>
      <c r="AG231" s="11" t="str">
        <f>IF(仕様書作成!DV39="","",仕様書作成!DV39)</f>
        <v/>
      </c>
      <c r="AH231" s="11" t="str">
        <f>IF(仕様書作成!DW39="","",仕様書作成!DW39)</f>
        <v/>
      </c>
      <c r="AI231" s="11" t="str">
        <f>IF(仕様書作成!DX39="","",仕様書作成!DX39)</f>
        <v/>
      </c>
      <c r="AJ231" s="11" t="str">
        <f>IF(仕様書作成!DY39="","",仕様書作成!DY39)</f>
        <v/>
      </c>
      <c r="AK231" s="11" t="str">
        <f>IF(仕様書作成!DZ39="","",仕様書作成!DZ39)</f>
        <v/>
      </c>
      <c r="AL231" s="11" t="str">
        <f>IF(仕様書作成!EA39="","",仕様書作成!EA39)</f>
        <v/>
      </c>
      <c r="AM231" s="11" t="str">
        <f>IF(仕様書作成!EB39="","",仕様書作成!EB39)</f>
        <v/>
      </c>
      <c r="AN231" s="11" t="str">
        <f>IF(仕様書作成!EC39="","",仕様書作成!EC39)</f>
        <v/>
      </c>
      <c r="AO231" s="11" t="str">
        <f>IF(仕様書作成!ED39="","",仕様書作成!ED39)</f>
        <v/>
      </c>
      <c r="AP231" s="11" t="str">
        <f>IF(仕様書作成!EE39="","",仕様書作成!EE39)</f>
        <v/>
      </c>
      <c r="AQ231" s="11" t="str">
        <f>IF(仕様書作成!EF39="","",仕様書作成!EF39)</f>
        <v/>
      </c>
      <c r="AR231" s="11" t="str">
        <f>IF(仕様書作成!EG39="","",仕様書作成!EG39)</f>
        <v/>
      </c>
      <c r="AS231" s="11" t="str">
        <f>IF(仕様書作成!EH39="","",仕様書作成!EH39)</f>
        <v/>
      </c>
    </row>
    <row r="232" spans="15:45" ht="12.75" customHeight="1" x14ac:dyDescent="0.15">
      <c r="O232" s="11" t="s">
        <v>38</v>
      </c>
      <c r="T232" s="11" t="str">
        <f>IF(仕様書作成!DI40="","",仕様書作成!DI40)</f>
        <v/>
      </c>
      <c r="U232" s="11" t="str">
        <f>IF(仕様書作成!DJ40="","",仕様書作成!DJ40)</f>
        <v/>
      </c>
      <c r="V232" s="11" t="str">
        <f>IF(仕様書作成!DK40="","",仕様書作成!DK40)</f>
        <v/>
      </c>
      <c r="W232" s="11" t="str">
        <f>IF(仕様書作成!DL40="","",仕様書作成!DL40)</f>
        <v/>
      </c>
      <c r="X232" s="11" t="str">
        <f>IF(仕様書作成!DM40="","",仕様書作成!DM40)</f>
        <v/>
      </c>
      <c r="Y232" s="11" t="str">
        <f>IF(仕様書作成!DN40="","",仕様書作成!DN40)</f>
        <v/>
      </c>
      <c r="Z232" s="11" t="str">
        <f>IF(仕様書作成!DO40="","",仕様書作成!DO40)</f>
        <v/>
      </c>
      <c r="AA232" s="11" t="str">
        <f>IF(仕様書作成!DP40="","",仕様書作成!DP40)</f>
        <v/>
      </c>
      <c r="AB232" s="11" t="str">
        <f>IF(仕様書作成!DQ40="","",仕様書作成!DQ40)</f>
        <v/>
      </c>
      <c r="AC232" s="11" t="str">
        <f>IF(仕様書作成!DR40="","",仕様書作成!DR40)</f>
        <v/>
      </c>
      <c r="AD232" s="11" t="str">
        <f>IF(仕様書作成!DS40="","",仕様書作成!DS40)</f>
        <v/>
      </c>
      <c r="AE232" s="11" t="str">
        <f>IF(仕様書作成!DT40="","",仕様書作成!DT40)</f>
        <v/>
      </c>
      <c r="AF232" s="11" t="str">
        <f>IF(仕様書作成!DU40="","",仕様書作成!DU40)</f>
        <v/>
      </c>
      <c r="AG232" s="11" t="str">
        <f>IF(仕様書作成!DV40="","",仕様書作成!DV40)</f>
        <v/>
      </c>
      <c r="AH232" s="11" t="str">
        <f>IF(仕様書作成!DW40="","",仕様書作成!DW40)</f>
        <v/>
      </c>
      <c r="AI232" s="11" t="str">
        <f>IF(仕様書作成!DX40="","",仕様書作成!DX40)</f>
        <v/>
      </c>
      <c r="AJ232" s="11" t="str">
        <f>IF(仕様書作成!DY40="","",仕様書作成!DY40)</f>
        <v/>
      </c>
      <c r="AK232" s="11" t="str">
        <f>IF(仕様書作成!DZ40="","",仕様書作成!DZ40)</f>
        <v/>
      </c>
      <c r="AL232" s="11" t="str">
        <f>IF(仕様書作成!EA40="","",仕様書作成!EA40)</f>
        <v/>
      </c>
      <c r="AM232" s="11" t="str">
        <f>IF(仕様書作成!EB40="","",仕様書作成!EB40)</f>
        <v/>
      </c>
      <c r="AN232" s="11" t="str">
        <f>IF(仕様書作成!EC40="","",仕様書作成!EC40)</f>
        <v/>
      </c>
      <c r="AO232" s="11" t="str">
        <f>IF(仕様書作成!ED40="","",仕様書作成!ED40)</f>
        <v/>
      </c>
      <c r="AP232" s="11" t="str">
        <f>IF(仕様書作成!EE40="","",仕様書作成!EE40)</f>
        <v/>
      </c>
      <c r="AQ232" s="11" t="str">
        <f>IF(仕様書作成!EF40="","",仕様書作成!EF40)</f>
        <v/>
      </c>
      <c r="AR232" s="11" t="str">
        <f>IF(仕様書作成!EG40="","",仕様書作成!EG40)</f>
        <v/>
      </c>
      <c r="AS232" s="11" t="str">
        <f>IF(仕様書作成!EH40="","",仕様書作成!EH40)</f>
        <v/>
      </c>
    </row>
    <row r="233" spans="15:45" ht="12.75" customHeight="1" x14ac:dyDescent="0.15">
      <c r="O233" s="11" t="s">
        <v>39</v>
      </c>
      <c r="T233" s="11" t="str">
        <f>IF(仕様書作成!DI41="","",仕様書作成!DI41)</f>
        <v/>
      </c>
      <c r="U233" s="11" t="str">
        <f>IF(仕様書作成!DJ41="","",仕様書作成!DJ41)</f>
        <v/>
      </c>
      <c r="V233" s="11" t="str">
        <f>IF(仕様書作成!DK41="","",仕様書作成!DK41)</f>
        <v/>
      </c>
      <c r="W233" s="11" t="str">
        <f>IF(仕様書作成!DL41="","",仕様書作成!DL41)</f>
        <v/>
      </c>
      <c r="X233" s="11" t="str">
        <f>IF(仕様書作成!DM41="","",仕様書作成!DM41)</f>
        <v/>
      </c>
      <c r="Y233" s="11" t="str">
        <f>IF(仕様書作成!DN41="","",仕様書作成!DN41)</f>
        <v/>
      </c>
      <c r="Z233" s="11" t="str">
        <f>IF(仕様書作成!DO41="","",仕様書作成!DO41)</f>
        <v/>
      </c>
      <c r="AA233" s="11" t="str">
        <f>IF(仕様書作成!DP41="","",仕様書作成!DP41)</f>
        <v/>
      </c>
      <c r="AB233" s="11" t="str">
        <f>IF(仕様書作成!DQ41="","",仕様書作成!DQ41)</f>
        <v/>
      </c>
      <c r="AC233" s="11" t="str">
        <f>IF(仕様書作成!DR41="","",仕様書作成!DR41)</f>
        <v/>
      </c>
      <c r="AD233" s="11" t="str">
        <f>IF(仕様書作成!DS41="","",仕様書作成!DS41)</f>
        <v/>
      </c>
      <c r="AE233" s="11" t="str">
        <f>IF(仕様書作成!DT41="","",仕様書作成!DT41)</f>
        <v/>
      </c>
      <c r="AF233" s="11" t="str">
        <f>IF(仕様書作成!DU41="","",仕様書作成!DU41)</f>
        <v/>
      </c>
      <c r="AG233" s="11" t="str">
        <f>IF(仕様書作成!DV41="","",仕様書作成!DV41)</f>
        <v/>
      </c>
      <c r="AH233" s="11" t="str">
        <f>IF(仕様書作成!DW41="","",仕様書作成!DW41)</f>
        <v/>
      </c>
      <c r="AI233" s="11" t="str">
        <f>IF(仕様書作成!DX41="","",仕様書作成!DX41)</f>
        <v/>
      </c>
      <c r="AJ233" s="11" t="str">
        <f>IF(仕様書作成!DY41="","",仕様書作成!DY41)</f>
        <v/>
      </c>
      <c r="AK233" s="11" t="str">
        <f>IF(仕様書作成!DZ41="","",仕様書作成!DZ41)</f>
        <v/>
      </c>
      <c r="AL233" s="11" t="str">
        <f>IF(仕様書作成!EA41="","",仕様書作成!EA41)</f>
        <v/>
      </c>
      <c r="AM233" s="11" t="str">
        <f>IF(仕様書作成!EB41="","",仕様書作成!EB41)</f>
        <v/>
      </c>
      <c r="AN233" s="11" t="str">
        <f>IF(仕様書作成!EC41="","",仕様書作成!EC41)</f>
        <v/>
      </c>
      <c r="AO233" s="11" t="str">
        <f>IF(仕様書作成!ED41="","",仕様書作成!ED41)</f>
        <v/>
      </c>
      <c r="AP233" s="11" t="str">
        <f>IF(仕様書作成!EE41="","",仕様書作成!EE41)</f>
        <v/>
      </c>
      <c r="AQ233" s="11" t="str">
        <f>IF(仕様書作成!EF41="","",仕様書作成!EF41)</f>
        <v/>
      </c>
      <c r="AR233" s="11" t="str">
        <f>IF(仕様書作成!EG41="","",仕様書作成!EG41)</f>
        <v/>
      </c>
      <c r="AS233" s="11" t="str">
        <f>IF(仕様書作成!EH41="","",仕様書作成!EH41)</f>
        <v/>
      </c>
    </row>
    <row r="234" spans="15:45" ht="12.75" customHeight="1" x14ac:dyDescent="0.15">
      <c r="O234" s="11" t="s">
        <v>40</v>
      </c>
      <c r="T234" s="11" t="str">
        <f>IF(仕様書作成!K76="→","&gt;","")</f>
        <v/>
      </c>
      <c r="U234" s="11" t="str">
        <f>IF(仕様書作成!L76="→","&gt;","")</f>
        <v/>
      </c>
      <c r="V234" s="11" t="str">
        <f>IF(仕様書作成!M76="→","&gt;","")</f>
        <v/>
      </c>
      <c r="W234" s="11" t="str">
        <f>IF(仕様書作成!N76="→","&gt;","")</f>
        <v/>
      </c>
      <c r="X234" s="11" t="str">
        <f>IF(仕様書作成!O76="→","&gt;","")</f>
        <v/>
      </c>
      <c r="Y234" s="11" t="str">
        <f>IF(仕様書作成!P76="→","&gt;","")</f>
        <v/>
      </c>
      <c r="Z234" s="11" t="str">
        <f>IF(仕様書作成!Q76="→","&gt;","")</f>
        <v/>
      </c>
      <c r="AA234" s="11" t="str">
        <f>IF(仕様書作成!R76="→","&gt;","")</f>
        <v/>
      </c>
      <c r="AB234" s="11" t="str">
        <f>IF(仕様書作成!S76="→","&gt;","")</f>
        <v/>
      </c>
      <c r="AC234" s="11" t="str">
        <f>IF(仕様書作成!T76="→","&gt;","")</f>
        <v/>
      </c>
      <c r="AD234" s="11" t="str">
        <f>IF(仕様書作成!U76="→","&gt;","")</f>
        <v/>
      </c>
      <c r="AE234" s="11" t="str">
        <f>IF(仕様書作成!V76="→","&gt;","")</f>
        <v/>
      </c>
      <c r="AF234" s="11" t="str">
        <f>IF(仕様書作成!W76="→","&gt;","")</f>
        <v/>
      </c>
      <c r="AG234" s="11" t="str">
        <f>IF(仕様書作成!X76="→","&gt;","")</f>
        <v/>
      </c>
      <c r="AH234" s="11" t="str">
        <f>IF(仕様書作成!Y76="→","&gt;","")</f>
        <v/>
      </c>
      <c r="AI234" s="11" t="str">
        <f>IF(仕様書作成!Z76="→","&gt;","")</f>
        <v/>
      </c>
      <c r="AJ234" s="11" t="str">
        <f>IF(仕様書作成!AA76="→","&gt;","")</f>
        <v/>
      </c>
      <c r="AK234" s="11" t="str">
        <f>IF(仕様書作成!AB76="→","&gt;","")</f>
        <v/>
      </c>
      <c r="AL234" s="11" t="str">
        <f>IF(仕様書作成!AC76="→","&gt;","")</f>
        <v/>
      </c>
      <c r="AM234" s="11" t="str">
        <f>IF(仕様書作成!AD76="→","&gt;","")</f>
        <v/>
      </c>
      <c r="AN234" s="11" t="str">
        <f>IF(仕様書作成!AE76="→","&gt;","")</f>
        <v/>
      </c>
      <c r="AO234" s="11" t="str">
        <f>IF(仕様書作成!AF76="→","&gt;","")</f>
        <v/>
      </c>
      <c r="AP234" s="11" t="str">
        <f>IF(仕様書作成!AG76="→","&gt;","")</f>
        <v/>
      </c>
      <c r="AQ234" s="11" t="str">
        <f>IF(仕様書作成!AH76="→","&gt;","")</f>
        <v/>
      </c>
      <c r="AR234" s="11" t="str">
        <f>IF(仕様書作成!AI76="→","&gt;","")</f>
        <v/>
      </c>
      <c r="AS234" s="11" t="str">
        <f>IF(仕様書作成!AJ76="→","&gt;","")</f>
        <v/>
      </c>
    </row>
    <row r="235" spans="15:45" ht="12.75" customHeight="1" x14ac:dyDescent="0.15">
      <c r="O235" s="11" t="s">
        <v>41</v>
      </c>
      <c r="T235" s="11" t="str">
        <f>IF(仕様書作成!K77="→","&gt;","")</f>
        <v/>
      </c>
      <c r="U235" s="11" t="str">
        <f>IF(仕様書作成!L77="→","&gt;","")</f>
        <v/>
      </c>
      <c r="V235" s="11" t="str">
        <f>IF(仕様書作成!M77="→","&gt;","")</f>
        <v/>
      </c>
      <c r="W235" s="11" t="str">
        <f>IF(仕様書作成!N77="→","&gt;","")</f>
        <v/>
      </c>
      <c r="X235" s="11" t="str">
        <f>IF(仕様書作成!O77="→","&gt;","")</f>
        <v/>
      </c>
      <c r="Y235" s="11" t="str">
        <f>IF(仕様書作成!P77="→","&gt;","")</f>
        <v/>
      </c>
      <c r="Z235" s="11" t="str">
        <f>IF(仕様書作成!Q77="→","&gt;","")</f>
        <v/>
      </c>
      <c r="AA235" s="11" t="str">
        <f>IF(仕様書作成!R77="→","&gt;","")</f>
        <v/>
      </c>
      <c r="AB235" s="11" t="str">
        <f>IF(仕様書作成!S77="→","&gt;","")</f>
        <v/>
      </c>
      <c r="AC235" s="11" t="str">
        <f>IF(仕様書作成!T77="→","&gt;","")</f>
        <v/>
      </c>
      <c r="AD235" s="11" t="str">
        <f>IF(仕様書作成!U77="→","&gt;","")</f>
        <v/>
      </c>
      <c r="AE235" s="11" t="str">
        <f>IF(仕様書作成!V77="→","&gt;","")</f>
        <v/>
      </c>
      <c r="AF235" s="11" t="str">
        <f>IF(仕様書作成!W77="→","&gt;","")</f>
        <v/>
      </c>
      <c r="AG235" s="11" t="str">
        <f>IF(仕様書作成!X77="→","&gt;","")</f>
        <v/>
      </c>
      <c r="AH235" s="11" t="str">
        <f>IF(仕様書作成!Y77="→","&gt;","")</f>
        <v/>
      </c>
      <c r="AI235" s="11" t="str">
        <f>IF(仕様書作成!Z77="→","&gt;","")</f>
        <v/>
      </c>
      <c r="AJ235" s="11" t="str">
        <f>IF(仕様書作成!AA77="→","&gt;","")</f>
        <v/>
      </c>
      <c r="AK235" s="11" t="str">
        <f>IF(仕様書作成!AB77="→","&gt;","")</f>
        <v/>
      </c>
      <c r="AL235" s="11" t="str">
        <f>IF(仕様書作成!AC77="→","&gt;","")</f>
        <v/>
      </c>
      <c r="AM235" s="11" t="str">
        <f>IF(仕様書作成!AD77="→","&gt;","")</f>
        <v/>
      </c>
      <c r="AN235" s="11" t="str">
        <f>IF(仕様書作成!AE77="→","&gt;","")</f>
        <v/>
      </c>
      <c r="AO235" s="11" t="str">
        <f>IF(仕様書作成!AF77="→","&gt;","")</f>
        <v/>
      </c>
      <c r="AP235" s="11" t="str">
        <f>IF(仕様書作成!AG77="→","&gt;","")</f>
        <v/>
      </c>
      <c r="AQ235" s="11" t="str">
        <f>IF(仕様書作成!AH77="→","&gt;","")</f>
        <v/>
      </c>
      <c r="AR235" s="11" t="str">
        <f>IF(仕様書作成!AI77="→","&gt;","")</f>
        <v/>
      </c>
      <c r="AS235" s="11" t="str">
        <f>IF(仕様書作成!AJ77="→","&gt;","")</f>
        <v/>
      </c>
    </row>
    <row r="236" spans="15:45" ht="12.75" customHeight="1" x14ac:dyDescent="0.15">
      <c r="O236" s="11" t="s">
        <v>750</v>
      </c>
      <c r="T236" s="11" t="str">
        <f>IF(仕様書作成!K39="","",仕様書作成!K39)</f>
        <v/>
      </c>
      <c r="U236" s="11" t="str">
        <f>IF(仕様書作成!L39="","",仕様書作成!L39)</f>
        <v/>
      </c>
      <c r="V236" s="11" t="str">
        <f>IF(仕様書作成!M39="","",仕様書作成!M39)</f>
        <v/>
      </c>
      <c r="W236" s="11" t="str">
        <f>IF(仕様書作成!N39="","",仕様書作成!N39)</f>
        <v/>
      </c>
      <c r="X236" s="11" t="str">
        <f>IF(仕様書作成!O39="","",仕様書作成!O39)</f>
        <v/>
      </c>
      <c r="Y236" s="11" t="str">
        <f>IF(仕様書作成!P39="","",仕様書作成!P39)</f>
        <v/>
      </c>
      <c r="Z236" s="11" t="str">
        <f>IF(仕様書作成!Q39="","",仕様書作成!Q39)</f>
        <v/>
      </c>
      <c r="AA236" s="11" t="str">
        <f>IF(仕様書作成!R39="","",仕様書作成!R39)</f>
        <v/>
      </c>
      <c r="AB236" s="11" t="str">
        <f>IF(仕様書作成!S39="","",仕様書作成!S39)</f>
        <v/>
      </c>
      <c r="AC236" s="11" t="str">
        <f>IF(仕様書作成!T39="","",仕様書作成!T39)</f>
        <v/>
      </c>
      <c r="AD236" s="11" t="str">
        <f>IF(仕様書作成!U39="","",仕様書作成!U39)</f>
        <v/>
      </c>
      <c r="AE236" s="11" t="str">
        <f>IF(仕様書作成!V39="","",仕様書作成!V39)</f>
        <v/>
      </c>
      <c r="AF236" s="11" t="str">
        <f>IF(仕様書作成!W39="","",仕様書作成!W39)</f>
        <v/>
      </c>
      <c r="AG236" s="11" t="str">
        <f>IF(仕様書作成!X39="","",仕様書作成!X39)</f>
        <v/>
      </c>
      <c r="AH236" s="11" t="str">
        <f>IF(仕様書作成!Y39="","",仕様書作成!Y39)</f>
        <v/>
      </c>
      <c r="AI236" s="11" t="str">
        <f>IF(仕様書作成!Z39="","",仕様書作成!Z39)</f>
        <v/>
      </c>
      <c r="AJ236" s="11" t="str">
        <f>IF(仕様書作成!AA39="","",仕様書作成!AA39)</f>
        <v/>
      </c>
      <c r="AK236" s="11" t="str">
        <f>IF(仕様書作成!AB39="","",仕様書作成!AB39)</f>
        <v/>
      </c>
      <c r="AL236" s="11" t="str">
        <f>IF(仕様書作成!AC39="","",仕様書作成!AC39)</f>
        <v/>
      </c>
      <c r="AM236" s="11" t="str">
        <f>IF(仕様書作成!AD39="","",仕様書作成!AD39)</f>
        <v/>
      </c>
      <c r="AN236" s="11" t="str">
        <f>IF(仕様書作成!AE39="","",仕様書作成!AE39)</f>
        <v/>
      </c>
      <c r="AO236" s="11" t="str">
        <f>IF(仕様書作成!AF39="","",仕様書作成!AF39)</f>
        <v/>
      </c>
      <c r="AP236" s="11" t="str">
        <f>IF(仕様書作成!AG39="","",仕様書作成!AG39)</f>
        <v/>
      </c>
      <c r="AQ236" s="11" t="str">
        <f>IF(仕様書作成!AH39="","",仕様書作成!AH39)</f>
        <v/>
      </c>
      <c r="AR236" s="11" t="str">
        <f>IF(仕様書作成!AI39="","",仕様書作成!AI39)</f>
        <v/>
      </c>
      <c r="AS236" s="11" t="str">
        <f>IF(仕様書作成!AJ39="","",仕様書作成!AJ39)</f>
        <v/>
      </c>
    </row>
    <row r="237" spans="15:45" ht="12.75" customHeight="1" x14ac:dyDescent="0.15">
      <c r="O237" s="11" t="s">
        <v>751</v>
      </c>
      <c r="T237" s="11" t="str">
        <f>IF(仕様書作成!K42="","",仕様書作成!K42)</f>
        <v/>
      </c>
      <c r="U237" s="11" t="str">
        <f>IF(仕様書作成!L42="","",仕様書作成!L42)</f>
        <v/>
      </c>
      <c r="V237" s="11" t="str">
        <f>IF(仕様書作成!M42="","",仕様書作成!M42)</f>
        <v/>
      </c>
      <c r="W237" s="11" t="str">
        <f>IF(仕様書作成!N42="","",仕様書作成!N42)</f>
        <v/>
      </c>
      <c r="X237" s="11" t="str">
        <f>IF(仕様書作成!O42="","",仕様書作成!O42)</f>
        <v/>
      </c>
      <c r="Y237" s="11" t="str">
        <f>IF(仕様書作成!P42="","",仕様書作成!P42)</f>
        <v/>
      </c>
      <c r="Z237" s="11" t="str">
        <f>IF(仕様書作成!Q42="","",仕様書作成!Q42)</f>
        <v/>
      </c>
      <c r="AA237" s="11" t="str">
        <f>IF(仕様書作成!R42="","",仕様書作成!R42)</f>
        <v/>
      </c>
      <c r="AB237" s="11" t="str">
        <f>IF(仕様書作成!S42="","",仕様書作成!S42)</f>
        <v/>
      </c>
      <c r="AC237" s="11" t="str">
        <f>IF(仕様書作成!T42="","",仕様書作成!T42)</f>
        <v/>
      </c>
      <c r="AD237" s="11" t="str">
        <f>IF(仕様書作成!U42="","",仕様書作成!U42)</f>
        <v/>
      </c>
      <c r="AE237" s="11" t="str">
        <f>IF(仕様書作成!V42="","",仕様書作成!V42)</f>
        <v/>
      </c>
      <c r="AF237" s="11" t="str">
        <f>IF(仕様書作成!W42="","",仕様書作成!W42)</f>
        <v/>
      </c>
      <c r="AG237" s="11" t="str">
        <f>IF(仕様書作成!X42="","",仕様書作成!X42)</f>
        <v/>
      </c>
      <c r="AH237" s="11" t="str">
        <f>IF(仕様書作成!Y42="","",仕様書作成!Y42)</f>
        <v/>
      </c>
      <c r="AI237" s="11" t="str">
        <f>IF(仕様書作成!Z42="","",仕様書作成!Z42)</f>
        <v/>
      </c>
      <c r="AJ237" s="11" t="str">
        <f>IF(仕様書作成!AA42="","",仕様書作成!AA42)</f>
        <v/>
      </c>
      <c r="AK237" s="11" t="str">
        <f>IF(仕様書作成!AB42="","",仕様書作成!AB42)</f>
        <v/>
      </c>
      <c r="AL237" s="11" t="str">
        <f>IF(仕様書作成!AC42="","",仕様書作成!AC42)</f>
        <v/>
      </c>
      <c r="AM237" s="11" t="str">
        <f>IF(仕様書作成!AD42="","",仕様書作成!AD42)</f>
        <v/>
      </c>
      <c r="AN237" s="11" t="str">
        <f>IF(仕様書作成!AE42="","",仕様書作成!AE42)</f>
        <v/>
      </c>
      <c r="AO237" s="11" t="str">
        <f>IF(仕様書作成!AF42="","",仕様書作成!AF42)</f>
        <v/>
      </c>
      <c r="AP237" s="11" t="str">
        <f>IF(仕様書作成!AG42="","",仕様書作成!AG42)</f>
        <v/>
      </c>
      <c r="AQ237" s="11" t="str">
        <f>IF(仕様書作成!AH42="","",仕様書作成!AH42)</f>
        <v/>
      </c>
      <c r="AR237" s="11" t="str">
        <f>IF(仕様書作成!AI42="","",仕様書作成!AI42)</f>
        <v/>
      </c>
      <c r="AS237" s="11" t="str">
        <f>IF(仕様書作成!AJ42="","",仕様書作成!AJ42)</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algorithmName="SHA-512" hashValue="gdywuznQZg1euTf5zDcs4kJF8J/pjvvGAYtnhLBAnMFYIrKeT0JTVfIEgH6FyDofTP4WtRfxNYu/kXPaOvXVCQ==" saltValue="+Jewx+bqfRrqhk3NIsmvhA==" spinCount="100000" sheet="1"/>
  <mergeCells count="1">
    <mergeCell ref="D47:E47"/>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1" customWidth="1"/>
    <col min="2" max="2" width="31.625" style="88" customWidth="1"/>
    <col min="3" max="3" width="4.125" style="90" customWidth="1"/>
    <col min="4" max="4" width="4.625" style="88" customWidth="1"/>
    <col min="5" max="7" width="0" style="88" hidden="1" customWidth="1"/>
    <col min="8" max="9" width="3.125" style="88" customWidth="1"/>
    <col min="10" max="33" width="3.5" style="88" customWidth="1"/>
    <col min="34" max="35" width="3.125" style="88" customWidth="1"/>
    <col min="36" max="41" width="4.375" style="382" hidden="1" customWidth="1"/>
    <col min="42" max="57" width="4.375" style="382" customWidth="1"/>
    <col min="58" max="16384" width="9" style="88"/>
  </cols>
  <sheetData>
    <row r="1" spans="1:57" s="11" customFormat="1" ht="12" customHeight="1" x14ac:dyDescent="0.15">
      <c r="A1" s="345"/>
      <c r="B1" s="349" t="str">
        <f>IF(AND(基本情報!E8="",基本情報!M8="",基本情報!U8=""),"","ユーザ様メモ　・・・")</f>
        <v/>
      </c>
      <c r="C1" s="743" t="str">
        <f>IF($B$1="","",基本情報!C8&amp;"：")</f>
        <v/>
      </c>
      <c r="D1" s="743"/>
      <c r="E1" s="345"/>
      <c r="F1" s="345"/>
      <c r="G1" s="345"/>
      <c r="H1" s="744" t="str">
        <f>IF($B$1="","",基本情報!E8)</f>
        <v/>
      </c>
      <c r="I1" s="744"/>
      <c r="J1" s="744"/>
      <c r="K1" s="744"/>
      <c r="L1" s="744"/>
      <c r="M1" s="744"/>
      <c r="N1" s="744"/>
      <c r="O1" s="740" t="str">
        <f>IF($B$1="","",基本情報!K8&amp;"：")</f>
        <v/>
      </c>
      <c r="P1" s="740"/>
      <c r="Q1" s="740"/>
      <c r="R1" s="744" t="str">
        <f>IF($B$1="","",基本情報!M8)</f>
        <v/>
      </c>
      <c r="S1" s="744"/>
      <c r="T1" s="744"/>
      <c r="U1" s="744"/>
      <c r="V1" s="744"/>
      <c r="W1" s="744"/>
      <c r="X1" s="744"/>
      <c r="Y1" s="740" t="str">
        <f>IF($B$1="","",基本情報!S8&amp;"：")</f>
        <v/>
      </c>
      <c r="Z1" s="740"/>
      <c r="AA1" s="740"/>
      <c r="AB1" s="744" t="str">
        <f>IF($B$1="","",基本情報!U8)</f>
        <v/>
      </c>
      <c r="AC1" s="744"/>
      <c r="AD1" s="744"/>
      <c r="AE1" s="744"/>
      <c r="AF1" s="744"/>
      <c r="AG1" s="744"/>
      <c r="AH1" s="740" t="str">
        <f>"Ver."&amp;※改訂履歴!$F$1</f>
        <v>Ver.1</v>
      </c>
      <c r="AI1" s="740"/>
    </row>
    <row r="2" spans="1:57" ht="20.25" customHeight="1" x14ac:dyDescent="0.15">
      <c r="B2" s="345" t="str">
        <f>基本情報!C4&amp;"　：　"&amp;IF(基本情報!E4="","",基本情報!E4&amp;"　殿")</f>
        <v>貴 社 名　：　</v>
      </c>
      <c r="C2" s="11"/>
      <c r="D2" s="731" t="s">
        <v>414</v>
      </c>
      <c r="E2" s="732"/>
      <c r="F2" s="732"/>
      <c r="G2" s="732"/>
      <c r="H2" s="733"/>
      <c r="I2" s="729" t="s">
        <v>408</v>
      </c>
      <c r="J2" s="725"/>
      <c r="K2" s="726"/>
      <c r="L2" s="737"/>
      <c r="M2" s="738"/>
      <c r="N2" s="738"/>
      <c r="O2" s="739"/>
      <c r="P2" s="729" t="s">
        <v>718</v>
      </c>
      <c r="Q2" s="725"/>
      <c r="R2" s="726"/>
      <c r="S2" s="737"/>
      <c r="T2" s="738"/>
      <c r="U2" s="739"/>
      <c r="V2" s="713" t="s">
        <v>405</v>
      </c>
      <c r="W2" s="713"/>
      <c r="X2" s="715"/>
      <c r="Y2" s="716"/>
      <c r="Z2" s="716"/>
      <c r="AA2" s="716"/>
      <c r="AB2" s="717"/>
      <c r="AC2" s="713" t="s">
        <v>406</v>
      </c>
      <c r="AD2" s="713"/>
      <c r="AE2" s="715"/>
      <c r="AF2" s="716"/>
      <c r="AG2" s="716"/>
      <c r="AH2" s="716"/>
      <c r="AI2" s="717"/>
    </row>
    <row r="3" spans="1:57" ht="20.25" customHeight="1" x14ac:dyDescent="0.15">
      <c r="B3" s="345" t="str">
        <f>基本情報!K4&amp;"　：　"&amp;IF(基本情報!M4="","",基本情報!M4)</f>
        <v>貴部署名　：　</v>
      </c>
      <c r="C3" s="11"/>
      <c r="D3" s="734"/>
      <c r="E3" s="735"/>
      <c r="F3" s="735"/>
      <c r="G3" s="735"/>
      <c r="H3" s="736"/>
      <c r="I3" s="729" t="str">
        <f>IF(基本情報!O6="有り",御発注用仕様書!AM3,御発注用仕様書!AL3)</f>
        <v>－</v>
      </c>
      <c r="J3" s="725"/>
      <c r="K3" s="726"/>
      <c r="L3" s="737"/>
      <c r="M3" s="738"/>
      <c r="N3" s="738"/>
      <c r="O3" s="738"/>
      <c r="P3" s="738"/>
      <c r="Q3" s="738"/>
      <c r="R3" s="738"/>
      <c r="S3" s="738"/>
      <c r="T3" s="738"/>
      <c r="U3" s="739"/>
      <c r="V3" s="714"/>
      <c r="W3" s="714"/>
      <c r="X3" s="718"/>
      <c r="Y3" s="719"/>
      <c r="Z3" s="719"/>
      <c r="AA3" s="719"/>
      <c r="AB3" s="720"/>
      <c r="AC3" s="714"/>
      <c r="AD3" s="714"/>
      <c r="AE3" s="718"/>
      <c r="AF3" s="719"/>
      <c r="AG3" s="719"/>
      <c r="AH3" s="719"/>
      <c r="AI3" s="720"/>
      <c r="AL3" s="318" t="s">
        <v>1030</v>
      </c>
      <c r="AM3" s="318" t="s">
        <v>1031</v>
      </c>
    </row>
    <row r="4" spans="1:57" ht="20.25" customHeight="1" x14ac:dyDescent="0.15">
      <c r="B4" s="345" t="str">
        <f>基本情報!S4&amp;"　：　"&amp;IF(基本情報!U4="","",基本情報!U4&amp;"　様")</f>
        <v>ご担当者名　：　</v>
      </c>
      <c r="C4" s="11"/>
      <c r="D4" s="741" t="s">
        <v>507</v>
      </c>
      <c r="E4" s="742"/>
      <c r="F4" s="742"/>
      <c r="G4" s="742"/>
      <c r="H4" s="742"/>
      <c r="I4" s="722"/>
      <c r="J4" s="723"/>
      <c r="K4" s="723"/>
      <c r="L4" s="723"/>
      <c r="M4" s="723"/>
      <c r="N4" s="723"/>
      <c r="O4" s="723"/>
      <c r="P4" s="723"/>
      <c r="Q4" s="723"/>
      <c r="R4" s="723"/>
      <c r="S4" s="723"/>
      <c r="T4" s="723"/>
      <c r="U4" s="723"/>
      <c r="V4" s="723"/>
      <c r="W4" s="723"/>
      <c r="X4" s="723"/>
      <c r="Y4" s="723"/>
      <c r="Z4" s="723"/>
      <c r="AA4" s="723"/>
      <c r="AB4" s="723"/>
      <c r="AC4" s="723"/>
      <c r="AD4" s="723"/>
      <c r="AE4" s="723"/>
      <c r="AF4" s="723"/>
      <c r="AG4" s="723"/>
      <c r="AH4" s="723"/>
      <c r="AI4" s="724"/>
      <c r="AK4" s="11" t="s">
        <v>508</v>
      </c>
    </row>
    <row r="5" spans="1:57" s="155" customFormat="1" ht="14.25" customHeight="1" x14ac:dyDescent="0.15">
      <c r="A5" s="127"/>
      <c r="B5" s="199" t="str">
        <f>IF(OR(仕様書作成!R6&lt;&gt;"",仕様書作成!Z6&lt;&gt;""),AK5,IF(COUNTIF(B6:B47,"*ポートプラグ*")&gt;0,$AK$4,""))</f>
        <v/>
      </c>
      <c r="C5" s="132" t="s">
        <v>719</v>
      </c>
      <c r="D5" s="132" t="s">
        <v>407</v>
      </c>
      <c r="E5" s="194"/>
      <c r="F5" s="194"/>
      <c r="G5" s="194"/>
      <c r="H5" s="727" t="s">
        <v>404</v>
      </c>
      <c r="I5" s="712"/>
      <c r="J5" s="128">
        <v>1</v>
      </c>
      <c r="K5" s="133">
        <v>2</v>
      </c>
      <c r="L5" s="128">
        <v>3</v>
      </c>
      <c r="M5" s="133">
        <v>4</v>
      </c>
      <c r="N5" s="128">
        <v>5</v>
      </c>
      <c r="O5" s="133">
        <v>6</v>
      </c>
      <c r="P5" s="128">
        <v>7</v>
      </c>
      <c r="Q5" s="133">
        <v>8</v>
      </c>
      <c r="R5" s="128">
        <v>9</v>
      </c>
      <c r="S5" s="133">
        <v>10</v>
      </c>
      <c r="T5" s="128">
        <v>11</v>
      </c>
      <c r="U5" s="133">
        <v>12</v>
      </c>
      <c r="V5" s="128">
        <v>13</v>
      </c>
      <c r="W5" s="133">
        <v>14</v>
      </c>
      <c r="X5" s="128">
        <v>15</v>
      </c>
      <c r="Y5" s="133">
        <v>16</v>
      </c>
      <c r="Z5" s="128">
        <v>17</v>
      </c>
      <c r="AA5" s="133">
        <v>18</v>
      </c>
      <c r="AB5" s="128">
        <v>19</v>
      </c>
      <c r="AC5" s="133">
        <v>20</v>
      </c>
      <c r="AD5" s="128">
        <v>21</v>
      </c>
      <c r="AE5" s="133">
        <v>22</v>
      </c>
      <c r="AF5" s="128">
        <v>23</v>
      </c>
      <c r="AG5" s="133">
        <v>24</v>
      </c>
      <c r="AH5" s="629" t="s">
        <v>720</v>
      </c>
      <c r="AI5" s="712"/>
      <c r="AJ5" s="385"/>
      <c r="AK5" s="11" t="s">
        <v>767</v>
      </c>
      <c r="AL5" s="385"/>
      <c r="AM5" s="385"/>
      <c r="AN5" s="385"/>
      <c r="AO5" s="385"/>
      <c r="AP5" s="385"/>
      <c r="AQ5" s="385"/>
      <c r="AR5" s="385"/>
      <c r="AS5" s="385"/>
      <c r="AT5" s="385"/>
      <c r="AU5" s="385"/>
      <c r="AV5" s="385"/>
      <c r="AW5" s="385"/>
      <c r="AX5" s="385"/>
      <c r="AY5" s="385"/>
      <c r="AZ5" s="385"/>
      <c r="BA5" s="385"/>
      <c r="BB5" s="385"/>
      <c r="BC5" s="385"/>
      <c r="BD5" s="385"/>
      <c r="BE5" s="385"/>
    </row>
    <row r="6" spans="1:57" ht="18.75" customHeight="1" x14ac:dyDescent="0.15">
      <c r="A6" s="129">
        <v>1</v>
      </c>
      <c r="B6" s="134" t="str">
        <f>IF(ISERROR(発注情報!L253)=TRUE,"",IF(OR(発注情報!L253="",発注情報!L253=0),"",IF(発注情報!K253=発注情報!$K$120,発注情報!L253&amp;" (SUP.)",IF(発注情報!K253=発注情報!$K$121,発注情報!L253&amp;" (EXH.)",発注情報!L253))))</f>
        <v>必須項目に入力漏れがあります</v>
      </c>
      <c r="C6" s="135">
        <f>IF(ISERROR(発注情報!M253)=TRUE,"",IF(OR(発注情報!M253="",発注情報!M253=0),"",発注情報!M253))</f>
        <v>1</v>
      </c>
      <c r="D6" s="135">
        <f>IF(C6="","",C6*発注情報!$D$2)</f>
        <v>1</v>
      </c>
      <c r="E6" s="195" t="str">
        <f>IF(ISERROR(発注情報!O158)=TRUE,"",IF(OR(発注情報!O158="",発注情報!O158=0),"",発注情報!O158))</f>
        <v/>
      </c>
      <c r="F6" s="195" t="str">
        <f>IF(ISERROR(発注情報!P158)=TRUE,"",IF(OR(発注情報!P158="",発注情報!P158=0),"",発注情報!P158))</f>
        <v/>
      </c>
      <c r="G6" s="195" t="str">
        <f>IF(ISERROR(発注情報!Q158)=TRUE,"",IF(OR(発注情報!Q158="",発注情報!Q158=0),"",発注情報!Q158))</f>
        <v/>
      </c>
      <c r="H6" s="725" t="s">
        <v>721</v>
      </c>
      <c r="I6" s="726"/>
      <c r="J6" s="207" t="str">
        <f>IF(仕様書作成!K12="","",仕様書作成!K12)</f>
        <v/>
      </c>
      <c r="K6" s="207" t="str">
        <f>IF(仕様書作成!L12="","",仕様書作成!L12)</f>
        <v/>
      </c>
      <c r="L6" s="207" t="str">
        <f>IF(仕様書作成!M12="","",仕様書作成!M12)</f>
        <v/>
      </c>
      <c r="M6" s="207" t="str">
        <f>IF(仕様書作成!N12="","",仕様書作成!N12)</f>
        <v/>
      </c>
      <c r="N6" s="207" t="str">
        <f>IF(仕様書作成!O12="","",仕様書作成!O12)</f>
        <v/>
      </c>
      <c r="O6" s="207" t="str">
        <f>IF(仕様書作成!P12="","",仕様書作成!P12)</f>
        <v/>
      </c>
      <c r="P6" s="207" t="str">
        <f>IF(仕様書作成!Q12="","",仕様書作成!Q12)</f>
        <v/>
      </c>
      <c r="Q6" s="207" t="str">
        <f>IF(仕様書作成!R12="","",仕様書作成!R12)</f>
        <v/>
      </c>
      <c r="R6" s="207" t="str">
        <f>IF(仕様書作成!S12="","",仕様書作成!S12)</f>
        <v/>
      </c>
      <c r="S6" s="207" t="str">
        <f>IF(仕様書作成!T12="","",仕様書作成!T12)</f>
        <v/>
      </c>
      <c r="T6" s="207" t="str">
        <f>IF(仕様書作成!U12="","",仕様書作成!U12)</f>
        <v/>
      </c>
      <c r="U6" s="207" t="str">
        <f>IF(仕様書作成!V12="","",仕様書作成!V12)</f>
        <v/>
      </c>
      <c r="V6" s="207" t="str">
        <f>IF(仕様書作成!W12="","",仕様書作成!W12)</f>
        <v/>
      </c>
      <c r="W6" s="207" t="str">
        <f>IF(仕様書作成!X12="","",仕様書作成!X12)</f>
        <v/>
      </c>
      <c r="X6" s="207" t="str">
        <f>IF(仕様書作成!Y12="","",仕様書作成!Y12)</f>
        <v/>
      </c>
      <c r="Y6" s="207" t="str">
        <f>IF(仕様書作成!Z12="","",仕様書作成!Z12)</f>
        <v/>
      </c>
      <c r="Z6" s="207" t="str">
        <f>IF(仕様書作成!AA12="","",仕様書作成!AA12)</f>
        <v/>
      </c>
      <c r="AA6" s="207" t="str">
        <f>IF(仕様書作成!AB12="","",仕様書作成!AB12)</f>
        <v/>
      </c>
      <c r="AB6" s="207" t="str">
        <f>IF(仕様書作成!AC12="","",仕様書作成!AC12)</f>
        <v/>
      </c>
      <c r="AC6" s="207" t="str">
        <f>IF(仕様書作成!AD12="","",仕様書作成!AD12)</f>
        <v/>
      </c>
      <c r="AD6" s="207" t="str">
        <f>IF(仕様書作成!AE12="","",仕様書作成!AE12)</f>
        <v/>
      </c>
      <c r="AE6" s="207" t="str">
        <f>IF(仕様書作成!AF12="","",仕様書作成!AF12)</f>
        <v/>
      </c>
      <c r="AF6" s="207" t="str">
        <f>IF(仕様書作成!AG12="","",仕様書作成!AG12)</f>
        <v/>
      </c>
      <c r="AG6" s="208" t="str">
        <f>IF(仕様書作成!AH12="","",仕様書作成!AH12)</f>
        <v/>
      </c>
      <c r="AH6" s="725" t="s">
        <v>722</v>
      </c>
      <c r="AI6" s="726"/>
    </row>
    <row r="7" spans="1:57" ht="18.75" customHeight="1" x14ac:dyDescent="0.15">
      <c r="A7" s="129">
        <v>2</v>
      </c>
      <c r="B7" s="134" t="str">
        <f>IF(ISERROR(発注情報!L254)=TRUE,"",IF(OR(発注情報!L254="",発注情報!L254=0),"",IF(発注情報!K254=発注情報!$K$120,発注情報!L254&amp;" (SUP.)",IF(発注情報!K254=発注情報!$K$121,発注情報!L254&amp;" (EXH.)",発注情報!L254))))</f>
        <v/>
      </c>
      <c r="C7" s="135" t="str">
        <f>IF(ISERROR(発注情報!M254)=TRUE,"",IF(OR(発注情報!M254="",発注情報!M254=0),"",発注情報!M254))</f>
        <v/>
      </c>
      <c r="D7" s="135" t="str">
        <f>IF(C7="","",C7*発注情報!$D$2)</f>
        <v/>
      </c>
      <c r="E7" s="195" t="str">
        <f>IF(ISERROR(発注情報!O254)=TRUE,"",IF(OR(発注情報!O254="",発注情報!O254=0),"",発注情報!O254))</f>
        <v/>
      </c>
      <c r="F7" s="195" t="str">
        <f>IF(ISERROR(発注情報!P254)=TRUE,"",IF(OR(発注情報!P254="",発注情報!P254=0),"",発注情報!P254))</f>
        <v/>
      </c>
      <c r="G7" s="195" t="str">
        <f>IF(ISERROR(発注情報!Q254)=TRUE,"",IF(OR(発注情報!Q254="",発注情報!Q254=0),"",発注情報!Q254))</f>
        <v/>
      </c>
      <c r="H7" s="136" t="str">
        <f>IF(ISERROR(発注情報!R254)=TRUE,"",IF(OR(発注情報!R254="",発注情報!R254=0),"",発注情報!R254))</f>
        <v/>
      </c>
      <c r="I7" s="137" t="str">
        <f>IF(ISERROR(発注情報!S254)=TRUE,"",IF(OR(発注情報!S254="",発注情報!S254=0),"",発注情報!S254))</f>
        <v/>
      </c>
      <c r="J7" s="138" t="str">
        <f>IF(ISERROR(発注情報!T254)=TRUE,"",IF(OR(発注情報!T254="",発注情報!T254=0),"",発注情報!T254))</f>
        <v/>
      </c>
      <c r="K7" s="94" t="str">
        <f>IF(ISERROR(発注情報!U254)=TRUE,"",IF(OR(発注情報!U254="",発注情報!U254=0),"",発注情報!U254))</f>
        <v/>
      </c>
      <c r="L7" s="138" t="str">
        <f>IF(ISERROR(発注情報!V254)=TRUE,"",IF(OR(発注情報!V254="",発注情報!V254=0),"",発注情報!V254))</f>
        <v/>
      </c>
      <c r="M7" s="94" t="str">
        <f>IF(ISERROR(発注情報!W254)=TRUE,"",IF(OR(発注情報!W254="",発注情報!W254=0),"",発注情報!W254))</f>
        <v/>
      </c>
      <c r="N7" s="138" t="str">
        <f>IF(ISERROR(発注情報!X254)=TRUE,"",IF(OR(発注情報!X254="",発注情報!X254=0),"",発注情報!X254))</f>
        <v/>
      </c>
      <c r="O7" s="94" t="str">
        <f>IF(ISERROR(発注情報!Y254)=TRUE,"",IF(OR(発注情報!Y254="",発注情報!Y254=0),"",発注情報!Y254))</f>
        <v/>
      </c>
      <c r="P7" s="138" t="str">
        <f>IF(ISERROR(発注情報!Z254)=TRUE,"",IF(OR(発注情報!Z254="",発注情報!Z254=0),"",発注情報!Z254))</f>
        <v/>
      </c>
      <c r="Q7" s="94" t="str">
        <f>IF(ISERROR(発注情報!AA254)=TRUE,"",IF(OR(発注情報!AA254="",発注情報!AA254=0),"",発注情報!AA254))</f>
        <v/>
      </c>
      <c r="R7" s="138" t="str">
        <f>IF(ISERROR(発注情報!AB254)=TRUE,"",IF(OR(発注情報!AB254="",発注情報!AB254=0),"",発注情報!AB254))</f>
        <v/>
      </c>
      <c r="S7" s="94" t="str">
        <f>IF(ISERROR(発注情報!AC254)=TRUE,"",IF(OR(発注情報!AC254="",発注情報!AC254=0),"",発注情報!AC254))</f>
        <v/>
      </c>
      <c r="T7" s="138" t="str">
        <f>IF(ISERROR(発注情報!AD254)=TRUE,"",IF(OR(発注情報!AD254="",発注情報!AD254=0),"",発注情報!AD254))</f>
        <v/>
      </c>
      <c r="U7" s="94" t="str">
        <f>IF(ISERROR(発注情報!AE254)=TRUE,"",IF(OR(発注情報!AE254="",発注情報!AE254=0),"",発注情報!AE254))</f>
        <v/>
      </c>
      <c r="V7" s="138" t="str">
        <f>IF(ISERROR(発注情報!AF254)=TRUE,"",IF(OR(発注情報!AF254="",発注情報!AF254=0),"",発注情報!AF254))</f>
        <v/>
      </c>
      <c r="W7" s="94" t="str">
        <f>IF(ISERROR(発注情報!AG254)=TRUE,"",IF(OR(発注情報!AG254="",発注情報!AG254=0),"",発注情報!AG254))</f>
        <v/>
      </c>
      <c r="X7" s="138" t="str">
        <f>IF(ISERROR(発注情報!AH254)=TRUE,"",IF(OR(発注情報!AH254="",発注情報!AH254=0),"",発注情報!AH254))</f>
        <v/>
      </c>
      <c r="Y7" s="94" t="str">
        <f>IF(ISERROR(発注情報!AI254)=TRUE,"",IF(OR(発注情報!AI254="",発注情報!AI254=0),"",発注情報!AI254))</f>
        <v/>
      </c>
      <c r="Z7" s="138" t="str">
        <f>IF(ISERROR(発注情報!AJ254)=TRUE,"",IF(OR(発注情報!AJ254="",発注情報!AJ254=0),"",発注情報!AJ254))</f>
        <v/>
      </c>
      <c r="AA7" s="94" t="str">
        <f>IF(ISERROR(発注情報!AK254)=TRUE,"",IF(OR(発注情報!AK254="",発注情報!AK254=0),"",発注情報!AK254))</f>
        <v/>
      </c>
      <c r="AB7" s="138" t="str">
        <f>IF(ISERROR(発注情報!AL254)=TRUE,"",IF(OR(発注情報!AL254="",発注情報!AL254=0),"",発注情報!AL254))</f>
        <v/>
      </c>
      <c r="AC7" s="94" t="str">
        <f>IF(ISERROR(発注情報!AM254)=TRUE,"",IF(OR(発注情報!AM254="",発注情報!AM254=0),"",発注情報!AM254))</f>
        <v/>
      </c>
      <c r="AD7" s="138" t="str">
        <f>IF(ISERROR(発注情報!AN254)=TRUE,"",IF(OR(発注情報!AN254="",発注情報!AN254=0),"",発注情報!AN254))</f>
        <v/>
      </c>
      <c r="AE7" s="94" t="str">
        <f>IF(ISERROR(発注情報!AO254)=TRUE,"",IF(OR(発注情報!AO254="",発注情報!AO254=0),"",発注情報!AO254))</f>
        <v/>
      </c>
      <c r="AF7" s="138" t="str">
        <f>IF(ISERROR(発注情報!AP254)=TRUE,"",IF(OR(発注情報!AP254="",発注情報!AP254=0),"",発注情報!AP254))</f>
        <v/>
      </c>
      <c r="AG7" s="94" t="str">
        <f>IF(ISERROR(発注情報!AQ254)=TRUE,"",IF(OR(発注情報!AQ254="",発注情報!AQ254=0),"",発注情報!AQ254))</f>
        <v/>
      </c>
      <c r="AH7" s="136" t="str">
        <f>IF(ISERROR(発注情報!AR254)=TRUE,"",IF(OR(発注情報!AR254="",発注情報!AR254=0),"",発注情報!AR254))</f>
        <v/>
      </c>
      <c r="AI7" s="137" t="str">
        <f>IF(ISERROR(発注情報!AS254)=TRUE,"",IF(OR(発注情報!AS254="",発注情報!AS254=0),"",発注情報!AS254))</f>
        <v/>
      </c>
    </row>
    <row r="8" spans="1:57" ht="18.75" customHeight="1" x14ac:dyDescent="0.15">
      <c r="A8" s="139">
        <v>3</v>
      </c>
      <c r="B8" s="134" t="str">
        <f>IF(ISERROR(発注情報!L255)=TRUE,"",IF(OR(発注情報!L255="",発注情報!L255=0),"",IF(発注情報!K255=発注情報!$K$120,発注情報!L255&amp;" (SUP.)",IF(発注情報!K255=発注情報!$K$121,発注情報!L255&amp;" (EXH.)",発注情報!L255))))</f>
        <v/>
      </c>
      <c r="C8" s="135" t="str">
        <f>IF(ISERROR(発注情報!M255)=TRUE,"",IF(OR(発注情報!M255="",発注情報!M255=0),"",発注情報!M255))</f>
        <v/>
      </c>
      <c r="D8" s="135" t="str">
        <f>IF(C8="","",C8*発注情報!$D$2)</f>
        <v/>
      </c>
      <c r="E8" s="195" t="str">
        <f>IF(ISERROR(発注情報!O255)=TRUE,"",IF(OR(発注情報!O255="",発注情報!O255=0),"",発注情報!O255))</f>
        <v/>
      </c>
      <c r="F8" s="195" t="str">
        <f>IF(ISERROR(発注情報!P255)=TRUE,"",IF(OR(発注情報!P255="",発注情報!P255=0),"",発注情報!P255))</f>
        <v/>
      </c>
      <c r="G8" s="195" t="str">
        <f>IF(ISERROR(発注情報!Q255)=TRUE,"",IF(OR(発注情報!Q255="",発注情報!Q255=0),"",発注情報!Q255))</f>
        <v/>
      </c>
      <c r="H8" s="136" t="str">
        <f>IF(ISERROR(発注情報!R255)=TRUE,"",IF(OR(発注情報!R255="",発注情報!R255=0),"",発注情報!R255))</f>
        <v/>
      </c>
      <c r="I8" s="137" t="str">
        <f>IF(ISERROR(発注情報!S255)=TRUE,"",IF(OR(発注情報!S255="",発注情報!S255=0),"",発注情報!S255))</f>
        <v/>
      </c>
      <c r="J8" s="138" t="str">
        <f>IF(ISERROR(発注情報!T255)=TRUE,"",IF(OR(発注情報!T255="",発注情報!T255=0),"",発注情報!T255))</f>
        <v/>
      </c>
      <c r="K8" s="94" t="str">
        <f>IF(ISERROR(発注情報!U255)=TRUE,"",IF(OR(発注情報!U255="",発注情報!U255=0),"",発注情報!U255))</f>
        <v/>
      </c>
      <c r="L8" s="138" t="str">
        <f>IF(ISERROR(発注情報!V255)=TRUE,"",IF(OR(発注情報!V255="",発注情報!V255=0),"",発注情報!V255))</f>
        <v/>
      </c>
      <c r="M8" s="94" t="str">
        <f>IF(ISERROR(発注情報!W255)=TRUE,"",IF(OR(発注情報!W255="",発注情報!W255=0),"",発注情報!W255))</f>
        <v/>
      </c>
      <c r="N8" s="138" t="str">
        <f>IF(ISERROR(発注情報!X255)=TRUE,"",IF(OR(発注情報!X255="",発注情報!X255=0),"",発注情報!X255))</f>
        <v/>
      </c>
      <c r="O8" s="94" t="str">
        <f>IF(ISERROR(発注情報!Y255)=TRUE,"",IF(OR(発注情報!Y255="",発注情報!Y255=0),"",発注情報!Y255))</f>
        <v/>
      </c>
      <c r="P8" s="138" t="str">
        <f>IF(ISERROR(発注情報!Z255)=TRUE,"",IF(OR(発注情報!Z255="",発注情報!Z255=0),"",発注情報!Z255))</f>
        <v/>
      </c>
      <c r="Q8" s="94" t="str">
        <f>IF(ISERROR(発注情報!AA255)=TRUE,"",IF(OR(発注情報!AA255="",発注情報!AA255=0),"",発注情報!AA255))</f>
        <v/>
      </c>
      <c r="R8" s="138" t="str">
        <f>IF(ISERROR(発注情報!AB255)=TRUE,"",IF(OR(発注情報!AB255="",発注情報!AB255=0),"",発注情報!AB255))</f>
        <v/>
      </c>
      <c r="S8" s="94" t="str">
        <f>IF(ISERROR(発注情報!AC255)=TRUE,"",IF(OR(発注情報!AC255="",発注情報!AC255=0),"",発注情報!AC255))</f>
        <v/>
      </c>
      <c r="T8" s="138" t="str">
        <f>IF(ISERROR(発注情報!AD255)=TRUE,"",IF(OR(発注情報!AD255="",発注情報!AD255=0),"",発注情報!AD255))</f>
        <v/>
      </c>
      <c r="U8" s="94" t="str">
        <f>IF(ISERROR(発注情報!AE255)=TRUE,"",IF(OR(発注情報!AE255="",発注情報!AE255=0),"",発注情報!AE255))</f>
        <v/>
      </c>
      <c r="V8" s="138" t="str">
        <f>IF(ISERROR(発注情報!AF255)=TRUE,"",IF(OR(発注情報!AF255="",発注情報!AF255=0),"",発注情報!AF255))</f>
        <v/>
      </c>
      <c r="W8" s="94" t="str">
        <f>IF(ISERROR(発注情報!AG255)=TRUE,"",IF(OR(発注情報!AG255="",発注情報!AG255=0),"",発注情報!AG255))</f>
        <v/>
      </c>
      <c r="X8" s="138" t="str">
        <f>IF(ISERROR(発注情報!AH255)=TRUE,"",IF(OR(発注情報!AH255="",発注情報!AH255=0),"",発注情報!AH255))</f>
        <v/>
      </c>
      <c r="Y8" s="94" t="str">
        <f>IF(ISERROR(発注情報!AI255)=TRUE,"",IF(OR(発注情報!AI255="",発注情報!AI255=0),"",発注情報!AI255))</f>
        <v/>
      </c>
      <c r="Z8" s="138" t="str">
        <f>IF(ISERROR(発注情報!AJ255)=TRUE,"",IF(OR(発注情報!AJ255="",発注情報!AJ255=0),"",発注情報!AJ255))</f>
        <v/>
      </c>
      <c r="AA8" s="94" t="str">
        <f>IF(ISERROR(発注情報!AK255)=TRUE,"",IF(OR(発注情報!AK255="",発注情報!AK255=0),"",発注情報!AK255))</f>
        <v/>
      </c>
      <c r="AB8" s="138" t="str">
        <f>IF(ISERROR(発注情報!AL255)=TRUE,"",IF(OR(発注情報!AL255="",発注情報!AL255=0),"",発注情報!AL255))</f>
        <v/>
      </c>
      <c r="AC8" s="94" t="str">
        <f>IF(ISERROR(発注情報!AM255)=TRUE,"",IF(OR(発注情報!AM255="",発注情報!AM255=0),"",発注情報!AM255))</f>
        <v/>
      </c>
      <c r="AD8" s="138" t="str">
        <f>IF(ISERROR(発注情報!AN255)=TRUE,"",IF(OR(発注情報!AN255="",発注情報!AN255=0),"",発注情報!AN255))</f>
        <v/>
      </c>
      <c r="AE8" s="94" t="str">
        <f>IF(ISERROR(発注情報!AO255)=TRUE,"",IF(OR(発注情報!AO255="",発注情報!AO255=0),"",発注情報!AO255))</f>
        <v/>
      </c>
      <c r="AF8" s="138" t="str">
        <f>IF(ISERROR(発注情報!AP255)=TRUE,"",IF(OR(発注情報!AP255="",発注情報!AP255=0),"",発注情報!AP255))</f>
        <v/>
      </c>
      <c r="AG8" s="94" t="str">
        <f>IF(ISERROR(発注情報!AQ255)=TRUE,"",IF(OR(発注情報!AQ255="",発注情報!AQ255=0),"",発注情報!AQ255))</f>
        <v/>
      </c>
      <c r="AH8" s="136" t="str">
        <f>IF(ISERROR(発注情報!AR255)=TRUE,"",IF(OR(発注情報!AR255="",発注情報!AR255=0),"",発注情報!AR255))</f>
        <v/>
      </c>
      <c r="AI8" s="137" t="str">
        <f>IF(ISERROR(発注情報!AS255)=TRUE,"",IF(OR(発注情報!AS255="",発注情報!AS255=0),"",発注情報!AS255))</f>
        <v/>
      </c>
    </row>
    <row r="9" spans="1:57" ht="18.75" customHeight="1" x14ac:dyDescent="0.15">
      <c r="A9" s="129">
        <v>4</v>
      </c>
      <c r="B9" s="134" t="str">
        <f>IF(ISERROR(発注情報!L256)=TRUE,"",IF(OR(発注情報!L256="",発注情報!L256=0),"",IF(発注情報!K256=発注情報!$K$120,発注情報!L256&amp;" (SUP.)",IF(発注情報!K256=発注情報!$K$121,発注情報!L256&amp;" (EXH.)",発注情報!L256))))</f>
        <v/>
      </c>
      <c r="C9" s="135" t="str">
        <f>IF(ISERROR(発注情報!M256)=TRUE,"",IF(OR(発注情報!M256="",発注情報!M256=0),"",発注情報!M256))</f>
        <v/>
      </c>
      <c r="D9" s="135" t="str">
        <f>IF(C9="","",C9*発注情報!$D$2)</f>
        <v/>
      </c>
      <c r="E9" s="195" t="str">
        <f>IF(ISERROR(発注情報!O256)=TRUE,"",IF(OR(発注情報!O256="",発注情報!O256=0),"",発注情報!O256))</f>
        <v/>
      </c>
      <c r="F9" s="195" t="str">
        <f>IF(ISERROR(発注情報!P256)=TRUE,"",IF(OR(発注情報!P256="",発注情報!P256=0),"",発注情報!P256))</f>
        <v/>
      </c>
      <c r="G9" s="195" t="str">
        <f>IF(ISERROR(発注情報!Q256)=TRUE,"",IF(OR(発注情報!Q256="",発注情報!Q256=0),"",発注情報!Q256))</f>
        <v/>
      </c>
      <c r="H9" s="136" t="str">
        <f>IF(ISERROR(発注情報!R256)=TRUE,"",IF(OR(発注情報!R256="",発注情報!R256=0),"",発注情報!R256))</f>
        <v/>
      </c>
      <c r="I9" s="137" t="str">
        <f>IF(ISERROR(発注情報!S256)=TRUE,"",IF(OR(発注情報!S256="",発注情報!S256=0),"",発注情報!S256))</f>
        <v/>
      </c>
      <c r="J9" s="138" t="str">
        <f>IF(ISERROR(発注情報!T256)=TRUE,"",IF(OR(発注情報!T256="",発注情報!T256=0),"",発注情報!T256))</f>
        <v/>
      </c>
      <c r="K9" s="94" t="str">
        <f>IF(ISERROR(発注情報!U256)=TRUE,"",IF(OR(発注情報!U256="",発注情報!U256=0),"",発注情報!U256))</f>
        <v/>
      </c>
      <c r="L9" s="138" t="str">
        <f>IF(ISERROR(発注情報!V256)=TRUE,"",IF(OR(発注情報!V256="",発注情報!V256=0),"",発注情報!V256))</f>
        <v/>
      </c>
      <c r="M9" s="94" t="str">
        <f>IF(ISERROR(発注情報!W256)=TRUE,"",IF(OR(発注情報!W256="",発注情報!W256=0),"",発注情報!W256))</f>
        <v/>
      </c>
      <c r="N9" s="138" t="str">
        <f>IF(ISERROR(発注情報!X256)=TRUE,"",IF(OR(発注情報!X256="",発注情報!X256=0),"",発注情報!X256))</f>
        <v/>
      </c>
      <c r="O9" s="94" t="str">
        <f>IF(ISERROR(発注情報!Y256)=TRUE,"",IF(OR(発注情報!Y256="",発注情報!Y256=0),"",発注情報!Y256))</f>
        <v/>
      </c>
      <c r="P9" s="138" t="str">
        <f>IF(ISERROR(発注情報!Z256)=TRUE,"",IF(OR(発注情報!Z256="",発注情報!Z256=0),"",発注情報!Z256))</f>
        <v/>
      </c>
      <c r="Q9" s="94" t="str">
        <f>IF(ISERROR(発注情報!AA256)=TRUE,"",IF(OR(発注情報!AA256="",発注情報!AA256=0),"",発注情報!AA256))</f>
        <v/>
      </c>
      <c r="R9" s="138" t="str">
        <f>IF(ISERROR(発注情報!AB256)=TRUE,"",IF(OR(発注情報!AB256="",発注情報!AB256=0),"",発注情報!AB256))</f>
        <v/>
      </c>
      <c r="S9" s="94" t="str">
        <f>IF(ISERROR(発注情報!AC256)=TRUE,"",IF(OR(発注情報!AC256="",発注情報!AC256=0),"",発注情報!AC256))</f>
        <v/>
      </c>
      <c r="T9" s="138" t="str">
        <f>IF(ISERROR(発注情報!AD256)=TRUE,"",IF(OR(発注情報!AD256="",発注情報!AD256=0),"",発注情報!AD256))</f>
        <v/>
      </c>
      <c r="U9" s="94" t="str">
        <f>IF(ISERROR(発注情報!AE256)=TRUE,"",IF(OR(発注情報!AE256="",発注情報!AE256=0),"",発注情報!AE256))</f>
        <v/>
      </c>
      <c r="V9" s="138" t="str">
        <f>IF(ISERROR(発注情報!AF256)=TRUE,"",IF(OR(発注情報!AF256="",発注情報!AF256=0),"",発注情報!AF256))</f>
        <v/>
      </c>
      <c r="W9" s="94" t="str">
        <f>IF(ISERROR(発注情報!AG256)=TRUE,"",IF(OR(発注情報!AG256="",発注情報!AG256=0),"",発注情報!AG256))</f>
        <v/>
      </c>
      <c r="X9" s="138" t="str">
        <f>IF(ISERROR(発注情報!AH256)=TRUE,"",IF(OR(発注情報!AH256="",発注情報!AH256=0),"",発注情報!AH256))</f>
        <v/>
      </c>
      <c r="Y9" s="94" t="str">
        <f>IF(ISERROR(発注情報!AI256)=TRUE,"",IF(OR(発注情報!AI256="",発注情報!AI256=0),"",発注情報!AI256))</f>
        <v/>
      </c>
      <c r="Z9" s="138" t="str">
        <f>IF(ISERROR(発注情報!AJ256)=TRUE,"",IF(OR(発注情報!AJ256="",発注情報!AJ256=0),"",発注情報!AJ256))</f>
        <v/>
      </c>
      <c r="AA9" s="94" t="str">
        <f>IF(ISERROR(発注情報!AK256)=TRUE,"",IF(OR(発注情報!AK256="",発注情報!AK256=0),"",発注情報!AK256))</f>
        <v/>
      </c>
      <c r="AB9" s="138" t="str">
        <f>IF(ISERROR(発注情報!AL256)=TRUE,"",IF(OR(発注情報!AL256="",発注情報!AL256=0),"",発注情報!AL256))</f>
        <v/>
      </c>
      <c r="AC9" s="94" t="str">
        <f>IF(ISERROR(発注情報!AM256)=TRUE,"",IF(OR(発注情報!AM256="",発注情報!AM256=0),"",発注情報!AM256))</f>
        <v/>
      </c>
      <c r="AD9" s="138" t="str">
        <f>IF(ISERROR(発注情報!AN256)=TRUE,"",IF(OR(発注情報!AN256="",発注情報!AN256=0),"",発注情報!AN256))</f>
        <v/>
      </c>
      <c r="AE9" s="94" t="str">
        <f>IF(ISERROR(発注情報!AO256)=TRUE,"",IF(OR(発注情報!AO256="",発注情報!AO256=0),"",発注情報!AO256))</f>
        <v/>
      </c>
      <c r="AF9" s="138" t="str">
        <f>IF(ISERROR(発注情報!AP256)=TRUE,"",IF(OR(発注情報!AP256="",発注情報!AP256=0),"",発注情報!AP256))</f>
        <v/>
      </c>
      <c r="AG9" s="94" t="str">
        <f>IF(ISERROR(発注情報!AQ256)=TRUE,"",IF(OR(発注情報!AQ256="",発注情報!AQ256=0),"",発注情報!AQ256))</f>
        <v/>
      </c>
      <c r="AH9" s="136" t="str">
        <f>IF(ISERROR(発注情報!AR256)=TRUE,"",IF(OR(発注情報!AR256="",発注情報!AR256=0),"",発注情報!AR256))</f>
        <v/>
      </c>
      <c r="AI9" s="137" t="str">
        <f>IF(ISERROR(発注情報!AS256)=TRUE,"",IF(OR(発注情報!AS256="",発注情報!AS256=0),"",発注情報!AS256))</f>
        <v/>
      </c>
    </row>
    <row r="10" spans="1:57" ht="18.75" customHeight="1" x14ac:dyDescent="0.15">
      <c r="A10" s="139">
        <v>5</v>
      </c>
      <c r="B10" s="134" t="str">
        <f>IF(ISERROR(発注情報!L257)=TRUE,"",IF(OR(発注情報!L257="",発注情報!L257=0),"",IF(発注情報!K257=発注情報!$K$120,発注情報!L257&amp;" (SUP.)",IF(発注情報!K257=発注情報!$K$121,発注情報!L257&amp;" (EXH.)",発注情報!L257))))</f>
        <v/>
      </c>
      <c r="C10" s="135" t="str">
        <f>IF(ISERROR(発注情報!M257)=TRUE,"",IF(OR(発注情報!M257="",発注情報!M257=0),"",発注情報!M257))</f>
        <v/>
      </c>
      <c r="D10" s="135" t="str">
        <f>IF(C10="","",C10*発注情報!$D$2)</f>
        <v/>
      </c>
      <c r="E10" s="195" t="str">
        <f>IF(ISERROR(発注情報!O257)=TRUE,"",IF(OR(発注情報!O257="",発注情報!O257=0),"",発注情報!O257))</f>
        <v/>
      </c>
      <c r="F10" s="195" t="str">
        <f>IF(ISERROR(発注情報!P257)=TRUE,"",IF(OR(発注情報!P257="",発注情報!P257=0),"",発注情報!P257))</f>
        <v/>
      </c>
      <c r="G10" s="195" t="str">
        <f>IF(ISERROR(発注情報!Q257)=TRUE,"",IF(OR(発注情報!Q257="",発注情報!Q257=0),"",発注情報!Q257))</f>
        <v/>
      </c>
      <c r="H10" s="136" t="str">
        <f>IF(ISERROR(発注情報!R257)=TRUE,"",IF(OR(発注情報!R257="",発注情報!R257=0),"",発注情報!R257))</f>
        <v/>
      </c>
      <c r="I10" s="137" t="str">
        <f>IF(ISERROR(発注情報!S257)=TRUE,"",IF(OR(発注情報!S257="",発注情報!S257=0),"",発注情報!S257))</f>
        <v/>
      </c>
      <c r="J10" s="138" t="str">
        <f>IF(ISERROR(発注情報!T257)=TRUE,"",IF(OR(発注情報!T257="",発注情報!T257=0),"",発注情報!T257))</f>
        <v/>
      </c>
      <c r="K10" s="94" t="str">
        <f>IF(ISERROR(発注情報!U257)=TRUE,"",IF(OR(発注情報!U257="",発注情報!U257=0),"",発注情報!U257))</f>
        <v/>
      </c>
      <c r="L10" s="138" t="str">
        <f>IF(ISERROR(発注情報!V257)=TRUE,"",IF(OR(発注情報!V257="",発注情報!V257=0),"",発注情報!V257))</f>
        <v/>
      </c>
      <c r="M10" s="94" t="str">
        <f>IF(ISERROR(発注情報!W257)=TRUE,"",IF(OR(発注情報!W257="",発注情報!W257=0),"",発注情報!W257))</f>
        <v/>
      </c>
      <c r="N10" s="138" t="str">
        <f>IF(ISERROR(発注情報!X257)=TRUE,"",IF(OR(発注情報!X257="",発注情報!X257=0),"",発注情報!X257))</f>
        <v/>
      </c>
      <c r="O10" s="94" t="str">
        <f>IF(ISERROR(発注情報!Y257)=TRUE,"",IF(OR(発注情報!Y257="",発注情報!Y257=0),"",発注情報!Y257))</f>
        <v/>
      </c>
      <c r="P10" s="138" t="str">
        <f>IF(ISERROR(発注情報!Z257)=TRUE,"",IF(OR(発注情報!Z257="",発注情報!Z257=0),"",発注情報!Z257))</f>
        <v/>
      </c>
      <c r="Q10" s="94" t="str">
        <f>IF(ISERROR(発注情報!AA257)=TRUE,"",IF(OR(発注情報!AA257="",発注情報!AA257=0),"",発注情報!AA257))</f>
        <v/>
      </c>
      <c r="R10" s="138" t="str">
        <f>IF(ISERROR(発注情報!AB257)=TRUE,"",IF(OR(発注情報!AB257="",発注情報!AB257=0),"",発注情報!AB257))</f>
        <v/>
      </c>
      <c r="S10" s="94" t="str">
        <f>IF(ISERROR(発注情報!AC257)=TRUE,"",IF(OR(発注情報!AC257="",発注情報!AC257=0),"",発注情報!AC257))</f>
        <v/>
      </c>
      <c r="T10" s="138" t="str">
        <f>IF(ISERROR(発注情報!AD257)=TRUE,"",IF(OR(発注情報!AD257="",発注情報!AD257=0),"",発注情報!AD257))</f>
        <v/>
      </c>
      <c r="U10" s="94" t="str">
        <f>IF(ISERROR(発注情報!AE257)=TRUE,"",IF(OR(発注情報!AE257="",発注情報!AE257=0),"",発注情報!AE257))</f>
        <v/>
      </c>
      <c r="V10" s="138" t="str">
        <f>IF(ISERROR(発注情報!AF257)=TRUE,"",IF(OR(発注情報!AF257="",発注情報!AF257=0),"",発注情報!AF257))</f>
        <v/>
      </c>
      <c r="W10" s="94" t="str">
        <f>IF(ISERROR(発注情報!AG257)=TRUE,"",IF(OR(発注情報!AG257="",発注情報!AG257=0),"",発注情報!AG257))</f>
        <v/>
      </c>
      <c r="X10" s="138" t="str">
        <f>IF(ISERROR(発注情報!AH257)=TRUE,"",IF(OR(発注情報!AH257="",発注情報!AH257=0),"",発注情報!AH257))</f>
        <v/>
      </c>
      <c r="Y10" s="94" t="str">
        <f>IF(ISERROR(発注情報!AI257)=TRUE,"",IF(OR(発注情報!AI257="",発注情報!AI257=0),"",発注情報!AI257))</f>
        <v/>
      </c>
      <c r="Z10" s="138" t="str">
        <f>IF(ISERROR(発注情報!AJ257)=TRUE,"",IF(OR(発注情報!AJ257="",発注情報!AJ257=0),"",発注情報!AJ257))</f>
        <v/>
      </c>
      <c r="AA10" s="94" t="str">
        <f>IF(ISERROR(発注情報!AK257)=TRUE,"",IF(OR(発注情報!AK257="",発注情報!AK257=0),"",発注情報!AK257))</f>
        <v/>
      </c>
      <c r="AB10" s="138" t="str">
        <f>IF(ISERROR(発注情報!AL257)=TRUE,"",IF(OR(発注情報!AL257="",発注情報!AL257=0),"",発注情報!AL257))</f>
        <v/>
      </c>
      <c r="AC10" s="94" t="str">
        <f>IF(ISERROR(発注情報!AM257)=TRUE,"",IF(OR(発注情報!AM257="",発注情報!AM257=0),"",発注情報!AM257))</f>
        <v/>
      </c>
      <c r="AD10" s="138" t="str">
        <f>IF(ISERROR(発注情報!AN257)=TRUE,"",IF(OR(発注情報!AN257="",発注情報!AN257=0),"",発注情報!AN257))</f>
        <v/>
      </c>
      <c r="AE10" s="94" t="str">
        <f>IF(ISERROR(発注情報!AO257)=TRUE,"",IF(OR(発注情報!AO257="",発注情報!AO257=0),"",発注情報!AO257))</f>
        <v/>
      </c>
      <c r="AF10" s="138" t="str">
        <f>IF(ISERROR(発注情報!AP257)=TRUE,"",IF(OR(発注情報!AP257="",発注情報!AP257=0),"",発注情報!AP257))</f>
        <v/>
      </c>
      <c r="AG10" s="94" t="str">
        <f>IF(ISERROR(発注情報!AQ257)=TRUE,"",IF(OR(発注情報!AQ257="",発注情報!AQ257=0),"",発注情報!AQ257))</f>
        <v/>
      </c>
      <c r="AH10" s="136" t="str">
        <f>IF(ISERROR(発注情報!AR257)=TRUE,"",IF(OR(発注情報!AR257="",発注情報!AR257=0),"",発注情報!AR257))</f>
        <v/>
      </c>
      <c r="AI10" s="137" t="str">
        <f>IF(ISERROR(発注情報!AS257)=TRUE,"",IF(OR(発注情報!AS257="",発注情報!AS257=0),"",発注情報!AS257))</f>
        <v/>
      </c>
    </row>
    <row r="11" spans="1:57" ht="18.75" customHeight="1" x14ac:dyDescent="0.15">
      <c r="A11" s="129">
        <v>6</v>
      </c>
      <c r="B11" s="134" t="str">
        <f>IF(ISERROR(発注情報!L258)=TRUE,"",IF(OR(発注情報!L258="",発注情報!L258=0),"",IF(発注情報!K258=発注情報!$K$120,発注情報!L258&amp;" (SUP.)",IF(発注情報!K258=発注情報!$K$121,発注情報!L258&amp;" (EXH.)",発注情報!L258))))</f>
        <v/>
      </c>
      <c r="C11" s="135" t="str">
        <f>IF(ISERROR(発注情報!M258)=TRUE,"",IF(OR(発注情報!M258="",発注情報!M258=0),"",発注情報!M258))</f>
        <v/>
      </c>
      <c r="D11" s="135" t="str">
        <f>IF(C11="","",C11*発注情報!$D$2)</f>
        <v/>
      </c>
      <c r="E11" s="195" t="str">
        <f>IF(ISERROR(発注情報!O258)=TRUE,"",IF(OR(発注情報!O258="",発注情報!O258=0),"",発注情報!O258))</f>
        <v/>
      </c>
      <c r="F11" s="195" t="str">
        <f>IF(ISERROR(発注情報!P258)=TRUE,"",IF(OR(発注情報!P258="",発注情報!P258=0),"",発注情報!P258))</f>
        <v/>
      </c>
      <c r="G11" s="195" t="str">
        <f>IF(ISERROR(発注情報!Q258)=TRUE,"",IF(OR(発注情報!Q258="",発注情報!Q258=0),"",発注情報!Q258))</f>
        <v/>
      </c>
      <c r="H11" s="136" t="str">
        <f>IF(ISERROR(発注情報!R258)=TRUE,"",IF(OR(発注情報!R258="",発注情報!R258=0),"",発注情報!R258))</f>
        <v/>
      </c>
      <c r="I11" s="137" t="str">
        <f>IF(ISERROR(発注情報!S258)=TRUE,"",IF(OR(発注情報!S258="",発注情報!S258=0),"",発注情報!S258))</f>
        <v/>
      </c>
      <c r="J11" s="138" t="str">
        <f>IF(ISERROR(発注情報!T258)=TRUE,"",IF(OR(発注情報!T258="",発注情報!T258=0),"",発注情報!T258))</f>
        <v/>
      </c>
      <c r="K11" s="94" t="str">
        <f>IF(ISERROR(発注情報!U258)=TRUE,"",IF(OR(発注情報!U258="",発注情報!U258=0),"",発注情報!U258))</f>
        <v/>
      </c>
      <c r="L11" s="138" t="str">
        <f>IF(ISERROR(発注情報!V258)=TRUE,"",IF(OR(発注情報!V258="",発注情報!V258=0),"",発注情報!V258))</f>
        <v/>
      </c>
      <c r="M11" s="94" t="str">
        <f>IF(ISERROR(発注情報!W258)=TRUE,"",IF(OR(発注情報!W258="",発注情報!W258=0),"",発注情報!W258))</f>
        <v/>
      </c>
      <c r="N11" s="138" t="str">
        <f>IF(ISERROR(発注情報!X258)=TRUE,"",IF(OR(発注情報!X258="",発注情報!X258=0),"",発注情報!X258))</f>
        <v/>
      </c>
      <c r="O11" s="94" t="str">
        <f>IF(ISERROR(発注情報!Y258)=TRUE,"",IF(OR(発注情報!Y258="",発注情報!Y258=0),"",発注情報!Y258))</f>
        <v/>
      </c>
      <c r="P11" s="138" t="str">
        <f>IF(ISERROR(発注情報!Z258)=TRUE,"",IF(OR(発注情報!Z258="",発注情報!Z258=0),"",発注情報!Z258))</f>
        <v/>
      </c>
      <c r="Q11" s="94" t="str">
        <f>IF(ISERROR(発注情報!AA258)=TRUE,"",IF(OR(発注情報!AA258="",発注情報!AA258=0),"",発注情報!AA258))</f>
        <v/>
      </c>
      <c r="R11" s="138" t="str">
        <f>IF(ISERROR(発注情報!AB258)=TRUE,"",IF(OR(発注情報!AB258="",発注情報!AB258=0),"",発注情報!AB258))</f>
        <v/>
      </c>
      <c r="S11" s="94" t="str">
        <f>IF(ISERROR(発注情報!AC258)=TRUE,"",IF(OR(発注情報!AC258="",発注情報!AC258=0),"",発注情報!AC258))</f>
        <v/>
      </c>
      <c r="T11" s="138" t="str">
        <f>IF(ISERROR(発注情報!AD258)=TRUE,"",IF(OR(発注情報!AD258="",発注情報!AD258=0),"",発注情報!AD258))</f>
        <v/>
      </c>
      <c r="U11" s="94" t="str">
        <f>IF(ISERROR(発注情報!AE258)=TRUE,"",IF(OR(発注情報!AE258="",発注情報!AE258=0),"",発注情報!AE258))</f>
        <v/>
      </c>
      <c r="V11" s="138" t="str">
        <f>IF(ISERROR(発注情報!AF258)=TRUE,"",IF(OR(発注情報!AF258="",発注情報!AF258=0),"",発注情報!AF258))</f>
        <v/>
      </c>
      <c r="W11" s="94" t="str">
        <f>IF(ISERROR(発注情報!AG258)=TRUE,"",IF(OR(発注情報!AG258="",発注情報!AG258=0),"",発注情報!AG258))</f>
        <v/>
      </c>
      <c r="X11" s="138" t="str">
        <f>IF(ISERROR(発注情報!AH258)=TRUE,"",IF(OR(発注情報!AH258="",発注情報!AH258=0),"",発注情報!AH258))</f>
        <v/>
      </c>
      <c r="Y11" s="94" t="str">
        <f>IF(ISERROR(発注情報!AI258)=TRUE,"",IF(OR(発注情報!AI258="",発注情報!AI258=0),"",発注情報!AI258))</f>
        <v/>
      </c>
      <c r="Z11" s="138" t="str">
        <f>IF(ISERROR(発注情報!AJ258)=TRUE,"",IF(OR(発注情報!AJ258="",発注情報!AJ258=0),"",発注情報!AJ258))</f>
        <v/>
      </c>
      <c r="AA11" s="94" t="str">
        <f>IF(ISERROR(発注情報!AK258)=TRUE,"",IF(OR(発注情報!AK258="",発注情報!AK258=0),"",発注情報!AK258))</f>
        <v/>
      </c>
      <c r="AB11" s="138" t="str">
        <f>IF(ISERROR(発注情報!AL258)=TRUE,"",IF(OR(発注情報!AL258="",発注情報!AL258=0),"",発注情報!AL258))</f>
        <v/>
      </c>
      <c r="AC11" s="94" t="str">
        <f>IF(ISERROR(発注情報!AM258)=TRUE,"",IF(OR(発注情報!AM258="",発注情報!AM258=0),"",発注情報!AM258))</f>
        <v/>
      </c>
      <c r="AD11" s="138" t="str">
        <f>IF(ISERROR(発注情報!AN258)=TRUE,"",IF(OR(発注情報!AN258="",発注情報!AN258=0),"",発注情報!AN258))</f>
        <v/>
      </c>
      <c r="AE11" s="94" t="str">
        <f>IF(ISERROR(発注情報!AO258)=TRUE,"",IF(OR(発注情報!AO258="",発注情報!AO258=0),"",発注情報!AO258))</f>
        <v/>
      </c>
      <c r="AF11" s="138" t="str">
        <f>IF(ISERROR(発注情報!AP258)=TRUE,"",IF(OR(発注情報!AP258="",発注情報!AP258=0),"",発注情報!AP258))</f>
        <v/>
      </c>
      <c r="AG11" s="94" t="str">
        <f>IF(ISERROR(発注情報!AQ258)=TRUE,"",IF(OR(発注情報!AQ258="",発注情報!AQ258=0),"",発注情報!AQ258))</f>
        <v/>
      </c>
      <c r="AH11" s="136" t="str">
        <f>IF(ISERROR(発注情報!AR258)=TRUE,"",IF(OR(発注情報!AR258="",発注情報!AR258=0),"",発注情報!AR258))</f>
        <v/>
      </c>
      <c r="AI11" s="137" t="str">
        <f>IF(ISERROR(発注情報!AS258)=TRUE,"",IF(OR(発注情報!AS258="",発注情報!AS258=0),"",発注情報!AS258))</f>
        <v/>
      </c>
    </row>
    <row r="12" spans="1:57" ht="18.75" customHeight="1" x14ac:dyDescent="0.15">
      <c r="A12" s="139">
        <v>7</v>
      </c>
      <c r="B12" s="134" t="str">
        <f>IF(ISERROR(発注情報!L259)=TRUE,"",IF(OR(発注情報!L259="",発注情報!L259=0),"",IF(発注情報!K259=発注情報!$K$120,発注情報!L259&amp;" (SUP.)",IF(発注情報!K259=発注情報!$K$121,発注情報!L259&amp;" (EXH.)",発注情報!L259))))</f>
        <v/>
      </c>
      <c r="C12" s="135" t="str">
        <f>IF(ISERROR(発注情報!M259)=TRUE,"",IF(OR(発注情報!M259="",発注情報!M259=0),"",発注情報!M259))</f>
        <v/>
      </c>
      <c r="D12" s="135" t="str">
        <f>IF(C12="","",C12*発注情報!$D$2)</f>
        <v/>
      </c>
      <c r="E12" s="195" t="str">
        <f>IF(ISERROR(発注情報!O259)=TRUE,"",IF(OR(発注情報!O259="",発注情報!O259=0),"",発注情報!O259))</f>
        <v/>
      </c>
      <c r="F12" s="195" t="str">
        <f>IF(ISERROR(発注情報!P259)=TRUE,"",IF(OR(発注情報!P259="",発注情報!P259=0),"",発注情報!P259))</f>
        <v/>
      </c>
      <c r="G12" s="195" t="str">
        <f>IF(ISERROR(発注情報!Q259)=TRUE,"",IF(OR(発注情報!Q259="",発注情報!Q259=0),"",発注情報!Q259))</f>
        <v/>
      </c>
      <c r="H12" s="136" t="str">
        <f>IF(ISERROR(発注情報!R259)=TRUE,"",IF(OR(発注情報!R259="",発注情報!R259=0),"",発注情報!R259))</f>
        <v/>
      </c>
      <c r="I12" s="137" t="str">
        <f>IF(ISERROR(発注情報!S259)=TRUE,"",IF(OR(発注情報!S259="",発注情報!S259=0),"",発注情報!S259))</f>
        <v/>
      </c>
      <c r="J12" s="138" t="str">
        <f>IF(ISERROR(発注情報!T259)=TRUE,"",IF(OR(発注情報!T259="",発注情報!T259=0),"",発注情報!T259))</f>
        <v/>
      </c>
      <c r="K12" s="94" t="str">
        <f>IF(ISERROR(発注情報!U259)=TRUE,"",IF(OR(発注情報!U259="",発注情報!U259=0),"",発注情報!U259))</f>
        <v/>
      </c>
      <c r="L12" s="138" t="str">
        <f>IF(ISERROR(発注情報!V259)=TRUE,"",IF(OR(発注情報!V259="",発注情報!V259=0),"",発注情報!V259))</f>
        <v/>
      </c>
      <c r="M12" s="94" t="str">
        <f>IF(ISERROR(発注情報!W259)=TRUE,"",IF(OR(発注情報!W259="",発注情報!W259=0),"",発注情報!W259))</f>
        <v/>
      </c>
      <c r="N12" s="138" t="str">
        <f>IF(ISERROR(発注情報!X259)=TRUE,"",IF(OR(発注情報!X259="",発注情報!X259=0),"",発注情報!X259))</f>
        <v/>
      </c>
      <c r="O12" s="94" t="str">
        <f>IF(ISERROR(発注情報!Y259)=TRUE,"",IF(OR(発注情報!Y259="",発注情報!Y259=0),"",発注情報!Y259))</f>
        <v/>
      </c>
      <c r="P12" s="138" t="str">
        <f>IF(ISERROR(発注情報!Z259)=TRUE,"",IF(OR(発注情報!Z259="",発注情報!Z259=0),"",発注情報!Z259))</f>
        <v/>
      </c>
      <c r="Q12" s="94" t="str">
        <f>IF(ISERROR(発注情報!AA259)=TRUE,"",IF(OR(発注情報!AA259="",発注情報!AA259=0),"",発注情報!AA259))</f>
        <v/>
      </c>
      <c r="R12" s="138" t="str">
        <f>IF(ISERROR(発注情報!AB259)=TRUE,"",IF(OR(発注情報!AB259="",発注情報!AB259=0),"",発注情報!AB259))</f>
        <v/>
      </c>
      <c r="S12" s="94" t="str">
        <f>IF(ISERROR(発注情報!AC259)=TRUE,"",IF(OR(発注情報!AC259="",発注情報!AC259=0),"",発注情報!AC259))</f>
        <v/>
      </c>
      <c r="T12" s="138" t="str">
        <f>IF(ISERROR(発注情報!AD259)=TRUE,"",IF(OR(発注情報!AD259="",発注情報!AD259=0),"",発注情報!AD259))</f>
        <v/>
      </c>
      <c r="U12" s="94" t="str">
        <f>IF(ISERROR(発注情報!AE259)=TRUE,"",IF(OR(発注情報!AE259="",発注情報!AE259=0),"",発注情報!AE259))</f>
        <v/>
      </c>
      <c r="V12" s="138" t="str">
        <f>IF(ISERROR(発注情報!AF259)=TRUE,"",IF(OR(発注情報!AF259="",発注情報!AF259=0),"",発注情報!AF259))</f>
        <v/>
      </c>
      <c r="W12" s="94" t="str">
        <f>IF(ISERROR(発注情報!AG259)=TRUE,"",IF(OR(発注情報!AG259="",発注情報!AG259=0),"",発注情報!AG259))</f>
        <v/>
      </c>
      <c r="X12" s="138" t="str">
        <f>IF(ISERROR(発注情報!AH259)=TRUE,"",IF(OR(発注情報!AH259="",発注情報!AH259=0),"",発注情報!AH259))</f>
        <v/>
      </c>
      <c r="Y12" s="94" t="str">
        <f>IF(ISERROR(発注情報!AI259)=TRUE,"",IF(OR(発注情報!AI259="",発注情報!AI259=0),"",発注情報!AI259))</f>
        <v/>
      </c>
      <c r="Z12" s="138" t="str">
        <f>IF(ISERROR(発注情報!AJ259)=TRUE,"",IF(OR(発注情報!AJ259="",発注情報!AJ259=0),"",発注情報!AJ259))</f>
        <v/>
      </c>
      <c r="AA12" s="94" t="str">
        <f>IF(ISERROR(発注情報!AK259)=TRUE,"",IF(OR(発注情報!AK259="",発注情報!AK259=0),"",発注情報!AK259))</f>
        <v/>
      </c>
      <c r="AB12" s="138" t="str">
        <f>IF(ISERROR(発注情報!AL259)=TRUE,"",IF(OR(発注情報!AL259="",発注情報!AL259=0),"",発注情報!AL259))</f>
        <v/>
      </c>
      <c r="AC12" s="94" t="str">
        <f>IF(ISERROR(発注情報!AM259)=TRUE,"",IF(OR(発注情報!AM259="",発注情報!AM259=0),"",発注情報!AM259))</f>
        <v/>
      </c>
      <c r="AD12" s="138" t="str">
        <f>IF(ISERROR(発注情報!AN259)=TRUE,"",IF(OR(発注情報!AN259="",発注情報!AN259=0),"",発注情報!AN259))</f>
        <v/>
      </c>
      <c r="AE12" s="94" t="str">
        <f>IF(ISERROR(発注情報!AO259)=TRUE,"",IF(OR(発注情報!AO259="",発注情報!AO259=0),"",発注情報!AO259))</f>
        <v/>
      </c>
      <c r="AF12" s="138" t="str">
        <f>IF(ISERROR(発注情報!AP259)=TRUE,"",IF(OR(発注情報!AP259="",発注情報!AP259=0),"",発注情報!AP259))</f>
        <v/>
      </c>
      <c r="AG12" s="94" t="str">
        <f>IF(ISERROR(発注情報!AQ259)=TRUE,"",IF(OR(発注情報!AQ259="",発注情報!AQ259=0),"",発注情報!AQ259))</f>
        <v/>
      </c>
      <c r="AH12" s="136" t="str">
        <f>IF(ISERROR(発注情報!AR259)=TRUE,"",IF(OR(発注情報!AR259="",発注情報!AR259=0),"",発注情報!AR259))</f>
        <v/>
      </c>
      <c r="AI12" s="137" t="str">
        <f>IF(ISERROR(発注情報!AS259)=TRUE,"",IF(OR(発注情報!AS259="",発注情報!AS259=0),"",発注情報!AS259))</f>
        <v/>
      </c>
    </row>
    <row r="13" spans="1:57" ht="18.75" customHeight="1" x14ac:dyDescent="0.15">
      <c r="A13" s="129">
        <v>8</v>
      </c>
      <c r="B13" s="134" t="str">
        <f>IF(ISERROR(発注情報!L260)=TRUE,"",IF(OR(発注情報!L260="",発注情報!L260=0),"",IF(発注情報!K260=発注情報!$K$120,発注情報!L260&amp;" (SUP.)",IF(発注情報!K260=発注情報!$K$121,発注情報!L260&amp;" (EXH.)",発注情報!L260))))</f>
        <v/>
      </c>
      <c r="C13" s="135" t="str">
        <f>IF(ISERROR(発注情報!M260)=TRUE,"",IF(OR(発注情報!M260="",発注情報!M260=0),"",発注情報!M260))</f>
        <v/>
      </c>
      <c r="D13" s="135" t="str">
        <f>IF(C13="","",C13*発注情報!$D$2)</f>
        <v/>
      </c>
      <c r="E13" s="195" t="str">
        <f>IF(ISERROR(発注情報!O260)=TRUE,"",IF(OR(発注情報!O260="",発注情報!O260=0),"",発注情報!O260))</f>
        <v/>
      </c>
      <c r="F13" s="195" t="str">
        <f>IF(ISERROR(発注情報!P260)=TRUE,"",IF(OR(発注情報!P260="",発注情報!P260=0),"",発注情報!P260))</f>
        <v/>
      </c>
      <c r="G13" s="195" t="str">
        <f>IF(ISERROR(発注情報!Q260)=TRUE,"",IF(OR(発注情報!Q260="",発注情報!Q260=0),"",発注情報!Q260))</f>
        <v/>
      </c>
      <c r="H13" s="136" t="str">
        <f>IF(ISERROR(発注情報!R260)=TRUE,"",IF(OR(発注情報!R260="",発注情報!R260=0),"",発注情報!R260))</f>
        <v/>
      </c>
      <c r="I13" s="137" t="str">
        <f>IF(ISERROR(発注情報!S260)=TRUE,"",IF(OR(発注情報!S260="",発注情報!S260=0),"",発注情報!S260))</f>
        <v/>
      </c>
      <c r="J13" s="138" t="str">
        <f>IF(ISERROR(発注情報!T260)=TRUE,"",IF(OR(発注情報!T260="",発注情報!T260=0),"",発注情報!T260))</f>
        <v/>
      </c>
      <c r="K13" s="94" t="str">
        <f>IF(ISERROR(発注情報!U260)=TRUE,"",IF(OR(発注情報!U260="",発注情報!U260=0),"",発注情報!U260))</f>
        <v/>
      </c>
      <c r="L13" s="138" t="str">
        <f>IF(ISERROR(発注情報!V260)=TRUE,"",IF(OR(発注情報!V260="",発注情報!V260=0),"",発注情報!V260))</f>
        <v/>
      </c>
      <c r="M13" s="94" t="str">
        <f>IF(ISERROR(発注情報!W260)=TRUE,"",IF(OR(発注情報!W260="",発注情報!W260=0),"",発注情報!W260))</f>
        <v/>
      </c>
      <c r="N13" s="138" t="str">
        <f>IF(ISERROR(発注情報!X260)=TRUE,"",IF(OR(発注情報!X260="",発注情報!X260=0),"",発注情報!X260))</f>
        <v/>
      </c>
      <c r="O13" s="94" t="str">
        <f>IF(ISERROR(発注情報!Y260)=TRUE,"",IF(OR(発注情報!Y260="",発注情報!Y260=0),"",発注情報!Y260))</f>
        <v/>
      </c>
      <c r="P13" s="138" t="str">
        <f>IF(ISERROR(発注情報!Z260)=TRUE,"",IF(OR(発注情報!Z260="",発注情報!Z260=0),"",発注情報!Z260))</f>
        <v/>
      </c>
      <c r="Q13" s="94" t="str">
        <f>IF(ISERROR(発注情報!AA260)=TRUE,"",IF(OR(発注情報!AA260="",発注情報!AA260=0),"",発注情報!AA260))</f>
        <v/>
      </c>
      <c r="R13" s="138" t="str">
        <f>IF(ISERROR(発注情報!AB260)=TRUE,"",IF(OR(発注情報!AB260="",発注情報!AB260=0),"",発注情報!AB260))</f>
        <v/>
      </c>
      <c r="S13" s="94" t="str">
        <f>IF(ISERROR(発注情報!AC260)=TRUE,"",IF(OR(発注情報!AC260="",発注情報!AC260=0),"",発注情報!AC260))</f>
        <v/>
      </c>
      <c r="T13" s="138" t="str">
        <f>IF(ISERROR(発注情報!AD260)=TRUE,"",IF(OR(発注情報!AD260="",発注情報!AD260=0),"",発注情報!AD260))</f>
        <v/>
      </c>
      <c r="U13" s="94" t="str">
        <f>IF(ISERROR(発注情報!AE260)=TRUE,"",IF(OR(発注情報!AE260="",発注情報!AE260=0),"",発注情報!AE260))</f>
        <v/>
      </c>
      <c r="V13" s="138" t="str">
        <f>IF(ISERROR(発注情報!AF260)=TRUE,"",IF(OR(発注情報!AF260="",発注情報!AF260=0),"",発注情報!AF260))</f>
        <v/>
      </c>
      <c r="W13" s="94" t="str">
        <f>IF(ISERROR(発注情報!AG260)=TRUE,"",IF(OR(発注情報!AG260="",発注情報!AG260=0),"",発注情報!AG260))</f>
        <v/>
      </c>
      <c r="X13" s="138" t="str">
        <f>IF(ISERROR(発注情報!AH260)=TRUE,"",IF(OR(発注情報!AH260="",発注情報!AH260=0),"",発注情報!AH260))</f>
        <v/>
      </c>
      <c r="Y13" s="94" t="str">
        <f>IF(ISERROR(発注情報!AI260)=TRUE,"",IF(OR(発注情報!AI260="",発注情報!AI260=0),"",発注情報!AI260))</f>
        <v/>
      </c>
      <c r="Z13" s="138" t="str">
        <f>IF(ISERROR(発注情報!AJ260)=TRUE,"",IF(OR(発注情報!AJ260="",発注情報!AJ260=0),"",発注情報!AJ260))</f>
        <v/>
      </c>
      <c r="AA13" s="94" t="str">
        <f>IF(ISERROR(発注情報!AK260)=TRUE,"",IF(OR(発注情報!AK260="",発注情報!AK260=0),"",発注情報!AK260))</f>
        <v/>
      </c>
      <c r="AB13" s="138" t="str">
        <f>IF(ISERROR(発注情報!AL260)=TRUE,"",IF(OR(発注情報!AL260="",発注情報!AL260=0),"",発注情報!AL260))</f>
        <v/>
      </c>
      <c r="AC13" s="94" t="str">
        <f>IF(ISERROR(発注情報!AM260)=TRUE,"",IF(OR(発注情報!AM260="",発注情報!AM260=0),"",発注情報!AM260))</f>
        <v/>
      </c>
      <c r="AD13" s="138" t="str">
        <f>IF(ISERROR(発注情報!AN260)=TRUE,"",IF(OR(発注情報!AN260="",発注情報!AN260=0),"",発注情報!AN260))</f>
        <v/>
      </c>
      <c r="AE13" s="94" t="str">
        <f>IF(ISERROR(発注情報!AO260)=TRUE,"",IF(OR(発注情報!AO260="",発注情報!AO260=0),"",発注情報!AO260))</f>
        <v/>
      </c>
      <c r="AF13" s="138" t="str">
        <f>IF(ISERROR(発注情報!AP260)=TRUE,"",IF(OR(発注情報!AP260="",発注情報!AP260=0),"",発注情報!AP260))</f>
        <v/>
      </c>
      <c r="AG13" s="94" t="str">
        <f>IF(ISERROR(発注情報!AQ260)=TRUE,"",IF(OR(発注情報!AQ260="",発注情報!AQ260=0),"",発注情報!AQ260))</f>
        <v/>
      </c>
      <c r="AH13" s="136" t="str">
        <f>IF(ISERROR(発注情報!AR260)=TRUE,"",IF(OR(発注情報!AR260="",発注情報!AR260=0),"",発注情報!AR260))</f>
        <v/>
      </c>
      <c r="AI13" s="137" t="str">
        <f>IF(ISERROR(発注情報!AS260)=TRUE,"",IF(OR(発注情報!AS260="",発注情報!AS260=0),"",発注情報!AS260))</f>
        <v/>
      </c>
    </row>
    <row r="14" spans="1:57" ht="18.75" customHeight="1" x14ac:dyDescent="0.15">
      <c r="A14" s="139">
        <v>9</v>
      </c>
      <c r="B14" s="134" t="str">
        <f>IF(ISERROR(発注情報!L261)=TRUE,"",IF(OR(発注情報!L261="",発注情報!L261=0),"",IF(発注情報!K261=発注情報!$K$120,発注情報!L261&amp;" (SUP.)",IF(発注情報!K261=発注情報!$K$121,発注情報!L261&amp;" (EXH.)",発注情報!L261))))</f>
        <v/>
      </c>
      <c r="C14" s="135" t="str">
        <f>IF(ISERROR(発注情報!M261)=TRUE,"",IF(OR(発注情報!M261="",発注情報!M261=0),"",発注情報!M261))</f>
        <v/>
      </c>
      <c r="D14" s="135" t="str">
        <f>IF(C14="","",C14*発注情報!$D$2)</f>
        <v/>
      </c>
      <c r="E14" s="195" t="str">
        <f>IF(ISERROR(発注情報!O261)=TRUE,"",IF(OR(発注情報!O261="",発注情報!O261=0),"",発注情報!O261))</f>
        <v/>
      </c>
      <c r="F14" s="195" t="str">
        <f>IF(ISERROR(発注情報!P261)=TRUE,"",IF(OR(発注情報!P261="",発注情報!P261=0),"",発注情報!P261))</f>
        <v/>
      </c>
      <c r="G14" s="195" t="str">
        <f>IF(ISERROR(発注情報!Q261)=TRUE,"",IF(OR(発注情報!Q261="",発注情報!Q261=0),"",発注情報!Q261))</f>
        <v/>
      </c>
      <c r="H14" s="136" t="str">
        <f>IF(ISERROR(発注情報!R261)=TRUE,"",IF(OR(発注情報!R261="",発注情報!R261=0),"",発注情報!R261))</f>
        <v/>
      </c>
      <c r="I14" s="137" t="str">
        <f>IF(ISERROR(発注情報!S261)=TRUE,"",IF(OR(発注情報!S261="",発注情報!S261=0),"",発注情報!S261))</f>
        <v/>
      </c>
      <c r="J14" s="138" t="str">
        <f>IF(ISERROR(発注情報!T261)=TRUE,"",IF(OR(発注情報!T261="",発注情報!T261=0),"",発注情報!T261))</f>
        <v/>
      </c>
      <c r="K14" s="94" t="str">
        <f>IF(ISERROR(発注情報!U261)=TRUE,"",IF(OR(発注情報!U261="",発注情報!U261=0),"",発注情報!U261))</f>
        <v/>
      </c>
      <c r="L14" s="138" t="str">
        <f>IF(ISERROR(発注情報!V261)=TRUE,"",IF(OR(発注情報!V261="",発注情報!V261=0),"",発注情報!V261))</f>
        <v/>
      </c>
      <c r="M14" s="94" t="str">
        <f>IF(ISERROR(発注情報!W261)=TRUE,"",IF(OR(発注情報!W261="",発注情報!W261=0),"",発注情報!W261))</f>
        <v/>
      </c>
      <c r="N14" s="138" t="str">
        <f>IF(ISERROR(発注情報!X261)=TRUE,"",IF(OR(発注情報!X261="",発注情報!X261=0),"",発注情報!X261))</f>
        <v/>
      </c>
      <c r="O14" s="94" t="str">
        <f>IF(ISERROR(発注情報!Y261)=TRUE,"",IF(OR(発注情報!Y261="",発注情報!Y261=0),"",発注情報!Y261))</f>
        <v/>
      </c>
      <c r="P14" s="138" t="str">
        <f>IF(ISERROR(発注情報!Z261)=TRUE,"",IF(OR(発注情報!Z261="",発注情報!Z261=0),"",発注情報!Z261))</f>
        <v/>
      </c>
      <c r="Q14" s="94" t="str">
        <f>IF(ISERROR(発注情報!AA261)=TRUE,"",IF(OR(発注情報!AA261="",発注情報!AA261=0),"",発注情報!AA261))</f>
        <v/>
      </c>
      <c r="R14" s="138" t="str">
        <f>IF(ISERROR(発注情報!AB261)=TRUE,"",IF(OR(発注情報!AB261="",発注情報!AB261=0),"",発注情報!AB261))</f>
        <v/>
      </c>
      <c r="S14" s="94" t="str">
        <f>IF(ISERROR(発注情報!AC261)=TRUE,"",IF(OR(発注情報!AC261="",発注情報!AC261=0),"",発注情報!AC261))</f>
        <v/>
      </c>
      <c r="T14" s="138" t="str">
        <f>IF(ISERROR(発注情報!AD261)=TRUE,"",IF(OR(発注情報!AD261="",発注情報!AD261=0),"",発注情報!AD261))</f>
        <v/>
      </c>
      <c r="U14" s="94" t="str">
        <f>IF(ISERROR(発注情報!AE261)=TRUE,"",IF(OR(発注情報!AE261="",発注情報!AE261=0),"",発注情報!AE261))</f>
        <v/>
      </c>
      <c r="V14" s="138" t="str">
        <f>IF(ISERROR(発注情報!AF261)=TRUE,"",IF(OR(発注情報!AF261="",発注情報!AF261=0),"",発注情報!AF261))</f>
        <v/>
      </c>
      <c r="W14" s="94" t="str">
        <f>IF(ISERROR(発注情報!AG261)=TRUE,"",IF(OR(発注情報!AG261="",発注情報!AG261=0),"",発注情報!AG261))</f>
        <v/>
      </c>
      <c r="X14" s="138" t="str">
        <f>IF(ISERROR(発注情報!AH261)=TRUE,"",IF(OR(発注情報!AH261="",発注情報!AH261=0),"",発注情報!AH261))</f>
        <v/>
      </c>
      <c r="Y14" s="94" t="str">
        <f>IF(ISERROR(発注情報!AI261)=TRUE,"",IF(OR(発注情報!AI261="",発注情報!AI261=0),"",発注情報!AI261))</f>
        <v/>
      </c>
      <c r="Z14" s="138" t="str">
        <f>IF(ISERROR(発注情報!AJ261)=TRUE,"",IF(OR(発注情報!AJ261="",発注情報!AJ261=0),"",発注情報!AJ261))</f>
        <v/>
      </c>
      <c r="AA14" s="94" t="str">
        <f>IF(ISERROR(発注情報!AK261)=TRUE,"",IF(OR(発注情報!AK261="",発注情報!AK261=0),"",発注情報!AK261))</f>
        <v/>
      </c>
      <c r="AB14" s="138" t="str">
        <f>IF(ISERROR(発注情報!AL261)=TRUE,"",IF(OR(発注情報!AL261="",発注情報!AL261=0),"",発注情報!AL261))</f>
        <v/>
      </c>
      <c r="AC14" s="94" t="str">
        <f>IF(ISERROR(発注情報!AM261)=TRUE,"",IF(OR(発注情報!AM261="",発注情報!AM261=0),"",発注情報!AM261))</f>
        <v/>
      </c>
      <c r="AD14" s="138" t="str">
        <f>IF(ISERROR(発注情報!AN261)=TRUE,"",IF(OR(発注情報!AN261="",発注情報!AN261=0),"",発注情報!AN261))</f>
        <v/>
      </c>
      <c r="AE14" s="94" t="str">
        <f>IF(ISERROR(発注情報!AO261)=TRUE,"",IF(OR(発注情報!AO261="",発注情報!AO261=0),"",発注情報!AO261))</f>
        <v/>
      </c>
      <c r="AF14" s="138" t="str">
        <f>IF(ISERROR(発注情報!AP261)=TRUE,"",IF(OR(発注情報!AP261="",発注情報!AP261=0),"",発注情報!AP261))</f>
        <v/>
      </c>
      <c r="AG14" s="94" t="str">
        <f>IF(ISERROR(発注情報!AQ261)=TRUE,"",IF(OR(発注情報!AQ261="",発注情報!AQ261=0),"",発注情報!AQ261))</f>
        <v/>
      </c>
      <c r="AH14" s="136" t="str">
        <f>IF(ISERROR(発注情報!AR261)=TRUE,"",IF(OR(発注情報!AR261="",発注情報!AR261=0),"",発注情報!AR261))</f>
        <v/>
      </c>
      <c r="AI14" s="137" t="str">
        <f>IF(ISERROR(発注情報!AS261)=TRUE,"",IF(OR(発注情報!AS261="",発注情報!AS261=0),"",発注情報!AS261))</f>
        <v/>
      </c>
    </row>
    <row r="15" spans="1:57" ht="18.75" customHeight="1" x14ac:dyDescent="0.15">
      <c r="A15" s="129">
        <v>10</v>
      </c>
      <c r="B15" s="134" t="str">
        <f>IF(ISERROR(発注情報!L262)=TRUE,"",IF(OR(発注情報!L262="",発注情報!L262=0),"",IF(発注情報!K262=発注情報!$K$120,発注情報!L262&amp;" (SUP.)",IF(発注情報!K262=発注情報!$K$121,発注情報!L262&amp;" (EXH.)",発注情報!L262))))</f>
        <v/>
      </c>
      <c r="C15" s="135" t="str">
        <f>IF(ISERROR(発注情報!M262)=TRUE,"",IF(OR(発注情報!M262="",発注情報!M262=0),"",発注情報!M262))</f>
        <v/>
      </c>
      <c r="D15" s="135" t="str">
        <f>IF(C15="","",C15*発注情報!$D$2)</f>
        <v/>
      </c>
      <c r="E15" s="195" t="str">
        <f>IF(ISERROR(発注情報!O262)=TRUE,"",IF(OR(発注情報!O262="",発注情報!O262=0),"",発注情報!O262))</f>
        <v/>
      </c>
      <c r="F15" s="195" t="str">
        <f>IF(ISERROR(発注情報!P262)=TRUE,"",IF(OR(発注情報!P262="",発注情報!P262=0),"",発注情報!P262))</f>
        <v/>
      </c>
      <c r="G15" s="195" t="str">
        <f>IF(ISERROR(発注情報!Q262)=TRUE,"",IF(OR(発注情報!Q262="",発注情報!Q262=0),"",発注情報!Q262))</f>
        <v/>
      </c>
      <c r="H15" s="136" t="str">
        <f>IF(ISERROR(発注情報!R262)=TRUE,"",IF(OR(発注情報!R262="",発注情報!R262=0),"",発注情報!R262))</f>
        <v/>
      </c>
      <c r="I15" s="137" t="str">
        <f>IF(ISERROR(発注情報!S262)=TRUE,"",IF(OR(発注情報!S262="",発注情報!S262=0),"",発注情報!S262))</f>
        <v/>
      </c>
      <c r="J15" s="138" t="str">
        <f>IF(ISERROR(発注情報!T262)=TRUE,"",IF(OR(発注情報!T262="",発注情報!T262=0),"",発注情報!T262))</f>
        <v/>
      </c>
      <c r="K15" s="94" t="str">
        <f>IF(ISERROR(発注情報!U262)=TRUE,"",IF(OR(発注情報!U262="",発注情報!U262=0),"",発注情報!U262))</f>
        <v/>
      </c>
      <c r="L15" s="138" t="str">
        <f>IF(ISERROR(発注情報!V262)=TRUE,"",IF(OR(発注情報!V262="",発注情報!V262=0),"",発注情報!V262))</f>
        <v/>
      </c>
      <c r="M15" s="94" t="str">
        <f>IF(ISERROR(発注情報!W262)=TRUE,"",IF(OR(発注情報!W262="",発注情報!W262=0),"",発注情報!W262))</f>
        <v/>
      </c>
      <c r="N15" s="138" t="str">
        <f>IF(ISERROR(発注情報!X262)=TRUE,"",IF(OR(発注情報!X262="",発注情報!X262=0),"",発注情報!X262))</f>
        <v/>
      </c>
      <c r="O15" s="94" t="str">
        <f>IF(ISERROR(発注情報!Y262)=TRUE,"",IF(OR(発注情報!Y262="",発注情報!Y262=0),"",発注情報!Y262))</f>
        <v/>
      </c>
      <c r="P15" s="138" t="str">
        <f>IF(ISERROR(発注情報!Z262)=TRUE,"",IF(OR(発注情報!Z262="",発注情報!Z262=0),"",発注情報!Z262))</f>
        <v/>
      </c>
      <c r="Q15" s="94" t="str">
        <f>IF(ISERROR(発注情報!AA262)=TRUE,"",IF(OR(発注情報!AA262="",発注情報!AA262=0),"",発注情報!AA262))</f>
        <v/>
      </c>
      <c r="R15" s="138" t="str">
        <f>IF(ISERROR(発注情報!AB262)=TRUE,"",IF(OR(発注情報!AB262="",発注情報!AB262=0),"",発注情報!AB262))</f>
        <v/>
      </c>
      <c r="S15" s="94" t="str">
        <f>IF(ISERROR(発注情報!AC262)=TRUE,"",IF(OR(発注情報!AC262="",発注情報!AC262=0),"",発注情報!AC262))</f>
        <v/>
      </c>
      <c r="T15" s="138" t="str">
        <f>IF(ISERROR(発注情報!AD262)=TRUE,"",IF(OR(発注情報!AD262="",発注情報!AD262=0),"",発注情報!AD262))</f>
        <v/>
      </c>
      <c r="U15" s="94" t="str">
        <f>IF(ISERROR(発注情報!AE262)=TRUE,"",IF(OR(発注情報!AE262="",発注情報!AE262=0),"",発注情報!AE262))</f>
        <v/>
      </c>
      <c r="V15" s="138" t="str">
        <f>IF(ISERROR(発注情報!AF262)=TRUE,"",IF(OR(発注情報!AF262="",発注情報!AF262=0),"",発注情報!AF262))</f>
        <v/>
      </c>
      <c r="W15" s="94" t="str">
        <f>IF(ISERROR(発注情報!AG262)=TRUE,"",IF(OR(発注情報!AG262="",発注情報!AG262=0),"",発注情報!AG262))</f>
        <v/>
      </c>
      <c r="X15" s="138" t="str">
        <f>IF(ISERROR(発注情報!AH262)=TRUE,"",IF(OR(発注情報!AH262="",発注情報!AH262=0),"",発注情報!AH262))</f>
        <v/>
      </c>
      <c r="Y15" s="94" t="str">
        <f>IF(ISERROR(発注情報!AI262)=TRUE,"",IF(OR(発注情報!AI262="",発注情報!AI262=0),"",発注情報!AI262))</f>
        <v/>
      </c>
      <c r="Z15" s="138" t="str">
        <f>IF(ISERROR(発注情報!AJ262)=TRUE,"",IF(OR(発注情報!AJ262="",発注情報!AJ262=0),"",発注情報!AJ262))</f>
        <v/>
      </c>
      <c r="AA15" s="94" t="str">
        <f>IF(ISERROR(発注情報!AK262)=TRUE,"",IF(OR(発注情報!AK262="",発注情報!AK262=0),"",発注情報!AK262))</f>
        <v/>
      </c>
      <c r="AB15" s="138" t="str">
        <f>IF(ISERROR(発注情報!AL262)=TRUE,"",IF(OR(発注情報!AL262="",発注情報!AL262=0),"",発注情報!AL262))</f>
        <v/>
      </c>
      <c r="AC15" s="94" t="str">
        <f>IF(ISERROR(発注情報!AM262)=TRUE,"",IF(OR(発注情報!AM262="",発注情報!AM262=0),"",発注情報!AM262))</f>
        <v/>
      </c>
      <c r="AD15" s="138" t="str">
        <f>IF(ISERROR(発注情報!AN262)=TRUE,"",IF(OR(発注情報!AN262="",発注情報!AN262=0),"",発注情報!AN262))</f>
        <v/>
      </c>
      <c r="AE15" s="94" t="str">
        <f>IF(ISERROR(発注情報!AO262)=TRUE,"",IF(OR(発注情報!AO262="",発注情報!AO262=0),"",発注情報!AO262))</f>
        <v/>
      </c>
      <c r="AF15" s="138" t="str">
        <f>IF(ISERROR(発注情報!AP262)=TRUE,"",IF(OR(発注情報!AP262="",発注情報!AP262=0),"",発注情報!AP262))</f>
        <v/>
      </c>
      <c r="AG15" s="94" t="str">
        <f>IF(ISERROR(発注情報!AQ262)=TRUE,"",IF(OR(発注情報!AQ262="",発注情報!AQ262=0),"",発注情報!AQ262))</f>
        <v/>
      </c>
      <c r="AH15" s="136" t="str">
        <f>IF(ISERROR(発注情報!AR262)=TRUE,"",IF(OR(発注情報!AR262="",発注情報!AR262=0),"",発注情報!AR262))</f>
        <v/>
      </c>
      <c r="AI15" s="137" t="str">
        <f>IF(ISERROR(発注情報!AS262)=TRUE,"",IF(OR(発注情報!AS262="",発注情報!AS262=0),"",発注情報!AS262))</f>
        <v/>
      </c>
    </row>
    <row r="16" spans="1:57" ht="18.75" customHeight="1" x14ac:dyDescent="0.15">
      <c r="A16" s="139">
        <v>11</v>
      </c>
      <c r="B16" s="134" t="str">
        <f>IF(ISERROR(発注情報!L263)=TRUE,"",IF(OR(発注情報!L263="",発注情報!L263=0),"",IF(発注情報!K263=発注情報!$K$120,発注情報!L263&amp;" (SUP.)",IF(発注情報!K263=発注情報!$K$121,発注情報!L263&amp;" (EXH.)",発注情報!L263))))</f>
        <v/>
      </c>
      <c r="C16" s="135" t="str">
        <f>IF(ISERROR(発注情報!M263)=TRUE,"",IF(OR(発注情報!M263="",発注情報!M263=0),"",発注情報!M263))</f>
        <v/>
      </c>
      <c r="D16" s="135" t="str">
        <f>IF(C16="","",C16*発注情報!$D$2)</f>
        <v/>
      </c>
      <c r="E16" s="195" t="str">
        <f>IF(ISERROR(発注情報!O263)=TRUE,"",IF(OR(発注情報!O263="",発注情報!O263=0),"",発注情報!O263))</f>
        <v/>
      </c>
      <c r="F16" s="195" t="str">
        <f>IF(ISERROR(発注情報!P263)=TRUE,"",IF(OR(発注情報!P263="",発注情報!P263=0),"",発注情報!P263))</f>
        <v/>
      </c>
      <c r="G16" s="195" t="str">
        <f>IF(ISERROR(発注情報!Q263)=TRUE,"",IF(OR(発注情報!Q263="",発注情報!Q263=0),"",発注情報!Q263))</f>
        <v/>
      </c>
      <c r="H16" s="136" t="str">
        <f>IF(ISERROR(発注情報!R263)=TRUE,"",IF(OR(発注情報!R263="",発注情報!R263=0),"",発注情報!R263))</f>
        <v/>
      </c>
      <c r="I16" s="137" t="str">
        <f>IF(ISERROR(発注情報!S263)=TRUE,"",IF(OR(発注情報!S263="",発注情報!S263=0),"",発注情報!S263))</f>
        <v/>
      </c>
      <c r="J16" s="138" t="str">
        <f>IF(ISERROR(発注情報!T263)=TRUE,"",IF(OR(発注情報!T263="",発注情報!T263=0),"",発注情報!T263))</f>
        <v/>
      </c>
      <c r="K16" s="94" t="str">
        <f>IF(ISERROR(発注情報!U263)=TRUE,"",IF(OR(発注情報!U263="",発注情報!U263=0),"",発注情報!U263))</f>
        <v/>
      </c>
      <c r="L16" s="138" t="str">
        <f>IF(ISERROR(発注情報!V263)=TRUE,"",IF(OR(発注情報!V263="",発注情報!V263=0),"",発注情報!V263))</f>
        <v/>
      </c>
      <c r="M16" s="94" t="str">
        <f>IF(ISERROR(発注情報!W263)=TRUE,"",IF(OR(発注情報!W263="",発注情報!W263=0),"",発注情報!W263))</f>
        <v/>
      </c>
      <c r="N16" s="138" t="str">
        <f>IF(ISERROR(発注情報!X263)=TRUE,"",IF(OR(発注情報!X263="",発注情報!X263=0),"",発注情報!X263))</f>
        <v/>
      </c>
      <c r="O16" s="94" t="str">
        <f>IF(ISERROR(発注情報!Y263)=TRUE,"",IF(OR(発注情報!Y263="",発注情報!Y263=0),"",発注情報!Y263))</f>
        <v/>
      </c>
      <c r="P16" s="138" t="str">
        <f>IF(ISERROR(発注情報!Z263)=TRUE,"",IF(OR(発注情報!Z263="",発注情報!Z263=0),"",発注情報!Z263))</f>
        <v/>
      </c>
      <c r="Q16" s="94" t="str">
        <f>IF(ISERROR(発注情報!AA263)=TRUE,"",IF(OR(発注情報!AA263="",発注情報!AA263=0),"",発注情報!AA263))</f>
        <v/>
      </c>
      <c r="R16" s="138" t="str">
        <f>IF(ISERROR(発注情報!AB263)=TRUE,"",IF(OR(発注情報!AB263="",発注情報!AB263=0),"",発注情報!AB263))</f>
        <v/>
      </c>
      <c r="S16" s="94" t="str">
        <f>IF(ISERROR(発注情報!AC263)=TRUE,"",IF(OR(発注情報!AC263="",発注情報!AC263=0),"",発注情報!AC263))</f>
        <v/>
      </c>
      <c r="T16" s="138" t="str">
        <f>IF(ISERROR(発注情報!AD263)=TRUE,"",IF(OR(発注情報!AD263="",発注情報!AD263=0),"",発注情報!AD263))</f>
        <v/>
      </c>
      <c r="U16" s="94" t="str">
        <f>IF(ISERROR(発注情報!AE263)=TRUE,"",IF(OR(発注情報!AE263="",発注情報!AE263=0),"",発注情報!AE263))</f>
        <v/>
      </c>
      <c r="V16" s="138" t="str">
        <f>IF(ISERROR(発注情報!AF263)=TRUE,"",IF(OR(発注情報!AF263="",発注情報!AF263=0),"",発注情報!AF263))</f>
        <v/>
      </c>
      <c r="W16" s="94" t="str">
        <f>IF(ISERROR(発注情報!AG263)=TRUE,"",IF(OR(発注情報!AG263="",発注情報!AG263=0),"",発注情報!AG263))</f>
        <v/>
      </c>
      <c r="X16" s="138" t="str">
        <f>IF(ISERROR(発注情報!AH263)=TRUE,"",IF(OR(発注情報!AH263="",発注情報!AH263=0),"",発注情報!AH263))</f>
        <v/>
      </c>
      <c r="Y16" s="94" t="str">
        <f>IF(ISERROR(発注情報!AI263)=TRUE,"",IF(OR(発注情報!AI263="",発注情報!AI263=0),"",発注情報!AI263))</f>
        <v/>
      </c>
      <c r="Z16" s="138" t="str">
        <f>IF(ISERROR(発注情報!AJ263)=TRUE,"",IF(OR(発注情報!AJ263="",発注情報!AJ263=0),"",発注情報!AJ263))</f>
        <v/>
      </c>
      <c r="AA16" s="94" t="str">
        <f>IF(ISERROR(発注情報!AK263)=TRUE,"",IF(OR(発注情報!AK263="",発注情報!AK263=0),"",発注情報!AK263))</f>
        <v/>
      </c>
      <c r="AB16" s="138" t="str">
        <f>IF(ISERROR(発注情報!AL263)=TRUE,"",IF(OR(発注情報!AL263="",発注情報!AL263=0),"",発注情報!AL263))</f>
        <v/>
      </c>
      <c r="AC16" s="94" t="str">
        <f>IF(ISERROR(発注情報!AM263)=TRUE,"",IF(OR(発注情報!AM263="",発注情報!AM263=0),"",発注情報!AM263))</f>
        <v/>
      </c>
      <c r="AD16" s="138" t="str">
        <f>IF(ISERROR(発注情報!AN263)=TRUE,"",IF(OR(発注情報!AN263="",発注情報!AN263=0),"",発注情報!AN263))</f>
        <v/>
      </c>
      <c r="AE16" s="94" t="str">
        <f>IF(ISERROR(発注情報!AO263)=TRUE,"",IF(OR(発注情報!AO263="",発注情報!AO263=0),"",発注情報!AO263))</f>
        <v/>
      </c>
      <c r="AF16" s="138" t="str">
        <f>IF(ISERROR(発注情報!AP263)=TRUE,"",IF(OR(発注情報!AP263="",発注情報!AP263=0),"",発注情報!AP263))</f>
        <v/>
      </c>
      <c r="AG16" s="94" t="str">
        <f>IF(ISERROR(発注情報!AQ263)=TRUE,"",IF(OR(発注情報!AQ263="",発注情報!AQ263=0),"",発注情報!AQ263))</f>
        <v/>
      </c>
      <c r="AH16" s="136" t="str">
        <f>IF(ISERROR(発注情報!AR263)=TRUE,"",IF(OR(発注情報!AR263="",発注情報!AR263=0),"",発注情報!AR263))</f>
        <v/>
      </c>
      <c r="AI16" s="137" t="str">
        <f>IF(ISERROR(発注情報!AS263)=TRUE,"",IF(OR(発注情報!AS263="",発注情報!AS263=0),"",発注情報!AS263))</f>
        <v/>
      </c>
    </row>
    <row r="17" spans="1:38" ht="18.75" customHeight="1" x14ac:dyDescent="0.15">
      <c r="A17" s="129">
        <v>12</v>
      </c>
      <c r="B17" s="134" t="str">
        <f>IF(ISERROR(発注情報!L264)=TRUE,"",IF(OR(発注情報!L264="",発注情報!L264=0),"",IF(発注情報!K264=発注情報!$K$120,発注情報!L264&amp;" (SUP.)",IF(発注情報!K264=発注情報!$K$121,発注情報!L264&amp;" (EXH.)",発注情報!L264))))</f>
        <v/>
      </c>
      <c r="C17" s="135" t="str">
        <f>IF(ISERROR(発注情報!M264)=TRUE,"",IF(OR(発注情報!M264="",発注情報!M264=0),"",発注情報!M264))</f>
        <v/>
      </c>
      <c r="D17" s="135" t="str">
        <f>IF(C17="","",C17*発注情報!$D$2)</f>
        <v/>
      </c>
      <c r="E17" s="195" t="str">
        <f>IF(ISERROR(発注情報!O264)=TRUE,"",IF(OR(発注情報!O264="",発注情報!O264=0),"",発注情報!O264))</f>
        <v/>
      </c>
      <c r="F17" s="195" t="str">
        <f>IF(ISERROR(発注情報!P264)=TRUE,"",IF(OR(発注情報!P264="",発注情報!P264=0),"",発注情報!P264))</f>
        <v/>
      </c>
      <c r="G17" s="195" t="str">
        <f>IF(ISERROR(発注情報!Q264)=TRUE,"",IF(OR(発注情報!Q264="",発注情報!Q264=0),"",発注情報!Q264))</f>
        <v/>
      </c>
      <c r="H17" s="136" t="str">
        <f>IF(ISERROR(発注情報!R264)=TRUE,"",IF(OR(発注情報!R264="",発注情報!R264=0),"",発注情報!R264))</f>
        <v/>
      </c>
      <c r="I17" s="137" t="str">
        <f>IF(ISERROR(発注情報!S264)=TRUE,"",IF(OR(発注情報!S264="",発注情報!S264=0),"",発注情報!S264))</f>
        <v/>
      </c>
      <c r="J17" s="138" t="str">
        <f>IF(ISERROR(発注情報!T264)=TRUE,"",IF(OR(発注情報!T264="",発注情報!T264=0),"",発注情報!T264))</f>
        <v/>
      </c>
      <c r="K17" s="94" t="str">
        <f>IF(ISERROR(発注情報!U264)=TRUE,"",IF(OR(発注情報!U264="",発注情報!U264=0),"",発注情報!U264))</f>
        <v/>
      </c>
      <c r="L17" s="138" t="str">
        <f>IF(ISERROR(発注情報!V264)=TRUE,"",IF(OR(発注情報!V264="",発注情報!V264=0),"",発注情報!V264))</f>
        <v/>
      </c>
      <c r="M17" s="94" t="str">
        <f>IF(ISERROR(発注情報!W264)=TRUE,"",IF(OR(発注情報!W264="",発注情報!W264=0),"",発注情報!W264))</f>
        <v/>
      </c>
      <c r="N17" s="138" t="str">
        <f>IF(ISERROR(発注情報!X264)=TRUE,"",IF(OR(発注情報!X264="",発注情報!X264=0),"",発注情報!X264))</f>
        <v/>
      </c>
      <c r="O17" s="94" t="str">
        <f>IF(ISERROR(発注情報!Y264)=TRUE,"",IF(OR(発注情報!Y264="",発注情報!Y264=0),"",発注情報!Y264))</f>
        <v/>
      </c>
      <c r="P17" s="138" t="str">
        <f>IF(ISERROR(発注情報!Z264)=TRUE,"",IF(OR(発注情報!Z264="",発注情報!Z264=0),"",発注情報!Z264))</f>
        <v/>
      </c>
      <c r="Q17" s="94" t="str">
        <f>IF(ISERROR(発注情報!AA264)=TRUE,"",IF(OR(発注情報!AA264="",発注情報!AA264=0),"",発注情報!AA264))</f>
        <v/>
      </c>
      <c r="R17" s="138" t="str">
        <f>IF(ISERROR(発注情報!AB264)=TRUE,"",IF(OR(発注情報!AB264="",発注情報!AB264=0),"",発注情報!AB264))</f>
        <v/>
      </c>
      <c r="S17" s="94" t="str">
        <f>IF(ISERROR(発注情報!AC264)=TRUE,"",IF(OR(発注情報!AC264="",発注情報!AC264=0),"",発注情報!AC264))</f>
        <v/>
      </c>
      <c r="T17" s="138" t="str">
        <f>IF(ISERROR(発注情報!AD264)=TRUE,"",IF(OR(発注情報!AD264="",発注情報!AD264=0),"",発注情報!AD264))</f>
        <v/>
      </c>
      <c r="U17" s="94" t="str">
        <f>IF(ISERROR(発注情報!AE264)=TRUE,"",IF(OR(発注情報!AE264="",発注情報!AE264=0),"",発注情報!AE264))</f>
        <v/>
      </c>
      <c r="V17" s="138" t="str">
        <f>IF(ISERROR(発注情報!AF264)=TRUE,"",IF(OR(発注情報!AF264="",発注情報!AF264=0),"",発注情報!AF264))</f>
        <v/>
      </c>
      <c r="W17" s="94" t="str">
        <f>IF(ISERROR(発注情報!AG264)=TRUE,"",IF(OR(発注情報!AG264="",発注情報!AG264=0),"",発注情報!AG264))</f>
        <v/>
      </c>
      <c r="X17" s="138" t="str">
        <f>IF(ISERROR(発注情報!AH264)=TRUE,"",IF(OR(発注情報!AH264="",発注情報!AH264=0),"",発注情報!AH264))</f>
        <v/>
      </c>
      <c r="Y17" s="94" t="str">
        <f>IF(ISERROR(発注情報!AI264)=TRUE,"",IF(OR(発注情報!AI264="",発注情報!AI264=0),"",発注情報!AI264))</f>
        <v/>
      </c>
      <c r="Z17" s="138" t="str">
        <f>IF(ISERROR(発注情報!AJ264)=TRUE,"",IF(OR(発注情報!AJ264="",発注情報!AJ264=0),"",発注情報!AJ264))</f>
        <v/>
      </c>
      <c r="AA17" s="94" t="str">
        <f>IF(ISERROR(発注情報!AK264)=TRUE,"",IF(OR(発注情報!AK264="",発注情報!AK264=0),"",発注情報!AK264))</f>
        <v/>
      </c>
      <c r="AB17" s="138" t="str">
        <f>IF(ISERROR(発注情報!AL264)=TRUE,"",IF(OR(発注情報!AL264="",発注情報!AL264=0),"",発注情報!AL264))</f>
        <v/>
      </c>
      <c r="AC17" s="94" t="str">
        <f>IF(ISERROR(発注情報!AM264)=TRUE,"",IF(OR(発注情報!AM264="",発注情報!AM264=0),"",発注情報!AM264))</f>
        <v/>
      </c>
      <c r="AD17" s="138" t="str">
        <f>IF(ISERROR(発注情報!AN264)=TRUE,"",IF(OR(発注情報!AN264="",発注情報!AN264=0),"",発注情報!AN264))</f>
        <v/>
      </c>
      <c r="AE17" s="94" t="str">
        <f>IF(ISERROR(発注情報!AO264)=TRUE,"",IF(OR(発注情報!AO264="",発注情報!AO264=0),"",発注情報!AO264))</f>
        <v/>
      </c>
      <c r="AF17" s="138" t="str">
        <f>IF(ISERROR(発注情報!AP264)=TRUE,"",IF(OR(発注情報!AP264="",発注情報!AP264=0),"",発注情報!AP264))</f>
        <v/>
      </c>
      <c r="AG17" s="94" t="str">
        <f>IF(ISERROR(発注情報!AQ264)=TRUE,"",IF(OR(発注情報!AQ264="",発注情報!AQ264=0),"",発注情報!AQ264))</f>
        <v/>
      </c>
      <c r="AH17" s="136" t="str">
        <f>IF(ISERROR(発注情報!AR264)=TRUE,"",IF(OR(発注情報!AR264="",発注情報!AR264=0),"",発注情報!AR264))</f>
        <v/>
      </c>
      <c r="AI17" s="137" t="str">
        <f>IF(ISERROR(発注情報!AS264)=TRUE,"",IF(OR(発注情報!AS264="",発注情報!AS264=0),"",発注情報!AS264))</f>
        <v/>
      </c>
    </row>
    <row r="18" spans="1:38" ht="18.75" customHeight="1" x14ac:dyDescent="0.15">
      <c r="A18" s="139">
        <v>13</v>
      </c>
      <c r="B18" s="134" t="str">
        <f>IF(ISERROR(発注情報!L265)=TRUE,"",IF(OR(発注情報!L265="",発注情報!L265=0),"",IF(発注情報!K265=発注情報!$K$120,発注情報!L265&amp;" (SUP.)",IF(発注情報!K265=発注情報!$K$121,発注情報!L265&amp;" (EXH.)",発注情報!L265))))</f>
        <v/>
      </c>
      <c r="C18" s="135" t="str">
        <f>IF(ISERROR(発注情報!M265)=TRUE,"",IF(OR(発注情報!M265="",発注情報!M265=0),"",発注情報!M265))</f>
        <v/>
      </c>
      <c r="D18" s="135" t="str">
        <f>IF(C18="","",C18*発注情報!$D$2)</f>
        <v/>
      </c>
      <c r="E18" s="195" t="str">
        <f>IF(ISERROR(発注情報!O265)=TRUE,"",IF(OR(発注情報!O265="",発注情報!O265=0),"",発注情報!O265))</f>
        <v/>
      </c>
      <c r="F18" s="195" t="str">
        <f>IF(ISERROR(発注情報!P265)=TRUE,"",IF(OR(発注情報!P265="",発注情報!P265=0),"",発注情報!P265))</f>
        <v/>
      </c>
      <c r="G18" s="195" t="str">
        <f>IF(ISERROR(発注情報!Q265)=TRUE,"",IF(OR(発注情報!Q265="",発注情報!Q265=0),"",発注情報!Q265))</f>
        <v/>
      </c>
      <c r="H18" s="136" t="str">
        <f>IF(ISERROR(発注情報!R265)=TRUE,"",IF(OR(発注情報!R265="",発注情報!R265=0),"",発注情報!R265))</f>
        <v/>
      </c>
      <c r="I18" s="137" t="str">
        <f>IF(ISERROR(発注情報!S265)=TRUE,"",IF(OR(発注情報!S265="",発注情報!S265=0),"",発注情報!S265))</f>
        <v/>
      </c>
      <c r="J18" s="138" t="str">
        <f>IF(ISERROR(発注情報!T265)=TRUE,"",IF(OR(発注情報!T265="",発注情報!T265=0),"",発注情報!T265))</f>
        <v/>
      </c>
      <c r="K18" s="94" t="str">
        <f>IF(ISERROR(発注情報!U265)=TRUE,"",IF(OR(発注情報!U265="",発注情報!U265=0),"",発注情報!U265))</f>
        <v/>
      </c>
      <c r="L18" s="138" t="str">
        <f>IF(ISERROR(発注情報!V265)=TRUE,"",IF(OR(発注情報!V265="",発注情報!V265=0),"",発注情報!V265))</f>
        <v/>
      </c>
      <c r="M18" s="94" t="str">
        <f>IF(ISERROR(発注情報!W265)=TRUE,"",IF(OR(発注情報!W265="",発注情報!W265=0),"",発注情報!W265))</f>
        <v/>
      </c>
      <c r="N18" s="138" t="str">
        <f>IF(ISERROR(発注情報!X265)=TRUE,"",IF(OR(発注情報!X265="",発注情報!X265=0),"",発注情報!X265))</f>
        <v/>
      </c>
      <c r="O18" s="94" t="str">
        <f>IF(ISERROR(発注情報!Y265)=TRUE,"",IF(OR(発注情報!Y265="",発注情報!Y265=0),"",発注情報!Y265))</f>
        <v/>
      </c>
      <c r="P18" s="138" t="str">
        <f>IF(ISERROR(発注情報!Z265)=TRUE,"",IF(OR(発注情報!Z265="",発注情報!Z265=0),"",発注情報!Z265))</f>
        <v/>
      </c>
      <c r="Q18" s="94" t="str">
        <f>IF(ISERROR(発注情報!AA265)=TRUE,"",IF(OR(発注情報!AA265="",発注情報!AA265=0),"",発注情報!AA265))</f>
        <v/>
      </c>
      <c r="R18" s="138" t="str">
        <f>IF(ISERROR(発注情報!AB265)=TRUE,"",IF(OR(発注情報!AB265="",発注情報!AB265=0),"",発注情報!AB265))</f>
        <v/>
      </c>
      <c r="S18" s="94" t="str">
        <f>IF(ISERROR(発注情報!AC265)=TRUE,"",IF(OR(発注情報!AC265="",発注情報!AC265=0),"",発注情報!AC265))</f>
        <v/>
      </c>
      <c r="T18" s="138" t="str">
        <f>IF(ISERROR(発注情報!AD265)=TRUE,"",IF(OR(発注情報!AD265="",発注情報!AD265=0),"",発注情報!AD265))</f>
        <v/>
      </c>
      <c r="U18" s="94" t="str">
        <f>IF(ISERROR(発注情報!AE265)=TRUE,"",IF(OR(発注情報!AE265="",発注情報!AE265=0),"",発注情報!AE265))</f>
        <v/>
      </c>
      <c r="V18" s="138" t="str">
        <f>IF(ISERROR(発注情報!AF265)=TRUE,"",IF(OR(発注情報!AF265="",発注情報!AF265=0),"",発注情報!AF265))</f>
        <v/>
      </c>
      <c r="W18" s="94" t="str">
        <f>IF(ISERROR(発注情報!AG265)=TRUE,"",IF(OR(発注情報!AG265="",発注情報!AG265=0),"",発注情報!AG265))</f>
        <v/>
      </c>
      <c r="X18" s="138" t="str">
        <f>IF(ISERROR(発注情報!AH265)=TRUE,"",IF(OR(発注情報!AH265="",発注情報!AH265=0),"",発注情報!AH265))</f>
        <v/>
      </c>
      <c r="Y18" s="94" t="str">
        <f>IF(ISERROR(発注情報!AI265)=TRUE,"",IF(OR(発注情報!AI265="",発注情報!AI265=0),"",発注情報!AI265))</f>
        <v/>
      </c>
      <c r="Z18" s="138" t="str">
        <f>IF(ISERROR(発注情報!AJ265)=TRUE,"",IF(OR(発注情報!AJ265="",発注情報!AJ265=0),"",発注情報!AJ265))</f>
        <v/>
      </c>
      <c r="AA18" s="94" t="str">
        <f>IF(ISERROR(発注情報!AK265)=TRUE,"",IF(OR(発注情報!AK265="",発注情報!AK265=0),"",発注情報!AK265))</f>
        <v/>
      </c>
      <c r="AB18" s="138" t="str">
        <f>IF(ISERROR(発注情報!AL265)=TRUE,"",IF(OR(発注情報!AL265="",発注情報!AL265=0),"",発注情報!AL265))</f>
        <v/>
      </c>
      <c r="AC18" s="94" t="str">
        <f>IF(ISERROR(発注情報!AM265)=TRUE,"",IF(OR(発注情報!AM265="",発注情報!AM265=0),"",発注情報!AM265))</f>
        <v/>
      </c>
      <c r="AD18" s="138" t="str">
        <f>IF(ISERROR(発注情報!AN265)=TRUE,"",IF(OR(発注情報!AN265="",発注情報!AN265=0),"",発注情報!AN265))</f>
        <v/>
      </c>
      <c r="AE18" s="94" t="str">
        <f>IF(ISERROR(発注情報!AO265)=TRUE,"",IF(OR(発注情報!AO265="",発注情報!AO265=0),"",発注情報!AO265))</f>
        <v/>
      </c>
      <c r="AF18" s="138" t="str">
        <f>IF(ISERROR(発注情報!AP265)=TRUE,"",IF(OR(発注情報!AP265="",発注情報!AP265=0),"",発注情報!AP265))</f>
        <v/>
      </c>
      <c r="AG18" s="94" t="str">
        <f>IF(ISERROR(発注情報!AQ265)=TRUE,"",IF(OR(発注情報!AQ265="",発注情報!AQ265=0),"",発注情報!AQ265))</f>
        <v/>
      </c>
      <c r="AH18" s="136" t="str">
        <f>IF(ISERROR(発注情報!AR265)=TRUE,"",IF(OR(発注情報!AR265="",発注情報!AR265=0),"",発注情報!AR265))</f>
        <v/>
      </c>
      <c r="AI18" s="137" t="str">
        <f>IF(ISERROR(発注情報!AS265)=TRUE,"",IF(OR(発注情報!AS265="",発注情報!AS265=0),"",発注情報!AS265))</f>
        <v/>
      </c>
    </row>
    <row r="19" spans="1:38" ht="18.75" customHeight="1" x14ac:dyDescent="0.15">
      <c r="A19" s="129">
        <v>14</v>
      </c>
      <c r="B19" s="134" t="str">
        <f>IF(ISERROR(発注情報!L266)=TRUE,"",IF(OR(発注情報!L266="",発注情報!L266=0),"",IF(発注情報!K266=発注情報!$K$120,発注情報!L266&amp;" (SUP.)",IF(発注情報!K266=発注情報!$K$121,発注情報!L266&amp;" (EXH.)",発注情報!L266))))</f>
        <v/>
      </c>
      <c r="C19" s="135" t="str">
        <f>IF(ISERROR(発注情報!M266)=TRUE,"",IF(OR(発注情報!M266="",発注情報!M266=0),"",発注情報!M266))</f>
        <v/>
      </c>
      <c r="D19" s="135" t="str">
        <f>IF(C19="","",C19*発注情報!$D$2)</f>
        <v/>
      </c>
      <c r="E19" s="195" t="str">
        <f>IF(ISERROR(発注情報!O266)=TRUE,"",IF(OR(発注情報!O266="",発注情報!O266=0),"",発注情報!O266))</f>
        <v/>
      </c>
      <c r="F19" s="195" t="str">
        <f>IF(ISERROR(発注情報!P266)=TRUE,"",IF(OR(発注情報!P266="",発注情報!P266=0),"",発注情報!P266))</f>
        <v/>
      </c>
      <c r="G19" s="195" t="str">
        <f>IF(ISERROR(発注情報!Q266)=TRUE,"",IF(OR(発注情報!Q266="",発注情報!Q266=0),"",発注情報!Q266))</f>
        <v/>
      </c>
      <c r="H19" s="136" t="str">
        <f>IF(ISERROR(発注情報!R266)=TRUE,"",IF(OR(発注情報!R266="",発注情報!R266=0),"",発注情報!R266))</f>
        <v/>
      </c>
      <c r="I19" s="137" t="str">
        <f>IF(ISERROR(発注情報!S266)=TRUE,"",IF(OR(発注情報!S266="",発注情報!S266=0),"",発注情報!S266))</f>
        <v/>
      </c>
      <c r="J19" s="138" t="str">
        <f>IF(ISERROR(発注情報!T266)=TRUE,"",IF(OR(発注情報!T266="",発注情報!T266=0),"",発注情報!T266))</f>
        <v/>
      </c>
      <c r="K19" s="94" t="str">
        <f>IF(ISERROR(発注情報!U266)=TRUE,"",IF(OR(発注情報!U266="",発注情報!U266=0),"",発注情報!U266))</f>
        <v/>
      </c>
      <c r="L19" s="138" t="str">
        <f>IF(ISERROR(発注情報!V266)=TRUE,"",IF(OR(発注情報!V266="",発注情報!V266=0),"",発注情報!V266))</f>
        <v/>
      </c>
      <c r="M19" s="94" t="str">
        <f>IF(ISERROR(発注情報!W266)=TRUE,"",IF(OR(発注情報!W266="",発注情報!W266=0),"",発注情報!W266))</f>
        <v/>
      </c>
      <c r="N19" s="138" t="str">
        <f>IF(ISERROR(発注情報!X266)=TRUE,"",IF(OR(発注情報!X266="",発注情報!X266=0),"",発注情報!X266))</f>
        <v/>
      </c>
      <c r="O19" s="94" t="str">
        <f>IF(ISERROR(発注情報!Y266)=TRUE,"",IF(OR(発注情報!Y266="",発注情報!Y266=0),"",発注情報!Y266))</f>
        <v/>
      </c>
      <c r="P19" s="138" t="str">
        <f>IF(ISERROR(発注情報!Z266)=TRUE,"",IF(OR(発注情報!Z266="",発注情報!Z266=0),"",発注情報!Z266))</f>
        <v/>
      </c>
      <c r="Q19" s="94" t="str">
        <f>IF(ISERROR(発注情報!AA266)=TRUE,"",IF(OR(発注情報!AA266="",発注情報!AA266=0),"",発注情報!AA266))</f>
        <v/>
      </c>
      <c r="R19" s="138" t="str">
        <f>IF(ISERROR(発注情報!AB266)=TRUE,"",IF(OR(発注情報!AB266="",発注情報!AB266=0),"",発注情報!AB266))</f>
        <v/>
      </c>
      <c r="S19" s="94" t="str">
        <f>IF(ISERROR(発注情報!AC266)=TRUE,"",IF(OR(発注情報!AC266="",発注情報!AC266=0),"",発注情報!AC266))</f>
        <v/>
      </c>
      <c r="T19" s="138" t="str">
        <f>IF(ISERROR(発注情報!AD266)=TRUE,"",IF(OR(発注情報!AD266="",発注情報!AD266=0),"",発注情報!AD266))</f>
        <v/>
      </c>
      <c r="U19" s="94" t="str">
        <f>IF(ISERROR(発注情報!AE266)=TRUE,"",IF(OR(発注情報!AE266="",発注情報!AE266=0),"",発注情報!AE266))</f>
        <v/>
      </c>
      <c r="V19" s="138" t="str">
        <f>IF(ISERROR(発注情報!AF266)=TRUE,"",IF(OR(発注情報!AF266="",発注情報!AF266=0),"",発注情報!AF266))</f>
        <v/>
      </c>
      <c r="W19" s="94" t="str">
        <f>IF(ISERROR(発注情報!AG266)=TRUE,"",IF(OR(発注情報!AG266="",発注情報!AG266=0),"",発注情報!AG266))</f>
        <v/>
      </c>
      <c r="X19" s="138" t="str">
        <f>IF(ISERROR(発注情報!AH266)=TRUE,"",IF(OR(発注情報!AH266="",発注情報!AH266=0),"",発注情報!AH266))</f>
        <v/>
      </c>
      <c r="Y19" s="94" t="str">
        <f>IF(ISERROR(発注情報!AI266)=TRUE,"",IF(OR(発注情報!AI266="",発注情報!AI266=0),"",発注情報!AI266))</f>
        <v/>
      </c>
      <c r="Z19" s="138" t="str">
        <f>IF(ISERROR(発注情報!AJ266)=TRUE,"",IF(OR(発注情報!AJ266="",発注情報!AJ266=0),"",発注情報!AJ266))</f>
        <v/>
      </c>
      <c r="AA19" s="94" t="str">
        <f>IF(ISERROR(発注情報!AK266)=TRUE,"",IF(OR(発注情報!AK266="",発注情報!AK266=0),"",発注情報!AK266))</f>
        <v/>
      </c>
      <c r="AB19" s="138" t="str">
        <f>IF(ISERROR(発注情報!AL266)=TRUE,"",IF(OR(発注情報!AL266="",発注情報!AL266=0),"",発注情報!AL266))</f>
        <v/>
      </c>
      <c r="AC19" s="94" t="str">
        <f>IF(ISERROR(発注情報!AM266)=TRUE,"",IF(OR(発注情報!AM266="",発注情報!AM266=0),"",発注情報!AM266))</f>
        <v/>
      </c>
      <c r="AD19" s="138" t="str">
        <f>IF(ISERROR(発注情報!AN266)=TRUE,"",IF(OR(発注情報!AN266="",発注情報!AN266=0),"",発注情報!AN266))</f>
        <v/>
      </c>
      <c r="AE19" s="94" t="str">
        <f>IF(ISERROR(発注情報!AO266)=TRUE,"",IF(OR(発注情報!AO266="",発注情報!AO266=0),"",発注情報!AO266))</f>
        <v/>
      </c>
      <c r="AF19" s="138" t="str">
        <f>IF(ISERROR(発注情報!AP266)=TRUE,"",IF(OR(発注情報!AP266="",発注情報!AP266=0),"",発注情報!AP266))</f>
        <v/>
      </c>
      <c r="AG19" s="94" t="str">
        <f>IF(ISERROR(発注情報!AQ266)=TRUE,"",IF(OR(発注情報!AQ266="",発注情報!AQ266=0),"",発注情報!AQ266))</f>
        <v/>
      </c>
      <c r="AH19" s="136" t="str">
        <f>IF(ISERROR(発注情報!AR266)=TRUE,"",IF(OR(発注情報!AR266="",発注情報!AR266=0),"",発注情報!AR266))</f>
        <v/>
      </c>
      <c r="AI19" s="137" t="str">
        <f>IF(ISERROR(発注情報!AS266)=TRUE,"",IF(OR(発注情報!AS266="",発注情報!AS266=0),"",発注情報!AS266))</f>
        <v/>
      </c>
    </row>
    <row r="20" spans="1:38" ht="18.75" customHeight="1" x14ac:dyDescent="0.15">
      <c r="A20" s="139">
        <v>15</v>
      </c>
      <c r="B20" s="134" t="str">
        <f>IF(ISERROR(発注情報!L267)=TRUE,"",IF(OR(発注情報!L267="",発注情報!L267=0),"",IF(発注情報!K267=発注情報!$K$120,発注情報!L267&amp;" (SUP.)",IF(発注情報!K267=発注情報!$K$121,発注情報!L267&amp;" (EXH.)",発注情報!L267))))</f>
        <v/>
      </c>
      <c r="C20" s="135" t="str">
        <f>IF(ISERROR(発注情報!M267)=TRUE,"",IF(OR(発注情報!M267="",発注情報!M267=0),"",発注情報!M267))</f>
        <v/>
      </c>
      <c r="D20" s="135" t="str">
        <f>IF(C20="","",C20*発注情報!$D$2)</f>
        <v/>
      </c>
      <c r="E20" s="195" t="str">
        <f>IF(ISERROR(発注情報!O267)=TRUE,"",IF(OR(発注情報!O267="",発注情報!O267=0),"",発注情報!O267))</f>
        <v/>
      </c>
      <c r="F20" s="195" t="str">
        <f>IF(ISERROR(発注情報!P267)=TRUE,"",IF(OR(発注情報!P267="",発注情報!P267=0),"",発注情報!P267))</f>
        <v/>
      </c>
      <c r="G20" s="195" t="str">
        <f>IF(ISERROR(発注情報!Q267)=TRUE,"",IF(OR(発注情報!Q267="",発注情報!Q267=0),"",発注情報!Q267))</f>
        <v/>
      </c>
      <c r="H20" s="136" t="str">
        <f>IF(ISERROR(発注情報!R267)=TRUE,"",IF(OR(発注情報!R267="",発注情報!R267=0),"",発注情報!R267))</f>
        <v/>
      </c>
      <c r="I20" s="137" t="str">
        <f>IF(ISERROR(発注情報!S267)=TRUE,"",IF(OR(発注情報!S267="",発注情報!S267=0),"",発注情報!S267))</f>
        <v/>
      </c>
      <c r="J20" s="138" t="str">
        <f>IF(ISERROR(発注情報!T267)=TRUE,"",IF(OR(発注情報!T267="",発注情報!T267=0),"",発注情報!T267))</f>
        <v/>
      </c>
      <c r="K20" s="94" t="str">
        <f>IF(ISERROR(発注情報!U267)=TRUE,"",IF(OR(発注情報!U267="",発注情報!U267=0),"",発注情報!U267))</f>
        <v/>
      </c>
      <c r="L20" s="138" t="str">
        <f>IF(ISERROR(発注情報!V267)=TRUE,"",IF(OR(発注情報!V267="",発注情報!V267=0),"",発注情報!V267))</f>
        <v/>
      </c>
      <c r="M20" s="94" t="str">
        <f>IF(ISERROR(発注情報!W267)=TRUE,"",IF(OR(発注情報!W267="",発注情報!W267=0),"",発注情報!W267))</f>
        <v/>
      </c>
      <c r="N20" s="138" t="str">
        <f>IF(ISERROR(発注情報!X267)=TRUE,"",IF(OR(発注情報!X267="",発注情報!X267=0),"",発注情報!X267))</f>
        <v/>
      </c>
      <c r="O20" s="94" t="str">
        <f>IF(ISERROR(発注情報!Y267)=TRUE,"",IF(OR(発注情報!Y267="",発注情報!Y267=0),"",発注情報!Y267))</f>
        <v/>
      </c>
      <c r="P20" s="138" t="str">
        <f>IF(ISERROR(発注情報!Z267)=TRUE,"",IF(OR(発注情報!Z267="",発注情報!Z267=0),"",発注情報!Z267))</f>
        <v/>
      </c>
      <c r="Q20" s="94" t="str">
        <f>IF(ISERROR(発注情報!AA267)=TRUE,"",IF(OR(発注情報!AA267="",発注情報!AA267=0),"",発注情報!AA267))</f>
        <v/>
      </c>
      <c r="R20" s="138" t="str">
        <f>IF(ISERROR(発注情報!AB267)=TRUE,"",IF(OR(発注情報!AB267="",発注情報!AB267=0),"",発注情報!AB267))</f>
        <v/>
      </c>
      <c r="S20" s="94" t="str">
        <f>IF(ISERROR(発注情報!AC267)=TRUE,"",IF(OR(発注情報!AC267="",発注情報!AC267=0),"",発注情報!AC267))</f>
        <v/>
      </c>
      <c r="T20" s="138" t="str">
        <f>IF(ISERROR(発注情報!AD267)=TRUE,"",IF(OR(発注情報!AD267="",発注情報!AD267=0),"",発注情報!AD267))</f>
        <v/>
      </c>
      <c r="U20" s="94" t="str">
        <f>IF(ISERROR(発注情報!AE267)=TRUE,"",IF(OR(発注情報!AE267="",発注情報!AE267=0),"",発注情報!AE267))</f>
        <v/>
      </c>
      <c r="V20" s="138" t="str">
        <f>IF(ISERROR(発注情報!AF267)=TRUE,"",IF(OR(発注情報!AF267="",発注情報!AF267=0),"",発注情報!AF267))</f>
        <v/>
      </c>
      <c r="W20" s="94" t="str">
        <f>IF(ISERROR(発注情報!AG267)=TRUE,"",IF(OR(発注情報!AG267="",発注情報!AG267=0),"",発注情報!AG267))</f>
        <v/>
      </c>
      <c r="X20" s="138" t="str">
        <f>IF(ISERROR(発注情報!AH267)=TRUE,"",IF(OR(発注情報!AH267="",発注情報!AH267=0),"",発注情報!AH267))</f>
        <v/>
      </c>
      <c r="Y20" s="94" t="str">
        <f>IF(ISERROR(発注情報!AI267)=TRUE,"",IF(OR(発注情報!AI267="",発注情報!AI267=0),"",発注情報!AI267))</f>
        <v/>
      </c>
      <c r="Z20" s="138" t="str">
        <f>IF(ISERROR(発注情報!AJ267)=TRUE,"",IF(OR(発注情報!AJ267="",発注情報!AJ267=0),"",発注情報!AJ267))</f>
        <v/>
      </c>
      <c r="AA20" s="94" t="str">
        <f>IF(ISERROR(発注情報!AK267)=TRUE,"",IF(OR(発注情報!AK267="",発注情報!AK267=0),"",発注情報!AK267))</f>
        <v/>
      </c>
      <c r="AB20" s="138" t="str">
        <f>IF(ISERROR(発注情報!AL267)=TRUE,"",IF(OR(発注情報!AL267="",発注情報!AL267=0),"",発注情報!AL267))</f>
        <v/>
      </c>
      <c r="AC20" s="94" t="str">
        <f>IF(ISERROR(発注情報!AM267)=TRUE,"",IF(OR(発注情報!AM267="",発注情報!AM267=0),"",発注情報!AM267))</f>
        <v/>
      </c>
      <c r="AD20" s="138" t="str">
        <f>IF(ISERROR(発注情報!AN267)=TRUE,"",IF(OR(発注情報!AN267="",発注情報!AN267=0),"",発注情報!AN267))</f>
        <v/>
      </c>
      <c r="AE20" s="94" t="str">
        <f>IF(ISERROR(発注情報!AO267)=TRUE,"",IF(OR(発注情報!AO267="",発注情報!AO267=0),"",発注情報!AO267))</f>
        <v/>
      </c>
      <c r="AF20" s="138" t="str">
        <f>IF(ISERROR(発注情報!AP267)=TRUE,"",IF(OR(発注情報!AP267="",発注情報!AP267=0),"",発注情報!AP267))</f>
        <v/>
      </c>
      <c r="AG20" s="94" t="str">
        <f>IF(ISERROR(発注情報!AQ267)=TRUE,"",IF(OR(発注情報!AQ267="",発注情報!AQ267=0),"",発注情報!AQ267))</f>
        <v/>
      </c>
      <c r="AH20" s="136" t="str">
        <f>IF(ISERROR(発注情報!AR267)=TRUE,"",IF(OR(発注情報!AR267="",発注情報!AR267=0),"",発注情報!AR267))</f>
        <v/>
      </c>
      <c r="AI20" s="137" t="str">
        <f>IF(ISERROR(発注情報!AS267)=TRUE,"",IF(OR(発注情報!AS267="",発注情報!AS267=0),"",発注情報!AS267))</f>
        <v/>
      </c>
    </row>
    <row r="21" spans="1:38" ht="18.75" customHeight="1" x14ac:dyDescent="0.15">
      <c r="A21" s="129">
        <v>16</v>
      </c>
      <c r="B21" s="134" t="str">
        <f>IF(ISERROR(発注情報!L268)=TRUE,"",IF(OR(発注情報!L268="",発注情報!L268=0),"",IF(発注情報!K268=発注情報!$K$120,発注情報!L268&amp;" (SUP.)",IF(発注情報!K268=発注情報!$K$121,発注情報!L268&amp;" (EXH.)",発注情報!L268))))</f>
        <v/>
      </c>
      <c r="C21" s="135" t="str">
        <f>IF(ISERROR(発注情報!M268)=TRUE,"",IF(OR(発注情報!M268="",発注情報!M268=0),"",発注情報!M268))</f>
        <v/>
      </c>
      <c r="D21" s="135" t="str">
        <f>IF(C21="","",C21*発注情報!$D$2)</f>
        <v/>
      </c>
      <c r="E21" s="195" t="str">
        <f>IF(ISERROR(発注情報!O268)=TRUE,"",IF(OR(発注情報!O268="",発注情報!O268=0),"",発注情報!O268))</f>
        <v/>
      </c>
      <c r="F21" s="195" t="str">
        <f>IF(ISERROR(発注情報!P268)=TRUE,"",IF(OR(発注情報!P268="",発注情報!P268=0),"",発注情報!P268))</f>
        <v/>
      </c>
      <c r="G21" s="195" t="str">
        <f>IF(ISERROR(発注情報!Q268)=TRUE,"",IF(OR(発注情報!Q268="",発注情報!Q268=0),"",発注情報!Q268))</f>
        <v/>
      </c>
      <c r="H21" s="136" t="str">
        <f>IF(ISERROR(発注情報!R268)=TRUE,"",IF(OR(発注情報!R268="",発注情報!R268=0),"",発注情報!R268))</f>
        <v/>
      </c>
      <c r="I21" s="137" t="str">
        <f>IF(ISERROR(発注情報!S268)=TRUE,"",IF(OR(発注情報!S268="",発注情報!S268=0),"",発注情報!S268))</f>
        <v/>
      </c>
      <c r="J21" s="138" t="str">
        <f>IF(ISERROR(発注情報!T268)=TRUE,"",IF(OR(発注情報!T268="",発注情報!T268=0),"",発注情報!T268))</f>
        <v/>
      </c>
      <c r="K21" s="94" t="str">
        <f>IF(ISERROR(発注情報!U268)=TRUE,"",IF(OR(発注情報!U268="",発注情報!U268=0),"",発注情報!U268))</f>
        <v/>
      </c>
      <c r="L21" s="138" t="str">
        <f>IF(ISERROR(発注情報!V268)=TRUE,"",IF(OR(発注情報!V268="",発注情報!V268=0),"",発注情報!V268))</f>
        <v/>
      </c>
      <c r="M21" s="94" t="str">
        <f>IF(ISERROR(発注情報!W268)=TRUE,"",IF(OR(発注情報!W268="",発注情報!W268=0),"",発注情報!W268))</f>
        <v/>
      </c>
      <c r="N21" s="138" t="str">
        <f>IF(ISERROR(発注情報!X268)=TRUE,"",IF(OR(発注情報!X268="",発注情報!X268=0),"",発注情報!X268))</f>
        <v/>
      </c>
      <c r="O21" s="94" t="str">
        <f>IF(ISERROR(発注情報!Y268)=TRUE,"",IF(OR(発注情報!Y268="",発注情報!Y268=0),"",発注情報!Y268))</f>
        <v/>
      </c>
      <c r="P21" s="138" t="str">
        <f>IF(ISERROR(発注情報!Z268)=TRUE,"",IF(OR(発注情報!Z268="",発注情報!Z268=0),"",発注情報!Z268))</f>
        <v/>
      </c>
      <c r="Q21" s="94" t="str">
        <f>IF(ISERROR(発注情報!AA268)=TRUE,"",IF(OR(発注情報!AA268="",発注情報!AA268=0),"",発注情報!AA268))</f>
        <v/>
      </c>
      <c r="R21" s="138" t="str">
        <f>IF(ISERROR(発注情報!AB268)=TRUE,"",IF(OR(発注情報!AB268="",発注情報!AB268=0),"",発注情報!AB268))</f>
        <v/>
      </c>
      <c r="S21" s="94" t="str">
        <f>IF(ISERROR(発注情報!AC268)=TRUE,"",IF(OR(発注情報!AC268="",発注情報!AC268=0),"",発注情報!AC268))</f>
        <v/>
      </c>
      <c r="T21" s="138" t="str">
        <f>IF(ISERROR(発注情報!AD268)=TRUE,"",IF(OR(発注情報!AD268="",発注情報!AD268=0),"",発注情報!AD268))</f>
        <v/>
      </c>
      <c r="U21" s="94" t="str">
        <f>IF(ISERROR(発注情報!AE268)=TRUE,"",IF(OR(発注情報!AE268="",発注情報!AE268=0),"",発注情報!AE268))</f>
        <v/>
      </c>
      <c r="V21" s="138" t="str">
        <f>IF(ISERROR(発注情報!AF268)=TRUE,"",IF(OR(発注情報!AF268="",発注情報!AF268=0),"",発注情報!AF268))</f>
        <v/>
      </c>
      <c r="W21" s="94" t="str">
        <f>IF(ISERROR(発注情報!AG268)=TRUE,"",IF(OR(発注情報!AG268="",発注情報!AG268=0),"",発注情報!AG268))</f>
        <v/>
      </c>
      <c r="X21" s="138" t="str">
        <f>IF(ISERROR(発注情報!AH268)=TRUE,"",IF(OR(発注情報!AH268="",発注情報!AH268=0),"",発注情報!AH268))</f>
        <v/>
      </c>
      <c r="Y21" s="94" t="str">
        <f>IF(ISERROR(発注情報!AI268)=TRUE,"",IF(OR(発注情報!AI268="",発注情報!AI268=0),"",発注情報!AI268))</f>
        <v/>
      </c>
      <c r="Z21" s="138" t="str">
        <f>IF(ISERROR(発注情報!AJ268)=TRUE,"",IF(OR(発注情報!AJ268="",発注情報!AJ268=0),"",発注情報!AJ268))</f>
        <v/>
      </c>
      <c r="AA21" s="94" t="str">
        <f>IF(ISERROR(発注情報!AK268)=TRUE,"",IF(OR(発注情報!AK268="",発注情報!AK268=0),"",発注情報!AK268))</f>
        <v/>
      </c>
      <c r="AB21" s="138" t="str">
        <f>IF(ISERROR(発注情報!AL268)=TRUE,"",IF(OR(発注情報!AL268="",発注情報!AL268=0),"",発注情報!AL268))</f>
        <v/>
      </c>
      <c r="AC21" s="94" t="str">
        <f>IF(ISERROR(発注情報!AM268)=TRUE,"",IF(OR(発注情報!AM268="",発注情報!AM268=0),"",発注情報!AM268))</f>
        <v/>
      </c>
      <c r="AD21" s="138" t="str">
        <f>IF(ISERROR(発注情報!AN268)=TRUE,"",IF(OR(発注情報!AN268="",発注情報!AN268=0),"",発注情報!AN268))</f>
        <v/>
      </c>
      <c r="AE21" s="94" t="str">
        <f>IF(ISERROR(発注情報!AO268)=TRUE,"",IF(OR(発注情報!AO268="",発注情報!AO268=0),"",発注情報!AO268))</f>
        <v/>
      </c>
      <c r="AF21" s="138" t="str">
        <f>IF(ISERROR(発注情報!AP268)=TRUE,"",IF(OR(発注情報!AP268="",発注情報!AP268=0),"",発注情報!AP268))</f>
        <v/>
      </c>
      <c r="AG21" s="94" t="str">
        <f>IF(ISERROR(発注情報!AQ268)=TRUE,"",IF(OR(発注情報!AQ268="",発注情報!AQ268=0),"",発注情報!AQ268))</f>
        <v/>
      </c>
      <c r="AH21" s="136" t="str">
        <f>IF(ISERROR(発注情報!AR268)=TRUE,"",IF(OR(発注情報!AR268="",発注情報!AR268=0),"",発注情報!AR268))</f>
        <v/>
      </c>
      <c r="AI21" s="137" t="str">
        <f>IF(ISERROR(発注情報!AS268)=TRUE,"",IF(OR(発注情報!AS268="",発注情報!AS268=0),"",発注情報!AS268))</f>
        <v/>
      </c>
    </row>
    <row r="22" spans="1:38" ht="18.75" customHeight="1" x14ac:dyDescent="0.15">
      <c r="A22" s="139">
        <v>17</v>
      </c>
      <c r="B22" s="134" t="str">
        <f>IF(ISERROR(発注情報!L269)=TRUE,"",IF(OR(発注情報!L269="",発注情報!L269=0),"",IF(発注情報!K269=発注情報!$K$120,発注情報!L269&amp;" (SUP.)",IF(発注情報!K269=発注情報!$K$121,発注情報!L269&amp;" (EXH.)",発注情報!L269))))</f>
        <v/>
      </c>
      <c r="C22" s="135" t="str">
        <f>IF(ISERROR(発注情報!M269)=TRUE,"",IF(OR(発注情報!M269="",発注情報!M269=0),"",発注情報!M269))</f>
        <v/>
      </c>
      <c r="D22" s="135" t="str">
        <f>IF(C22="","",C22*発注情報!$D$2)</f>
        <v/>
      </c>
      <c r="E22" s="195" t="str">
        <f>IF(ISERROR(発注情報!O269)=TRUE,"",IF(OR(発注情報!O269="",発注情報!O269=0),"",発注情報!O269))</f>
        <v/>
      </c>
      <c r="F22" s="195" t="str">
        <f>IF(ISERROR(発注情報!P269)=TRUE,"",IF(OR(発注情報!P269="",発注情報!P269=0),"",発注情報!P269))</f>
        <v/>
      </c>
      <c r="G22" s="195" t="str">
        <f>IF(ISERROR(発注情報!Q269)=TRUE,"",IF(OR(発注情報!Q269="",発注情報!Q269=0),"",発注情報!Q269))</f>
        <v/>
      </c>
      <c r="H22" s="136" t="str">
        <f>IF(ISERROR(発注情報!R269)=TRUE,"",IF(OR(発注情報!R269="",発注情報!R269=0),"",発注情報!R269))</f>
        <v/>
      </c>
      <c r="I22" s="137" t="str">
        <f>IF(ISERROR(発注情報!S269)=TRUE,"",IF(OR(発注情報!S269="",発注情報!S269=0),"",発注情報!S269))</f>
        <v/>
      </c>
      <c r="J22" s="138" t="str">
        <f>IF(ISERROR(発注情報!T269)=TRUE,"",IF(OR(発注情報!T269="",発注情報!T269=0),"",発注情報!T269))</f>
        <v/>
      </c>
      <c r="K22" s="94" t="str">
        <f>IF(ISERROR(発注情報!U269)=TRUE,"",IF(OR(発注情報!U269="",発注情報!U269=0),"",発注情報!U269))</f>
        <v/>
      </c>
      <c r="L22" s="138" t="str">
        <f>IF(ISERROR(発注情報!V269)=TRUE,"",IF(OR(発注情報!V269="",発注情報!V269=0),"",発注情報!V269))</f>
        <v/>
      </c>
      <c r="M22" s="94" t="str">
        <f>IF(ISERROR(発注情報!W269)=TRUE,"",IF(OR(発注情報!W269="",発注情報!W269=0),"",発注情報!W269))</f>
        <v/>
      </c>
      <c r="N22" s="138" t="str">
        <f>IF(ISERROR(発注情報!X269)=TRUE,"",IF(OR(発注情報!X269="",発注情報!X269=0),"",発注情報!X269))</f>
        <v/>
      </c>
      <c r="O22" s="94" t="str">
        <f>IF(ISERROR(発注情報!Y269)=TRUE,"",IF(OR(発注情報!Y269="",発注情報!Y269=0),"",発注情報!Y269))</f>
        <v/>
      </c>
      <c r="P22" s="138" t="str">
        <f>IF(ISERROR(発注情報!Z269)=TRUE,"",IF(OR(発注情報!Z269="",発注情報!Z269=0),"",発注情報!Z269))</f>
        <v/>
      </c>
      <c r="Q22" s="94" t="str">
        <f>IF(ISERROR(発注情報!AA269)=TRUE,"",IF(OR(発注情報!AA269="",発注情報!AA269=0),"",発注情報!AA269))</f>
        <v/>
      </c>
      <c r="R22" s="138" t="str">
        <f>IF(ISERROR(発注情報!AB269)=TRUE,"",IF(OR(発注情報!AB269="",発注情報!AB269=0),"",発注情報!AB269))</f>
        <v/>
      </c>
      <c r="S22" s="94" t="str">
        <f>IF(ISERROR(発注情報!AC269)=TRUE,"",IF(OR(発注情報!AC269="",発注情報!AC269=0),"",発注情報!AC269))</f>
        <v/>
      </c>
      <c r="T22" s="138" t="str">
        <f>IF(ISERROR(発注情報!AD269)=TRUE,"",IF(OR(発注情報!AD269="",発注情報!AD269=0),"",発注情報!AD269))</f>
        <v/>
      </c>
      <c r="U22" s="94" t="str">
        <f>IF(ISERROR(発注情報!AE269)=TRUE,"",IF(OR(発注情報!AE269="",発注情報!AE269=0),"",発注情報!AE269))</f>
        <v/>
      </c>
      <c r="V22" s="138" t="str">
        <f>IF(ISERROR(発注情報!AF269)=TRUE,"",IF(OR(発注情報!AF269="",発注情報!AF269=0),"",発注情報!AF269))</f>
        <v/>
      </c>
      <c r="W22" s="94" t="str">
        <f>IF(ISERROR(発注情報!AG269)=TRUE,"",IF(OR(発注情報!AG269="",発注情報!AG269=0),"",発注情報!AG269))</f>
        <v/>
      </c>
      <c r="X22" s="138" t="str">
        <f>IF(ISERROR(発注情報!AH269)=TRUE,"",IF(OR(発注情報!AH269="",発注情報!AH269=0),"",発注情報!AH269))</f>
        <v/>
      </c>
      <c r="Y22" s="94" t="str">
        <f>IF(ISERROR(発注情報!AI269)=TRUE,"",IF(OR(発注情報!AI269="",発注情報!AI269=0),"",発注情報!AI269))</f>
        <v/>
      </c>
      <c r="Z22" s="138" t="str">
        <f>IF(ISERROR(発注情報!AJ269)=TRUE,"",IF(OR(発注情報!AJ269="",発注情報!AJ269=0),"",発注情報!AJ269))</f>
        <v/>
      </c>
      <c r="AA22" s="94" t="str">
        <f>IF(ISERROR(発注情報!AK269)=TRUE,"",IF(OR(発注情報!AK269="",発注情報!AK269=0),"",発注情報!AK269))</f>
        <v/>
      </c>
      <c r="AB22" s="138" t="str">
        <f>IF(ISERROR(発注情報!AL269)=TRUE,"",IF(OR(発注情報!AL269="",発注情報!AL269=0),"",発注情報!AL269))</f>
        <v/>
      </c>
      <c r="AC22" s="94" t="str">
        <f>IF(ISERROR(発注情報!AM269)=TRUE,"",IF(OR(発注情報!AM269="",発注情報!AM269=0),"",発注情報!AM269))</f>
        <v/>
      </c>
      <c r="AD22" s="138" t="str">
        <f>IF(ISERROR(発注情報!AN269)=TRUE,"",IF(OR(発注情報!AN269="",発注情報!AN269=0),"",発注情報!AN269))</f>
        <v/>
      </c>
      <c r="AE22" s="94" t="str">
        <f>IF(ISERROR(発注情報!AO269)=TRUE,"",IF(OR(発注情報!AO269="",発注情報!AO269=0),"",発注情報!AO269))</f>
        <v/>
      </c>
      <c r="AF22" s="138" t="str">
        <f>IF(ISERROR(発注情報!AP269)=TRUE,"",IF(OR(発注情報!AP269="",発注情報!AP269=0),"",発注情報!AP269))</f>
        <v/>
      </c>
      <c r="AG22" s="94" t="str">
        <f>IF(ISERROR(発注情報!AQ269)=TRUE,"",IF(OR(発注情報!AQ269="",発注情報!AQ269=0),"",発注情報!AQ269))</f>
        <v/>
      </c>
      <c r="AH22" s="136" t="str">
        <f>IF(ISERROR(発注情報!AR269)=TRUE,"",IF(OR(発注情報!AR269="",発注情報!AR269=0),"",発注情報!AR269))</f>
        <v/>
      </c>
      <c r="AI22" s="137" t="str">
        <f>IF(ISERROR(発注情報!AS269)=TRUE,"",IF(OR(発注情報!AS269="",発注情報!AS269=0),"",発注情報!AS269))</f>
        <v/>
      </c>
    </row>
    <row r="23" spans="1:38" ht="18.75" customHeight="1" x14ac:dyDescent="0.15">
      <c r="A23" s="129">
        <v>18</v>
      </c>
      <c r="B23" s="134" t="str">
        <f>IF(ISERROR(発注情報!L270)=TRUE,"",IF(OR(発注情報!L270="",発注情報!L270=0),"",IF(発注情報!K270=発注情報!$K$120,発注情報!L270&amp;" (SUP.)",IF(発注情報!K270=発注情報!$K$121,発注情報!L270&amp;" (EXH.)",発注情報!L270))))</f>
        <v/>
      </c>
      <c r="C23" s="135" t="str">
        <f>IF(ISERROR(発注情報!M270)=TRUE,"",IF(OR(発注情報!M270="",発注情報!M270=0),"",発注情報!M270))</f>
        <v/>
      </c>
      <c r="D23" s="135" t="str">
        <f>IF(C23="","",C23*発注情報!$D$2)</f>
        <v/>
      </c>
      <c r="E23" s="195" t="str">
        <f>IF(ISERROR(発注情報!O270)=TRUE,"",IF(OR(発注情報!O270="",発注情報!O270=0),"",発注情報!O270))</f>
        <v/>
      </c>
      <c r="F23" s="195" t="str">
        <f>IF(ISERROR(発注情報!P270)=TRUE,"",IF(OR(発注情報!P270="",発注情報!P270=0),"",発注情報!P270))</f>
        <v/>
      </c>
      <c r="G23" s="195" t="str">
        <f>IF(ISERROR(発注情報!Q270)=TRUE,"",IF(OR(発注情報!Q270="",発注情報!Q270=0),"",発注情報!Q270))</f>
        <v/>
      </c>
      <c r="H23" s="136" t="str">
        <f>IF(ISERROR(発注情報!R270)=TRUE,"",IF(OR(発注情報!R270="",発注情報!R270=0),"",発注情報!R270))</f>
        <v/>
      </c>
      <c r="I23" s="137" t="str">
        <f>IF(ISERROR(発注情報!S270)=TRUE,"",IF(OR(発注情報!S270="",発注情報!S270=0),"",発注情報!S270))</f>
        <v/>
      </c>
      <c r="J23" s="138" t="str">
        <f>IF(ISERROR(発注情報!T270)=TRUE,"",IF(OR(発注情報!T270="",発注情報!T270=0),"",発注情報!T270))</f>
        <v/>
      </c>
      <c r="K23" s="94" t="str">
        <f>IF(ISERROR(発注情報!U270)=TRUE,"",IF(OR(発注情報!U270="",発注情報!U270=0),"",発注情報!U270))</f>
        <v/>
      </c>
      <c r="L23" s="138" t="str">
        <f>IF(ISERROR(発注情報!V270)=TRUE,"",IF(OR(発注情報!V270="",発注情報!V270=0),"",発注情報!V270))</f>
        <v/>
      </c>
      <c r="M23" s="94" t="str">
        <f>IF(ISERROR(発注情報!W270)=TRUE,"",IF(OR(発注情報!W270="",発注情報!W270=0),"",発注情報!W270))</f>
        <v/>
      </c>
      <c r="N23" s="138" t="str">
        <f>IF(ISERROR(発注情報!X270)=TRUE,"",IF(OR(発注情報!X270="",発注情報!X270=0),"",発注情報!X270))</f>
        <v/>
      </c>
      <c r="O23" s="94" t="str">
        <f>IF(ISERROR(発注情報!Y270)=TRUE,"",IF(OR(発注情報!Y270="",発注情報!Y270=0),"",発注情報!Y270))</f>
        <v/>
      </c>
      <c r="P23" s="138" t="str">
        <f>IF(ISERROR(発注情報!Z270)=TRUE,"",IF(OR(発注情報!Z270="",発注情報!Z270=0),"",発注情報!Z270))</f>
        <v/>
      </c>
      <c r="Q23" s="94" t="str">
        <f>IF(ISERROR(発注情報!AA270)=TRUE,"",IF(OR(発注情報!AA270="",発注情報!AA270=0),"",発注情報!AA270))</f>
        <v/>
      </c>
      <c r="R23" s="138" t="str">
        <f>IF(ISERROR(発注情報!AB270)=TRUE,"",IF(OR(発注情報!AB270="",発注情報!AB270=0),"",発注情報!AB270))</f>
        <v/>
      </c>
      <c r="S23" s="94" t="str">
        <f>IF(ISERROR(発注情報!AC270)=TRUE,"",IF(OR(発注情報!AC270="",発注情報!AC270=0),"",発注情報!AC270))</f>
        <v/>
      </c>
      <c r="T23" s="138" t="str">
        <f>IF(ISERROR(発注情報!AD270)=TRUE,"",IF(OR(発注情報!AD270="",発注情報!AD270=0),"",発注情報!AD270))</f>
        <v/>
      </c>
      <c r="U23" s="94" t="str">
        <f>IF(ISERROR(発注情報!AE270)=TRUE,"",IF(OR(発注情報!AE270="",発注情報!AE270=0),"",発注情報!AE270))</f>
        <v/>
      </c>
      <c r="V23" s="138" t="str">
        <f>IF(ISERROR(発注情報!AF270)=TRUE,"",IF(OR(発注情報!AF270="",発注情報!AF270=0),"",発注情報!AF270))</f>
        <v/>
      </c>
      <c r="W23" s="94" t="str">
        <f>IF(ISERROR(発注情報!AG270)=TRUE,"",IF(OR(発注情報!AG270="",発注情報!AG270=0),"",発注情報!AG270))</f>
        <v/>
      </c>
      <c r="X23" s="138" t="str">
        <f>IF(ISERROR(発注情報!AH270)=TRUE,"",IF(OR(発注情報!AH270="",発注情報!AH270=0),"",発注情報!AH270))</f>
        <v/>
      </c>
      <c r="Y23" s="94" t="str">
        <f>IF(ISERROR(発注情報!AI270)=TRUE,"",IF(OR(発注情報!AI270="",発注情報!AI270=0),"",発注情報!AI270))</f>
        <v/>
      </c>
      <c r="Z23" s="138" t="str">
        <f>IF(ISERROR(発注情報!AJ270)=TRUE,"",IF(OR(発注情報!AJ270="",発注情報!AJ270=0),"",発注情報!AJ270))</f>
        <v/>
      </c>
      <c r="AA23" s="94" t="str">
        <f>IF(ISERROR(発注情報!AK270)=TRUE,"",IF(OR(発注情報!AK270="",発注情報!AK270=0),"",発注情報!AK270))</f>
        <v/>
      </c>
      <c r="AB23" s="138" t="str">
        <f>IF(ISERROR(発注情報!AL270)=TRUE,"",IF(OR(発注情報!AL270="",発注情報!AL270=0),"",発注情報!AL270))</f>
        <v/>
      </c>
      <c r="AC23" s="94" t="str">
        <f>IF(ISERROR(発注情報!AM270)=TRUE,"",IF(OR(発注情報!AM270="",発注情報!AM270=0),"",発注情報!AM270))</f>
        <v/>
      </c>
      <c r="AD23" s="138" t="str">
        <f>IF(ISERROR(発注情報!AN270)=TRUE,"",IF(OR(発注情報!AN270="",発注情報!AN270=0),"",発注情報!AN270))</f>
        <v/>
      </c>
      <c r="AE23" s="94" t="str">
        <f>IF(ISERROR(発注情報!AO270)=TRUE,"",IF(OR(発注情報!AO270="",発注情報!AO270=0),"",発注情報!AO270))</f>
        <v/>
      </c>
      <c r="AF23" s="138" t="str">
        <f>IF(ISERROR(発注情報!AP270)=TRUE,"",IF(OR(発注情報!AP270="",発注情報!AP270=0),"",発注情報!AP270))</f>
        <v/>
      </c>
      <c r="AG23" s="94" t="str">
        <f>IF(ISERROR(発注情報!AQ270)=TRUE,"",IF(OR(発注情報!AQ270="",発注情報!AQ270=0),"",発注情報!AQ270))</f>
        <v/>
      </c>
      <c r="AH23" s="136" t="str">
        <f>IF(ISERROR(発注情報!AR270)=TRUE,"",IF(OR(発注情報!AR270="",発注情報!AR270=0),"",発注情報!AR270))</f>
        <v/>
      </c>
      <c r="AI23" s="137" t="str">
        <f>IF(ISERROR(発注情報!AS270)=TRUE,"",IF(OR(発注情報!AS270="",発注情報!AS270=0),"",発注情報!AS270))</f>
        <v/>
      </c>
    </row>
    <row r="24" spans="1:38" ht="18.75" customHeight="1" x14ac:dyDescent="0.15">
      <c r="A24" s="139">
        <v>19</v>
      </c>
      <c r="B24" s="134" t="str">
        <f>IF(ISERROR(発注情報!L271)=TRUE,"",IF(OR(発注情報!L271="",発注情報!L271=0),"",IF(発注情報!K271=発注情報!$K$120,発注情報!L271&amp;" (SUP.)",IF(発注情報!K271=発注情報!$K$121,発注情報!L271&amp;" (EXH.)",発注情報!L271))))</f>
        <v/>
      </c>
      <c r="C24" s="135" t="str">
        <f>IF(ISERROR(発注情報!M271)=TRUE,"",IF(OR(発注情報!M271="",発注情報!M271=0),"",発注情報!M271))</f>
        <v/>
      </c>
      <c r="D24" s="135" t="str">
        <f>IF(C24="","",C24*発注情報!$D$2)</f>
        <v/>
      </c>
      <c r="E24" s="195" t="str">
        <f>IF(ISERROR(発注情報!O271)=TRUE,"",IF(OR(発注情報!O271="",発注情報!O271=0),"",発注情報!O271))</f>
        <v/>
      </c>
      <c r="F24" s="195" t="str">
        <f>IF(ISERROR(発注情報!P271)=TRUE,"",IF(OR(発注情報!P271="",発注情報!P271=0),"",発注情報!P271))</f>
        <v/>
      </c>
      <c r="G24" s="195" t="str">
        <f>IF(ISERROR(発注情報!Q271)=TRUE,"",IF(OR(発注情報!Q271="",発注情報!Q271=0),"",発注情報!Q271))</f>
        <v/>
      </c>
      <c r="H24" s="136" t="str">
        <f>IF(ISERROR(発注情報!R271)=TRUE,"",IF(OR(発注情報!R271="",発注情報!R271=0),"",発注情報!R271))</f>
        <v/>
      </c>
      <c r="I24" s="137" t="str">
        <f>IF(ISERROR(発注情報!S271)=TRUE,"",IF(OR(発注情報!S271="",発注情報!S271=0),"",発注情報!S271))</f>
        <v/>
      </c>
      <c r="J24" s="138" t="str">
        <f>IF(ISERROR(発注情報!T271)=TRUE,"",IF(OR(発注情報!T271="",発注情報!T271=0),"",発注情報!T271))</f>
        <v/>
      </c>
      <c r="K24" s="94" t="str">
        <f>IF(ISERROR(発注情報!U271)=TRUE,"",IF(OR(発注情報!U271="",発注情報!U271=0),"",発注情報!U271))</f>
        <v/>
      </c>
      <c r="L24" s="138" t="str">
        <f>IF(ISERROR(発注情報!V271)=TRUE,"",IF(OR(発注情報!V271="",発注情報!V271=0),"",発注情報!V271))</f>
        <v/>
      </c>
      <c r="M24" s="94" t="str">
        <f>IF(ISERROR(発注情報!W271)=TRUE,"",IF(OR(発注情報!W271="",発注情報!W271=0),"",発注情報!W271))</f>
        <v/>
      </c>
      <c r="N24" s="138" t="str">
        <f>IF(ISERROR(発注情報!X271)=TRUE,"",IF(OR(発注情報!X271="",発注情報!X271=0),"",発注情報!X271))</f>
        <v/>
      </c>
      <c r="O24" s="94" t="str">
        <f>IF(ISERROR(発注情報!Y271)=TRUE,"",IF(OR(発注情報!Y271="",発注情報!Y271=0),"",発注情報!Y271))</f>
        <v/>
      </c>
      <c r="P24" s="138" t="str">
        <f>IF(ISERROR(発注情報!Z271)=TRUE,"",IF(OR(発注情報!Z271="",発注情報!Z271=0),"",発注情報!Z271))</f>
        <v/>
      </c>
      <c r="Q24" s="94" t="str">
        <f>IF(ISERROR(発注情報!AA271)=TRUE,"",IF(OR(発注情報!AA271="",発注情報!AA271=0),"",発注情報!AA271))</f>
        <v/>
      </c>
      <c r="R24" s="138" t="str">
        <f>IF(ISERROR(発注情報!AB271)=TRUE,"",IF(OR(発注情報!AB271="",発注情報!AB271=0),"",発注情報!AB271))</f>
        <v/>
      </c>
      <c r="S24" s="94" t="str">
        <f>IF(ISERROR(発注情報!AC271)=TRUE,"",IF(OR(発注情報!AC271="",発注情報!AC271=0),"",発注情報!AC271))</f>
        <v/>
      </c>
      <c r="T24" s="138" t="str">
        <f>IF(ISERROR(発注情報!AD271)=TRUE,"",IF(OR(発注情報!AD271="",発注情報!AD271=0),"",発注情報!AD271))</f>
        <v/>
      </c>
      <c r="U24" s="94" t="str">
        <f>IF(ISERROR(発注情報!AE271)=TRUE,"",IF(OR(発注情報!AE271="",発注情報!AE271=0),"",発注情報!AE271))</f>
        <v/>
      </c>
      <c r="V24" s="138" t="str">
        <f>IF(ISERROR(発注情報!AF271)=TRUE,"",IF(OR(発注情報!AF271="",発注情報!AF271=0),"",発注情報!AF271))</f>
        <v/>
      </c>
      <c r="W24" s="94" t="str">
        <f>IF(ISERROR(発注情報!AG271)=TRUE,"",IF(OR(発注情報!AG271="",発注情報!AG271=0),"",発注情報!AG271))</f>
        <v/>
      </c>
      <c r="X24" s="138" t="str">
        <f>IF(ISERROR(発注情報!AH271)=TRUE,"",IF(OR(発注情報!AH271="",発注情報!AH271=0),"",発注情報!AH271))</f>
        <v/>
      </c>
      <c r="Y24" s="94" t="str">
        <f>IF(ISERROR(発注情報!AI271)=TRUE,"",IF(OR(発注情報!AI271="",発注情報!AI271=0),"",発注情報!AI271))</f>
        <v/>
      </c>
      <c r="Z24" s="138" t="str">
        <f>IF(ISERROR(発注情報!AJ271)=TRUE,"",IF(OR(発注情報!AJ271="",発注情報!AJ271=0),"",発注情報!AJ271))</f>
        <v/>
      </c>
      <c r="AA24" s="94" t="str">
        <f>IF(ISERROR(発注情報!AK271)=TRUE,"",IF(OR(発注情報!AK271="",発注情報!AK271=0),"",発注情報!AK271))</f>
        <v/>
      </c>
      <c r="AB24" s="138" t="str">
        <f>IF(ISERROR(発注情報!AL271)=TRUE,"",IF(OR(発注情報!AL271="",発注情報!AL271=0),"",発注情報!AL271))</f>
        <v/>
      </c>
      <c r="AC24" s="94" t="str">
        <f>IF(ISERROR(発注情報!AM271)=TRUE,"",IF(OR(発注情報!AM271="",発注情報!AM271=0),"",発注情報!AM271))</f>
        <v/>
      </c>
      <c r="AD24" s="138" t="str">
        <f>IF(ISERROR(発注情報!AN271)=TRUE,"",IF(OR(発注情報!AN271="",発注情報!AN271=0),"",発注情報!AN271))</f>
        <v/>
      </c>
      <c r="AE24" s="94" t="str">
        <f>IF(ISERROR(発注情報!AO271)=TRUE,"",IF(OR(発注情報!AO271="",発注情報!AO271=0),"",発注情報!AO271))</f>
        <v/>
      </c>
      <c r="AF24" s="138" t="str">
        <f>IF(ISERROR(発注情報!AP271)=TRUE,"",IF(OR(発注情報!AP271="",発注情報!AP271=0),"",発注情報!AP271))</f>
        <v/>
      </c>
      <c r="AG24" s="94" t="str">
        <f>IF(ISERROR(発注情報!AQ271)=TRUE,"",IF(OR(発注情報!AQ271="",発注情報!AQ271=0),"",発注情報!AQ271))</f>
        <v/>
      </c>
      <c r="AH24" s="136" t="str">
        <f>IF(ISERROR(発注情報!AR271)=TRUE,"",IF(OR(発注情報!AR271="",発注情報!AR271=0),"",発注情報!AR271))</f>
        <v/>
      </c>
      <c r="AI24" s="137" t="str">
        <f>IF(ISERROR(発注情報!AS271)=TRUE,"",IF(OR(発注情報!AS271="",発注情報!AS271=0),"",発注情報!AS271))</f>
        <v/>
      </c>
    </row>
    <row r="25" spans="1:38" ht="18.75" customHeight="1" x14ac:dyDescent="0.15">
      <c r="A25" s="129">
        <v>20</v>
      </c>
      <c r="B25" s="134" t="str">
        <f>IF(ISERROR(発注情報!L272)=TRUE,"",IF(OR(発注情報!L272="",発注情報!L272=0),"",IF(発注情報!K272=発注情報!$K$120,発注情報!L272&amp;" (SUP.)",IF(発注情報!K272=発注情報!$K$121,発注情報!L272&amp;" (EXH.)",発注情報!L272))))</f>
        <v/>
      </c>
      <c r="C25" s="135" t="str">
        <f>IF(ISERROR(発注情報!M272)=TRUE,"",IF(OR(発注情報!M272="",発注情報!M272=0),"",発注情報!M272))</f>
        <v/>
      </c>
      <c r="D25" s="135" t="str">
        <f>IF(C25="","",C25*発注情報!$D$2)</f>
        <v/>
      </c>
      <c r="E25" s="195" t="str">
        <f>IF(ISERROR(発注情報!O272)=TRUE,"",IF(OR(発注情報!O272="",発注情報!O272=0),"",発注情報!O272))</f>
        <v/>
      </c>
      <c r="F25" s="195" t="str">
        <f>IF(ISERROR(発注情報!P272)=TRUE,"",IF(OR(発注情報!P272="",発注情報!P272=0),"",発注情報!P272))</f>
        <v/>
      </c>
      <c r="G25" s="195" t="str">
        <f>IF(ISERROR(発注情報!Q272)=TRUE,"",IF(OR(発注情報!Q272="",発注情報!Q272=0),"",発注情報!Q272))</f>
        <v/>
      </c>
      <c r="H25" s="136" t="str">
        <f>IF(ISERROR(発注情報!R272)=TRUE,"",IF(OR(発注情報!R272="",発注情報!R272=0),"",発注情報!R272))</f>
        <v/>
      </c>
      <c r="I25" s="137" t="str">
        <f>IF(ISERROR(発注情報!S272)=TRUE,"",IF(OR(発注情報!S272="",発注情報!S272=0),"",発注情報!S272))</f>
        <v/>
      </c>
      <c r="J25" s="138" t="str">
        <f>IF(ISERROR(発注情報!T272)=TRUE,"",IF(OR(発注情報!T272="",発注情報!T272=0),"",発注情報!T272))</f>
        <v/>
      </c>
      <c r="K25" s="94" t="str">
        <f>IF(ISERROR(発注情報!U272)=TRUE,"",IF(OR(発注情報!U272="",発注情報!U272=0),"",発注情報!U272))</f>
        <v/>
      </c>
      <c r="L25" s="138" t="str">
        <f>IF(ISERROR(発注情報!V272)=TRUE,"",IF(OR(発注情報!V272="",発注情報!V272=0),"",発注情報!V272))</f>
        <v/>
      </c>
      <c r="M25" s="94" t="str">
        <f>IF(ISERROR(発注情報!W272)=TRUE,"",IF(OR(発注情報!W272="",発注情報!W272=0),"",発注情報!W272))</f>
        <v/>
      </c>
      <c r="N25" s="138" t="str">
        <f>IF(ISERROR(発注情報!X272)=TRUE,"",IF(OR(発注情報!X272="",発注情報!X272=0),"",発注情報!X272))</f>
        <v/>
      </c>
      <c r="O25" s="94" t="str">
        <f>IF(ISERROR(発注情報!Y272)=TRUE,"",IF(OR(発注情報!Y272="",発注情報!Y272=0),"",発注情報!Y272))</f>
        <v/>
      </c>
      <c r="P25" s="138" t="str">
        <f>IF(ISERROR(発注情報!Z272)=TRUE,"",IF(OR(発注情報!Z272="",発注情報!Z272=0),"",発注情報!Z272))</f>
        <v/>
      </c>
      <c r="Q25" s="94" t="str">
        <f>IF(ISERROR(発注情報!AA272)=TRUE,"",IF(OR(発注情報!AA272="",発注情報!AA272=0),"",発注情報!AA272))</f>
        <v/>
      </c>
      <c r="R25" s="138" t="str">
        <f>IF(ISERROR(発注情報!AB272)=TRUE,"",IF(OR(発注情報!AB272="",発注情報!AB272=0),"",発注情報!AB272))</f>
        <v/>
      </c>
      <c r="S25" s="94" t="str">
        <f>IF(ISERROR(発注情報!AC272)=TRUE,"",IF(OR(発注情報!AC272="",発注情報!AC272=0),"",発注情報!AC272))</f>
        <v/>
      </c>
      <c r="T25" s="138" t="str">
        <f>IF(ISERROR(発注情報!AD272)=TRUE,"",IF(OR(発注情報!AD272="",発注情報!AD272=0),"",発注情報!AD272))</f>
        <v/>
      </c>
      <c r="U25" s="94" t="str">
        <f>IF(ISERROR(発注情報!AE272)=TRUE,"",IF(OR(発注情報!AE272="",発注情報!AE272=0),"",発注情報!AE272))</f>
        <v/>
      </c>
      <c r="V25" s="138" t="str">
        <f>IF(ISERROR(発注情報!AF272)=TRUE,"",IF(OR(発注情報!AF272="",発注情報!AF272=0),"",発注情報!AF272))</f>
        <v/>
      </c>
      <c r="W25" s="94" t="str">
        <f>IF(ISERROR(発注情報!AG272)=TRUE,"",IF(OR(発注情報!AG272="",発注情報!AG272=0),"",発注情報!AG272))</f>
        <v/>
      </c>
      <c r="X25" s="138" t="str">
        <f>IF(ISERROR(発注情報!AH272)=TRUE,"",IF(OR(発注情報!AH272="",発注情報!AH272=0),"",発注情報!AH272))</f>
        <v/>
      </c>
      <c r="Y25" s="94" t="str">
        <f>IF(ISERROR(発注情報!AI272)=TRUE,"",IF(OR(発注情報!AI272="",発注情報!AI272=0),"",発注情報!AI272))</f>
        <v/>
      </c>
      <c r="Z25" s="138" t="str">
        <f>IF(ISERROR(発注情報!AJ272)=TRUE,"",IF(OR(発注情報!AJ272="",発注情報!AJ272=0),"",発注情報!AJ272))</f>
        <v/>
      </c>
      <c r="AA25" s="94" t="str">
        <f>IF(ISERROR(発注情報!AK272)=TRUE,"",IF(OR(発注情報!AK272="",発注情報!AK272=0),"",発注情報!AK272))</f>
        <v/>
      </c>
      <c r="AB25" s="138" t="str">
        <f>IF(ISERROR(発注情報!AL272)=TRUE,"",IF(OR(発注情報!AL272="",発注情報!AL272=0),"",発注情報!AL272))</f>
        <v/>
      </c>
      <c r="AC25" s="94" t="str">
        <f>IF(ISERROR(発注情報!AM272)=TRUE,"",IF(OR(発注情報!AM272="",発注情報!AM272=0),"",発注情報!AM272))</f>
        <v/>
      </c>
      <c r="AD25" s="138" t="str">
        <f>IF(ISERROR(発注情報!AN272)=TRUE,"",IF(OR(発注情報!AN272="",発注情報!AN272=0),"",発注情報!AN272))</f>
        <v/>
      </c>
      <c r="AE25" s="94" t="str">
        <f>IF(ISERROR(発注情報!AO272)=TRUE,"",IF(OR(発注情報!AO272="",発注情報!AO272=0),"",発注情報!AO272))</f>
        <v/>
      </c>
      <c r="AF25" s="138" t="str">
        <f>IF(ISERROR(発注情報!AP272)=TRUE,"",IF(OR(発注情報!AP272="",発注情報!AP272=0),"",発注情報!AP272))</f>
        <v/>
      </c>
      <c r="AG25" s="94" t="str">
        <f>IF(ISERROR(発注情報!AQ272)=TRUE,"",IF(OR(発注情報!AQ272="",発注情報!AQ272=0),"",発注情報!AQ272))</f>
        <v/>
      </c>
      <c r="AH25" s="136" t="str">
        <f>IF(ISERROR(発注情報!AR272)=TRUE,"",IF(OR(発注情報!AR272="",発注情報!AR272=0),"",発注情報!AR272))</f>
        <v/>
      </c>
      <c r="AI25" s="137" t="str">
        <f>IF(ISERROR(発注情報!AS272)=TRUE,"",IF(OR(発注情報!AS272="",発注情報!AS272=0),"",発注情報!AS272))</f>
        <v/>
      </c>
    </row>
    <row r="26" spans="1:38" ht="18.75" customHeight="1" x14ac:dyDescent="0.15">
      <c r="A26" s="139">
        <v>21</v>
      </c>
      <c r="B26" s="134" t="str">
        <f>IF(ISERROR(発注情報!L273)=TRUE,"",IF(OR(発注情報!L273="",発注情報!L273=0),"",IF(発注情報!K273=発注情報!$K$120,発注情報!L273&amp;" (SUP.)",IF(発注情報!K273=発注情報!$K$121,発注情報!L273&amp;" (EXH.)",発注情報!L273))))</f>
        <v/>
      </c>
      <c r="C26" s="135" t="str">
        <f>IF(ISERROR(発注情報!M273)=TRUE,"",IF(OR(発注情報!M273="",発注情報!M273=0),"",発注情報!M273))</f>
        <v/>
      </c>
      <c r="D26" s="135" t="str">
        <f>IF(C26="","",C26*発注情報!$D$2)</f>
        <v/>
      </c>
      <c r="E26" s="195" t="str">
        <f>IF(ISERROR(発注情報!O273)=TRUE,"",IF(OR(発注情報!O273="",発注情報!O273=0),"",発注情報!O273))</f>
        <v/>
      </c>
      <c r="F26" s="195" t="str">
        <f>IF(ISERROR(発注情報!P273)=TRUE,"",IF(OR(発注情報!P273="",発注情報!P273=0),"",発注情報!P273))</f>
        <v/>
      </c>
      <c r="G26" s="195" t="str">
        <f>IF(ISERROR(発注情報!Q273)=TRUE,"",IF(OR(発注情報!Q273="",発注情報!Q273=0),"",発注情報!Q273))</f>
        <v/>
      </c>
      <c r="H26" s="136" t="str">
        <f>IF(ISERROR(発注情報!R273)=TRUE,"",IF(OR(発注情報!R273="",発注情報!R273=0),"",発注情報!R273))</f>
        <v/>
      </c>
      <c r="I26" s="137" t="str">
        <f>IF(ISERROR(発注情報!S273)=TRUE,"",IF(OR(発注情報!S273="",発注情報!S273=0),"",発注情報!S273))</f>
        <v/>
      </c>
      <c r="J26" s="138" t="str">
        <f>IF(ISERROR(発注情報!T273)=TRUE,"",IF(OR(発注情報!T273="",発注情報!T273=0),"",発注情報!T273))</f>
        <v/>
      </c>
      <c r="K26" s="94" t="str">
        <f>IF(ISERROR(発注情報!U273)=TRUE,"",IF(OR(発注情報!U273="",発注情報!U273=0),"",発注情報!U273))</f>
        <v/>
      </c>
      <c r="L26" s="138" t="str">
        <f>IF(ISERROR(発注情報!V273)=TRUE,"",IF(OR(発注情報!V273="",発注情報!V273=0),"",発注情報!V273))</f>
        <v/>
      </c>
      <c r="M26" s="94" t="str">
        <f>IF(ISERROR(発注情報!W273)=TRUE,"",IF(OR(発注情報!W273="",発注情報!W273=0),"",発注情報!W273))</f>
        <v/>
      </c>
      <c r="N26" s="138" t="str">
        <f>IF(ISERROR(発注情報!X273)=TRUE,"",IF(OR(発注情報!X273="",発注情報!X273=0),"",発注情報!X273))</f>
        <v/>
      </c>
      <c r="O26" s="94" t="str">
        <f>IF(ISERROR(発注情報!Y273)=TRUE,"",IF(OR(発注情報!Y273="",発注情報!Y273=0),"",発注情報!Y273))</f>
        <v/>
      </c>
      <c r="P26" s="138" t="str">
        <f>IF(ISERROR(発注情報!Z273)=TRUE,"",IF(OR(発注情報!Z273="",発注情報!Z273=0),"",発注情報!Z273))</f>
        <v/>
      </c>
      <c r="Q26" s="94" t="str">
        <f>IF(ISERROR(発注情報!AA273)=TRUE,"",IF(OR(発注情報!AA273="",発注情報!AA273=0),"",発注情報!AA273))</f>
        <v/>
      </c>
      <c r="R26" s="138" t="str">
        <f>IF(ISERROR(発注情報!AB273)=TRUE,"",IF(OR(発注情報!AB273="",発注情報!AB273=0),"",発注情報!AB273))</f>
        <v/>
      </c>
      <c r="S26" s="94" t="str">
        <f>IF(ISERROR(発注情報!AC273)=TRUE,"",IF(OR(発注情報!AC273="",発注情報!AC273=0),"",発注情報!AC273))</f>
        <v/>
      </c>
      <c r="T26" s="138" t="str">
        <f>IF(ISERROR(発注情報!AD273)=TRUE,"",IF(OR(発注情報!AD273="",発注情報!AD273=0),"",発注情報!AD273))</f>
        <v/>
      </c>
      <c r="U26" s="94" t="str">
        <f>IF(ISERROR(発注情報!AE273)=TRUE,"",IF(OR(発注情報!AE273="",発注情報!AE273=0),"",発注情報!AE273))</f>
        <v/>
      </c>
      <c r="V26" s="138" t="str">
        <f>IF(ISERROR(発注情報!AF273)=TRUE,"",IF(OR(発注情報!AF273="",発注情報!AF273=0),"",発注情報!AF273))</f>
        <v/>
      </c>
      <c r="W26" s="94" t="str">
        <f>IF(ISERROR(発注情報!AG273)=TRUE,"",IF(OR(発注情報!AG273="",発注情報!AG273=0),"",発注情報!AG273))</f>
        <v/>
      </c>
      <c r="X26" s="138" t="str">
        <f>IF(ISERROR(発注情報!AH273)=TRUE,"",IF(OR(発注情報!AH273="",発注情報!AH273=0),"",発注情報!AH273))</f>
        <v/>
      </c>
      <c r="Y26" s="94" t="str">
        <f>IF(ISERROR(発注情報!AI273)=TRUE,"",IF(OR(発注情報!AI273="",発注情報!AI273=0),"",発注情報!AI273))</f>
        <v/>
      </c>
      <c r="Z26" s="138" t="str">
        <f>IF(ISERROR(発注情報!AJ273)=TRUE,"",IF(OR(発注情報!AJ273="",発注情報!AJ273=0),"",発注情報!AJ273))</f>
        <v/>
      </c>
      <c r="AA26" s="94" t="str">
        <f>IF(ISERROR(発注情報!AK273)=TRUE,"",IF(OR(発注情報!AK273="",発注情報!AK273=0),"",発注情報!AK273))</f>
        <v/>
      </c>
      <c r="AB26" s="138" t="str">
        <f>IF(ISERROR(発注情報!AL273)=TRUE,"",IF(OR(発注情報!AL273="",発注情報!AL273=0),"",発注情報!AL273))</f>
        <v/>
      </c>
      <c r="AC26" s="94" t="str">
        <f>IF(ISERROR(発注情報!AM273)=TRUE,"",IF(OR(発注情報!AM273="",発注情報!AM273=0),"",発注情報!AM273))</f>
        <v/>
      </c>
      <c r="AD26" s="138" t="str">
        <f>IF(ISERROR(発注情報!AN273)=TRUE,"",IF(OR(発注情報!AN273="",発注情報!AN273=0),"",発注情報!AN273))</f>
        <v/>
      </c>
      <c r="AE26" s="94" t="str">
        <f>IF(ISERROR(発注情報!AO273)=TRUE,"",IF(OR(発注情報!AO273="",発注情報!AO273=0),"",発注情報!AO273))</f>
        <v/>
      </c>
      <c r="AF26" s="138" t="str">
        <f>IF(ISERROR(発注情報!AP273)=TRUE,"",IF(OR(発注情報!AP273="",発注情報!AP273=0),"",発注情報!AP273))</f>
        <v/>
      </c>
      <c r="AG26" s="94" t="str">
        <f>IF(ISERROR(発注情報!AQ273)=TRUE,"",IF(OR(発注情報!AQ273="",発注情報!AQ273=0),"",発注情報!AQ273))</f>
        <v/>
      </c>
      <c r="AH26" s="136" t="str">
        <f>IF(ISERROR(発注情報!AR273)=TRUE,"",IF(OR(発注情報!AR273="",発注情報!AR273=0),"",発注情報!AR273))</f>
        <v/>
      </c>
      <c r="AI26" s="137" t="str">
        <f>IF(ISERROR(発注情報!AS273)=TRUE,"",IF(OR(発注情報!AS273="",発注情報!AS273=0),"",発注情報!AS273))</f>
        <v/>
      </c>
    </row>
    <row r="27" spans="1:38" ht="18.75" customHeight="1" x14ac:dyDescent="0.15">
      <c r="A27" s="129">
        <v>22</v>
      </c>
      <c r="B27" s="134" t="str">
        <f>IF(ISERROR(発注情報!L274)=TRUE,"",IF(OR(発注情報!L274="",発注情報!L274=0),"",IF(発注情報!K274=発注情報!$K$120,発注情報!L274&amp;" (SUP.)",IF(発注情報!K274=発注情報!$K$121,発注情報!L274&amp;" (EXH.)",発注情報!L274))))</f>
        <v/>
      </c>
      <c r="C27" s="135" t="str">
        <f>IF(ISERROR(発注情報!M274)=TRUE,"",IF(OR(発注情報!M274="",発注情報!M274=0),"",発注情報!M274))</f>
        <v/>
      </c>
      <c r="D27" s="135" t="str">
        <f>IF(C27="","",C27*発注情報!$D$2)</f>
        <v/>
      </c>
      <c r="E27" s="195" t="str">
        <f>IF(ISERROR(発注情報!O274)=TRUE,"",IF(OR(発注情報!O274="",発注情報!O274=0),"",発注情報!O274))</f>
        <v/>
      </c>
      <c r="F27" s="195" t="str">
        <f>IF(ISERROR(発注情報!P274)=TRUE,"",IF(OR(発注情報!P274="",発注情報!P274=0),"",発注情報!P274))</f>
        <v/>
      </c>
      <c r="G27" s="195" t="str">
        <f>IF(ISERROR(発注情報!Q274)=TRUE,"",IF(OR(発注情報!Q274="",発注情報!Q274=0),"",発注情報!Q274))</f>
        <v/>
      </c>
      <c r="H27" s="136" t="str">
        <f>IF(ISERROR(発注情報!R274)=TRUE,"",IF(OR(発注情報!R274="",発注情報!R274=0),"",発注情報!R274))</f>
        <v/>
      </c>
      <c r="I27" s="137" t="str">
        <f>IF(ISERROR(発注情報!S274)=TRUE,"",IF(OR(発注情報!S274="",発注情報!S274=0),"",発注情報!S274))</f>
        <v/>
      </c>
      <c r="J27" s="138" t="str">
        <f>IF(ISERROR(発注情報!T274)=TRUE,"",IF(OR(発注情報!T274="",発注情報!T274=0),"",発注情報!T274))</f>
        <v/>
      </c>
      <c r="K27" s="94" t="str">
        <f>IF(ISERROR(発注情報!U274)=TRUE,"",IF(OR(発注情報!U274="",発注情報!U274=0),"",発注情報!U274))</f>
        <v/>
      </c>
      <c r="L27" s="138" t="str">
        <f>IF(ISERROR(発注情報!V274)=TRUE,"",IF(OR(発注情報!V274="",発注情報!V274=0),"",発注情報!V274))</f>
        <v/>
      </c>
      <c r="M27" s="94" t="str">
        <f>IF(ISERROR(発注情報!W274)=TRUE,"",IF(OR(発注情報!W274="",発注情報!W274=0),"",発注情報!W274))</f>
        <v/>
      </c>
      <c r="N27" s="138" t="str">
        <f>IF(ISERROR(発注情報!X274)=TRUE,"",IF(OR(発注情報!X274="",発注情報!X274=0),"",発注情報!X274))</f>
        <v/>
      </c>
      <c r="O27" s="94" t="str">
        <f>IF(ISERROR(発注情報!Y274)=TRUE,"",IF(OR(発注情報!Y274="",発注情報!Y274=0),"",発注情報!Y274))</f>
        <v/>
      </c>
      <c r="P27" s="138" t="str">
        <f>IF(ISERROR(発注情報!Z274)=TRUE,"",IF(OR(発注情報!Z274="",発注情報!Z274=0),"",発注情報!Z274))</f>
        <v/>
      </c>
      <c r="Q27" s="94" t="str">
        <f>IF(ISERROR(発注情報!AA274)=TRUE,"",IF(OR(発注情報!AA274="",発注情報!AA274=0),"",発注情報!AA274))</f>
        <v/>
      </c>
      <c r="R27" s="138" t="str">
        <f>IF(ISERROR(発注情報!AB274)=TRUE,"",IF(OR(発注情報!AB274="",発注情報!AB274=0),"",発注情報!AB274))</f>
        <v/>
      </c>
      <c r="S27" s="94" t="str">
        <f>IF(ISERROR(発注情報!AC274)=TRUE,"",IF(OR(発注情報!AC274="",発注情報!AC274=0),"",発注情報!AC274))</f>
        <v/>
      </c>
      <c r="T27" s="138" t="str">
        <f>IF(ISERROR(発注情報!AD274)=TRUE,"",IF(OR(発注情報!AD274="",発注情報!AD274=0),"",発注情報!AD274))</f>
        <v/>
      </c>
      <c r="U27" s="94" t="str">
        <f>IF(ISERROR(発注情報!AE274)=TRUE,"",IF(OR(発注情報!AE274="",発注情報!AE274=0),"",発注情報!AE274))</f>
        <v/>
      </c>
      <c r="V27" s="138" t="str">
        <f>IF(ISERROR(発注情報!AF274)=TRUE,"",IF(OR(発注情報!AF274="",発注情報!AF274=0),"",発注情報!AF274))</f>
        <v/>
      </c>
      <c r="W27" s="94" t="str">
        <f>IF(ISERROR(発注情報!AG274)=TRUE,"",IF(OR(発注情報!AG274="",発注情報!AG274=0),"",発注情報!AG274))</f>
        <v/>
      </c>
      <c r="X27" s="138" t="str">
        <f>IF(ISERROR(発注情報!AH274)=TRUE,"",IF(OR(発注情報!AH274="",発注情報!AH274=0),"",発注情報!AH274))</f>
        <v/>
      </c>
      <c r="Y27" s="94" t="str">
        <f>IF(ISERROR(発注情報!AI274)=TRUE,"",IF(OR(発注情報!AI274="",発注情報!AI274=0),"",発注情報!AI274))</f>
        <v/>
      </c>
      <c r="Z27" s="138" t="str">
        <f>IF(ISERROR(発注情報!AJ274)=TRUE,"",IF(OR(発注情報!AJ274="",発注情報!AJ274=0),"",発注情報!AJ274))</f>
        <v/>
      </c>
      <c r="AA27" s="94" t="str">
        <f>IF(ISERROR(発注情報!AK274)=TRUE,"",IF(OR(発注情報!AK274="",発注情報!AK274=0),"",発注情報!AK274))</f>
        <v/>
      </c>
      <c r="AB27" s="138" t="str">
        <f>IF(ISERROR(発注情報!AL274)=TRUE,"",IF(OR(発注情報!AL274="",発注情報!AL274=0),"",発注情報!AL274))</f>
        <v/>
      </c>
      <c r="AC27" s="94" t="str">
        <f>IF(ISERROR(発注情報!AM274)=TRUE,"",IF(OR(発注情報!AM274="",発注情報!AM274=0),"",発注情報!AM274))</f>
        <v/>
      </c>
      <c r="AD27" s="138" t="str">
        <f>IF(ISERROR(発注情報!AN274)=TRUE,"",IF(OR(発注情報!AN274="",発注情報!AN274=0),"",発注情報!AN274))</f>
        <v/>
      </c>
      <c r="AE27" s="94" t="str">
        <f>IF(ISERROR(発注情報!AO274)=TRUE,"",IF(OR(発注情報!AO274="",発注情報!AO274=0),"",発注情報!AO274))</f>
        <v/>
      </c>
      <c r="AF27" s="138" t="str">
        <f>IF(ISERROR(発注情報!AP274)=TRUE,"",IF(OR(発注情報!AP274="",発注情報!AP274=0),"",発注情報!AP274))</f>
        <v/>
      </c>
      <c r="AG27" s="94" t="str">
        <f>IF(ISERROR(発注情報!AQ274)=TRUE,"",IF(OR(発注情報!AQ274="",発注情報!AQ274=0),"",発注情報!AQ274))</f>
        <v/>
      </c>
      <c r="AH27" s="136" t="str">
        <f>IF(ISERROR(発注情報!AR274)=TRUE,"",IF(OR(発注情報!AR274="",発注情報!AR274=0),"",発注情報!AR274))</f>
        <v/>
      </c>
      <c r="AI27" s="137" t="str">
        <f>IF(ISERROR(発注情報!AS274)=TRUE,"",IF(OR(発注情報!AS274="",発注情報!AS274=0),"",発注情報!AS274))</f>
        <v/>
      </c>
    </row>
    <row r="28" spans="1:38" ht="18.75" customHeight="1" x14ac:dyDescent="0.15">
      <c r="A28" s="139">
        <v>23</v>
      </c>
      <c r="B28" s="134" t="str">
        <f>IF(ISERROR(発注情報!L275)=TRUE,"",IF(OR(発注情報!L275="",発注情報!L275=0),"",IF(発注情報!K275=発注情報!$K$120,発注情報!L275&amp;" (SUP.)",IF(発注情報!K275=発注情報!$K$121,発注情報!L275&amp;" (EXH.)",発注情報!L275))))</f>
        <v/>
      </c>
      <c r="C28" s="135" t="str">
        <f>IF(ISERROR(発注情報!M275)=TRUE,"",IF(OR(発注情報!M275="",発注情報!M275=0),"",発注情報!M275))</f>
        <v/>
      </c>
      <c r="D28" s="135" t="str">
        <f>IF(C28="","",C28*発注情報!$D$2)</f>
        <v/>
      </c>
      <c r="E28" s="195" t="str">
        <f>IF(ISERROR(発注情報!O275)=TRUE,"",IF(OR(発注情報!O275="",発注情報!O275=0),"",発注情報!O275))</f>
        <v/>
      </c>
      <c r="F28" s="195" t="str">
        <f>IF(ISERROR(発注情報!P275)=TRUE,"",IF(OR(発注情報!P275="",発注情報!P275=0),"",発注情報!P275))</f>
        <v/>
      </c>
      <c r="G28" s="195" t="str">
        <f>IF(ISERROR(発注情報!Q275)=TRUE,"",IF(OR(発注情報!Q275="",発注情報!Q275=0),"",発注情報!Q275))</f>
        <v/>
      </c>
      <c r="H28" s="136" t="str">
        <f>IF(ISERROR(発注情報!R275)=TRUE,"",IF(OR(発注情報!R275="",発注情報!R275=0),"",発注情報!R275))</f>
        <v/>
      </c>
      <c r="I28" s="137" t="str">
        <f>IF(ISERROR(発注情報!S275)=TRUE,"",IF(OR(発注情報!S275="",発注情報!S275=0),"",発注情報!S275))</f>
        <v/>
      </c>
      <c r="J28" s="138" t="str">
        <f>IF(ISERROR(発注情報!T275)=TRUE,"",IF(OR(発注情報!T275="",発注情報!T275=0),"",発注情報!T275))</f>
        <v/>
      </c>
      <c r="K28" s="94" t="str">
        <f>IF(ISERROR(発注情報!U275)=TRUE,"",IF(OR(発注情報!U275="",発注情報!U275=0),"",発注情報!U275))</f>
        <v/>
      </c>
      <c r="L28" s="138" t="str">
        <f>IF(ISERROR(発注情報!V275)=TRUE,"",IF(OR(発注情報!V275="",発注情報!V275=0),"",発注情報!V275))</f>
        <v/>
      </c>
      <c r="M28" s="94" t="str">
        <f>IF(ISERROR(発注情報!W275)=TRUE,"",IF(OR(発注情報!W275="",発注情報!W275=0),"",発注情報!W275))</f>
        <v/>
      </c>
      <c r="N28" s="138" t="str">
        <f>IF(ISERROR(発注情報!X275)=TRUE,"",IF(OR(発注情報!X275="",発注情報!X275=0),"",発注情報!X275))</f>
        <v/>
      </c>
      <c r="O28" s="94" t="str">
        <f>IF(ISERROR(発注情報!Y275)=TRUE,"",IF(OR(発注情報!Y275="",発注情報!Y275=0),"",発注情報!Y275))</f>
        <v/>
      </c>
      <c r="P28" s="138" t="str">
        <f>IF(ISERROR(発注情報!Z275)=TRUE,"",IF(OR(発注情報!Z275="",発注情報!Z275=0),"",発注情報!Z275))</f>
        <v/>
      </c>
      <c r="Q28" s="94" t="str">
        <f>IF(ISERROR(発注情報!AA275)=TRUE,"",IF(OR(発注情報!AA275="",発注情報!AA275=0),"",発注情報!AA275))</f>
        <v/>
      </c>
      <c r="R28" s="138" t="str">
        <f>IF(ISERROR(発注情報!AB275)=TRUE,"",IF(OR(発注情報!AB275="",発注情報!AB275=0),"",発注情報!AB275))</f>
        <v/>
      </c>
      <c r="S28" s="94" t="str">
        <f>IF(ISERROR(発注情報!AC275)=TRUE,"",IF(OR(発注情報!AC275="",発注情報!AC275=0),"",発注情報!AC275))</f>
        <v/>
      </c>
      <c r="T28" s="138" t="str">
        <f>IF(ISERROR(発注情報!AD275)=TRUE,"",IF(OR(発注情報!AD275="",発注情報!AD275=0),"",発注情報!AD275))</f>
        <v/>
      </c>
      <c r="U28" s="94" t="str">
        <f>IF(ISERROR(発注情報!AE275)=TRUE,"",IF(OR(発注情報!AE275="",発注情報!AE275=0),"",発注情報!AE275))</f>
        <v/>
      </c>
      <c r="V28" s="138" t="str">
        <f>IF(ISERROR(発注情報!AF275)=TRUE,"",IF(OR(発注情報!AF275="",発注情報!AF275=0),"",発注情報!AF275))</f>
        <v/>
      </c>
      <c r="W28" s="94" t="str">
        <f>IF(ISERROR(発注情報!AG275)=TRUE,"",IF(OR(発注情報!AG275="",発注情報!AG275=0),"",発注情報!AG275))</f>
        <v/>
      </c>
      <c r="X28" s="138" t="str">
        <f>IF(ISERROR(発注情報!AH275)=TRUE,"",IF(OR(発注情報!AH275="",発注情報!AH275=0),"",発注情報!AH275))</f>
        <v/>
      </c>
      <c r="Y28" s="94" t="str">
        <f>IF(ISERROR(発注情報!AI275)=TRUE,"",IF(OR(発注情報!AI275="",発注情報!AI275=0),"",発注情報!AI275))</f>
        <v/>
      </c>
      <c r="Z28" s="138" t="str">
        <f>IF(ISERROR(発注情報!AJ275)=TRUE,"",IF(OR(発注情報!AJ275="",発注情報!AJ275=0),"",発注情報!AJ275))</f>
        <v/>
      </c>
      <c r="AA28" s="94" t="str">
        <f>IF(ISERROR(発注情報!AK275)=TRUE,"",IF(OR(発注情報!AK275="",発注情報!AK275=0),"",発注情報!AK275))</f>
        <v/>
      </c>
      <c r="AB28" s="138" t="str">
        <f>IF(ISERROR(発注情報!AL275)=TRUE,"",IF(OR(発注情報!AL275="",発注情報!AL275=0),"",発注情報!AL275))</f>
        <v/>
      </c>
      <c r="AC28" s="94" t="str">
        <f>IF(ISERROR(発注情報!AM275)=TRUE,"",IF(OR(発注情報!AM275="",発注情報!AM275=0),"",発注情報!AM275))</f>
        <v/>
      </c>
      <c r="AD28" s="138" t="str">
        <f>IF(ISERROR(発注情報!AN275)=TRUE,"",IF(OR(発注情報!AN275="",発注情報!AN275=0),"",発注情報!AN275))</f>
        <v/>
      </c>
      <c r="AE28" s="94" t="str">
        <f>IF(ISERROR(発注情報!AO275)=TRUE,"",IF(OR(発注情報!AO275="",発注情報!AO275=0),"",発注情報!AO275))</f>
        <v/>
      </c>
      <c r="AF28" s="138" t="str">
        <f>IF(ISERROR(発注情報!AP275)=TRUE,"",IF(OR(発注情報!AP275="",発注情報!AP275=0),"",発注情報!AP275))</f>
        <v/>
      </c>
      <c r="AG28" s="94" t="str">
        <f>IF(ISERROR(発注情報!AQ275)=TRUE,"",IF(OR(発注情報!AQ275="",発注情報!AQ275=0),"",発注情報!AQ275))</f>
        <v/>
      </c>
      <c r="AH28" s="136" t="str">
        <f>IF(ISERROR(発注情報!AR275)=TRUE,"",IF(OR(発注情報!AR275="",発注情報!AR275=0),"",発注情報!AR275))</f>
        <v/>
      </c>
      <c r="AI28" s="137" t="str">
        <f>IF(ISERROR(発注情報!AS275)=TRUE,"",IF(OR(発注情報!AS275="",発注情報!AS275=0),"",発注情報!AS275))</f>
        <v/>
      </c>
    </row>
    <row r="29" spans="1:38" ht="18.75" customHeight="1" x14ac:dyDescent="0.15">
      <c r="A29" s="139">
        <v>24</v>
      </c>
      <c r="B29" s="134" t="str">
        <f>IF(ISERROR(発注情報!L276)=TRUE,"",IF(OR(発注情報!L276="",発注情報!L276=0),"",IF(発注情報!K276=発注情報!$K$120,発注情報!L276&amp;" (SUP.)",IF(発注情報!K276=発注情報!$K$121,発注情報!L276&amp;" (EXH.)",発注情報!L276))))</f>
        <v/>
      </c>
      <c r="C29" s="135" t="str">
        <f>IF(ISERROR(発注情報!M276)=TRUE,"",IF(OR(発注情報!M276="",発注情報!M276=0),"",発注情報!M276))</f>
        <v/>
      </c>
      <c r="D29" s="135" t="str">
        <f>IF(C29="","",C29*発注情報!$D$2)</f>
        <v/>
      </c>
      <c r="E29" s="195" t="str">
        <f>IF(ISERROR(発注情報!O276)=TRUE,"",IF(OR(発注情報!O276="",発注情報!O276=0),"",発注情報!O276))</f>
        <v/>
      </c>
      <c r="F29" s="195" t="str">
        <f>IF(ISERROR(発注情報!P276)=TRUE,"",IF(OR(発注情報!P276="",発注情報!P276=0),"",発注情報!P276))</f>
        <v/>
      </c>
      <c r="G29" s="195" t="str">
        <f>IF(ISERROR(発注情報!Q276)=TRUE,"",IF(OR(発注情報!Q276="",発注情報!Q276=0),"",発注情報!Q276))</f>
        <v/>
      </c>
      <c r="H29" s="136" t="str">
        <f>IF(ISERROR(発注情報!R276)=TRUE,"",IF(OR(発注情報!R276="",発注情報!R276=0),"",発注情報!R276))</f>
        <v/>
      </c>
      <c r="I29" s="137" t="str">
        <f>IF(ISERROR(発注情報!S276)=TRUE,"",IF(OR(発注情報!S276="",発注情報!S276=0),"",発注情報!S276))</f>
        <v/>
      </c>
      <c r="J29" s="138" t="str">
        <f>IF(ISERROR(発注情報!T276)=TRUE,"",IF(OR(発注情報!T276="",発注情報!T276=0),"",発注情報!T276))</f>
        <v/>
      </c>
      <c r="K29" s="94" t="str">
        <f>IF(ISERROR(発注情報!U276)=TRUE,"",IF(OR(発注情報!U276="",発注情報!U276=0),"",発注情報!U276))</f>
        <v/>
      </c>
      <c r="L29" s="138" t="str">
        <f>IF(ISERROR(発注情報!V276)=TRUE,"",IF(OR(発注情報!V276="",発注情報!V276=0),"",発注情報!V276))</f>
        <v/>
      </c>
      <c r="M29" s="94" t="str">
        <f>IF(ISERROR(発注情報!W276)=TRUE,"",IF(OR(発注情報!W276="",発注情報!W276=0),"",発注情報!W276))</f>
        <v/>
      </c>
      <c r="N29" s="138" t="str">
        <f>IF(ISERROR(発注情報!X276)=TRUE,"",IF(OR(発注情報!X276="",発注情報!X276=0),"",発注情報!X276))</f>
        <v/>
      </c>
      <c r="O29" s="94" t="str">
        <f>IF(ISERROR(発注情報!Y276)=TRUE,"",IF(OR(発注情報!Y276="",発注情報!Y276=0),"",発注情報!Y276))</f>
        <v/>
      </c>
      <c r="P29" s="138" t="str">
        <f>IF(ISERROR(発注情報!Z276)=TRUE,"",IF(OR(発注情報!Z276="",発注情報!Z276=0),"",発注情報!Z276))</f>
        <v/>
      </c>
      <c r="Q29" s="94" t="str">
        <f>IF(ISERROR(発注情報!AA276)=TRUE,"",IF(OR(発注情報!AA276="",発注情報!AA276=0),"",発注情報!AA276))</f>
        <v/>
      </c>
      <c r="R29" s="138" t="str">
        <f>IF(ISERROR(発注情報!AB276)=TRUE,"",IF(OR(発注情報!AB276="",発注情報!AB276=0),"",発注情報!AB276))</f>
        <v/>
      </c>
      <c r="S29" s="94" t="str">
        <f>IF(ISERROR(発注情報!AC276)=TRUE,"",IF(OR(発注情報!AC276="",発注情報!AC276=0),"",発注情報!AC276))</f>
        <v/>
      </c>
      <c r="T29" s="138" t="str">
        <f>IF(ISERROR(発注情報!AD276)=TRUE,"",IF(OR(発注情報!AD276="",発注情報!AD276=0),"",発注情報!AD276))</f>
        <v/>
      </c>
      <c r="U29" s="94" t="str">
        <f>IF(ISERROR(発注情報!AE276)=TRUE,"",IF(OR(発注情報!AE276="",発注情報!AE276=0),"",発注情報!AE276))</f>
        <v/>
      </c>
      <c r="V29" s="138" t="str">
        <f>IF(ISERROR(発注情報!AF276)=TRUE,"",IF(OR(発注情報!AF276="",発注情報!AF276=0),"",発注情報!AF276))</f>
        <v/>
      </c>
      <c r="W29" s="94" t="str">
        <f>IF(ISERROR(発注情報!AG276)=TRUE,"",IF(OR(発注情報!AG276="",発注情報!AG276=0),"",発注情報!AG276))</f>
        <v/>
      </c>
      <c r="X29" s="138" t="str">
        <f>IF(ISERROR(発注情報!AH276)=TRUE,"",IF(OR(発注情報!AH276="",発注情報!AH276=0),"",発注情報!AH276))</f>
        <v/>
      </c>
      <c r="Y29" s="94" t="str">
        <f>IF(ISERROR(発注情報!AI276)=TRUE,"",IF(OR(発注情報!AI276="",発注情報!AI276=0),"",発注情報!AI276))</f>
        <v/>
      </c>
      <c r="Z29" s="138" t="str">
        <f>IF(ISERROR(発注情報!AJ276)=TRUE,"",IF(OR(発注情報!AJ276="",発注情報!AJ276=0),"",発注情報!AJ276))</f>
        <v/>
      </c>
      <c r="AA29" s="94" t="str">
        <f>IF(ISERROR(発注情報!AK276)=TRUE,"",IF(OR(発注情報!AK276="",発注情報!AK276=0),"",発注情報!AK276))</f>
        <v/>
      </c>
      <c r="AB29" s="138" t="str">
        <f>IF(ISERROR(発注情報!AL276)=TRUE,"",IF(OR(発注情報!AL276="",発注情報!AL276=0),"",発注情報!AL276))</f>
        <v/>
      </c>
      <c r="AC29" s="94" t="str">
        <f>IF(ISERROR(発注情報!AM276)=TRUE,"",IF(OR(発注情報!AM276="",発注情報!AM276=0),"",発注情報!AM276))</f>
        <v/>
      </c>
      <c r="AD29" s="138" t="str">
        <f>IF(ISERROR(発注情報!AN276)=TRUE,"",IF(OR(発注情報!AN276="",発注情報!AN276=0),"",発注情報!AN276))</f>
        <v/>
      </c>
      <c r="AE29" s="94" t="str">
        <f>IF(ISERROR(発注情報!AO276)=TRUE,"",IF(OR(発注情報!AO276="",発注情報!AO276=0),"",発注情報!AO276))</f>
        <v/>
      </c>
      <c r="AF29" s="138" t="str">
        <f>IF(ISERROR(発注情報!AP276)=TRUE,"",IF(OR(発注情報!AP276="",発注情報!AP276=0),"",発注情報!AP276))</f>
        <v/>
      </c>
      <c r="AG29" s="94" t="str">
        <f>IF(ISERROR(発注情報!AQ276)=TRUE,"",IF(OR(発注情報!AQ276="",発注情報!AQ276=0),"",発注情報!AQ276))</f>
        <v/>
      </c>
      <c r="AH29" s="136" t="str">
        <f>IF(ISERROR(発注情報!AR276)=TRUE,"",IF(OR(発注情報!AR276="",発注情報!AR276=0),"",発注情報!AR276))</f>
        <v/>
      </c>
      <c r="AI29" s="137" t="str">
        <f>IF(ISERROR(発注情報!AS276)=TRUE,"",IF(OR(発注情報!AS276="",発注情報!AS276=0),"",発注情報!AS276))</f>
        <v/>
      </c>
    </row>
    <row r="30" spans="1:38" ht="18.75" customHeight="1" x14ac:dyDescent="0.15">
      <c r="A30" s="139"/>
      <c r="B30" s="225"/>
      <c r="C30" s="140"/>
      <c r="D30" s="197"/>
      <c r="E30" s="196"/>
      <c r="F30" s="196"/>
      <c r="G30" s="196"/>
      <c r="H30" s="730"/>
      <c r="I30" s="711"/>
      <c r="J30" s="143"/>
      <c r="K30" s="144"/>
      <c r="L30" s="143"/>
      <c r="M30" s="144"/>
      <c r="N30" s="143"/>
      <c r="O30" s="144"/>
      <c r="P30" s="143"/>
      <c r="Q30" s="144"/>
      <c r="R30" s="143"/>
      <c r="S30" s="144"/>
      <c r="T30" s="143"/>
      <c r="U30" s="144"/>
      <c r="V30" s="143"/>
      <c r="W30" s="144"/>
      <c r="X30" s="143"/>
      <c r="Y30" s="144"/>
      <c r="Z30" s="143"/>
      <c r="AA30" s="144"/>
      <c r="AB30" s="143"/>
      <c r="AC30" s="144"/>
      <c r="AD30" s="143"/>
      <c r="AE30" s="144"/>
      <c r="AF30" s="143"/>
      <c r="AG30" s="144"/>
      <c r="AH30" s="710"/>
      <c r="AI30" s="711"/>
      <c r="AK30" s="318" t="s">
        <v>526</v>
      </c>
      <c r="AL30" s="318" t="s">
        <v>527</v>
      </c>
    </row>
    <row r="31" spans="1:38" ht="18.75" customHeight="1" x14ac:dyDescent="0.15">
      <c r="A31" s="139"/>
      <c r="B31" s="225" t="s">
        <v>403</v>
      </c>
      <c r="C31" s="140"/>
      <c r="D31" s="197"/>
      <c r="E31" s="196" t="str">
        <f>IF(ISERROR(発注情報!O207)=TRUE,"",IF(OR(発注情報!O207="",発注情報!O207=0),"",発注情報!O207))</f>
        <v/>
      </c>
      <c r="F31" s="196" t="str">
        <f>IF(ISERROR(発注情報!P207)=TRUE,"",IF(OR(発注情報!P207="",発注情報!P207=0),"",発注情報!P207))</f>
        <v/>
      </c>
      <c r="G31" s="196" t="str">
        <f>IF(ISERROR(発注情報!Q207)=TRUE,"",IF(OR(発注情報!Q207="",発注情報!Q207=0),"",発注情報!Q207))</f>
        <v/>
      </c>
      <c r="H31" s="145"/>
      <c r="I31" s="142"/>
      <c r="J31" s="143" t="str">
        <f>IF(仕様書作成!K40="","",仕様書作成!K40)</f>
        <v/>
      </c>
      <c r="K31" s="144" t="str">
        <f>IF(仕様書作成!L40="","",仕様書作成!L40)</f>
        <v/>
      </c>
      <c r="L31" s="143" t="str">
        <f>IF(仕様書作成!M40="","",仕様書作成!M40)</f>
        <v/>
      </c>
      <c r="M31" s="144" t="str">
        <f>IF(仕様書作成!N40="","",仕様書作成!N40)</f>
        <v/>
      </c>
      <c r="N31" s="143" t="str">
        <f>IF(仕様書作成!O40="","",仕様書作成!O40)</f>
        <v/>
      </c>
      <c r="O31" s="144" t="str">
        <f>IF(仕様書作成!P40="","",仕様書作成!P40)</f>
        <v/>
      </c>
      <c r="P31" s="143" t="str">
        <f>IF(仕様書作成!Q40="","",仕様書作成!Q40)</f>
        <v/>
      </c>
      <c r="Q31" s="144" t="str">
        <f>IF(仕様書作成!R40="","",仕様書作成!R40)</f>
        <v/>
      </c>
      <c r="R31" s="143" t="str">
        <f>IF(仕様書作成!S40="","",仕様書作成!S40)</f>
        <v/>
      </c>
      <c r="S31" s="144" t="str">
        <f>IF(仕様書作成!T40="","",仕様書作成!T40)</f>
        <v/>
      </c>
      <c r="T31" s="143" t="str">
        <f>IF(仕様書作成!U40="","",仕様書作成!U40)</f>
        <v/>
      </c>
      <c r="U31" s="144" t="str">
        <f>IF(仕様書作成!V40="","",仕様書作成!V40)</f>
        <v/>
      </c>
      <c r="V31" s="143" t="str">
        <f>IF(仕様書作成!W40="","",仕様書作成!W40)</f>
        <v/>
      </c>
      <c r="W31" s="144" t="str">
        <f>IF(仕様書作成!X40="","",仕様書作成!X40)</f>
        <v/>
      </c>
      <c r="X31" s="143" t="str">
        <f>IF(仕様書作成!Y40="","",仕様書作成!Y40)</f>
        <v/>
      </c>
      <c r="Y31" s="144" t="str">
        <f>IF(仕様書作成!Z40="","",仕様書作成!Z40)</f>
        <v/>
      </c>
      <c r="Z31" s="143" t="str">
        <f>IF(仕様書作成!AA40="","",仕様書作成!AA40)</f>
        <v/>
      </c>
      <c r="AA31" s="144" t="str">
        <f>IF(仕様書作成!AB40="","",仕様書作成!AB40)</f>
        <v/>
      </c>
      <c r="AB31" s="143" t="str">
        <f>IF(仕様書作成!AC40="","",仕様書作成!AC40)</f>
        <v/>
      </c>
      <c r="AC31" s="144" t="str">
        <f>IF(仕様書作成!AD40="","",仕様書作成!AD40)</f>
        <v/>
      </c>
      <c r="AD31" s="143" t="str">
        <f>IF(仕様書作成!AE40="","",仕様書作成!AE40)</f>
        <v/>
      </c>
      <c r="AE31" s="144" t="str">
        <f>IF(仕様書作成!AF40="","",仕様書作成!AF40)</f>
        <v/>
      </c>
      <c r="AF31" s="143" t="str">
        <f>IF(仕様書作成!AG40="","",仕様書作成!AG40)</f>
        <v/>
      </c>
      <c r="AG31" s="144" t="str">
        <f>IF(仕様書作成!AH40="","",仕様書作成!AH40)</f>
        <v/>
      </c>
      <c r="AH31" s="145"/>
      <c r="AI31" s="137"/>
    </row>
    <row r="32" spans="1:38" ht="14.25" customHeight="1" x14ac:dyDescent="0.15">
      <c r="A32" s="139"/>
      <c r="B32" s="146" t="s">
        <v>402</v>
      </c>
      <c r="C32" s="140"/>
      <c r="D32" s="197"/>
      <c r="E32" s="196" t="str">
        <f>IF(ISERROR(発注情報!O208)=TRUE,"",IF(OR(発注情報!O208="",発注情報!O208=0),"",発注情報!O208))</f>
        <v/>
      </c>
      <c r="F32" s="196" t="str">
        <f>IF(ISERROR(発注情報!P208)=TRUE,"",IF(OR(発注情報!P208="",発注情報!P208=0),"",発注情報!P208))</f>
        <v/>
      </c>
      <c r="G32" s="196" t="str">
        <f>IF(ISERROR(発注情報!Q208)=TRUE,"",IF(OR(発注情報!Q208="",発注情報!Q208=0),"",発注情報!Q208))</f>
        <v/>
      </c>
      <c r="H32" s="727" t="s">
        <v>723</v>
      </c>
      <c r="I32" s="712"/>
      <c r="J32" s="147">
        <v>1</v>
      </c>
      <c r="K32" s="148">
        <v>2</v>
      </c>
      <c r="L32" s="147">
        <v>3</v>
      </c>
      <c r="M32" s="148">
        <v>4</v>
      </c>
      <c r="N32" s="147">
        <v>5</v>
      </c>
      <c r="O32" s="148">
        <v>6</v>
      </c>
      <c r="P32" s="147">
        <v>7</v>
      </c>
      <c r="Q32" s="148">
        <v>8</v>
      </c>
      <c r="R32" s="147">
        <v>9</v>
      </c>
      <c r="S32" s="148">
        <v>10</v>
      </c>
      <c r="T32" s="147">
        <v>11</v>
      </c>
      <c r="U32" s="148">
        <v>12</v>
      </c>
      <c r="V32" s="147">
        <v>13</v>
      </c>
      <c r="W32" s="148">
        <v>14</v>
      </c>
      <c r="X32" s="147">
        <v>15</v>
      </c>
      <c r="Y32" s="148">
        <v>16</v>
      </c>
      <c r="Z32" s="147">
        <v>17</v>
      </c>
      <c r="AA32" s="148">
        <v>18</v>
      </c>
      <c r="AB32" s="147">
        <v>19</v>
      </c>
      <c r="AC32" s="148">
        <v>20</v>
      </c>
      <c r="AD32" s="147">
        <v>21</v>
      </c>
      <c r="AE32" s="148">
        <v>22</v>
      </c>
      <c r="AF32" s="147">
        <v>23</v>
      </c>
      <c r="AG32" s="148">
        <v>24</v>
      </c>
      <c r="AH32" s="629" t="s">
        <v>720</v>
      </c>
      <c r="AI32" s="712"/>
    </row>
    <row r="33" spans="1:57" ht="18.75" customHeight="1" x14ac:dyDescent="0.15">
      <c r="B33" s="88" t="str">
        <f>IF(B36&lt;&gt;"",$AD$33,"")</f>
        <v/>
      </c>
      <c r="H33" s="155"/>
      <c r="I33" s="155"/>
      <c r="J33" s="161" t="str">
        <f>IF(OR(COUNTIF(J7:AG29,"A'")&gt;0,COUNTIF(J7:AG29,"B'")&gt;0,COUNTIF(J7:AG29,"A'B'")&gt;0,COUNTIF(J36:AG47,"A'")&gt;0,COUNTIF(J36:AG47,"B'")&gt;0,COUNTIF(J36:AG47,"A'B'")&gt;0),"A'＝上配管形バルブAポート、B'＝上配管形バルブBポート","")</f>
        <v/>
      </c>
      <c r="K33" s="155"/>
      <c r="L33" s="155"/>
      <c r="M33" s="155"/>
      <c r="N33" s="155"/>
      <c r="O33" s="155"/>
      <c r="P33" s="155"/>
      <c r="Q33" s="155"/>
      <c r="R33" s="155"/>
      <c r="S33" s="155"/>
      <c r="T33" s="155"/>
      <c r="U33" s="155"/>
      <c r="V33" s="155"/>
      <c r="W33" s="155"/>
      <c r="X33" s="155"/>
      <c r="Y33" s="155"/>
      <c r="Z33" s="155"/>
      <c r="AA33" s="155"/>
      <c r="AB33" s="155"/>
      <c r="AC33" s="96" t="s">
        <v>509</v>
      </c>
      <c r="AD33" s="96" t="s">
        <v>496</v>
      </c>
      <c r="AE33" s="153" t="s">
        <v>724</v>
      </c>
      <c r="AF33" s="154" t="s">
        <v>725</v>
      </c>
      <c r="AG33" s="155"/>
      <c r="AH33" s="728" t="str">
        <f>IF(B33="","",$AE$33)</f>
        <v/>
      </c>
      <c r="AI33" s="728"/>
    </row>
    <row r="34" spans="1:57" ht="24.75" customHeight="1" x14ac:dyDescent="0.15">
      <c r="B34" s="88" t="str">
        <f>IF(B36&lt;&gt;"",$AC$33,"")</f>
        <v/>
      </c>
      <c r="H34" s="155"/>
      <c r="I34" s="155"/>
      <c r="J34" s="161"/>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row>
    <row r="35" spans="1:57" s="11" customFormat="1" ht="15.75" customHeight="1" x14ac:dyDescent="0.15">
      <c r="A35" s="129"/>
      <c r="B35" s="226"/>
      <c r="C35" s="127" t="str">
        <f t="shared" ref="C35:H35" si="0">IF($B$33&lt;&gt;"",C5,"")</f>
        <v/>
      </c>
      <c r="D35" s="127" t="str">
        <f t="shared" si="0"/>
        <v/>
      </c>
      <c r="E35" s="129" t="str">
        <f t="shared" si="0"/>
        <v/>
      </c>
      <c r="F35" s="129" t="str">
        <f t="shared" si="0"/>
        <v/>
      </c>
      <c r="G35" s="129" t="str">
        <f t="shared" si="0"/>
        <v/>
      </c>
      <c r="H35" s="721" t="str">
        <f t="shared" si="0"/>
        <v/>
      </c>
      <c r="I35" s="721"/>
      <c r="J35" s="128" t="str">
        <f t="shared" ref="J35:AH35" si="1">IF($B$33&lt;&gt;"",J5,"")</f>
        <v/>
      </c>
      <c r="K35" s="128" t="str">
        <f t="shared" si="1"/>
        <v/>
      </c>
      <c r="L35" s="128" t="str">
        <f t="shared" si="1"/>
        <v/>
      </c>
      <c r="M35" s="128" t="str">
        <f t="shared" si="1"/>
        <v/>
      </c>
      <c r="N35" s="128" t="str">
        <f t="shared" si="1"/>
        <v/>
      </c>
      <c r="O35" s="128" t="str">
        <f t="shared" si="1"/>
        <v/>
      </c>
      <c r="P35" s="128" t="str">
        <f t="shared" si="1"/>
        <v/>
      </c>
      <c r="Q35" s="128" t="str">
        <f t="shared" si="1"/>
        <v/>
      </c>
      <c r="R35" s="128" t="str">
        <f t="shared" si="1"/>
        <v/>
      </c>
      <c r="S35" s="128" t="str">
        <f t="shared" si="1"/>
        <v/>
      </c>
      <c r="T35" s="128" t="str">
        <f t="shared" si="1"/>
        <v/>
      </c>
      <c r="U35" s="128" t="str">
        <f t="shared" si="1"/>
        <v/>
      </c>
      <c r="V35" s="128" t="str">
        <f t="shared" si="1"/>
        <v/>
      </c>
      <c r="W35" s="128" t="str">
        <f t="shared" si="1"/>
        <v/>
      </c>
      <c r="X35" s="128" t="str">
        <f t="shared" si="1"/>
        <v/>
      </c>
      <c r="Y35" s="128" t="str">
        <f t="shared" si="1"/>
        <v/>
      </c>
      <c r="Z35" s="128" t="str">
        <f t="shared" si="1"/>
        <v/>
      </c>
      <c r="AA35" s="128" t="str">
        <f t="shared" si="1"/>
        <v/>
      </c>
      <c r="AB35" s="128" t="str">
        <f t="shared" si="1"/>
        <v/>
      </c>
      <c r="AC35" s="128" t="str">
        <f t="shared" si="1"/>
        <v/>
      </c>
      <c r="AD35" s="128" t="str">
        <f t="shared" si="1"/>
        <v/>
      </c>
      <c r="AE35" s="128" t="str">
        <f t="shared" si="1"/>
        <v/>
      </c>
      <c r="AF35" s="128" t="str">
        <f t="shared" si="1"/>
        <v/>
      </c>
      <c r="AG35" s="128" t="str">
        <f t="shared" si="1"/>
        <v/>
      </c>
      <c r="AH35" s="721" t="str">
        <f t="shared" si="1"/>
        <v/>
      </c>
      <c r="AI35" s="721"/>
      <c r="AJ35" s="32"/>
      <c r="AK35" s="32"/>
      <c r="AL35" s="32"/>
      <c r="AM35" s="32"/>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29" t="str">
        <f>IF(B36&lt;&gt;"",25,"")</f>
        <v/>
      </c>
      <c r="B36" s="134" t="str">
        <f>IF(ISERROR(発注情報!L277)=TRUE,"",IF(OR(発注情報!L277="",発注情報!L277=0),"",IF(発注情報!K277=発注情報!$K$120,発注情報!L277&amp;" (SUP.)",IF(発注情報!K277=発注情報!$K$121,発注情報!L277&amp;" (EXH.)",発注情報!L277))))</f>
        <v/>
      </c>
      <c r="C36" s="130" t="str">
        <f>IF(ISERROR(発注情報!M277)=TRUE,"",IF(OR(発注情報!M277="",発注情報!M277=0),"",発注情報!M277))</f>
        <v/>
      </c>
      <c r="D36" s="130" t="str">
        <f>IF(C36="","",C36*発注情報!$D$2)</f>
        <v/>
      </c>
      <c r="E36" s="200" t="str">
        <f>IF(ISERROR(発注情報!O277)=TRUE,"",IF(OR(発注情報!O277="",発注情報!O277=0),"",発注情報!O277))</f>
        <v/>
      </c>
      <c r="F36" s="200" t="str">
        <f>IF(ISERROR(発注情報!P277)=TRUE,"",IF(OR(発注情報!P277="",発注情報!P277=0),"",発注情報!P277))</f>
        <v/>
      </c>
      <c r="G36" s="200" t="str">
        <f>IF(ISERROR(発注情報!Q277)=TRUE,"",IF(OR(発注情報!Q277="",発注情報!Q277=0),"",発注情報!Q277))</f>
        <v/>
      </c>
      <c r="H36" s="141" t="str">
        <f>IF(ISERROR(発注情報!R277)=TRUE,"",IF(OR(発注情報!R277="",発注情報!R277=0),"",発注情報!R277))</f>
        <v/>
      </c>
      <c r="I36" s="137" t="str">
        <f>IF(ISERROR(発注情報!S277)=TRUE,"",IF(OR(発注情報!S277="",発注情報!S277=0),"",発注情報!S277))</f>
        <v/>
      </c>
      <c r="J36" s="138" t="str">
        <f>IF(ISERROR(発注情報!T277)=TRUE,"",IF(OR(発注情報!T277="",発注情報!T277=0),"",発注情報!T277))</f>
        <v/>
      </c>
      <c r="K36" s="138" t="str">
        <f>IF(ISERROR(発注情報!U277)=TRUE,"",IF(OR(発注情報!U277="",発注情報!U277=0),"",発注情報!U277))</f>
        <v/>
      </c>
      <c r="L36" s="138" t="str">
        <f>IF(ISERROR(発注情報!V277)=TRUE,"",IF(OR(発注情報!V277="",発注情報!V277=0),"",発注情報!V277))</f>
        <v/>
      </c>
      <c r="M36" s="138" t="str">
        <f>IF(ISERROR(発注情報!W277)=TRUE,"",IF(OR(発注情報!W277="",発注情報!W277=0),"",発注情報!W277))</f>
        <v/>
      </c>
      <c r="N36" s="138" t="str">
        <f>IF(ISERROR(発注情報!X277)=TRUE,"",IF(OR(発注情報!X277="",発注情報!X277=0),"",発注情報!X277))</f>
        <v/>
      </c>
      <c r="O36" s="138" t="str">
        <f>IF(ISERROR(発注情報!Y277)=TRUE,"",IF(OR(発注情報!Y277="",発注情報!Y277=0),"",発注情報!Y277))</f>
        <v/>
      </c>
      <c r="P36" s="138" t="str">
        <f>IF(ISERROR(発注情報!Z277)=TRUE,"",IF(OR(発注情報!Z277="",発注情報!Z277=0),"",発注情報!Z277))</f>
        <v/>
      </c>
      <c r="Q36" s="138" t="str">
        <f>IF(ISERROR(発注情報!AA277)=TRUE,"",IF(OR(発注情報!AA277="",発注情報!AA277=0),"",発注情報!AA277))</f>
        <v/>
      </c>
      <c r="R36" s="138" t="str">
        <f>IF(ISERROR(発注情報!AB277)=TRUE,"",IF(OR(発注情報!AB277="",発注情報!AB277=0),"",発注情報!AB277))</f>
        <v/>
      </c>
      <c r="S36" s="138" t="str">
        <f>IF(ISERROR(発注情報!AC277)=TRUE,"",IF(OR(発注情報!AC277="",発注情報!AC277=0),"",発注情報!AC277))</f>
        <v/>
      </c>
      <c r="T36" s="138" t="str">
        <f>IF(ISERROR(発注情報!AD277)=TRUE,"",IF(OR(発注情報!AD277="",発注情報!AD277=0),"",発注情報!AD277))</f>
        <v/>
      </c>
      <c r="U36" s="138" t="str">
        <f>IF(ISERROR(発注情報!AE277)=TRUE,"",IF(OR(発注情報!AE277="",発注情報!AE277=0),"",発注情報!AE277))</f>
        <v/>
      </c>
      <c r="V36" s="138" t="str">
        <f>IF(ISERROR(発注情報!AF277)=TRUE,"",IF(OR(発注情報!AF277="",発注情報!AF277=0),"",発注情報!AF277))</f>
        <v/>
      </c>
      <c r="W36" s="138" t="str">
        <f>IF(ISERROR(発注情報!AG277)=TRUE,"",IF(OR(発注情報!AG277="",発注情報!AG277=0),"",発注情報!AG277))</f>
        <v/>
      </c>
      <c r="X36" s="138" t="str">
        <f>IF(ISERROR(発注情報!AH277)=TRUE,"",IF(OR(発注情報!AH277="",発注情報!AH277=0),"",発注情報!AH277))</f>
        <v/>
      </c>
      <c r="Y36" s="138" t="str">
        <f>IF(ISERROR(発注情報!AI277)=TRUE,"",IF(OR(発注情報!AI277="",発注情報!AI277=0),"",発注情報!AI277))</f>
        <v/>
      </c>
      <c r="Z36" s="138" t="str">
        <f>IF(ISERROR(発注情報!AJ277)=TRUE,"",IF(OR(発注情報!AJ277="",発注情報!AJ277=0),"",発注情報!AJ277))</f>
        <v/>
      </c>
      <c r="AA36" s="138" t="str">
        <f>IF(ISERROR(発注情報!AK277)=TRUE,"",IF(OR(発注情報!AK277="",発注情報!AK277=0),"",発注情報!AK277))</f>
        <v/>
      </c>
      <c r="AB36" s="138" t="str">
        <f>IF(ISERROR(発注情報!AL277)=TRUE,"",IF(OR(発注情報!AL277="",発注情報!AL277=0),"",発注情報!AL277))</f>
        <v/>
      </c>
      <c r="AC36" s="138" t="str">
        <f>IF(ISERROR(発注情報!AM277)=TRUE,"",IF(OR(発注情報!AM277="",発注情報!AM277=0),"",発注情報!AM277))</f>
        <v/>
      </c>
      <c r="AD36" s="138" t="str">
        <f>IF(ISERROR(発注情報!AN277)=TRUE,"",IF(OR(発注情報!AN277="",発注情報!AN277=0),"",発注情報!AN277))</f>
        <v/>
      </c>
      <c r="AE36" s="138" t="str">
        <f>IF(ISERROR(発注情報!AO277)=TRUE,"",IF(OR(発注情報!AO277="",発注情報!AO277=0),"",発注情報!AO277))</f>
        <v/>
      </c>
      <c r="AF36" s="138" t="str">
        <f>IF(ISERROR(発注情報!AP277)=TRUE,"",IF(OR(発注情報!AP277="",発注情報!AP277=0),"",発注情報!AP277))</f>
        <v/>
      </c>
      <c r="AG36" s="138" t="str">
        <f>IF(ISERROR(発注情報!AQ277)=TRUE,"",IF(OR(発注情報!AQ277="",発注情報!AQ277=0),"",発注情報!AQ277))</f>
        <v/>
      </c>
      <c r="AH36" s="141" t="str">
        <f>IF(ISERROR(発注情報!AR277)=TRUE,"",IF(OR(発注情報!AR277="",発注情報!AR277=0),"",発注情報!AR277))</f>
        <v/>
      </c>
      <c r="AI36" s="137" t="str">
        <f>IF(ISERROR(発注情報!AS277)=TRUE,"",IF(OR(発注情報!AS277="",発注情報!AS277=0),"",発注情報!AS277))</f>
        <v/>
      </c>
      <c r="AK36" s="385"/>
      <c r="AM36" s="385"/>
      <c r="AO36" s="385"/>
      <c r="AQ36" s="385"/>
      <c r="AS36" s="385"/>
      <c r="AU36" s="385"/>
      <c r="AW36" s="385"/>
      <c r="AY36" s="385"/>
      <c r="BA36" s="385"/>
      <c r="BC36" s="385"/>
      <c r="BE36" s="385"/>
    </row>
    <row r="37" spans="1:57" ht="18.75" customHeight="1" x14ac:dyDescent="0.15">
      <c r="A37" s="129" t="str">
        <f>IF(B37&lt;&gt;"",A36+1,"")</f>
        <v/>
      </c>
      <c r="B37" s="134" t="str">
        <f>IF(ISERROR(発注情報!L278)=TRUE,"",IF(OR(発注情報!L278="",発注情報!L278=0),"",IF(発注情報!K278=発注情報!$K$120,発注情報!L278&amp;" (SUP.)",IF(発注情報!K278=発注情報!$K$121,発注情報!L278&amp;" (EXH.)",発注情報!L278))))</f>
        <v/>
      </c>
      <c r="C37" s="130" t="str">
        <f>IF(ISERROR(発注情報!M278)=TRUE,"",IF(OR(発注情報!M278="",発注情報!M278=0),"",発注情報!M278))</f>
        <v/>
      </c>
      <c r="D37" s="130" t="str">
        <f>IF(C37="","",C37*発注情報!$D$2)</f>
        <v/>
      </c>
      <c r="E37" s="200" t="str">
        <f>IF(ISERROR(発注情報!O278)=TRUE,"",IF(OR(発注情報!O278="",発注情報!O278=0),"",発注情報!O278))</f>
        <v/>
      </c>
      <c r="F37" s="200" t="str">
        <f>IF(ISERROR(発注情報!P278)=TRUE,"",IF(OR(発注情報!P278="",発注情報!P278=0),"",発注情報!P278))</f>
        <v/>
      </c>
      <c r="G37" s="200" t="str">
        <f>IF(ISERROR(発注情報!Q278)=TRUE,"",IF(OR(発注情報!Q278="",発注情報!Q278=0),"",発注情報!Q278))</f>
        <v/>
      </c>
      <c r="H37" s="141" t="str">
        <f>IF(ISERROR(発注情報!R278)=TRUE,"",IF(OR(発注情報!R278="",発注情報!R278=0),"",発注情報!R278))</f>
        <v/>
      </c>
      <c r="I37" s="137" t="str">
        <f>IF(ISERROR(発注情報!S278)=TRUE,"",IF(OR(発注情報!S278="",発注情報!S278=0),"",発注情報!S278))</f>
        <v/>
      </c>
      <c r="J37" s="138" t="str">
        <f>IF(ISERROR(発注情報!T278)=TRUE,"",IF(OR(発注情報!T278="",発注情報!T278=0),"",発注情報!T278))</f>
        <v/>
      </c>
      <c r="K37" s="138" t="str">
        <f>IF(ISERROR(発注情報!U278)=TRUE,"",IF(OR(発注情報!U278="",発注情報!U278=0),"",発注情報!U278))</f>
        <v/>
      </c>
      <c r="L37" s="138" t="str">
        <f>IF(ISERROR(発注情報!V278)=TRUE,"",IF(OR(発注情報!V278="",発注情報!V278=0),"",発注情報!V278))</f>
        <v/>
      </c>
      <c r="M37" s="138" t="str">
        <f>IF(ISERROR(発注情報!W278)=TRUE,"",IF(OR(発注情報!W278="",発注情報!W278=0),"",発注情報!W278))</f>
        <v/>
      </c>
      <c r="N37" s="138" t="str">
        <f>IF(ISERROR(発注情報!X278)=TRUE,"",IF(OR(発注情報!X278="",発注情報!X278=0),"",発注情報!X278))</f>
        <v/>
      </c>
      <c r="O37" s="138" t="str">
        <f>IF(ISERROR(発注情報!Y278)=TRUE,"",IF(OR(発注情報!Y278="",発注情報!Y278=0),"",発注情報!Y278))</f>
        <v/>
      </c>
      <c r="P37" s="138" t="str">
        <f>IF(ISERROR(発注情報!Z278)=TRUE,"",IF(OR(発注情報!Z278="",発注情報!Z278=0),"",発注情報!Z278))</f>
        <v/>
      </c>
      <c r="Q37" s="138" t="str">
        <f>IF(ISERROR(発注情報!AA278)=TRUE,"",IF(OR(発注情報!AA278="",発注情報!AA278=0),"",発注情報!AA278))</f>
        <v/>
      </c>
      <c r="R37" s="138" t="str">
        <f>IF(ISERROR(発注情報!AB278)=TRUE,"",IF(OR(発注情報!AB278="",発注情報!AB278=0),"",発注情報!AB278))</f>
        <v/>
      </c>
      <c r="S37" s="138" t="str">
        <f>IF(ISERROR(発注情報!AC278)=TRUE,"",IF(OR(発注情報!AC278="",発注情報!AC278=0),"",発注情報!AC278))</f>
        <v/>
      </c>
      <c r="T37" s="138" t="str">
        <f>IF(ISERROR(発注情報!AD278)=TRUE,"",IF(OR(発注情報!AD278="",発注情報!AD278=0),"",発注情報!AD278))</f>
        <v/>
      </c>
      <c r="U37" s="138" t="str">
        <f>IF(ISERROR(発注情報!AE278)=TRUE,"",IF(OR(発注情報!AE278="",発注情報!AE278=0),"",発注情報!AE278))</f>
        <v/>
      </c>
      <c r="V37" s="138" t="str">
        <f>IF(ISERROR(発注情報!AF278)=TRUE,"",IF(OR(発注情報!AF278="",発注情報!AF278=0),"",発注情報!AF278))</f>
        <v/>
      </c>
      <c r="W37" s="138" t="str">
        <f>IF(ISERROR(発注情報!AG278)=TRUE,"",IF(OR(発注情報!AG278="",発注情報!AG278=0),"",発注情報!AG278))</f>
        <v/>
      </c>
      <c r="X37" s="138" t="str">
        <f>IF(ISERROR(発注情報!AH278)=TRUE,"",IF(OR(発注情報!AH278="",発注情報!AH278=0),"",発注情報!AH278))</f>
        <v/>
      </c>
      <c r="Y37" s="138" t="str">
        <f>IF(ISERROR(発注情報!AI278)=TRUE,"",IF(OR(発注情報!AI278="",発注情報!AI278=0),"",発注情報!AI278))</f>
        <v/>
      </c>
      <c r="Z37" s="138" t="str">
        <f>IF(ISERROR(発注情報!AJ278)=TRUE,"",IF(OR(発注情報!AJ278="",発注情報!AJ278=0),"",発注情報!AJ278))</f>
        <v/>
      </c>
      <c r="AA37" s="138" t="str">
        <f>IF(ISERROR(発注情報!AK278)=TRUE,"",IF(OR(発注情報!AK278="",発注情報!AK278=0),"",発注情報!AK278))</f>
        <v/>
      </c>
      <c r="AB37" s="138" t="str">
        <f>IF(ISERROR(発注情報!AL278)=TRUE,"",IF(OR(発注情報!AL278="",発注情報!AL278=0),"",発注情報!AL278))</f>
        <v/>
      </c>
      <c r="AC37" s="138" t="str">
        <f>IF(ISERROR(発注情報!AM278)=TRUE,"",IF(OR(発注情報!AM278="",発注情報!AM278=0),"",発注情報!AM278))</f>
        <v/>
      </c>
      <c r="AD37" s="138" t="str">
        <f>IF(ISERROR(発注情報!AN278)=TRUE,"",IF(OR(発注情報!AN278="",発注情報!AN278=0),"",発注情報!AN278))</f>
        <v/>
      </c>
      <c r="AE37" s="138" t="str">
        <f>IF(ISERROR(発注情報!AO278)=TRUE,"",IF(OR(発注情報!AO278="",発注情報!AO278=0),"",発注情報!AO278))</f>
        <v/>
      </c>
      <c r="AF37" s="138" t="str">
        <f>IF(ISERROR(発注情報!AP278)=TRUE,"",IF(OR(発注情報!AP278="",発注情報!AP278=0),"",発注情報!AP278))</f>
        <v/>
      </c>
      <c r="AG37" s="138" t="str">
        <f>IF(ISERROR(発注情報!AQ278)=TRUE,"",IF(OR(発注情報!AQ278="",発注情報!AQ278=0),"",発注情報!AQ278))</f>
        <v/>
      </c>
      <c r="AH37" s="141" t="str">
        <f>IF(ISERROR(発注情報!AR278)=TRUE,"",IF(OR(発注情報!AR278="",発注情報!AR278=0),"",発注情報!AR278))</f>
        <v/>
      </c>
      <c r="AI37" s="137" t="str">
        <f>IF(ISERROR(発注情報!AS278)=TRUE,"",IF(OR(発注情報!AS278="",発注情報!AS278=0),"",発注情報!AS278))</f>
        <v/>
      </c>
    </row>
    <row r="38" spans="1:57" ht="18.75" customHeight="1" x14ac:dyDescent="0.15">
      <c r="A38" s="129" t="str">
        <f t="shared" ref="A38:A47" si="2">IF(B38&lt;&gt;"",A37+1,"")</f>
        <v/>
      </c>
      <c r="B38" s="134" t="str">
        <f>IF(ISERROR(発注情報!L279)=TRUE,"",IF(OR(発注情報!L279="",発注情報!L279=0),"",IF(発注情報!K279=発注情報!$K$120,発注情報!L279&amp;" (SUP.)",IF(発注情報!K279=発注情報!$K$121,発注情報!L279&amp;" (EXH.)",発注情報!L279))))</f>
        <v/>
      </c>
      <c r="C38" s="130" t="str">
        <f>IF(ISERROR(発注情報!M279)=TRUE,"",IF(OR(発注情報!M279="",発注情報!M279=0),"",発注情報!M279))</f>
        <v/>
      </c>
      <c r="D38" s="130" t="str">
        <f>IF(C38="","",C38*発注情報!$D$2)</f>
        <v/>
      </c>
      <c r="E38" s="200" t="str">
        <f>IF(ISERROR(発注情報!O279)=TRUE,"",IF(OR(発注情報!O279="",発注情報!O279=0),"",発注情報!O279))</f>
        <v/>
      </c>
      <c r="F38" s="200" t="str">
        <f>IF(ISERROR(発注情報!P279)=TRUE,"",IF(OR(発注情報!P279="",発注情報!P279=0),"",発注情報!P279))</f>
        <v/>
      </c>
      <c r="G38" s="200" t="str">
        <f>IF(ISERROR(発注情報!Q279)=TRUE,"",IF(OR(発注情報!Q279="",発注情報!Q279=0),"",発注情報!Q279))</f>
        <v/>
      </c>
      <c r="H38" s="141" t="str">
        <f>IF(ISERROR(発注情報!R279)=TRUE,"",IF(OR(発注情報!R279="",発注情報!R279=0),"",発注情報!R279))</f>
        <v/>
      </c>
      <c r="I38" s="137" t="str">
        <f>IF(ISERROR(発注情報!S279)=TRUE,"",IF(OR(発注情報!S279="",発注情報!S279=0),"",発注情報!S279))</f>
        <v/>
      </c>
      <c r="J38" s="138" t="str">
        <f>IF(ISERROR(発注情報!T279)=TRUE,"",IF(OR(発注情報!T279="",発注情報!T279=0),"",発注情報!T279))</f>
        <v/>
      </c>
      <c r="K38" s="138" t="str">
        <f>IF(ISERROR(発注情報!U279)=TRUE,"",IF(OR(発注情報!U279="",発注情報!U279=0),"",発注情報!U279))</f>
        <v/>
      </c>
      <c r="L38" s="138" t="str">
        <f>IF(ISERROR(発注情報!V279)=TRUE,"",IF(OR(発注情報!V279="",発注情報!V279=0),"",発注情報!V279))</f>
        <v/>
      </c>
      <c r="M38" s="138" t="str">
        <f>IF(ISERROR(発注情報!W279)=TRUE,"",IF(OR(発注情報!W279="",発注情報!W279=0),"",発注情報!W279))</f>
        <v/>
      </c>
      <c r="N38" s="138" t="str">
        <f>IF(ISERROR(発注情報!X279)=TRUE,"",IF(OR(発注情報!X279="",発注情報!X279=0),"",発注情報!X279))</f>
        <v/>
      </c>
      <c r="O38" s="138" t="str">
        <f>IF(ISERROR(発注情報!Y279)=TRUE,"",IF(OR(発注情報!Y279="",発注情報!Y279=0),"",発注情報!Y279))</f>
        <v/>
      </c>
      <c r="P38" s="138" t="str">
        <f>IF(ISERROR(発注情報!Z279)=TRUE,"",IF(OR(発注情報!Z279="",発注情報!Z279=0),"",発注情報!Z279))</f>
        <v/>
      </c>
      <c r="Q38" s="138" t="str">
        <f>IF(ISERROR(発注情報!AA279)=TRUE,"",IF(OR(発注情報!AA279="",発注情報!AA279=0),"",発注情報!AA279))</f>
        <v/>
      </c>
      <c r="R38" s="138" t="str">
        <f>IF(ISERROR(発注情報!AB279)=TRUE,"",IF(OR(発注情報!AB279="",発注情報!AB279=0),"",発注情報!AB279))</f>
        <v/>
      </c>
      <c r="S38" s="138" t="str">
        <f>IF(ISERROR(発注情報!AC279)=TRUE,"",IF(OR(発注情報!AC279="",発注情報!AC279=0),"",発注情報!AC279))</f>
        <v/>
      </c>
      <c r="T38" s="138" t="str">
        <f>IF(ISERROR(発注情報!AD279)=TRUE,"",IF(OR(発注情報!AD279="",発注情報!AD279=0),"",発注情報!AD279))</f>
        <v/>
      </c>
      <c r="U38" s="138" t="str">
        <f>IF(ISERROR(発注情報!AE279)=TRUE,"",IF(OR(発注情報!AE279="",発注情報!AE279=0),"",発注情報!AE279))</f>
        <v/>
      </c>
      <c r="V38" s="138" t="str">
        <f>IF(ISERROR(発注情報!AF279)=TRUE,"",IF(OR(発注情報!AF279="",発注情報!AF279=0),"",発注情報!AF279))</f>
        <v/>
      </c>
      <c r="W38" s="138" t="str">
        <f>IF(ISERROR(発注情報!AG279)=TRUE,"",IF(OR(発注情報!AG279="",発注情報!AG279=0),"",発注情報!AG279))</f>
        <v/>
      </c>
      <c r="X38" s="138" t="str">
        <f>IF(ISERROR(発注情報!AH279)=TRUE,"",IF(OR(発注情報!AH279="",発注情報!AH279=0),"",発注情報!AH279))</f>
        <v/>
      </c>
      <c r="Y38" s="138" t="str">
        <f>IF(ISERROR(発注情報!AI279)=TRUE,"",IF(OR(発注情報!AI279="",発注情報!AI279=0),"",発注情報!AI279))</f>
        <v/>
      </c>
      <c r="Z38" s="138" t="str">
        <f>IF(ISERROR(発注情報!AJ279)=TRUE,"",IF(OR(発注情報!AJ279="",発注情報!AJ279=0),"",発注情報!AJ279))</f>
        <v/>
      </c>
      <c r="AA38" s="138" t="str">
        <f>IF(ISERROR(発注情報!AK279)=TRUE,"",IF(OR(発注情報!AK279="",発注情報!AK279=0),"",発注情報!AK279))</f>
        <v/>
      </c>
      <c r="AB38" s="138" t="str">
        <f>IF(ISERROR(発注情報!AL279)=TRUE,"",IF(OR(発注情報!AL279="",発注情報!AL279=0),"",発注情報!AL279))</f>
        <v/>
      </c>
      <c r="AC38" s="138" t="str">
        <f>IF(ISERROR(発注情報!AM279)=TRUE,"",IF(OR(発注情報!AM279="",発注情報!AM279=0),"",発注情報!AM279))</f>
        <v/>
      </c>
      <c r="AD38" s="138" t="str">
        <f>IF(ISERROR(発注情報!AN279)=TRUE,"",IF(OR(発注情報!AN279="",発注情報!AN279=0),"",発注情報!AN279))</f>
        <v/>
      </c>
      <c r="AE38" s="138" t="str">
        <f>IF(ISERROR(発注情報!AO279)=TRUE,"",IF(OR(発注情報!AO279="",発注情報!AO279=0),"",発注情報!AO279))</f>
        <v/>
      </c>
      <c r="AF38" s="138" t="str">
        <f>IF(ISERROR(発注情報!AP279)=TRUE,"",IF(OR(発注情報!AP279="",発注情報!AP279=0),"",発注情報!AP279))</f>
        <v/>
      </c>
      <c r="AG38" s="138" t="str">
        <f>IF(ISERROR(発注情報!AQ279)=TRUE,"",IF(OR(発注情報!AQ279="",発注情報!AQ279=0),"",発注情報!AQ279))</f>
        <v/>
      </c>
      <c r="AH38" s="141" t="str">
        <f>IF(ISERROR(発注情報!AR279)=TRUE,"",IF(OR(発注情報!AR279="",発注情報!AR279=0),"",発注情報!AR279))</f>
        <v/>
      </c>
      <c r="AI38" s="137" t="str">
        <f>IF(ISERROR(発注情報!AS279)=TRUE,"",IF(OR(発注情報!AS279="",発注情報!AS279=0),"",発注情報!AS279))</f>
        <v/>
      </c>
    </row>
    <row r="39" spans="1:57" ht="18.75" customHeight="1" x14ac:dyDescent="0.15">
      <c r="A39" s="129" t="str">
        <f t="shared" si="2"/>
        <v/>
      </c>
      <c r="B39" s="134" t="str">
        <f>IF(ISERROR(発注情報!L280)=TRUE,"",IF(OR(発注情報!L280="",発注情報!L280=0),"",IF(発注情報!K280=発注情報!$K$120,発注情報!L280&amp;" (SUP.)",IF(発注情報!K280=発注情報!$K$121,発注情報!L280&amp;" (EXH.)",発注情報!L280))))</f>
        <v/>
      </c>
      <c r="C39" s="130" t="str">
        <f>IF(ISERROR(発注情報!M280)=TRUE,"",IF(OR(発注情報!M280="",発注情報!M280=0),"",発注情報!M280))</f>
        <v/>
      </c>
      <c r="D39" s="130" t="str">
        <f>IF(C39="","",C39*発注情報!$D$2)</f>
        <v/>
      </c>
      <c r="E39" s="200" t="str">
        <f>IF(ISERROR(発注情報!O280)=TRUE,"",IF(OR(発注情報!O280="",発注情報!O280=0),"",発注情報!O280))</f>
        <v/>
      </c>
      <c r="F39" s="200" t="str">
        <f>IF(ISERROR(発注情報!P280)=TRUE,"",IF(OR(発注情報!P280="",発注情報!P280=0),"",発注情報!P280))</f>
        <v/>
      </c>
      <c r="G39" s="200" t="str">
        <f>IF(ISERROR(発注情報!Q280)=TRUE,"",IF(OR(発注情報!Q280="",発注情報!Q280=0),"",発注情報!Q280))</f>
        <v/>
      </c>
      <c r="H39" s="141" t="str">
        <f>IF(ISERROR(発注情報!R280)=TRUE,"",IF(OR(発注情報!R280="",発注情報!R280=0),"",発注情報!R280))</f>
        <v/>
      </c>
      <c r="I39" s="137" t="str">
        <f>IF(ISERROR(発注情報!S280)=TRUE,"",IF(OR(発注情報!S280="",発注情報!S280=0),"",発注情報!S280))</f>
        <v/>
      </c>
      <c r="J39" s="138" t="str">
        <f>IF(ISERROR(発注情報!T280)=TRUE,"",IF(OR(発注情報!T280="",発注情報!T280=0),"",発注情報!T280))</f>
        <v/>
      </c>
      <c r="K39" s="138" t="str">
        <f>IF(ISERROR(発注情報!U280)=TRUE,"",IF(OR(発注情報!U280="",発注情報!U280=0),"",発注情報!U280))</f>
        <v/>
      </c>
      <c r="L39" s="138" t="str">
        <f>IF(ISERROR(発注情報!V280)=TRUE,"",IF(OR(発注情報!V280="",発注情報!V280=0),"",発注情報!V280))</f>
        <v/>
      </c>
      <c r="M39" s="138" t="str">
        <f>IF(ISERROR(発注情報!W280)=TRUE,"",IF(OR(発注情報!W280="",発注情報!W280=0),"",発注情報!W280))</f>
        <v/>
      </c>
      <c r="N39" s="138" t="str">
        <f>IF(ISERROR(発注情報!X280)=TRUE,"",IF(OR(発注情報!X280="",発注情報!X280=0),"",発注情報!X280))</f>
        <v/>
      </c>
      <c r="O39" s="138" t="str">
        <f>IF(ISERROR(発注情報!Y280)=TRUE,"",IF(OR(発注情報!Y280="",発注情報!Y280=0),"",発注情報!Y280))</f>
        <v/>
      </c>
      <c r="P39" s="138" t="str">
        <f>IF(ISERROR(発注情報!Z280)=TRUE,"",IF(OR(発注情報!Z280="",発注情報!Z280=0),"",発注情報!Z280))</f>
        <v/>
      </c>
      <c r="Q39" s="138" t="str">
        <f>IF(ISERROR(発注情報!AA280)=TRUE,"",IF(OR(発注情報!AA280="",発注情報!AA280=0),"",発注情報!AA280))</f>
        <v/>
      </c>
      <c r="R39" s="138" t="str">
        <f>IF(ISERROR(発注情報!AB280)=TRUE,"",IF(OR(発注情報!AB280="",発注情報!AB280=0),"",発注情報!AB280))</f>
        <v/>
      </c>
      <c r="S39" s="138" t="str">
        <f>IF(ISERROR(発注情報!AC280)=TRUE,"",IF(OR(発注情報!AC280="",発注情報!AC280=0),"",発注情報!AC280))</f>
        <v/>
      </c>
      <c r="T39" s="138" t="str">
        <f>IF(ISERROR(発注情報!AD280)=TRUE,"",IF(OR(発注情報!AD280="",発注情報!AD280=0),"",発注情報!AD280))</f>
        <v/>
      </c>
      <c r="U39" s="138" t="str">
        <f>IF(ISERROR(発注情報!AE280)=TRUE,"",IF(OR(発注情報!AE280="",発注情報!AE280=0),"",発注情報!AE280))</f>
        <v/>
      </c>
      <c r="V39" s="138" t="str">
        <f>IF(ISERROR(発注情報!AF280)=TRUE,"",IF(OR(発注情報!AF280="",発注情報!AF280=0),"",発注情報!AF280))</f>
        <v/>
      </c>
      <c r="W39" s="138" t="str">
        <f>IF(ISERROR(発注情報!AG280)=TRUE,"",IF(OR(発注情報!AG280="",発注情報!AG280=0),"",発注情報!AG280))</f>
        <v/>
      </c>
      <c r="X39" s="138" t="str">
        <f>IF(ISERROR(発注情報!AH280)=TRUE,"",IF(OR(発注情報!AH280="",発注情報!AH280=0),"",発注情報!AH280))</f>
        <v/>
      </c>
      <c r="Y39" s="138" t="str">
        <f>IF(ISERROR(発注情報!AI280)=TRUE,"",IF(OR(発注情報!AI280="",発注情報!AI280=0),"",発注情報!AI280))</f>
        <v/>
      </c>
      <c r="Z39" s="138" t="str">
        <f>IF(ISERROR(発注情報!AJ280)=TRUE,"",IF(OR(発注情報!AJ280="",発注情報!AJ280=0),"",発注情報!AJ280))</f>
        <v/>
      </c>
      <c r="AA39" s="138" t="str">
        <f>IF(ISERROR(発注情報!AK280)=TRUE,"",IF(OR(発注情報!AK280="",発注情報!AK280=0),"",発注情報!AK280))</f>
        <v/>
      </c>
      <c r="AB39" s="138" t="str">
        <f>IF(ISERROR(発注情報!AL280)=TRUE,"",IF(OR(発注情報!AL280="",発注情報!AL280=0),"",発注情報!AL280))</f>
        <v/>
      </c>
      <c r="AC39" s="138" t="str">
        <f>IF(ISERROR(発注情報!AM280)=TRUE,"",IF(OR(発注情報!AM280="",発注情報!AM280=0),"",発注情報!AM280))</f>
        <v/>
      </c>
      <c r="AD39" s="138" t="str">
        <f>IF(ISERROR(発注情報!AN280)=TRUE,"",IF(OR(発注情報!AN280="",発注情報!AN280=0),"",発注情報!AN280))</f>
        <v/>
      </c>
      <c r="AE39" s="138" t="str">
        <f>IF(ISERROR(発注情報!AO280)=TRUE,"",IF(OR(発注情報!AO280="",発注情報!AO280=0),"",発注情報!AO280))</f>
        <v/>
      </c>
      <c r="AF39" s="138" t="str">
        <f>IF(ISERROR(発注情報!AP280)=TRUE,"",IF(OR(発注情報!AP280="",発注情報!AP280=0),"",発注情報!AP280))</f>
        <v/>
      </c>
      <c r="AG39" s="138" t="str">
        <f>IF(ISERROR(発注情報!AQ280)=TRUE,"",IF(OR(発注情報!AQ280="",発注情報!AQ280=0),"",発注情報!AQ280))</f>
        <v/>
      </c>
      <c r="AH39" s="141" t="str">
        <f>IF(ISERROR(発注情報!AR280)=TRUE,"",IF(OR(発注情報!AR280="",発注情報!AR280=0),"",発注情報!AR280))</f>
        <v/>
      </c>
      <c r="AI39" s="137" t="str">
        <f>IF(ISERROR(発注情報!AS280)=TRUE,"",IF(OR(発注情報!AS280="",発注情報!AS280=0),"",発注情報!AS280))</f>
        <v/>
      </c>
    </row>
    <row r="40" spans="1:57" ht="18.75" customHeight="1" x14ac:dyDescent="0.15">
      <c r="A40" s="129" t="str">
        <f t="shared" si="2"/>
        <v/>
      </c>
      <c r="B40" s="134" t="str">
        <f>IF(ISERROR(発注情報!L281)=TRUE,"",IF(OR(発注情報!L281="",発注情報!L281=0),"",IF(発注情報!K281=発注情報!$K$120,発注情報!L281&amp;" (SUP.)",IF(発注情報!K281=発注情報!$K$121,発注情報!L281&amp;" (EXH.)",発注情報!L281))))</f>
        <v/>
      </c>
      <c r="C40" s="130" t="str">
        <f>IF(ISERROR(発注情報!M281)=TRUE,"",IF(OR(発注情報!M281="",発注情報!M281=0),"",発注情報!M281))</f>
        <v/>
      </c>
      <c r="D40" s="130" t="str">
        <f>IF(C40="","",C40*発注情報!$D$2)</f>
        <v/>
      </c>
      <c r="E40" s="200" t="str">
        <f>IF(ISERROR(発注情報!O281)=TRUE,"",IF(OR(発注情報!O281="",発注情報!O281=0),"",発注情報!O281))</f>
        <v/>
      </c>
      <c r="F40" s="200" t="str">
        <f>IF(ISERROR(発注情報!P281)=TRUE,"",IF(OR(発注情報!P281="",発注情報!P281=0),"",発注情報!P281))</f>
        <v/>
      </c>
      <c r="G40" s="200" t="str">
        <f>IF(ISERROR(発注情報!Q281)=TRUE,"",IF(OR(発注情報!Q281="",発注情報!Q281=0),"",発注情報!Q281))</f>
        <v/>
      </c>
      <c r="H40" s="141" t="str">
        <f>IF(ISERROR(発注情報!R281)=TRUE,"",IF(OR(発注情報!R281="",発注情報!R281=0),"",発注情報!R281))</f>
        <v/>
      </c>
      <c r="I40" s="137" t="str">
        <f>IF(ISERROR(発注情報!S281)=TRUE,"",IF(OR(発注情報!S281="",発注情報!S281=0),"",発注情報!S281))</f>
        <v/>
      </c>
      <c r="J40" s="138" t="str">
        <f>IF(ISERROR(発注情報!T281)=TRUE,"",IF(OR(発注情報!T281="",発注情報!T281=0),"",発注情報!T281))</f>
        <v/>
      </c>
      <c r="K40" s="138" t="str">
        <f>IF(ISERROR(発注情報!U281)=TRUE,"",IF(OR(発注情報!U281="",発注情報!U281=0),"",発注情報!U281))</f>
        <v/>
      </c>
      <c r="L40" s="138" t="str">
        <f>IF(ISERROR(発注情報!V281)=TRUE,"",IF(OR(発注情報!V281="",発注情報!V281=0),"",発注情報!V281))</f>
        <v/>
      </c>
      <c r="M40" s="138" t="str">
        <f>IF(ISERROR(発注情報!W281)=TRUE,"",IF(OR(発注情報!W281="",発注情報!W281=0),"",発注情報!W281))</f>
        <v/>
      </c>
      <c r="N40" s="138" t="str">
        <f>IF(ISERROR(発注情報!X281)=TRUE,"",IF(OR(発注情報!X281="",発注情報!X281=0),"",発注情報!X281))</f>
        <v/>
      </c>
      <c r="O40" s="138" t="str">
        <f>IF(ISERROR(発注情報!Y281)=TRUE,"",IF(OR(発注情報!Y281="",発注情報!Y281=0),"",発注情報!Y281))</f>
        <v/>
      </c>
      <c r="P40" s="138" t="str">
        <f>IF(ISERROR(発注情報!Z281)=TRUE,"",IF(OR(発注情報!Z281="",発注情報!Z281=0),"",発注情報!Z281))</f>
        <v/>
      </c>
      <c r="Q40" s="138" t="str">
        <f>IF(ISERROR(発注情報!AA281)=TRUE,"",IF(OR(発注情報!AA281="",発注情報!AA281=0),"",発注情報!AA281))</f>
        <v/>
      </c>
      <c r="R40" s="138" t="str">
        <f>IF(ISERROR(発注情報!AB281)=TRUE,"",IF(OR(発注情報!AB281="",発注情報!AB281=0),"",発注情報!AB281))</f>
        <v/>
      </c>
      <c r="S40" s="138" t="str">
        <f>IF(ISERROR(発注情報!AC281)=TRUE,"",IF(OR(発注情報!AC281="",発注情報!AC281=0),"",発注情報!AC281))</f>
        <v/>
      </c>
      <c r="T40" s="138" t="str">
        <f>IF(ISERROR(発注情報!AD281)=TRUE,"",IF(OR(発注情報!AD281="",発注情報!AD281=0),"",発注情報!AD281))</f>
        <v/>
      </c>
      <c r="U40" s="138" t="str">
        <f>IF(ISERROR(発注情報!AE281)=TRUE,"",IF(OR(発注情報!AE281="",発注情報!AE281=0),"",発注情報!AE281))</f>
        <v/>
      </c>
      <c r="V40" s="138" t="str">
        <f>IF(ISERROR(発注情報!AF281)=TRUE,"",IF(OR(発注情報!AF281="",発注情報!AF281=0),"",発注情報!AF281))</f>
        <v/>
      </c>
      <c r="W40" s="138" t="str">
        <f>IF(ISERROR(発注情報!AG281)=TRUE,"",IF(OR(発注情報!AG281="",発注情報!AG281=0),"",発注情報!AG281))</f>
        <v/>
      </c>
      <c r="X40" s="138" t="str">
        <f>IF(ISERROR(発注情報!AH281)=TRUE,"",IF(OR(発注情報!AH281="",発注情報!AH281=0),"",発注情報!AH281))</f>
        <v/>
      </c>
      <c r="Y40" s="138" t="str">
        <f>IF(ISERROR(発注情報!AI281)=TRUE,"",IF(OR(発注情報!AI281="",発注情報!AI281=0),"",発注情報!AI281))</f>
        <v/>
      </c>
      <c r="Z40" s="138" t="str">
        <f>IF(ISERROR(発注情報!AJ281)=TRUE,"",IF(OR(発注情報!AJ281="",発注情報!AJ281=0),"",発注情報!AJ281))</f>
        <v/>
      </c>
      <c r="AA40" s="138" t="str">
        <f>IF(ISERROR(発注情報!AK281)=TRUE,"",IF(OR(発注情報!AK281="",発注情報!AK281=0),"",発注情報!AK281))</f>
        <v/>
      </c>
      <c r="AB40" s="138" t="str">
        <f>IF(ISERROR(発注情報!AL281)=TRUE,"",IF(OR(発注情報!AL281="",発注情報!AL281=0),"",発注情報!AL281))</f>
        <v/>
      </c>
      <c r="AC40" s="138" t="str">
        <f>IF(ISERROR(発注情報!AM281)=TRUE,"",IF(OR(発注情報!AM281="",発注情報!AM281=0),"",発注情報!AM281))</f>
        <v/>
      </c>
      <c r="AD40" s="138" t="str">
        <f>IF(ISERROR(発注情報!AN281)=TRUE,"",IF(OR(発注情報!AN281="",発注情報!AN281=0),"",発注情報!AN281))</f>
        <v/>
      </c>
      <c r="AE40" s="138" t="str">
        <f>IF(ISERROR(発注情報!AO281)=TRUE,"",IF(OR(発注情報!AO281="",発注情報!AO281=0),"",発注情報!AO281))</f>
        <v/>
      </c>
      <c r="AF40" s="138" t="str">
        <f>IF(ISERROR(発注情報!AP281)=TRUE,"",IF(OR(発注情報!AP281="",発注情報!AP281=0),"",発注情報!AP281))</f>
        <v/>
      </c>
      <c r="AG40" s="138" t="str">
        <f>IF(ISERROR(発注情報!AQ281)=TRUE,"",IF(OR(発注情報!AQ281="",発注情報!AQ281=0),"",発注情報!AQ281))</f>
        <v/>
      </c>
      <c r="AH40" s="141" t="str">
        <f>IF(ISERROR(発注情報!AR281)=TRUE,"",IF(OR(発注情報!AR281="",発注情報!AR281=0),"",発注情報!AR281))</f>
        <v/>
      </c>
      <c r="AI40" s="137" t="str">
        <f>IF(ISERROR(発注情報!AS281)=TRUE,"",IF(OR(発注情報!AS281="",発注情報!AS281=0),"",発注情報!AS281))</f>
        <v/>
      </c>
    </row>
    <row r="41" spans="1:57" ht="18.75" customHeight="1" x14ac:dyDescent="0.15">
      <c r="A41" s="129" t="str">
        <f t="shared" si="2"/>
        <v/>
      </c>
      <c r="B41" s="134" t="str">
        <f>IF(ISERROR(発注情報!L282)=TRUE,"",IF(OR(発注情報!L282="",発注情報!L282=0),"",IF(発注情報!K282=発注情報!$K$120,発注情報!L282&amp;" (SUP.)",IF(発注情報!K282=発注情報!$K$121,発注情報!L282&amp;" (EXH.)",発注情報!L282))))</f>
        <v/>
      </c>
      <c r="C41" s="130" t="str">
        <f>IF(ISERROR(発注情報!M282)=TRUE,"",IF(OR(発注情報!M282="",発注情報!M282=0),"",発注情報!M282))</f>
        <v/>
      </c>
      <c r="D41" s="130" t="str">
        <f>IF(C41="","",C41*発注情報!$D$2)</f>
        <v/>
      </c>
      <c r="E41" s="200" t="str">
        <f>IF(ISERROR(発注情報!O282)=TRUE,"",IF(OR(発注情報!O282="",発注情報!O282=0),"",発注情報!O282))</f>
        <v/>
      </c>
      <c r="F41" s="200" t="str">
        <f>IF(ISERROR(発注情報!P282)=TRUE,"",IF(OR(発注情報!P282="",発注情報!P282=0),"",発注情報!P282))</f>
        <v/>
      </c>
      <c r="G41" s="200" t="str">
        <f>IF(ISERROR(発注情報!Q282)=TRUE,"",IF(OR(発注情報!Q282="",発注情報!Q282=0),"",発注情報!Q282))</f>
        <v/>
      </c>
      <c r="H41" s="141" t="str">
        <f>IF(ISERROR(発注情報!R282)=TRUE,"",IF(OR(発注情報!R282="",発注情報!R282=0),"",発注情報!R282))</f>
        <v/>
      </c>
      <c r="I41" s="137" t="str">
        <f>IF(ISERROR(発注情報!S282)=TRUE,"",IF(OR(発注情報!S282="",発注情報!S282=0),"",発注情報!S282))</f>
        <v/>
      </c>
      <c r="J41" s="138" t="str">
        <f>IF(ISERROR(発注情報!T282)=TRUE,"",IF(OR(発注情報!T282="",発注情報!T282=0),"",発注情報!T282))</f>
        <v/>
      </c>
      <c r="K41" s="138" t="str">
        <f>IF(ISERROR(発注情報!U282)=TRUE,"",IF(OR(発注情報!U282="",発注情報!U282=0),"",発注情報!U282))</f>
        <v/>
      </c>
      <c r="L41" s="138" t="str">
        <f>IF(ISERROR(発注情報!V282)=TRUE,"",IF(OR(発注情報!V282="",発注情報!V282=0),"",発注情報!V282))</f>
        <v/>
      </c>
      <c r="M41" s="138" t="str">
        <f>IF(ISERROR(発注情報!W282)=TRUE,"",IF(OR(発注情報!W282="",発注情報!W282=0),"",発注情報!W282))</f>
        <v/>
      </c>
      <c r="N41" s="138" t="str">
        <f>IF(ISERROR(発注情報!X282)=TRUE,"",IF(OR(発注情報!X282="",発注情報!X282=0),"",発注情報!X282))</f>
        <v/>
      </c>
      <c r="O41" s="138" t="str">
        <f>IF(ISERROR(発注情報!Y282)=TRUE,"",IF(OR(発注情報!Y282="",発注情報!Y282=0),"",発注情報!Y282))</f>
        <v/>
      </c>
      <c r="P41" s="138" t="str">
        <f>IF(ISERROR(発注情報!Z282)=TRUE,"",IF(OR(発注情報!Z282="",発注情報!Z282=0),"",発注情報!Z282))</f>
        <v/>
      </c>
      <c r="Q41" s="138" t="str">
        <f>IF(ISERROR(発注情報!AA282)=TRUE,"",IF(OR(発注情報!AA282="",発注情報!AA282=0),"",発注情報!AA282))</f>
        <v/>
      </c>
      <c r="R41" s="138" t="str">
        <f>IF(ISERROR(発注情報!AB282)=TRUE,"",IF(OR(発注情報!AB282="",発注情報!AB282=0),"",発注情報!AB282))</f>
        <v/>
      </c>
      <c r="S41" s="138" t="str">
        <f>IF(ISERROR(発注情報!AC282)=TRUE,"",IF(OR(発注情報!AC282="",発注情報!AC282=0),"",発注情報!AC282))</f>
        <v/>
      </c>
      <c r="T41" s="138" t="str">
        <f>IF(ISERROR(発注情報!AD282)=TRUE,"",IF(OR(発注情報!AD282="",発注情報!AD282=0),"",発注情報!AD282))</f>
        <v/>
      </c>
      <c r="U41" s="138" t="str">
        <f>IF(ISERROR(発注情報!AE282)=TRUE,"",IF(OR(発注情報!AE282="",発注情報!AE282=0),"",発注情報!AE282))</f>
        <v/>
      </c>
      <c r="V41" s="138" t="str">
        <f>IF(ISERROR(発注情報!AF282)=TRUE,"",IF(OR(発注情報!AF282="",発注情報!AF282=0),"",発注情報!AF282))</f>
        <v/>
      </c>
      <c r="W41" s="138" t="str">
        <f>IF(ISERROR(発注情報!AG282)=TRUE,"",IF(OR(発注情報!AG282="",発注情報!AG282=0),"",発注情報!AG282))</f>
        <v/>
      </c>
      <c r="X41" s="138" t="str">
        <f>IF(ISERROR(発注情報!AH282)=TRUE,"",IF(OR(発注情報!AH282="",発注情報!AH282=0),"",発注情報!AH282))</f>
        <v/>
      </c>
      <c r="Y41" s="138" t="str">
        <f>IF(ISERROR(発注情報!AI282)=TRUE,"",IF(OR(発注情報!AI282="",発注情報!AI282=0),"",発注情報!AI282))</f>
        <v/>
      </c>
      <c r="Z41" s="138" t="str">
        <f>IF(ISERROR(発注情報!AJ282)=TRUE,"",IF(OR(発注情報!AJ282="",発注情報!AJ282=0),"",発注情報!AJ282))</f>
        <v/>
      </c>
      <c r="AA41" s="138" t="str">
        <f>IF(ISERROR(発注情報!AK282)=TRUE,"",IF(OR(発注情報!AK282="",発注情報!AK282=0),"",発注情報!AK282))</f>
        <v/>
      </c>
      <c r="AB41" s="138" t="str">
        <f>IF(ISERROR(発注情報!AL282)=TRUE,"",IF(OR(発注情報!AL282="",発注情報!AL282=0),"",発注情報!AL282))</f>
        <v/>
      </c>
      <c r="AC41" s="138" t="str">
        <f>IF(ISERROR(発注情報!AM282)=TRUE,"",IF(OR(発注情報!AM282="",発注情報!AM282=0),"",発注情報!AM282))</f>
        <v/>
      </c>
      <c r="AD41" s="138" t="str">
        <f>IF(ISERROR(発注情報!AN282)=TRUE,"",IF(OR(発注情報!AN282="",発注情報!AN282=0),"",発注情報!AN282))</f>
        <v/>
      </c>
      <c r="AE41" s="138" t="str">
        <f>IF(ISERROR(発注情報!AO282)=TRUE,"",IF(OR(発注情報!AO282="",発注情報!AO282=0),"",発注情報!AO282))</f>
        <v/>
      </c>
      <c r="AF41" s="138" t="str">
        <f>IF(ISERROR(発注情報!AP282)=TRUE,"",IF(OR(発注情報!AP282="",発注情報!AP282=0),"",発注情報!AP282))</f>
        <v/>
      </c>
      <c r="AG41" s="138" t="str">
        <f>IF(ISERROR(発注情報!AQ282)=TRUE,"",IF(OR(発注情報!AQ282="",発注情報!AQ282=0),"",発注情報!AQ282))</f>
        <v/>
      </c>
      <c r="AH41" s="141" t="str">
        <f>IF(ISERROR(発注情報!AR282)=TRUE,"",IF(OR(発注情報!AR282="",発注情報!AR282=0),"",発注情報!AR282))</f>
        <v/>
      </c>
      <c r="AI41" s="137" t="str">
        <f>IF(ISERROR(発注情報!AS282)=TRUE,"",IF(OR(発注情報!AS282="",発注情報!AS282=0),"",発注情報!AS282))</f>
        <v/>
      </c>
    </row>
    <row r="42" spans="1:57" ht="18.75" customHeight="1" x14ac:dyDescent="0.15">
      <c r="A42" s="129" t="str">
        <f t="shared" si="2"/>
        <v/>
      </c>
      <c r="B42" s="134" t="str">
        <f>IF(ISERROR(発注情報!L283)=TRUE,"",IF(OR(発注情報!L283="",発注情報!L283=0),"",IF(発注情報!K283=発注情報!$K$120,発注情報!L283&amp;" (SUP.)",IF(発注情報!K283=発注情報!$K$121,発注情報!L283&amp;" (EXH.)",発注情報!L283))))</f>
        <v/>
      </c>
      <c r="C42" s="130" t="str">
        <f>IF(ISERROR(発注情報!M283)=TRUE,"",IF(OR(発注情報!M283="",発注情報!M283=0),"",発注情報!M283))</f>
        <v/>
      </c>
      <c r="D42" s="130" t="str">
        <f>IF(C42="","",C42*発注情報!$D$2)</f>
        <v/>
      </c>
      <c r="E42" s="200" t="str">
        <f>IF(ISERROR(発注情報!O283)=TRUE,"",IF(OR(発注情報!O283="",発注情報!O283=0),"",発注情報!O283))</f>
        <v/>
      </c>
      <c r="F42" s="200" t="str">
        <f>IF(ISERROR(発注情報!P283)=TRUE,"",IF(OR(発注情報!P283="",発注情報!P283=0),"",発注情報!P283))</f>
        <v/>
      </c>
      <c r="G42" s="200" t="str">
        <f>IF(ISERROR(発注情報!Q283)=TRUE,"",IF(OR(発注情報!Q283="",発注情報!Q283=0),"",発注情報!Q283))</f>
        <v/>
      </c>
      <c r="H42" s="141" t="str">
        <f>IF(ISERROR(発注情報!R283)=TRUE,"",IF(OR(発注情報!R283="",発注情報!R283=0),"",発注情報!R283))</f>
        <v/>
      </c>
      <c r="I42" s="137" t="str">
        <f>IF(ISERROR(発注情報!S283)=TRUE,"",IF(OR(発注情報!S283="",発注情報!S283=0),"",発注情報!S283))</f>
        <v/>
      </c>
      <c r="J42" s="138" t="str">
        <f>IF(ISERROR(発注情報!T283)=TRUE,"",IF(OR(発注情報!T283="",発注情報!T283=0),"",発注情報!T283))</f>
        <v/>
      </c>
      <c r="K42" s="138" t="str">
        <f>IF(ISERROR(発注情報!U283)=TRUE,"",IF(OR(発注情報!U283="",発注情報!U283=0),"",発注情報!U283))</f>
        <v/>
      </c>
      <c r="L42" s="138" t="str">
        <f>IF(ISERROR(発注情報!V283)=TRUE,"",IF(OR(発注情報!V283="",発注情報!V283=0),"",発注情報!V283))</f>
        <v/>
      </c>
      <c r="M42" s="138" t="str">
        <f>IF(ISERROR(発注情報!W283)=TRUE,"",IF(OR(発注情報!W283="",発注情報!W283=0),"",発注情報!W283))</f>
        <v/>
      </c>
      <c r="N42" s="138" t="str">
        <f>IF(ISERROR(発注情報!X283)=TRUE,"",IF(OR(発注情報!X283="",発注情報!X283=0),"",発注情報!X283))</f>
        <v/>
      </c>
      <c r="O42" s="138" t="str">
        <f>IF(ISERROR(発注情報!Y283)=TRUE,"",IF(OR(発注情報!Y283="",発注情報!Y283=0),"",発注情報!Y283))</f>
        <v/>
      </c>
      <c r="P42" s="138" t="str">
        <f>IF(ISERROR(発注情報!Z283)=TRUE,"",IF(OR(発注情報!Z283="",発注情報!Z283=0),"",発注情報!Z283))</f>
        <v/>
      </c>
      <c r="Q42" s="138" t="str">
        <f>IF(ISERROR(発注情報!AA283)=TRUE,"",IF(OR(発注情報!AA283="",発注情報!AA283=0),"",発注情報!AA283))</f>
        <v/>
      </c>
      <c r="R42" s="138" t="str">
        <f>IF(ISERROR(発注情報!AB283)=TRUE,"",IF(OR(発注情報!AB283="",発注情報!AB283=0),"",発注情報!AB283))</f>
        <v/>
      </c>
      <c r="S42" s="138" t="str">
        <f>IF(ISERROR(発注情報!AC283)=TRUE,"",IF(OR(発注情報!AC283="",発注情報!AC283=0),"",発注情報!AC283))</f>
        <v/>
      </c>
      <c r="T42" s="138" t="str">
        <f>IF(ISERROR(発注情報!AD283)=TRUE,"",IF(OR(発注情報!AD283="",発注情報!AD283=0),"",発注情報!AD283))</f>
        <v/>
      </c>
      <c r="U42" s="138" t="str">
        <f>IF(ISERROR(発注情報!AE283)=TRUE,"",IF(OR(発注情報!AE283="",発注情報!AE283=0),"",発注情報!AE283))</f>
        <v/>
      </c>
      <c r="V42" s="138" t="str">
        <f>IF(ISERROR(発注情報!AF283)=TRUE,"",IF(OR(発注情報!AF283="",発注情報!AF283=0),"",発注情報!AF283))</f>
        <v/>
      </c>
      <c r="W42" s="138" t="str">
        <f>IF(ISERROR(発注情報!AG283)=TRUE,"",IF(OR(発注情報!AG283="",発注情報!AG283=0),"",発注情報!AG283))</f>
        <v/>
      </c>
      <c r="X42" s="138" t="str">
        <f>IF(ISERROR(発注情報!AH283)=TRUE,"",IF(OR(発注情報!AH283="",発注情報!AH283=0),"",発注情報!AH283))</f>
        <v/>
      </c>
      <c r="Y42" s="138" t="str">
        <f>IF(ISERROR(発注情報!AI283)=TRUE,"",IF(OR(発注情報!AI283="",発注情報!AI283=0),"",発注情報!AI283))</f>
        <v/>
      </c>
      <c r="Z42" s="138" t="str">
        <f>IF(ISERROR(発注情報!AJ283)=TRUE,"",IF(OR(発注情報!AJ283="",発注情報!AJ283=0),"",発注情報!AJ283))</f>
        <v/>
      </c>
      <c r="AA42" s="138" t="str">
        <f>IF(ISERROR(発注情報!AK283)=TRUE,"",IF(OR(発注情報!AK283="",発注情報!AK283=0),"",発注情報!AK283))</f>
        <v/>
      </c>
      <c r="AB42" s="138" t="str">
        <f>IF(ISERROR(発注情報!AL283)=TRUE,"",IF(OR(発注情報!AL283="",発注情報!AL283=0),"",発注情報!AL283))</f>
        <v/>
      </c>
      <c r="AC42" s="138" t="str">
        <f>IF(ISERROR(発注情報!AM283)=TRUE,"",IF(OR(発注情報!AM283="",発注情報!AM283=0),"",発注情報!AM283))</f>
        <v/>
      </c>
      <c r="AD42" s="138" t="str">
        <f>IF(ISERROR(発注情報!AN283)=TRUE,"",IF(OR(発注情報!AN283="",発注情報!AN283=0),"",発注情報!AN283))</f>
        <v/>
      </c>
      <c r="AE42" s="138" t="str">
        <f>IF(ISERROR(発注情報!AO283)=TRUE,"",IF(OR(発注情報!AO283="",発注情報!AO283=0),"",発注情報!AO283))</f>
        <v/>
      </c>
      <c r="AF42" s="138" t="str">
        <f>IF(ISERROR(発注情報!AP283)=TRUE,"",IF(OR(発注情報!AP283="",発注情報!AP283=0),"",発注情報!AP283))</f>
        <v/>
      </c>
      <c r="AG42" s="138" t="str">
        <f>IF(ISERROR(発注情報!AQ283)=TRUE,"",IF(OR(発注情報!AQ283="",発注情報!AQ283=0),"",発注情報!AQ283))</f>
        <v/>
      </c>
      <c r="AH42" s="141" t="str">
        <f>IF(ISERROR(発注情報!AR283)=TRUE,"",IF(OR(発注情報!AR283="",発注情報!AR283=0),"",発注情報!AR283))</f>
        <v/>
      </c>
      <c r="AI42" s="137" t="str">
        <f>IF(ISERROR(発注情報!AS283)=TRUE,"",IF(OR(発注情報!AS283="",発注情報!AS283=0),"",発注情報!AS283))</f>
        <v/>
      </c>
    </row>
    <row r="43" spans="1:57" ht="18.75" customHeight="1" x14ac:dyDescent="0.15">
      <c r="A43" s="129" t="str">
        <f t="shared" si="2"/>
        <v/>
      </c>
      <c r="B43" s="134" t="str">
        <f>IF(ISERROR(発注情報!L284)=TRUE,"",IF(OR(発注情報!L284="",発注情報!L284=0),"",IF(発注情報!K284=発注情報!$K$120,発注情報!L284&amp;" (SUP.)",IF(発注情報!K284=発注情報!$K$121,発注情報!L284&amp;" (EXH.)",発注情報!L284))))</f>
        <v/>
      </c>
      <c r="C43" s="130" t="str">
        <f>IF(ISERROR(発注情報!M284)=TRUE,"",IF(OR(発注情報!M284="",発注情報!M284=0),"",発注情報!M284))</f>
        <v/>
      </c>
      <c r="D43" s="130" t="str">
        <f>IF(C43="","",C43*発注情報!$D$2)</f>
        <v/>
      </c>
      <c r="E43" s="200" t="str">
        <f>IF(ISERROR(発注情報!O284)=TRUE,"",IF(OR(発注情報!O284="",発注情報!O284=0),"",発注情報!O284))</f>
        <v/>
      </c>
      <c r="F43" s="200" t="str">
        <f>IF(ISERROR(発注情報!P284)=TRUE,"",IF(OR(発注情報!P284="",発注情報!P284=0),"",発注情報!P284))</f>
        <v/>
      </c>
      <c r="G43" s="200" t="str">
        <f>IF(ISERROR(発注情報!Q284)=TRUE,"",IF(OR(発注情報!Q284="",発注情報!Q284=0),"",発注情報!Q284))</f>
        <v/>
      </c>
      <c r="H43" s="141" t="str">
        <f>IF(ISERROR(発注情報!R284)=TRUE,"",IF(OR(発注情報!R284="",発注情報!R284=0),"",発注情報!R284))</f>
        <v/>
      </c>
      <c r="I43" s="137" t="str">
        <f>IF(ISERROR(発注情報!S284)=TRUE,"",IF(OR(発注情報!S284="",発注情報!S284=0),"",発注情報!S284))</f>
        <v/>
      </c>
      <c r="J43" s="138" t="str">
        <f>IF(ISERROR(発注情報!T284)=TRUE,"",IF(OR(発注情報!T284="",発注情報!T284=0),"",発注情報!T284))</f>
        <v/>
      </c>
      <c r="K43" s="138" t="str">
        <f>IF(ISERROR(発注情報!U284)=TRUE,"",IF(OR(発注情報!U284="",発注情報!U284=0),"",発注情報!U284))</f>
        <v/>
      </c>
      <c r="L43" s="138" t="str">
        <f>IF(ISERROR(発注情報!V284)=TRUE,"",IF(OR(発注情報!V284="",発注情報!V284=0),"",発注情報!V284))</f>
        <v/>
      </c>
      <c r="M43" s="138" t="str">
        <f>IF(ISERROR(発注情報!W284)=TRUE,"",IF(OR(発注情報!W284="",発注情報!W284=0),"",発注情報!W284))</f>
        <v/>
      </c>
      <c r="N43" s="138" t="str">
        <f>IF(ISERROR(発注情報!X284)=TRUE,"",IF(OR(発注情報!X284="",発注情報!X284=0),"",発注情報!X284))</f>
        <v/>
      </c>
      <c r="O43" s="138" t="str">
        <f>IF(ISERROR(発注情報!Y284)=TRUE,"",IF(OR(発注情報!Y284="",発注情報!Y284=0),"",発注情報!Y284))</f>
        <v/>
      </c>
      <c r="P43" s="138" t="str">
        <f>IF(ISERROR(発注情報!Z284)=TRUE,"",IF(OR(発注情報!Z284="",発注情報!Z284=0),"",発注情報!Z284))</f>
        <v/>
      </c>
      <c r="Q43" s="138" t="str">
        <f>IF(ISERROR(発注情報!AA284)=TRUE,"",IF(OR(発注情報!AA284="",発注情報!AA284=0),"",発注情報!AA284))</f>
        <v/>
      </c>
      <c r="R43" s="138" t="str">
        <f>IF(ISERROR(発注情報!AB284)=TRUE,"",IF(OR(発注情報!AB284="",発注情報!AB284=0),"",発注情報!AB284))</f>
        <v/>
      </c>
      <c r="S43" s="138" t="str">
        <f>IF(ISERROR(発注情報!AC284)=TRUE,"",IF(OR(発注情報!AC284="",発注情報!AC284=0),"",発注情報!AC284))</f>
        <v/>
      </c>
      <c r="T43" s="138" t="str">
        <f>IF(ISERROR(発注情報!AD284)=TRUE,"",IF(OR(発注情報!AD284="",発注情報!AD284=0),"",発注情報!AD284))</f>
        <v/>
      </c>
      <c r="U43" s="138" t="str">
        <f>IF(ISERROR(発注情報!AE284)=TRUE,"",IF(OR(発注情報!AE284="",発注情報!AE284=0),"",発注情報!AE284))</f>
        <v/>
      </c>
      <c r="V43" s="138" t="str">
        <f>IF(ISERROR(発注情報!AF284)=TRUE,"",IF(OR(発注情報!AF284="",発注情報!AF284=0),"",発注情報!AF284))</f>
        <v/>
      </c>
      <c r="W43" s="138" t="str">
        <f>IF(ISERROR(発注情報!AG284)=TRUE,"",IF(OR(発注情報!AG284="",発注情報!AG284=0),"",発注情報!AG284))</f>
        <v/>
      </c>
      <c r="X43" s="138" t="str">
        <f>IF(ISERROR(発注情報!AH284)=TRUE,"",IF(OR(発注情報!AH284="",発注情報!AH284=0),"",発注情報!AH284))</f>
        <v/>
      </c>
      <c r="Y43" s="138" t="str">
        <f>IF(ISERROR(発注情報!AI284)=TRUE,"",IF(OR(発注情報!AI284="",発注情報!AI284=0),"",発注情報!AI284))</f>
        <v/>
      </c>
      <c r="Z43" s="138" t="str">
        <f>IF(ISERROR(発注情報!AJ284)=TRUE,"",IF(OR(発注情報!AJ284="",発注情報!AJ284=0),"",発注情報!AJ284))</f>
        <v/>
      </c>
      <c r="AA43" s="138" t="str">
        <f>IF(ISERROR(発注情報!AK284)=TRUE,"",IF(OR(発注情報!AK284="",発注情報!AK284=0),"",発注情報!AK284))</f>
        <v/>
      </c>
      <c r="AB43" s="138" t="str">
        <f>IF(ISERROR(発注情報!AL284)=TRUE,"",IF(OR(発注情報!AL284="",発注情報!AL284=0),"",発注情報!AL284))</f>
        <v/>
      </c>
      <c r="AC43" s="138" t="str">
        <f>IF(ISERROR(発注情報!AM284)=TRUE,"",IF(OR(発注情報!AM284="",発注情報!AM284=0),"",発注情報!AM284))</f>
        <v/>
      </c>
      <c r="AD43" s="138" t="str">
        <f>IF(ISERROR(発注情報!AN284)=TRUE,"",IF(OR(発注情報!AN284="",発注情報!AN284=0),"",発注情報!AN284))</f>
        <v/>
      </c>
      <c r="AE43" s="138" t="str">
        <f>IF(ISERROR(発注情報!AO284)=TRUE,"",IF(OR(発注情報!AO284="",発注情報!AO284=0),"",発注情報!AO284))</f>
        <v/>
      </c>
      <c r="AF43" s="138" t="str">
        <f>IF(ISERROR(発注情報!AP284)=TRUE,"",IF(OR(発注情報!AP284="",発注情報!AP284=0),"",発注情報!AP284))</f>
        <v/>
      </c>
      <c r="AG43" s="138" t="str">
        <f>IF(ISERROR(発注情報!AQ284)=TRUE,"",IF(OR(発注情報!AQ284="",発注情報!AQ284=0),"",発注情報!AQ284))</f>
        <v/>
      </c>
      <c r="AH43" s="141" t="str">
        <f>IF(ISERROR(発注情報!AR284)=TRUE,"",IF(OR(発注情報!AR284="",発注情報!AR284=0),"",発注情報!AR284))</f>
        <v/>
      </c>
      <c r="AI43" s="137" t="str">
        <f>IF(ISERROR(発注情報!AS284)=TRUE,"",IF(OR(発注情報!AS284="",発注情報!AS284=0),"",発注情報!AS284))</f>
        <v/>
      </c>
    </row>
    <row r="44" spans="1:57" ht="18.75" customHeight="1" x14ac:dyDescent="0.15">
      <c r="A44" s="129" t="str">
        <f t="shared" si="2"/>
        <v/>
      </c>
      <c r="B44" s="134" t="str">
        <f>IF(ISERROR(発注情報!L285)=TRUE,"",IF(OR(発注情報!L285="",発注情報!L285=0),"",IF(発注情報!K285=発注情報!$K$120,発注情報!L285&amp;" (SUP.)",IF(発注情報!K285=発注情報!$K$121,発注情報!L285&amp;" (EXH.)",発注情報!L285))))</f>
        <v/>
      </c>
      <c r="C44" s="130" t="str">
        <f>IF(ISERROR(発注情報!M285)=TRUE,"",IF(OR(発注情報!M285="",発注情報!M285=0),"",発注情報!M285))</f>
        <v/>
      </c>
      <c r="D44" s="130" t="str">
        <f>IF(C44="","",C44*発注情報!$D$2)</f>
        <v/>
      </c>
      <c r="E44" s="200" t="str">
        <f>IF(ISERROR(発注情報!O285)=TRUE,"",IF(OR(発注情報!O285="",発注情報!O285=0),"",発注情報!O285))</f>
        <v/>
      </c>
      <c r="F44" s="200" t="str">
        <f>IF(ISERROR(発注情報!P285)=TRUE,"",IF(OR(発注情報!P285="",発注情報!P285=0),"",発注情報!P285))</f>
        <v/>
      </c>
      <c r="G44" s="200" t="str">
        <f>IF(ISERROR(発注情報!Q285)=TRUE,"",IF(OR(発注情報!Q285="",発注情報!Q285=0),"",発注情報!Q285))</f>
        <v/>
      </c>
      <c r="H44" s="141" t="str">
        <f>IF(ISERROR(発注情報!R285)=TRUE,"",IF(OR(発注情報!R285="",発注情報!R285=0),"",発注情報!R285))</f>
        <v/>
      </c>
      <c r="I44" s="137" t="str">
        <f>IF(ISERROR(発注情報!S285)=TRUE,"",IF(OR(発注情報!S285="",発注情報!S285=0),"",発注情報!S285))</f>
        <v/>
      </c>
      <c r="J44" s="138" t="str">
        <f>IF(ISERROR(発注情報!T285)=TRUE,"",IF(OR(発注情報!T285="",発注情報!T285=0),"",発注情報!T285))</f>
        <v/>
      </c>
      <c r="K44" s="138" t="str">
        <f>IF(ISERROR(発注情報!U285)=TRUE,"",IF(OR(発注情報!U285="",発注情報!U285=0),"",発注情報!U285))</f>
        <v/>
      </c>
      <c r="L44" s="138" t="str">
        <f>IF(ISERROR(発注情報!V285)=TRUE,"",IF(OR(発注情報!V285="",発注情報!V285=0),"",発注情報!V285))</f>
        <v/>
      </c>
      <c r="M44" s="138" t="str">
        <f>IF(ISERROR(発注情報!W285)=TRUE,"",IF(OR(発注情報!W285="",発注情報!W285=0),"",発注情報!W285))</f>
        <v/>
      </c>
      <c r="N44" s="138" t="str">
        <f>IF(ISERROR(発注情報!X285)=TRUE,"",IF(OR(発注情報!X285="",発注情報!X285=0),"",発注情報!X285))</f>
        <v/>
      </c>
      <c r="O44" s="138" t="str">
        <f>IF(ISERROR(発注情報!Y285)=TRUE,"",IF(OR(発注情報!Y285="",発注情報!Y285=0),"",発注情報!Y285))</f>
        <v/>
      </c>
      <c r="P44" s="138" t="str">
        <f>IF(ISERROR(発注情報!Z285)=TRUE,"",IF(OR(発注情報!Z285="",発注情報!Z285=0),"",発注情報!Z285))</f>
        <v/>
      </c>
      <c r="Q44" s="138" t="str">
        <f>IF(ISERROR(発注情報!AA285)=TRUE,"",IF(OR(発注情報!AA285="",発注情報!AA285=0),"",発注情報!AA285))</f>
        <v/>
      </c>
      <c r="R44" s="138" t="str">
        <f>IF(ISERROR(発注情報!AB285)=TRUE,"",IF(OR(発注情報!AB285="",発注情報!AB285=0),"",発注情報!AB285))</f>
        <v/>
      </c>
      <c r="S44" s="138" t="str">
        <f>IF(ISERROR(発注情報!AC285)=TRUE,"",IF(OR(発注情報!AC285="",発注情報!AC285=0),"",発注情報!AC285))</f>
        <v/>
      </c>
      <c r="T44" s="138" t="str">
        <f>IF(ISERROR(発注情報!AD285)=TRUE,"",IF(OR(発注情報!AD285="",発注情報!AD285=0),"",発注情報!AD285))</f>
        <v/>
      </c>
      <c r="U44" s="138" t="str">
        <f>IF(ISERROR(発注情報!AE285)=TRUE,"",IF(OR(発注情報!AE285="",発注情報!AE285=0),"",発注情報!AE285))</f>
        <v/>
      </c>
      <c r="V44" s="138" t="str">
        <f>IF(ISERROR(発注情報!AF285)=TRUE,"",IF(OR(発注情報!AF285="",発注情報!AF285=0),"",発注情報!AF285))</f>
        <v/>
      </c>
      <c r="W44" s="138" t="str">
        <f>IF(ISERROR(発注情報!AG285)=TRUE,"",IF(OR(発注情報!AG285="",発注情報!AG285=0),"",発注情報!AG285))</f>
        <v/>
      </c>
      <c r="X44" s="138" t="str">
        <f>IF(ISERROR(発注情報!AH285)=TRUE,"",IF(OR(発注情報!AH285="",発注情報!AH285=0),"",発注情報!AH285))</f>
        <v/>
      </c>
      <c r="Y44" s="138" t="str">
        <f>IF(ISERROR(発注情報!AI285)=TRUE,"",IF(OR(発注情報!AI285="",発注情報!AI285=0),"",発注情報!AI285))</f>
        <v/>
      </c>
      <c r="Z44" s="138" t="str">
        <f>IF(ISERROR(発注情報!AJ285)=TRUE,"",IF(OR(発注情報!AJ285="",発注情報!AJ285=0),"",発注情報!AJ285))</f>
        <v/>
      </c>
      <c r="AA44" s="138" t="str">
        <f>IF(ISERROR(発注情報!AK285)=TRUE,"",IF(OR(発注情報!AK285="",発注情報!AK285=0),"",発注情報!AK285))</f>
        <v/>
      </c>
      <c r="AB44" s="138" t="str">
        <f>IF(ISERROR(発注情報!AL285)=TRUE,"",IF(OR(発注情報!AL285="",発注情報!AL285=0),"",発注情報!AL285))</f>
        <v/>
      </c>
      <c r="AC44" s="138" t="str">
        <f>IF(ISERROR(発注情報!AM285)=TRUE,"",IF(OR(発注情報!AM285="",発注情報!AM285=0),"",発注情報!AM285))</f>
        <v/>
      </c>
      <c r="AD44" s="138" t="str">
        <f>IF(ISERROR(発注情報!AN285)=TRUE,"",IF(OR(発注情報!AN285="",発注情報!AN285=0),"",発注情報!AN285))</f>
        <v/>
      </c>
      <c r="AE44" s="138" t="str">
        <f>IF(ISERROR(発注情報!AO285)=TRUE,"",IF(OR(発注情報!AO285="",発注情報!AO285=0),"",発注情報!AO285))</f>
        <v/>
      </c>
      <c r="AF44" s="138" t="str">
        <f>IF(ISERROR(発注情報!AP285)=TRUE,"",IF(OR(発注情報!AP285="",発注情報!AP285=0),"",発注情報!AP285))</f>
        <v/>
      </c>
      <c r="AG44" s="138" t="str">
        <f>IF(ISERROR(発注情報!AQ285)=TRUE,"",IF(OR(発注情報!AQ285="",発注情報!AQ285=0),"",発注情報!AQ285))</f>
        <v/>
      </c>
      <c r="AH44" s="141" t="str">
        <f>IF(ISERROR(発注情報!AR285)=TRUE,"",IF(OR(発注情報!AR285="",発注情報!AR285=0),"",発注情報!AR285))</f>
        <v/>
      </c>
      <c r="AI44" s="137" t="str">
        <f>IF(ISERROR(発注情報!AS285)=TRUE,"",IF(OR(発注情報!AS285="",発注情報!AS285=0),"",発注情報!AS285))</f>
        <v/>
      </c>
    </row>
    <row r="45" spans="1:57" ht="18.75" customHeight="1" x14ac:dyDescent="0.15">
      <c r="A45" s="129" t="str">
        <f t="shared" si="2"/>
        <v/>
      </c>
      <c r="B45" s="134" t="str">
        <f>IF(ISERROR(発注情報!L286)=TRUE,"",IF(OR(発注情報!L286="",発注情報!L286=0),"",IF(発注情報!K286=発注情報!$K$120,発注情報!L286&amp;" (SUP.)",IF(発注情報!K286=発注情報!$K$121,発注情報!L286&amp;" (EXH.)",発注情報!L286))))</f>
        <v/>
      </c>
      <c r="C45" s="130" t="str">
        <f>IF(ISERROR(発注情報!M286)=TRUE,"",IF(OR(発注情報!M286="",発注情報!M286=0),"",発注情報!M286))</f>
        <v/>
      </c>
      <c r="D45" s="130" t="str">
        <f>IF(C45="","",C45*発注情報!$D$2)</f>
        <v/>
      </c>
      <c r="E45" s="200" t="str">
        <f>IF(ISERROR(発注情報!O286)=TRUE,"",IF(OR(発注情報!O286="",発注情報!O286=0),"",発注情報!O286))</f>
        <v/>
      </c>
      <c r="F45" s="200" t="str">
        <f>IF(ISERROR(発注情報!P286)=TRUE,"",IF(OR(発注情報!P286="",発注情報!P286=0),"",発注情報!P286))</f>
        <v/>
      </c>
      <c r="G45" s="200" t="str">
        <f>IF(ISERROR(発注情報!Q286)=TRUE,"",IF(OR(発注情報!Q286="",発注情報!Q286=0),"",発注情報!Q286))</f>
        <v/>
      </c>
      <c r="H45" s="141" t="str">
        <f>IF(ISERROR(発注情報!R286)=TRUE,"",IF(OR(発注情報!R286="",発注情報!R286=0),"",発注情報!R286))</f>
        <v/>
      </c>
      <c r="I45" s="137" t="str">
        <f>IF(ISERROR(発注情報!S286)=TRUE,"",IF(OR(発注情報!S286="",発注情報!S286=0),"",発注情報!S286))</f>
        <v/>
      </c>
      <c r="J45" s="138" t="str">
        <f>IF(ISERROR(発注情報!T286)=TRUE,"",IF(OR(発注情報!T286="",発注情報!T286=0),"",発注情報!T286))</f>
        <v/>
      </c>
      <c r="K45" s="138" t="str">
        <f>IF(ISERROR(発注情報!U286)=TRUE,"",IF(OR(発注情報!U286="",発注情報!U286=0),"",発注情報!U286))</f>
        <v/>
      </c>
      <c r="L45" s="138" t="str">
        <f>IF(ISERROR(発注情報!V286)=TRUE,"",IF(OR(発注情報!V286="",発注情報!V286=0),"",発注情報!V286))</f>
        <v/>
      </c>
      <c r="M45" s="138" t="str">
        <f>IF(ISERROR(発注情報!W286)=TRUE,"",IF(OR(発注情報!W286="",発注情報!W286=0),"",発注情報!W286))</f>
        <v/>
      </c>
      <c r="N45" s="138" t="str">
        <f>IF(ISERROR(発注情報!X286)=TRUE,"",IF(OR(発注情報!X286="",発注情報!X286=0),"",発注情報!X286))</f>
        <v/>
      </c>
      <c r="O45" s="138" t="str">
        <f>IF(ISERROR(発注情報!Y286)=TRUE,"",IF(OR(発注情報!Y286="",発注情報!Y286=0),"",発注情報!Y286))</f>
        <v/>
      </c>
      <c r="P45" s="138" t="str">
        <f>IF(ISERROR(発注情報!Z286)=TRUE,"",IF(OR(発注情報!Z286="",発注情報!Z286=0),"",発注情報!Z286))</f>
        <v/>
      </c>
      <c r="Q45" s="138" t="str">
        <f>IF(ISERROR(発注情報!AA286)=TRUE,"",IF(OR(発注情報!AA286="",発注情報!AA286=0),"",発注情報!AA286))</f>
        <v/>
      </c>
      <c r="R45" s="138" t="str">
        <f>IF(ISERROR(発注情報!AB286)=TRUE,"",IF(OR(発注情報!AB286="",発注情報!AB286=0),"",発注情報!AB286))</f>
        <v/>
      </c>
      <c r="S45" s="138" t="str">
        <f>IF(ISERROR(発注情報!AC286)=TRUE,"",IF(OR(発注情報!AC286="",発注情報!AC286=0),"",発注情報!AC286))</f>
        <v/>
      </c>
      <c r="T45" s="138" t="str">
        <f>IF(ISERROR(発注情報!AD286)=TRUE,"",IF(OR(発注情報!AD286="",発注情報!AD286=0),"",発注情報!AD286))</f>
        <v/>
      </c>
      <c r="U45" s="138" t="str">
        <f>IF(ISERROR(発注情報!AE286)=TRUE,"",IF(OR(発注情報!AE286="",発注情報!AE286=0),"",発注情報!AE286))</f>
        <v/>
      </c>
      <c r="V45" s="138" t="str">
        <f>IF(ISERROR(発注情報!AF286)=TRUE,"",IF(OR(発注情報!AF286="",発注情報!AF286=0),"",発注情報!AF286))</f>
        <v/>
      </c>
      <c r="W45" s="138" t="str">
        <f>IF(ISERROR(発注情報!AG286)=TRUE,"",IF(OR(発注情報!AG286="",発注情報!AG286=0),"",発注情報!AG286))</f>
        <v/>
      </c>
      <c r="X45" s="138" t="str">
        <f>IF(ISERROR(発注情報!AH286)=TRUE,"",IF(OR(発注情報!AH286="",発注情報!AH286=0),"",発注情報!AH286))</f>
        <v/>
      </c>
      <c r="Y45" s="138" t="str">
        <f>IF(ISERROR(発注情報!AI286)=TRUE,"",IF(OR(発注情報!AI286="",発注情報!AI286=0),"",発注情報!AI286))</f>
        <v/>
      </c>
      <c r="Z45" s="138" t="str">
        <f>IF(ISERROR(発注情報!AJ286)=TRUE,"",IF(OR(発注情報!AJ286="",発注情報!AJ286=0),"",発注情報!AJ286))</f>
        <v/>
      </c>
      <c r="AA45" s="138" t="str">
        <f>IF(ISERROR(発注情報!AK286)=TRUE,"",IF(OR(発注情報!AK286="",発注情報!AK286=0),"",発注情報!AK286))</f>
        <v/>
      </c>
      <c r="AB45" s="138" t="str">
        <f>IF(ISERROR(発注情報!AL286)=TRUE,"",IF(OR(発注情報!AL286="",発注情報!AL286=0),"",発注情報!AL286))</f>
        <v/>
      </c>
      <c r="AC45" s="138" t="str">
        <f>IF(ISERROR(発注情報!AM286)=TRUE,"",IF(OR(発注情報!AM286="",発注情報!AM286=0),"",発注情報!AM286))</f>
        <v/>
      </c>
      <c r="AD45" s="138" t="str">
        <f>IF(ISERROR(発注情報!AN286)=TRUE,"",IF(OR(発注情報!AN286="",発注情報!AN286=0),"",発注情報!AN286))</f>
        <v/>
      </c>
      <c r="AE45" s="138" t="str">
        <f>IF(ISERROR(発注情報!AO286)=TRUE,"",IF(OR(発注情報!AO286="",発注情報!AO286=0),"",発注情報!AO286))</f>
        <v/>
      </c>
      <c r="AF45" s="138" t="str">
        <f>IF(ISERROR(発注情報!AP286)=TRUE,"",IF(OR(発注情報!AP286="",発注情報!AP286=0),"",発注情報!AP286))</f>
        <v/>
      </c>
      <c r="AG45" s="138" t="str">
        <f>IF(ISERROR(発注情報!AQ286)=TRUE,"",IF(OR(発注情報!AQ286="",発注情報!AQ286=0),"",発注情報!AQ286))</f>
        <v/>
      </c>
      <c r="AH45" s="141" t="str">
        <f>IF(ISERROR(発注情報!AR286)=TRUE,"",IF(OR(発注情報!AR286="",発注情報!AR286=0),"",発注情報!AR286))</f>
        <v/>
      </c>
      <c r="AI45" s="137" t="str">
        <f>IF(ISERROR(発注情報!AS286)=TRUE,"",IF(OR(発注情報!AS286="",発注情報!AS286=0),"",発注情報!AS286))</f>
        <v/>
      </c>
    </row>
    <row r="46" spans="1:57" ht="18.75" customHeight="1" x14ac:dyDescent="0.15">
      <c r="A46" s="129" t="str">
        <f t="shared" si="2"/>
        <v/>
      </c>
      <c r="B46" s="134" t="str">
        <f>IF(ISERROR(発注情報!L287)=TRUE,"",IF(OR(発注情報!L287="",発注情報!L287=0),"",IF(発注情報!K287=発注情報!$K$120,発注情報!L287&amp;" (SUP.)",IF(発注情報!K287=発注情報!$K$121,発注情報!L287&amp;" (EXH.)",発注情報!L287))))</f>
        <v/>
      </c>
      <c r="C46" s="130" t="str">
        <f>IF(ISERROR(発注情報!M287)=TRUE,"",IF(OR(発注情報!M287="",発注情報!M287=0),"",発注情報!M287))</f>
        <v/>
      </c>
      <c r="D46" s="130" t="str">
        <f>IF(C46="","",C46*発注情報!$D$2)</f>
        <v/>
      </c>
      <c r="E46" s="200" t="str">
        <f>IF(ISERROR(発注情報!O287)=TRUE,"",IF(OR(発注情報!O287="",発注情報!O287=0),"",発注情報!O287))</f>
        <v/>
      </c>
      <c r="F46" s="200" t="str">
        <f>IF(ISERROR(発注情報!P287)=TRUE,"",IF(OR(発注情報!P287="",発注情報!P287=0),"",発注情報!P287))</f>
        <v/>
      </c>
      <c r="G46" s="200" t="str">
        <f>IF(ISERROR(発注情報!Q287)=TRUE,"",IF(OR(発注情報!Q287="",発注情報!Q287=0),"",発注情報!Q287))</f>
        <v/>
      </c>
      <c r="H46" s="141" t="str">
        <f>IF(ISERROR(発注情報!R287)=TRUE,"",IF(OR(発注情報!R287="",発注情報!R287=0),"",発注情報!R287))</f>
        <v/>
      </c>
      <c r="I46" s="137" t="str">
        <f>IF(ISERROR(発注情報!S287)=TRUE,"",IF(OR(発注情報!S287="",発注情報!S287=0),"",発注情報!S287))</f>
        <v/>
      </c>
      <c r="J46" s="138" t="str">
        <f>IF(ISERROR(発注情報!T287)=TRUE,"",IF(OR(発注情報!T287="",発注情報!T287=0),"",発注情報!T287))</f>
        <v/>
      </c>
      <c r="K46" s="138" t="str">
        <f>IF(ISERROR(発注情報!U287)=TRUE,"",IF(OR(発注情報!U287="",発注情報!U287=0),"",発注情報!U287))</f>
        <v/>
      </c>
      <c r="L46" s="138" t="str">
        <f>IF(ISERROR(発注情報!V287)=TRUE,"",IF(OR(発注情報!V287="",発注情報!V287=0),"",発注情報!V287))</f>
        <v/>
      </c>
      <c r="M46" s="138" t="str">
        <f>IF(ISERROR(発注情報!W287)=TRUE,"",IF(OR(発注情報!W287="",発注情報!W287=0),"",発注情報!W287))</f>
        <v/>
      </c>
      <c r="N46" s="138" t="str">
        <f>IF(ISERROR(発注情報!X287)=TRUE,"",IF(OR(発注情報!X287="",発注情報!X287=0),"",発注情報!X287))</f>
        <v/>
      </c>
      <c r="O46" s="138" t="str">
        <f>IF(ISERROR(発注情報!Y287)=TRUE,"",IF(OR(発注情報!Y287="",発注情報!Y287=0),"",発注情報!Y287))</f>
        <v/>
      </c>
      <c r="P46" s="138" t="str">
        <f>IF(ISERROR(発注情報!Z287)=TRUE,"",IF(OR(発注情報!Z287="",発注情報!Z287=0),"",発注情報!Z287))</f>
        <v/>
      </c>
      <c r="Q46" s="138" t="str">
        <f>IF(ISERROR(発注情報!AA287)=TRUE,"",IF(OR(発注情報!AA287="",発注情報!AA287=0),"",発注情報!AA287))</f>
        <v/>
      </c>
      <c r="R46" s="138" t="str">
        <f>IF(ISERROR(発注情報!AB287)=TRUE,"",IF(OR(発注情報!AB287="",発注情報!AB287=0),"",発注情報!AB287))</f>
        <v/>
      </c>
      <c r="S46" s="138" t="str">
        <f>IF(ISERROR(発注情報!AC287)=TRUE,"",IF(OR(発注情報!AC287="",発注情報!AC287=0),"",発注情報!AC287))</f>
        <v/>
      </c>
      <c r="T46" s="138" t="str">
        <f>IF(ISERROR(発注情報!AD287)=TRUE,"",IF(OR(発注情報!AD287="",発注情報!AD287=0),"",発注情報!AD287))</f>
        <v/>
      </c>
      <c r="U46" s="138" t="str">
        <f>IF(ISERROR(発注情報!AE287)=TRUE,"",IF(OR(発注情報!AE287="",発注情報!AE287=0),"",発注情報!AE287))</f>
        <v/>
      </c>
      <c r="V46" s="138" t="str">
        <f>IF(ISERROR(発注情報!AF287)=TRUE,"",IF(OR(発注情報!AF287="",発注情報!AF287=0),"",発注情報!AF287))</f>
        <v/>
      </c>
      <c r="W46" s="138" t="str">
        <f>IF(ISERROR(発注情報!AG287)=TRUE,"",IF(OR(発注情報!AG287="",発注情報!AG287=0),"",発注情報!AG287))</f>
        <v/>
      </c>
      <c r="X46" s="138" t="str">
        <f>IF(ISERROR(発注情報!AH287)=TRUE,"",IF(OR(発注情報!AH287="",発注情報!AH287=0),"",発注情報!AH287))</f>
        <v/>
      </c>
      <c r="Y46" s="138" t="str">
        <f>IF(ISERROR(発注情報!AI287)=TRUE,"",IF(OR(発注情報!AI287="",発注情報!AI287=0),"",発注情報!AI287))</f>
        <v/>
      </c>
      <c r="Z46" s="138" t="str">
        <f>IF(ISERROR(発注情報!AJ287)=TRUE,"",IF(OR(発注情報!AJ287="",発注情報!AJ287=0),"",発注情報!AJ287))</f>
        <v/>
      </c>
      <c r="AA46" s="138" t="str">
        <f>IF(ISERROR(発注情報!AK287)=TRUE,"",IF(OR(発注情報!AK287="",発注情報!AK287=0),"",発注情報!AK287))</f>
        <v/>
      </c>
      <c r="AB46" s="138" t="str">
        <f>IF(ISERROR(発注情報!AL287)=TRUE,"",IF(OR(発注情報!AL287="",発注情報!AL287=0),"",発注情報!AL287))</f>
        <v/>
      </c>
      <c r="AC46" s="138" t="str">
        <f>IF(ISERROR(発注情報!AM287)=TRUE,"",IF(OR(発注情報!AM287="",発注情報!AM287=0),"",発注情報!AM287))</f>
        <v/>
      </c>
      <c r="AD46" s="138" t="str">
        <f>IF(ISERROR(発注情報!AN287)=TRUE,"",IF(OR(発注情報!AN287="",発注情報!AN287=0),"",発注情報!AN287))</f>
        <v/>
      </c>
      <c r="AE46" s="138" t="str">
        <f>IF(ISERROR(発注情報!AO287)=TRUE,"",IF(OR(発注情報!AO287="",発注情報!AO287=0),"",発注情報!AO287))</f>
        <v/>
      </c>
      <c r="AF46" s="138" t="str">
        <f>IF(ISERROR(発注情報!AP287)=TRUE,"",IF(OR(発注情報!AP287="",発注情報!AP287=0),"",発注情報!AP287))</f>
        <v/>
      </c>
      <c r="AG46" s="138" t="str">
        <f>IF(ISERROR(発注情報!AQ287)=TRUE,"",IF(OR(発注情報!AQ287="",発注情報!AQ287=0),"",発注情報!AQ287))</f>
        <v/>
      </c>
      <c r="AH46" s="141" t="str">
        <f>IF(ISERROR(発注情報!AR287)=TRUE,"",IF(OR(発注情報!AR287="",発注情報!AR287=0),"",発注情報!AR287))</f>
        <v/>
      </c>
      <c r="AI46" s="137" t="str">
        <f>IF(ISERROR(発注情報!AS287)=TRUE,"",IF(OR(発注情報!AS287="",発注情報!AS287=0),"",発注情報!AS287))</f>
        <v/>
      </c>
    </row>
    <row r="47" spans="1:57" ht="18.75" customHeight="1" x14ac:dyDescent="0.15">
      <c r="A47" s="129" t="str">
        <f t="shared" si="2"/>
        <v/>
      </c>
      <c r="B47" s="134" t="str">
        <f>IF(ISERROR(発注情報!L288)=TRUE,"",IF(OR(発注情報!L288="",発注情報!L288=0),"",IF(発注情報!K288=発注情報!$K$120,発注情報!L288&amp;" (SUP.)",IF(発注情報!K288=発注情報!$K$121,発注情報!L288&amp;" (EXH.)",発注情報!L288))))</f>
        <v/>
      </c>
      <c r="C47" s="130" t="str">
        <f>IF(ISERROR(発注情報!M288)=TRUE,"",IF(OR(発注情報!M288="",発注情報!M288=0),"",発注情報!M288))</f>
        <v/>
      </c>
      <c r="D47" s="130" t="str">
        <f>IF(C47="","",C47*発注情報!$D$2)</f>
        <v/>
      </c>
      <c r="E47" s="200" t="str">
        <f>IF(ISERROR(発注情報!O288)=TRUE,"",IF(OR(発注情報!O288="",発注情報!O288=0),"",発注情報!O288))</f>
        <v/>
      </c>
      <c r="F47" s="200" t="str">
        <f>IF(ISERROR(発注情報!P288)=TRUE,"",IF(OR(発注情報!P288="",発注情報!P288=0),"",発注情報!P288))</f>
        <v/>
      </c>
      <c r="G47" s="200" t="str">
        <f>IF(ISERROR(発注情報!Q288)=TRUE,"",IF(OR(発注情報!Q288="",発注情報!Q288=0),"",発注情報!Q288))</f>
        <v/>
      </c>
      <c r="H47" s="141" t="str">
        <f>IF(ISERROR(発注情報!R288)=TRUE,"",IF(OR(発注情報!R288="",発注情報!R288=0),"",発注情報!R288))</f>
        <v/>
      </c>
      <c r="I47" s="137" t="str">
        <f>IF(ISERROR(発注情報!S288)=TRUE,"",IF(OR(発注情報!S288="",発注情報!S288=0),"",発注情報!S288))</f>
        <v/>
      </c>
      <c r="J47" s="138" t="str">
        <f>IF(ISERROR(発注情報!T288)=TRUE,"",IF(OR(発注情報!T288="",発注情報!T288=0),"",発注情報!T288))</f>
        <v/>
      </c>
      <c r="K47" s="138" t="str">
        <f>IF(ISERROR(発注情報!U288)=TRUE,"",IF(OR(発注情報!U288="",発注情報!U288=0),"",発注情報!U288))</f>
        <v/>
      </c>
      <c r="L47" s="138" t="str">
        <f>IF(ISERROR(発注情報!V288)=TRUE,"",IF(OR(発注情報!V288="",発注情報!V288=0),"",発注情報!V288))</f>
        <v/>
      </c>
      <c r="M47" s="138" t="str">
        <f>IF(ISERROR(発注情報!W288)=TRUE,"",IF(OR(発注情報!W288="",発注情報!W288=0),"",発注情報!W288))</f>
        <v/>
      </c>
      <c r="N47" s="138" t="str">
        <f>IF(ISERROR(発注情報!X288)=TRUE,"",IF(OR(発注情報!X288="",発注情報!X288=0),"",発注情報!X288))</f>
        <v/>
      </c>
      <c r="O47" s="138" t="str">
        <f>IF(ISERROR(発注情報!Y288)=TRUE,"",IF(OR(発注情報!Y288="",発注情報!Y288=0),"",発注情報!Y288))</f>
        <v/>
      </c>
      <c r="P47" s="138" t="str">
        <f>IF(ISERROR(発注情報!Z288)=TRUE,"",IF(OR(発注情報!Z288="",発注情報!Z288=0),"",発注情報!Z288))</f>
        <v/>
      </c>
      <c r="Q47" s="138" t="str">
        <f>IF(ISERROR(発注情報!AA288)=TRUE,"",IF(OR(発注情報!AA288="",発注情報!AA288=0),"",発注情報!AA288))</f>
        <v/>
      </c>
      <c r="R47" s="138" t="str">
        <f>IF(ISERROR(発注情報!AB288)=TRUE,"",IF(OR(発注情報!AB288="",発注情報!AB288=0),"",発注情報!AB288))</f>
        <v/>
      </c>
      <c r="S47" s="138" t="str">
        <f>IF(ISERROR(発注情報!AC288)=TRUE,"",IF(OR(発注情報!AC288="",発注情報!AC288=0),"",発注情報!AC288))</f>
        <v/>
      </c>
      <c r="T47" s="138" t="str">
        <f>IF(ISERROR(発注情報!AD288)=TRUE,"",IF(OR(発注情報!AD288="",発注情報!AD288=0),"",発注情報!AD288))</f>
        <v/>
      </c>
      <c r="U47" s="138" t="str">
        <f>IF(ISERROR(発注情報!AE288)=TRUE,"",IF(OR(発注情報!AE288="",発注情報!AE288=0),"",発注情報!AE288))</f>
        <v/>
      </c>
      <c r="V47" s="138" t="str">
        <f>IF(ISERROR(発注情報!AF288)=TRUE,"",IF(OR(発注情報!AF288="",発注情報!AF288=0),"",発注情報!AF288))</f>
        <v/>
      </c>
      <c r="W47" s="138" t="str">
        <f>IF(ISERROR(発注情報!AG288)=TRUE,"",IF(OR(発注情報!AG288="",発注情報!AG288=0),"",発注情報!AG288))</f>
        <v/>
      </c>
      <c r="X47" s="138" t="str">
        <f>IF(ISERROR(発注情報!AH288)=TRUE,"",IF(OR(発注情報!AH288="",発注情報!AH288=0),"",発注情報!AH288))</f>
        <v/>
      </c>
      <c r="Y47" s="138" t="str">
        <f>IF(ISERROR(発注情報!AI288)=TRUE,"",IF(OR(発注情報!AI288="",発注情報!AI288=0),"",発注情報!AI288))</f>
        <v/>
      </c>
      <c r="Z47" s="138" t="str">
        <f>IF(ISERROR(発注情報!AJ288)=TRUE,"",IF(OR(発注情報!AJ288="",発注情報!AJ288=0),"",発注情報!AJ288))</f>
        <v/>
      </c>
      <c r="AA47" s="138" t="str">
        <f>IF(ISERROR(発注情報!AK288)=TRUE,"",IF(OR(発注情報!AK288="",発注情報!AK288=0),"",発注情報!AK288))</f>
        <v/>
      </c>
      <c r="AB47" s="138" t="str">
        <f>IF(ISERROR(発注情報!AL288)=TRUE,"",IF(OR(発注情報!AL288="",発注情報!AL288=0),"",発注情報!AL288))</f>
        <v/>
      </c>
      <c r="AC47" s="138" t="str">
        <f>IF(ISERROR(発注情報!AM288)=TRUE,"",IF(OR(発注情報!AM288="",発注情報!AM288=0),"",発注情報!AM288))</f>
        <v/>
      </c>
      <c r="AD47" s="138" t="str">
        <f>IF(ISERROR(発注情報!AN288)=TRUE,"",IF(OR(発注情報!AN288="",発注情報!AN288=0),"",発注情報!AN288))</f>
        <v/>
      </c>
      <c r="AE47" s="138" t="str">
        <f>IF(ISERROR(発注情報!AO288)=TRUE,"",IF(OR(発注情報!AO288="",発注情報!AO288=0),"",発注情報!AO288))</f>
        <v/>
      </c>
      <c r="AF47" s="138" t="str">
        <f>IF(ISERROR(発注情報!AP288)=TRUE,"",IF(OR(発注情報!AP288="",発注情報!AP288=0),"",発注情報!AP288))</f>
        <v/>
      </c>
      <c r="AG47" s="138" t="str">
        <f>IF(ISERROR(発注情報!AQ288)=TRUE,"",IF(OR(発注情報!AQ288="",発注情報!AQ288=0),"",発注情報!AQ288))</f>
        <v/>
      </c>
      <c r="AH47" s="141" t="str">
        <f>IF(ISERROR(発注情報!AR288)=TRUE,"",IF(OR(発注情報!AR288="",発注情報!AR288=0),"",発注情報!AR288))</f>
        <v/>
      </c>
      <c r="AI47" s="137" t="str">
        <f>IF(ISERROR(発注情報!AS288)=TRUE,"",IF(OR(発注情報!AS288="",発注情報!AS288=0),"",発注情報!AS288))</f>
        <v/>
      </c>
    </row>
    <row r="48" spans="1:57" ht="18.75" customHeight="1" x14ac:dyDescent="0.15">
      <c r="B48" s="201"/>
      <c r="D48" s="90"/>
      <c r="H48" s="202"/>
      <c r="I48" s="203"/>
      <c r="J48" s="20" t="str">
        <f>IF(OR(COUNTIF(J36:AG47,"A'")&gt;0,COUNTIF(J36:AG47,"B'")&gt;0,COUNTIF(J36:AG47,"A'B'")&gt;0),"A'＝上配管形バルブAポート、B'＝上配管形バルブBポート","")</f>
        <v/>
      </c>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2"/>
      <c r="AI48" s="203"/>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row>
    <row r="56" spans="2:35" ht="15.75" customHeight="1" x14ac:dyDescent="0.15">
      <c r="H56" s="155"/>
      <c r="I56" s="155"/>
      <c r="J56" s="155"/>
      <c r="K56" s="155"/>
      <c r="L56" s="155"/>
      <c r="M56" s="155"/>
      <c r="N56" s="155"/>
      <c r="O56" s="155"/>
      <c r="P56" s="155"/>
      <c r="Q56" s="155"/>
      <c r="R56" s="155"/>
      <c r="S56" s="155"/>
      <c r="T56" s="155"/>
      <c r="U56" s="155"/>
      <c r="V56" s="155"/>
      <c r="W56" s="155"/>
      <c r="X56" s="155"/>
      <c r="Y56" s="155"/>
      <c r="Z56" s="155"/>
      <c r="AA56" s="155"/>
      <c r="AB56" s="155"/>
      <c r="AC56" s="155"/>
      <c r="AD56" s="155"/>
      <c r="AE56" s="155"/>
      <c r="AF56" s="155"/>
      <c r="AG56" s="155"/>
      <c r="AH56" s="155"/>
    </row>
    <row r="57" spans="2:35" ht="15.75" customHeight="1" x14ac:dyDescent="0.1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row>
    <row r="58" spans="2:35" ht="15.75" customHeight="1" x14ac:dyDescent="0.1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row>
    <row r="59" spans="2:35" ht="15.75" customHeight="1" x14ac:dyDescent="0.1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row>
    <row r="60" spans="2:35" ht="15.75" customHeight="1" x14ac:dyDescent="0.1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row>
    <row r="61" spans="2:35" ht="15.75" customHeight="1" x14ac:dyDescent="0.1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row>
    <row r="62" spans="2:35" ht="15.75" customHeight="1" x14ac:dyDescent="0.1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row>
    <row r="63" spans="2:35" ht="17.25" customHeight="1" x14ac:dyDescent="0.15">
      <c r="AH63" s="709" t="str">
        <f>IF(B33="","",$AF$33)</f>
        <v/>
      </c>
      <c r="AI63" s="709"/>
    </row>
  </sheetData>
  <sheetProtection algorithmName="SHA-512" hashValue="OYM+IcE2kroKGc9pGm/5vMi9DSpmyeaNvSfXquTJANDx0pf36ZhnqGPyM1xiH9mmLj1cSSM+p1IVwDnfVFY8ow==" saltValue="zbaQ3ETrUFigYifKn6JgLQ==" spinCount="100000" sheet="1" objects="1" formatCells="0" selectLockedCells="1"/>
  <mergeCells count="32">
    <mergeCell ref="C1:D1"/>
    <mergeCell ref="O1:Q1"/>
    <mergeCell ref="Y1:AA1"/>
    <mergeCell ref="AB1:AG1"/>
    <mergeCell ref="H1:N1"/>
    <mergeCell ref="R1:X1"/>
    <mergeCell ref="X2:AB3"/>
    <mergeCell ref="V2:W3"/>
    <mergeCell ref="L3:U3"/>
    <mergeCell ref="I2:K2"/>
    <mergeCell ref="AH1:AI1"/>
    <mergeCell ref="I3:K3"/>
    <mergeCell ref="L2:O2"/>
    <mergeCell ref="P2:R2"/>
    <mergeCell ref="H30:I30"/>
    <mergeCell ref="D2:H3"/>
    <mergeCell ref="H6:I6"/>
    <mergeCell ref="S2:U2"/>
    <mergeCell ref="D4:H4"/>
    <mergeCell ref="H35:I35"/>
    <mergeCell ref="AH5:AI5"/>
    <mergeCell ref="I4:AI4"/>
    <mergeCell ref="AH6:AI6"/>
    <mergeCell ref="H32:I32"/>
    <mergeCell ref="H5:I5"/>
    <mergeCell ref="AH33:AI33"/>
    <mergeCell ref="AH63:AI63"/>
    <mergeCell ref="AH30:AI30"/>
    <mergeCell ref="AH32:AI32"/>
    <mergeCell ref="AC2:AD3"/>
    <mergeCell ref="AE2:AI3"/>
    <mergeCell ref="AH35:AI35"/>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58D-9E6B-4F64-BB96-B0E3998E27DE}">
  <dimension ref="A1:H138"/>
  <sheetViews>
    <sheetView showGridLines="0" workbookViewId="0">
      <selection activeCell="H1" sqref="H1"/>
    </sheetView>
  </sheetViews>
  <sheetFormatPr defaultRowHeight="13.5" x14ac:dyDescent="0.15"/>
  <cols>
    <col min="1" max="1" width="4.75" style="385" customWidth="1"/>
    <col min="2" max="2" width="60" style="382" customWidth="1"/>
    <col min="3" max="3" width="12.25" style="382" customWidth="1"/>
    <col min="4" max="4" width="13.625" style="382" customWidth="1"/>
    <col min="5" max="5" width="4.875" style="406" customWidth="1"/>
    <col min="6" max="6" width="9" style="96"/>
    <col min="7" max="7" width="10.375" style="417" customWidth="1"/>
    <col min="8" max="256" width="9" style="382"/>
    <col min="257" max="257" width="4.75" style="382" customWidth="1"/>
    <col min="258" max="258" width="60" style="382" customWidth="1"/>
    <col min="259" max="259" width="12.25" style="382" customWidth="1"/>
    <col min="260" max="260" width="13.625" style="382" customWidth="1"/>
    <col min="261" max="261" width="4.875" style="382" customWidth="1"/>
    <col min="262" max="262" width="9" style="382"/>
    <col min="263" max="263" width="10.375" style="382" customWidth="1"/>
    <col min="264" max="512" width="9" style="382"/>
    <col min="513" max="513" width="4.75" style="382" customWidth="1"/>
    <col min="514" max="514" width="60" style="382" customWidth="1"/>
    <col min="515" max="515" width="12.25" style="382" customWidth="1"/>
    <col min="516" max="516" width="13.625" style="382" customWidth="1"/>
    <col min="517" max="517" width="4.875" style="382" customWidth="1"/>
    <col min="518" max="518" width="9" style="382"/>
    <col min="519" max="519" width="10.375" style="382" customWidth="1"/>
    <col min="520" max="768" width="9" style="382"/>
    <col min="769" max="769" width="4.75" style="382" customWidth="1"/>
    <col min="770" max="770" width="60" style="382" customWidth="1"/>
    <col min="771" max="771" width="12.25" style="382" customWidth="1"/>
    <col min="772" max="772" width="13.625" style="382" customWidth="1"/>
    <col min="773" max="773" width="4.875" style="382" customWidth="1"/>
    <col min="774" max="774" width="9" style="382"/>
    <col min="775" max="775" width="10.375" style="382" customWidth="1"/>
    <col min="776" max="1024" width="9" style="382"/>
    <col min="1025" max="1025" width="4.75" style="382" customWidth="1"/>
    <col min="1026" max="1026" width="60" style="382" customWidth="1"/>
    <col min="1027" max="1027" width="12.25" style="382" customWidth="1"/>
    <col min="1028" max="1028" width="13.625" style="382" customWidth="1"/>
    <col min="1029" max="1029" width="4.875" style="382" customWidth="1"/>
    <col min="1030" max="1030" width="9" style="382"/>
    <col min="1031" max="1031" width="10.375" style="382" customWidth="1"/>
    <col min="1032" max="1280" width="9" style="382"/>
    <col min="1281" max="1281" width="4.75" style="382" customWidth="1"/>
    <col min="1282" max="1282" width="60" style="382" customWidth="1"/>
    <col min="1283" max="1283" width="12.25" style="382" customWidth="1"/>
    <col min="1284" max="1284" width="13.625" style="382" customWidth="1"/>
    <col min="1285" max="1285" width="4.875" style="382" customWidth="1"/>
    <col min="1286" max="1286" width="9" style="382"/>
    <col min="1287" max="1287" width="10.375" style="382" customWidth="1"/>
    <col min="1288" max="1536" width="9" style="382"/>
    <col min="1537" max="1537" width="4.75" style="382" customWidth="1"/>
    <col min="1538" max="1538" width="60" style="382" customWidth="1"/>
    <col min="1539" max="1539" width="12.25" style="382" customWidth="1"/>
    <col min="1540" max="1540" width="13.625" style="382" customWidth="1"/>
    <col min="1541" max="1541" width="4.875" style="382" customWidth="1"/>
    <col min="1542" max="1542" width="9" style="382"/>
    <col min="1543" max="1543" width="10.375" style="382" customWidth="1"/>
    <col min="1544" max="1792" width="9" style="382"/>
    <col min="1793" max="1793" width="4.75" style="382" customWidth="1"/>
    <col min="1794" max="1794" width="60" style="382" customWidth="1"/>
    <col min="1795" max="1795" width="12.25" style="382" customWidth="1"/>
    <col min="1796" max="1796" width="13.625" style="382" customWidth="1"/>
    <col min="1797" max="1797" width="4.875" style="382" customWidth="1"/>
    <col min="1798" max="1798" width="9" style="382"/>
    <col min="1799" max="1799" width="10.375" style="382" customWidth="1"/>
    <col min="1800" max="2048" width="9" style="382"/>
    <col min="2049" max="2049" width="4.75" style="382" customWidth="1"/>
    <col min="2050" max="2050" width="60" style="382" customWidth="1"/>
    <col min="2051" max="2051" width="12.25" style="382" customWidth="1"/>
    <col min="2052" max="2052" width="13.625" style="382" customWidth="1"/>
    <col min="2053" max="2053" width="4.875" style="382" customWidth="1"/>
    <col min="2054" max="2054" width="9" style="382"/>
    <col min="2055" max="2055" width="10.375" style="382" customWidth="1"/>
    <col min="2056" max="2304" width="9" style="382"/>
    <col min="2305" max="2305" width="4.75" style="382" customWidth="1"/>
    <col min="2306" max="2306" width="60" style="382" customWidth="1"/>
    <col min="2307" max="2307" width="12.25" style="382" customWidth="1"/>
    <col min="2308" max="2308" width="13.625" style="382" customWidth="1"/>
    <col min="2309" max="2309" width="4.875" style="382" customWidth="1"/>
    <col min="2310" max="2310" width="9" style="382"/>
    <col min="2311" max="2311" width="10.375" style="382" customWidth="1"/>
    <col min="2312" max="2560" width="9" style="382"/>
    <col min="2561" max="2561" width="4.75" style="382" customWidth="1"/>
    <col min="2562" max="2562" width="60" style="382" customWidth="1"/>
    <col min="2563" max="2563" width="12.25" style="382" customWidth="1"/>
    <col min="2564" max="2564" width="13.625" style="382" customWidth="1"/>
    <col min="2565" max="2565" width="4.875" style="382" customWidth="1"/>
    <col min="2566" max="2566" width="9" style="382"/>
    <col min="2567" max="2567" width="10.375" style="382" customWidth="1"/>
    <col min="2568" max="2816" width="9" style="382"/>
    <col min="2817" max="2817" width="4.75" style="382" customWidth="1"/>
    <col min="2818" max="2818" width="60" style="382" customWidth="1"/>
    <col min="2819" max="2819" width="12.25" style="382" customWidth="1"/>
    <col min="2820" max="2820" width="13.625" style="382" customWidth="1"/>
    <col min="2821" max="2821" width="4.875" style="382" customWidth="1"/>
    <col min="2822" max="2822" width="9" style="382"/>
    <col min="2823" max="2823" width="10.375" style="382" customWidth="1"/>
    <col min="2824" max="3072" width="9" style="382"/>
    <col min="3073" max="3073" width="4.75" style="382" customWidth="1"/>
    <col min="3074" max="3074" width="60" style="382" customWidth="1"/>
    <col min="3075" max="3075" width="12.25" style="382" customWidth="1"/>
    <col min="3076" max="3076" width="13.625" style="382" customWidth="1"/>
    <col min="3077" max="3077" width="4.875" style="382" customWidth="1"/>
    <col min="3078" max="3078" width="9" style="382"/>
    <col min="3079" max="3079" width="10.375" style="382" customWidth="1"/>
    <col min="3080" max="3328" width="9" style="382"/>
    <col min="3329" max="3329" width="4.75" style="382" customWidth="1"/>
    <col min="3330" max="3330" width="60" style="382" customWidth="1"/>
    <col min="3331" max="3331" width="12.25" style="382" customWidth="1"/>
    <col min="3332" max="3332" width="13.625" style="382" customWidth="1"/>
    <col min="3333" max="3333" width="4.875" style="382" customWidth="1"/>
    <col min="3334" max="3334" width="9" style="382"/>
    <col min="3335" max="3335" width="10.375" style="382" customWidth="1"/>
    <col min="3336" max="3584" width="9" style="382"/>
    <col min="3585" max="3585" width="4.75" style="382" customWidth="1"/>
    <col min="3586" max="3586" width="60" style="382" customWidth="1"/>
    <col min="3587" max="3587" width="12.25" style="382" customWidth="1"/>
    <col min="3588" max="3588" width="13.625" style="382" customWidth="1"/>
    <col min="3589" max="3589" width="4.875" style="382" customWidth="1"/>
    <col min="3590" max="3590" width="9" style="382"/>
    <col min="3591" max="3591" width="10.375" style="382" customWidth="1"/>
    <col min="3592" max="3840" width="9" style="382"/>
    <col min="3841" max="3841" width="4.75" style="382" customWidth="1"/>
    <col min="3842" max="3842" width="60" style="382" customWidth="1"/>
    <col min="3843" max="3843" width="12.25" style="382" customWidth="1"/>
    <col min="3844" max="3844" width="13.625" style="382" customWidth="1"/>
    <col min="3845" max="3845" width="4.875" style="382" customWidth="1"/>
    <col min="3846" max="3846" width="9" style="382"/>
    <col min="3847" max="3847" width="10.375" style="382" customWidth="1"/>
    <col min="3848" max="4096" width="9" style="382"/>
    <col min="4097" max="4097" width="4.75" style="382" customWidth="1"/>
    <col min="4098" max="4098" width="60" style="382" customWidth="1"/>
    <col min="4099" max="4099" width="12.25" style="382" customWidth="1"/>
    <col min="4100" max="4100" width="13.625" style="382" customWidth="1"/>
    <col min="4101" max="4101" width="4.875" style="382" customWidth="1"/>
    <col min="4102" max="4102" width="9" style="382"/>
    <col min="4103" max="4103" width="10.375" style="382" customWidth="1"/>
    <col min="4104" max="4352" width="9" style="382"/>
    <col min="4353" max="4353" width="4.75" style="382" customWidth="1"/>
    <col min="4354" max="4354" width="60" style="382" customWidth="1"/>
    <col min="4355" max="4355" width="12.25" style="382" customWidth="1"/>
    <col min="4356" max="4356" width="13.625" style="382" customWidth="1"/>
    <col min="4357" max="4357" width="4.875" style="382" customWidth="1"/>
    <col min="4358" max="4358" width="9" style="382"/>
    <col min="4359" max="4359" width="10.375" style="382" customWidth="1"/>
    <col min="4360" max="4608" width="9" style="382"/>
    <col min="4609" max="4609" width="4.75" style="382" customWidth="1"/>
    <col min="4610" max="4610" width="60" style="382" customWidth="1"/>
    <col min="4611" max="4611" width="12.25" style="382" customWidth="1"/>
    <col min="4612" max="4612" width="13.625" style="382" customWidth="1"/>
    <col min="4613" max="4613" width="4.875" style="382" customWidth="1"/>
    <col min="4614" max="4614" width="9" style="382"/>
    <col min="4615" max="4615" width="10.375" style="382" customWidth="1"/>
    <col min="4616" max="4864" width="9" style="382"/>
    <col min="4865" max="4865" width="4.75" style="382" customWidth="1"/>
    <col min="4866" max="4866" width="60" style="382" customWidth="1"/>
    <col min="4867" max="4867" width="12.25" style="382" customWidth="1"/>
    <col min="4868" max="4868" width="13.625" style="382" customWidth="1"/>
    <col min="4869" max="4869" width="4.875" style="382" customWidth="1"/>
    <col min="4870" max="4870" width="9" style="382"/>
    <col min="4871" max="4871" width="10.375" style="382" customWidth="1"/>
    <col min="4872" max="5120" width="9" style="382"/>
    <col min="5121" max="5121" width="4.75" style="382" customWidth="1"/>
    <col min="5122" max="5122" width="60" style="382" customWidth="1"/>
    <col min="5123" max="5123" width="12.25" style="382" customWidth="1"/>
    <col min="5124" max="5124" width="13.625" style="382" customWidth="1"/>
    <col min="5125" max="5125" width="4.875" style="382" customWidth="1"/>
    <col min="5126" max="5126" width="9" style="382"/>
    <col min="5127" max="5127" width="10.375" style="382" customWidth="1"/>
    <col min="5128" max="5376" width="9" style="382"/>
    <col min="5377" max="5377" width="4.75" style="382" customWidth="1"/>
    <col min="5378" max="5378" width="60" style="382" customWidth="1"/>
    <col min="5379" max="5379" width="12.25" style="382" customWidth="1"/>
    <col min="5380" max="5380" width="13.625" style="382" customWidth="1"/>
    <col min="5381" max="5381" width="4.875" style="382" customWidth="1"/>
    <col min="5382" max="5382" width="9" style="382"/>
    <col min="5383" max="5383" width="10.375" style="382" customWidth="1"/>
    <col min="5384" max="5632" width="9" style="382"/>
    <col min="5633" max="5633" width="4.75" style="382" customWidth="1"/>
    <col min="5634" max="5634" width="60" style="382" customWidth="1"/>
    <col min="5635" max="5635" width="12.25" style="382" customWidth="1"/>
    <col min="5636" max="5636" width="13.625" style="382" customWidth="1"/>
    <col min="5637" max="5637" width="4.875" style="382" customWidth="1"/>
    <col min="5638" max="5638" width="9" style="382"/>
    <col min="5639" max="5639" width="10.375" style="382" customWidth="1"/>
    <col min="5640" max="5888" width="9" style="382"/>
    <col min="5889" max="5889" width="4.75" style="382" customWidth="1"/>
    <col min="5890" max="5890" width="60" style="382" customWidth="1"/>
    <col min="5891" max="5891" width="12.25" style="382" customWidth="1"/>
    <col min="5892" max="5892" width="13.625" style="382" customWidth="1"/>
    <col min="5893" max="5893" width="4.875" style="382" customWidth="1"/>
    <col min="5894" max="5894" width="9" style="382"/>
    <col min="5895" max="5895" width="10.375" style="382" customWidth="1"/>
    <col min="5896" max="6144" width="9" style="382"/>
    <col min="6145" max="6145" width="4.75" style="382" customWidth="1"/>
    <col min="6146" max="6146" width="60" style="382" customWidth="1"/>
    <col min="6147" max="6147" width="12.25" style="382" customWidth="1"/>
    <col min="6148" max="6148" width="13.625" style="382" customWidth="1"/>
    <col min="6149" max="6149" width="4.875" style="382" customWidth="1"/>
    <col min="6150" max="6150" width="9" style="382"/>
    <col min="6151" max="6151" width="10.375" style="382" customWidth="1"/>
    <col min="6152" max="6400" width="9" style="382"/>
    <col min="6401" max="6401" width="4.75" style="382" customWidth="1"/>
    <col min="6402" max="6402" width="60" style="382" customWidth="1"/>
    <col min="6403" max="6403" width="12.25" style="382" customWidth="1"/>
    <col min="6404" max="6404" width="13.625" style="382" customWidth="1"/>
    <col min="6405" max="6405" width="4.875" style="382" customWidth="1"/>
    <col min="6406" max="6406" width="9" style="382"/>
    <col min="6407" max="6407" width="10.375" style="382" customWidth="1"/>
    <col min="6408" max="6656" width="9" style="382"/>
    <col min="6657" max="6657" width="4.75" style="382" customWidth="1"/>
    <col min="6658" max="6658" width="60" style="382" customWidth="1"/>
    <col min="6659" max="6659" width="12.25" style="382" customWidth="1"/>
    <col min="6660" max="6660" width="13.625" style="382" customWidth="1"/>
    <col min="6661" max="6661" width="4.875" style="382" customWidth="1"/>
    <col min="6662" max="6662" width="9" style="382"/>
    <col min="6663" max="6663" width="10.375" style="382" customWidth="1"/>
    <col min="6664" max="6912" width="9" style="382"/>
    <col min="6913" max="6913" width="4.75" style="382" customWidth="1"/>
    <col min="6914" max="6914" width="60" style="382" customWidth="1"/>
    <col min="6915" max="6915" width="12.25" style="382" customWidth="1"/>
    <col min="6916" max="6916" width="13.625" style="382" customWidth="1"/>
    <col min="6917" max="6917" width="4.875" style="382" customWidth="1"/>
    <col min="6918" max="6918" width="9" style="382"/>
    <col min="6919" max="6919" width="10.375" style="382" customWidth="1"/>
    <col min="6920" max="7168" width="9" style="382"/>
    <col min="7169" max="7169" width="4.75" style="382" customWidth="1"/>
    <col min="7170" max="7170" width="60" style="382" customWidth="1"/>
    <col min="7171" max="7171" width="12.25" style="382" customWidth="1"/>
    <col min="7172" max="7172" width="13.625" style="382" customWidth="1"/>
    <col min="7173" max="7173" width="4.875" style="382" customWidth="1"/>
    <col min="7174" max="7174" width="9" style="382"/>
    <col min="7175" max="7175" width="10.375" style="382" customWidth="1"/>
    <col min="7176" max="7424" width="9" style="382"/>
    <col min="7425" max="7425" width="4.75" style="382" customWidth="1"/>
    <col min="7426" max="7426" width="60" style="382" customWidth="1"/>
    <col min="7427" max="7427" width="12.25" style="382" customWidth="1"/>
    <col min="7428" max="7428" width="13.625" style="382" customWidth="1"/>
    <col min="7429" max="7429" width="4.875" style="382" customWidth="1"/>
    <col min="7430" max="7430" width="9" style="382"/>
    <col min="7431" max="7431" width="10.375" style="382" customWidth="1"/>
    <col min="7432" max="7680" width="9" style="382"/>
    <col min="7681" max="7681" width="4.75" style="382" customWidth="1"/>
    <col min="7682" max="7682" width="60" style="382" customWidth="1"/>
    <col min="7683" max="7683" width="12.25" style="382" customWidth="1"/>
    <col min="7684" max="7684" width="13.625" style="382" customWidth="1"/>
    <col min="7685" max="7685" width="4.875" style="382" customWidth="1"/>
    <col min="7686" max="7686" width="9" style="382"/>
    <col min="7687" max="7687" width="10.375" style="382" customWidth="1"/>
    <col min="7688" max="7936" width="9" style="382"/>
    <col min="7937" max="7937" width="4.75" style="382" customWidth="1"/>
    <col min="7938" max="7938" width="60" style="382" customWidth="1"/>
    <col min="7939" max="7939" width="12.25" style="382" customWidth="1"/>
    <col min="7940" max="7940" width="13.625" style="382" customWidth="1"/>
    <col min="7941" max="7941" width="4.875" style="382" customWidth="1"/>
    <col min="7942" max="7942" width="9" style="382"/>
    <col min="7943" max="7943" width="10.375" style="382" customWidth="1"/>
    <col min="7944" max="8192" width="9" style="382"/>
    <col min="8193" max="8193" width="4.75" style="382" customWidth="1"/>
    <col min="8194" max="8194" width="60" style="382" customWidth="1"/>
    <col min="8195" max="8195" width="12.25" style="382" customWidth="1"/>
    <col min="8196" max="8196" width="13.625" style="382" customWidth="1"/>
    <col min="8197" max="8197" width="4.875" style="382" customWidth="1"/>
    <col min="8198" max="8198" width="9" style="382"/>
    <col min="8199" max="8199" width="10.375" style="382" customWidth="1"/>
    <col min="8200" max="8448" width="9" style="382"/>
    <col min="8449" max="8449" width="4.75" style="382" customWidth="1"/>
    <col min="8450" max="8450" width="60" style="382" customWidth="1"/>
    <col min="8451" max="8451" width="12.25" style="382" customWidth="1"/>
    <col min="8452" max="8452" width="13.625" style="382" customWidth="1"/>
    <col min="8453" max="8453" width="4.875" style="382" customWidth="1"/>
    <col min="8454" max="8454" width="9" style="382"/>
    <col min="8455" max="8455" width="10.375" style="382" customWidth="1"/>
    <col min="8456" max="8704" width="9" style="382"/>
    <col min="8705" max="8705" width="4.75" style="382" customWidth="1"/>
    <col min="8706" max="8706" width="60" style="382" customWidth="1"/>
    <col min="8707" max="8707" width="12.25" style="382" customWidth="1"/>
    <col min="8708" max="8708" width="13.625" style="382" customWidth="1"/>
    <col min="8709" max="8709" width="4.875" style="382" customWidth="1"/>
    <col min="8710" max="8710" width="9" style="382"/>
    <col min="8711" max="8711" width="10.375" style="382" customWidth="1"/>
    <col min="8712" max="8960" width="9" style="382"/>
    <col min="8961" max="8961" width="4.75" style="382" customWidth="1"/>
    <col min="8962" max="8962" width="60" style="382" customWidth="1"/>
    <col min="8963" max="8963" width="12.25" style="382" customWidth="1"/>
    <col min="8964" max="8964" width="13.625" style="382" customWidth="1"/>
    <col min="8965" max="8965" width="4.875" style="382" customWidth="1"/>
    <col min="8966" max="8966" width="9" style="382"/>
    <col min="8967" max="8967" width="10.375" style="382" customWidth="1"/>
    <col min="8968" max="9216" width="9" style="382"/>
    <col min="9217" max="9217" width="4.75" style="382" customWidth="1"/>
    <col min="9218" max="9218" width="60" style="382" customWidth="1"/>
    <col min="9219" max="9219" width="12.25" style="382" customWidth="1"/>
    <col min="9220" max="9220" width="13.625" style="382" customWidth="1"/>
    <col min="9221" max="9221" width="4.875" style="382" customWidth="1"/>
    <col min="9222" max="9222" width="9" style="382"/>
    <col min="9223" max="9223" width="10.375" style="382" customWidth="1"/>
    <col min="9224" max="9472" width="9" style="382"/>
    <col min="9473" max="9473" width="4.75" style="382" customWidth="1"/>
    <col min="9474" max="9474" width="60" style="382" customWidth="1"/>
    <col min="9475" max="9475" width="12.25" style="382" customWidth="1"/>
    <col min="9476" max="9476" width="13.625" style="382" customWidth="1"/>
    <col min="9477" max="9477" width="4.875" style="382" customWidth="1"/>
    <col min="9478" max="9478" width="9" style="382"/>
    <col min="9479" max="9479" width="10.375" style="382" customWidth="1"/>
    <col min="9480" max="9728" width="9" style="382"/>
    <col min="9729" max="9729" width="4.75" style="382" customWidth="1"/>
    <col min="9730" max="9730" width="60" style="382" customWidth="1"/>
    <col min="9731" max="9731" width="12.25" style="382" customWidth="1"/>
    <col min="9732" max="9732" width="13.625" style="382" customWidth="1"/>
    <col min="9733" max="9733" width="4.875" style="382" customWidth="1"/>
    <col min="9734" max="9734" width="9" style="382"/>
    <col min="9735" max="9735" width="10.375" style="382" customWidth="1"/>
    <col min="9736" max="9984" width="9" style="382"/>
    <col min="9985" max="9985" width="4.75" style="382" customWidth="1"/>
    <col min="9986" max="9986" width="60" style="382" customWidth="1"/>
    <col min="9987" max="9987" width="12.25" style="382" customWidth="1"/>
    <col min="9988" max="9988" width="13.625" style="382" customWidth="1"/>
    <col min="9989" max="9989" width="4.875" style="382" customWidth="1"/>
    <col min="9990" max="9990" width="9" style="382"/>
    <col min="9991" max="9991" width="10.375" style="382" customWidth="1"/>
    <col min="9992" max="10240" width="9" style="382"/>
    <col min="10241" max="10241" width="4.75" style="382" customWidth="1"/>
    <col min="10242" max="10242" width="60" style="382" customWidth="1"/>
    <col min="10243" max="10243" width="12.25" style="382" customWidth="1"/>
    <col min="10244" max="10244" width="13.625" style="382" customWidth="1"/>
    <col min="10245" max="10245" width="4.875" style="382" customWidth="1"/>
    <col min="10246" max="10246" width="9" style="382"/>
    <col min="10247" max="10247" width="10.375" style="382" customWidth="1"/>
    <col min="10248" max="10496" width="9" style="382"/>
    <col min="10497" max="10497" width="4.75" style="382" customWidth="1"/>
    <col min="10498" max="10498" width="60" style="382" customWidth="1"/>
    <col min="10499" max="10499" width="12.25" style="382" customWidth="1"/>
    <col min="10500" max="10500" width="13.625" style="382" customWidth="1"/>
    <col min="10501" max="10501" width="4.875" style="382" customWidth="1"/>
    <col min="10502" max="10502" width="9" style="382"/>
    <col min="10503" max="10503" width="10.375" style="382" customWidth="1"/>
    <col min="10504" max="10752" width="9" style="382"/>
    <col min="10753" max="10753" width="4.75" style="382" customWidth="1"/>
    <col min="10754" max="10754" width="60" style="382" customWidth="1"/>
    <col min="10755" max="10755" width="12.25" style="382" customWidth="1"/>
    <col min="10756" max="10756" width="13.625" style="382" customWidth="1"/>
    <col min="10757" max="10757" width="4.875" style="382" customWidth="1"/>
    <col min="10758" max="10758" width="9" style="382"/>
    <col min="10759" max="10759" width="10.375" style="382" customWidth="1"/>
    <col min="10760" max="11008" width="9" style="382"/>
    <col min="11009" max="11009" width="4.75" style="382" customWidth="1"/>
    <col min="11010" max="11010" width="60" style="382" customWidth="1"/>
    <col min="11011" max="11011" width="12.25" style="382" customWidth="1"/>
    <col min="11012" max="11012" width="13.625" style="382" customWidth="1"/>
    <col min="11013" max="11013" width="4.875" style="382" customWidth="1"/>
    <col min="11014" max="11014" width="9" style="382"/>
    <col min="11015" max="11015" width="10.375" style="382" customWidth="1"/>
    <col min="11016" max="11264" width="9" style="382"/>
    <col min="11265" max="11265" width="4.75" style="382" customWidth="1"/>
    <col min="11266" max="11266" width="60" style="382" customWidth="1"/>
    <col min="11267" max="11267" width="12.25" style="382" customWidth="1"/>
    <col min="11268" max="11268" width="13.625" style="382" customWidth="1"/>
    <col min="11269" max="11269" width="4.875" style="382" customWidth="1"/>
    <col min="11270" max="11270" width="9" style="382"/>
    <col min="11271" max="11271" width="10.375" style="382" customWidth="1"/>
    <col min="11272" max="11520" width="9" style="382"/>
    <col min="11521" max="11521" width="4.75" style="382" customWidth="1"/>
    <col min="11522" max="11522" width="60" style="382" customWidth="1"/>
    <col min="11523" max="11523" width="12.25" style="382" customWidth="1"/>
    <col min="11524" max="11524" width="13.625" style="382" customWidth="1"/>
    <col min="11525" max="11525" width="4.875" style="382" customWidth="1"/>
    <col min="11526" max="11526" width="9" style="382"/>
    <col min="11527" max="11527" width="10.375" style="382" customWidth="1"/>
    <col min="11528" max="11776" width="9" style="382"/>
    <col min="11777" max="11777" width="4.75" style="382" customWidth="1"/>
    <col min="11778" max="11778" width="60" style="382" customWidth="1"/>
    <col min="11779" max="11779" width="12.25" style="382" customWidth="1"/>
    <col min="11780" max="11780" width="13.625" style="382" customWidth="1"/>
    <col min="11781" max="11781" width="4.875" style="382" customWidth="1"/>
    <col min="11782" max="11782" width="9" style="382"/>
    <col min="11783" max="11783" width="10.375" style="382" customWidth="1"/>
    <col min="11784" max="12032" width="9" style="382"/>
    <col min="12033" max="12033" width="4.75" style="382" customWidth="1"/>
    <col min="12034" max="12034" width="60" style="382" customWidth="1"/>
    <col min="12035" max="12035" width="12.25" style="382" customWidth="1"/>
    <col min="12036" max="12036" width="13.625" style="382" customWidth="1"/>
    <col min="12037" max="12037" width="4.875" style="382" customWidth="1"/>
    <col min="12038" max="12038" width="9" style="382"/>
    <col min="12039" max="12039" width="10.375" style="382" customWidth="1"/>
    <col min="12040" max="12288" width="9" style="382"/>
    <col min="12289" max="12289" width="4.75" style="382" customWidth="1"/>
    <col min="12290" max="12290" width="60" style="382" customWidth="1"/>
    <col min="12291" max="12291" width="12.25" style="382" customWidth="1"/>
    <col min="12292" max="12292" width="13.625" style="382" customWidth="1"/>
    <col min="12293" max="12293" width="4.875" style="382" customWidth="1"/>
    <col min="12294" max="12294" width="9" style="382"/>
    <col min="12295" max="12295" width="10.375" style="382" customWidth="1"/>
    <col min="12296" max="12544" width="9" style="382"/>
    <col min="12545" max="12545" width="4.75" style="382" customWidth="1"/>
    <col min="12546" max="12546" width="60" style="382" customWidth="1"/>
    <col min="12547" max="12547" width="12.25" style="382" customWidth="1"/>
    <col min="12548" max="12548" width="13.625" style="382" customWidth="1"/>
    <col min="12549" max="12549" width="4.875" style="382" customWidth="1"/>
    <col min="12550" max="12550" width="9" style="382"/>
    <col min="12551" max="12551" width="10.375" style="382" customWidth="1"/>
    <col min="12552" max="12800" width="9" style="382"/>
    <col min="12801" max="12801" width="4.75" style="382" customWidth="1"/>
    <col min="12802" max="12802" width="60" style="382" customWidth="1"/>
    <col min="12803" max="12803" width="12.25" style="382" customWidth="1"/>
    <col min="12804" max="12804" width="13.625" style="382" customWidth="1"/>
    <col min="12805" max="12805" width="4.875" style="382" customWidth="1"/>
    <col min="12806" max="12806" width="9" style="382"/>
    <col min="12807" max="12807" width="10.375" style="382" customWidth="1"/>
    <col min="12808" max="13056" width="9" style="382"/>
    <col min="13057" max="13057" width="4.75" style="382" customWidth="1"/>
    <col min="13058" max="13058" width="60" style="382" customWidth="1"/>
    <col min="13059" max="13059" width="12.25" style="382" customWidth="1"/>
    <col min="13060" max="13060" width="13.625" style="382" customWidth="1"/>
    <col min="13061" max="13061" width="4.875" style="382" customWidth="1"/>
    <col min="13062" max="13062" width="9" style="382"/>
    <col min="13063" max="13063" width="10.375" style="382" customWidth="1"/>
    <col min="13064" max="13312" width="9" style="382"/>
    <col min="13313" max="13313" width="4.75" style="382" customWidth="1"/>
    <col min="13314" max="13314" width="60" style="382" customWidth="1"/>
    <col min="13315" max="13315" width="12.25" style="382" customWidth="1"/>
    <col min="13316" max="13316" width="13.625" style="382" customWidth="1"/>
    <col min="13317" max="13317" width="4.875" style="382" customWidth="1"/>
    <col min="13318" max="13318" width="9" style="382"/>
    <col min="13319" max="13319" width="10.375" style="382" customWidth="1"/>
    <col min="13320" max="13568" width="9" style="382"/>
    <col min="13569" max="13569" width="4.75" style="382" customWidth="1"/>
    <col min="13570" max="13570" width="60" style="382" customWidth="1"/>
    <col min="13571" max="13571" width="12.25" style="382" customWidth="1"/>
    <col min="13572" max="13572" width="13.625" style="382" customWidth="1"/>
    <col min="13573" max="13573" width="4.875" style="382" customWidth="1"/>
    <col min="13574" max="13574" width="9" style="382"/>
    <col min="13575" max="13575" width="10.375" style="382" customWidth="1"/>
    <col min="13576" max="13824" width="9" style="382"/>
    <col min="13825" max="13825" width="4.75" style="382" customWidth="1"/>
    <col min="13826" max="13826" width="60" style="382" customWidth="1"/>
    <col min="13827" max="13827" width="12.25" style="382" customWidth="1"/>
    <col min="13828" max="13828" width="13.625" style="382" customWidth="1"/>
    <col min="13829" max="13829" width="4.875" style="382" customWidth="1"/>
    <col min="13830" max="13830" width="9" style="382"/>
    <col min="13831" max="13831" width="10.375" style="382" customWidth="1"/>
    <col min="13832" max="14080" width="9" style="382"/>
    <col min="14081" max="14081" width="4.75" style="382" customWidth="1"/>
    <col min="14082" max="14082" width="60" style="382" customWidth="1"/>
    <col min="14083" max="14083" width="12.25" style="382" customWidth="1"/>
    <col min="14084" max="14084" width="13.625" style="382" customWidth="1"/>
    <col min="14085" max="14085" width="4.875" style="382" customWidth="1"/>
    <col min="14086" max="14086" width="9" style="382"/>
    <col min="14087" max="14087" width="10.375" style="382" customWidth="1"/>
    <col min="14088" max="14336" width="9" style="382"/>
    <col min="14337" max="14337" width="4.75" style="382" customWidth="1"/>
    <col min="14338" max="14338" width="60" style="382" customWidth="1"/>
    <col min="14339" max="14339" width="12.25" style="382" customWidth="1"/>
    <col min="14340" max="14340" width="13.625" style="382" customWidth="1"/>
    <col min="14341" max="14341" width="4.875" style="382" customWidth="1"/>
    <col min="14342" max="14342" width="9" style="382"/>
    <col min="14343" max="14343" width="10.375" style="382" customWidth="1"/>
    <col min="14344" max="14592" width="9" style="382"/>
    <col min="14593" max="14593" width="4.75" style="382" customWidth="1"/>
    <col min="14594" max="14594" width="60" style="382" customWidth="1"/>
    <col min="14595" max="14595" width="12.25" style="382" customWidth="1"/>
    <col min="14596" max="14596" width="13.625" style="382" customWidth="1"/>
    <col min="14597" max="14597" width="4.875" style="382" customWidth="1"/>
    <col min="14598" max="14598" width="9" style="382"/>
    <col min="14599" max="14599" width="10.375" style="382" customWidth="1"/>
    <col min="14600" max="14848" width="9" style="382"/>
    <col min="14849" max="14849" width="4.75" style="382" customWidth="1"/>
    <col min="14850" max="14850" width="60" style="382" customWidth="1"/>
    <col min="14851" max="14851" width="12.25" style="382" customWidth="1"/>
    <col min="14852" max="14852" width="13.625" style="382" customWidth="1"/>
    <col min="14853" max="14853" width="4.875" style="382" customWidth="1"/>
    <col min="14854" max="14854" width="9" style="382"/>
    <col min="14855" max="14855" width="10.375" style="382" customWidth="1"/>
    <col min="14856" max="15104" width="9" style="382"/>
    <col min="15105" max="15105" width="4.75" style="382" customWidth="1"/>
    <col min="15106" max="15106" width="60" style="382" customWidth="1"/>
    <col min="15107" max="15107" width="12.25" style="382" customWidth="1"/>
    <col min="15108" max="15108" width="13.625" style="382" customWidth="1"/>
    <col min="15109" max="15109" width="4.875" style="382" customWidth="1"/>
    <col min="15110" max="15110" width="9" style="382"/>
    <col min="15111" max="15111" width="10.375" style="382" customWidth="1"/>
    <col min="15112" max="15360" width="9" style="382"/>
    <col min="15361" max="15361" width="4.75" style="382" customWidth="1"/>
    <col min="15362" max="15362" width="60" style="382" customWidth="1"/>
    <col min="15363" max="15363" width="12.25" style="382" customWidth="1"/>
    <col min="15364" max="15364" width="13.625" style="382" customWidth="1"/>
    <col min="15365" max="15365" width="4.875" style="382" customWidth="1"/>
    <col min="15366" max="15366" width="9" style="382"/>
    <col min="15367" max="15367" width="10.375" style="382" customWidth="1"/>
    <col min="15368" max="15616" width="9" style="382"/>
    <col min="15617" max="15617" width="4.75" style="382" customWidth="1"/>
    <col min="15618" max="15618" width="60" style="382" customWidth="1"/>
    <col min="15619" max="15619" width="12.25" style="382" customWidth="1"/>
    <col min="15620" max="15620" width="13.625" style="382" customWidth="1"/>
    <col min="15621" max="15621" width="4.875" style="382" customWidth="1"/>
    <col min="15622" max="15622" width="9" style="382"/>
    <col min="15623" max="15623" width="10.375" style="382" customWidth="1"/>
    <col min="15624" max="15872" width="9" style="382"/>
    <col min="15873" max="15873" width="4.75" style="382" customWidth="1"/>
    <col min="15874" max="15874" width="60" style="382" customWidth="1"/>
    <col min="15875" max="15875" width="12.25" style="382" customWidth="1"/>
    <col min="15876" max="15876" width="13.625" style="382" customWidth="1"/>
    <col min="15877" max="15877" width="4.875" style="382" customWidth="1"/>
    <col min="15878" max="15878" width="9" style="382"/>
    <col min="15879" max="15879" width="10.375" style="382" customWidth="1"/>
    <col min="15880" max="16128" width="9" style="382"/>
    <col min="16129" max="16129" width="4.75" style="382" customWidth="1"/>
    <col min="16130" max="16130" width="60" style="382" customWidth="1"/>
    <col min="16131" max="16131" width="12.25" style="382" customWidth="1"/>
    <col min="16132" max="16132" width="13.625" style="382" customWidth="1"/>
    <col min="16133" max="16133" width="4.875" style="382" customWidth="1"/>
    <col min="16134" max="16134" width="9" style="382"/>
    <col min="16135" max="16135" width="10.375" style="382" customWidth="1"/>
    <col min="16136" max="16384" width="9" style="382"/>
  </cols>
  <sheetData>
    <row r="1" spans="1:8" ht="36" customHeight="1" x14ac:dyDescent="0.15">
      <c r="A1" s="401" t="s">
        <v>1041</v>
      </c>
      <c r="C1" s="745" t="str">
        <f>IF(COUNTIF(E3:E99,"X")&gt;0,"X=入力項目に漏れ有り","")</f>
        <v/>
      </c>
      <c r="D1" s="745"/>
      <c r="E1" s="745"/>
      <c r="F1" s="96">
        <f>MAX(F3:F100)</f>
        <v>1</v>
      </c>
      <c r="G1" s="402">
        <f>IF(MAX(G3:G100)=0,"",MAX(G3:G100))</f>
        <v>45273</v>
      </c>
      <c r="H1" s="403"/>
    </row>
    <row r="2" spans="1:8" s="385" customFormat="1" ht="27.75" customHeight="1" x14ac:dyDescent="0.15">
      <c r="A2" s="404" t="s">
        <v>1042</v>
      </c>
      <c r="B2" s="404" t="s">
        <v>1043</v>
      </c>
      <c r="C2" s="405" t="s">
        <v>1044</v>
      </c>
      <c r="D2" s="404" t="s">
        <v>1045</v>
      </c>
      <c r="E2" s="406"/>
      <c r="F2" s="407"/>
      <c r="G2" s="402"/>
    </row>
    <row r="3" spans="1:8" s="413" customFormat="1" x14ac:dyDescent="0.15">
      <c r="A3" s="408">
        <v>0</v>
      </c>
      <c r="B3" s="409" t="s">
        <v>1046</v>
      </c>
      <c r="C3" s="410">
        <v>45273</v>
      </c>
      <c r="D3" s="409" t="s">
        <v>1047</v>
      </c>
      <c r="E3" s="411"/>
      <c r="F3" s="412">
        <v>0</v>
      </c>
      <c r="G3" s="402">
        <f>IF(C3=0,"",C3)</f>
        <v>45273</v>
      </c>
    </row>
    <row r="4" spans="1:8" s="413" customFormat="1" ht="27" x14ac:dyDescent="0.15">
      <c r="A4" s="408">
        <v>1</v>
      </c>
      <c r="B4" s="409" t="s">
        <v>1048</v>
      </c>
      <c r="C4" s="410">
        <v>45273</v>
      </c>
      <c r="D4" s="409" t="s">
        <v>1047</v>
      </c>
      <c r="E4" s="411" t="str">
        <f>IF(OR(AND(B4="",C4="",D4=""),AND(B4&lt;&gt;"",C4&lt;&gt;"",D4&lt;&gt;"")),"","X")</f>
        <v/>
      </c>
      <c r="F4" s="412">
        <f>IF(AND(B4&lt;&gt;"",C4&lt;&gt;"",D4&lt;&gt;""),A4,"")</f>
        <v>1</v>
      </c>
      <c r="G4" s="402">
        <f>IF(AND(B4&lt;&gt;"",C4&lt;&gt;"",D4&lt;&gt;""),C4,"")</f>
        <v>45273</v>
      </c>
    </row>
    <row r="5" spans="1:8" s="413" customFormat="1" x14ac:dyDescent="0.15">
      <c r="A5" s="408"/>
      <c r="B5" s="409"/>
      <c r="C5" s="410"/>
      <c r="D5" s="409"/>
      <c r="E5" s="411" t="str">
        <f t="shared" ref="E5:E68" si="0">IF(OR(AND(B5="",C5="",D5=""),AND(B5&lt;&gt;"",C5&lt;&gt;"",D5&lt;&gt;"")),"","X")</f>
        <v/>
      </c>
      <c r="F5" s="412" t="str">
        <f>IF(AND(B5&lt;&gt;"",C5&lt;&gt;"",D5&lt;&gt;""),A5,"")</f>
        <v/>
      </c>
      <c r="G5" s="402" t="str">
        <f t="shared" ref="G5:G68" si="1">IF(AND(B5&lt;&gt;"",C5&lt;&gt;"",D5&lt;&gt;""),C5,"")</f>
        <v/>
      </c>
    </row>
    <row r="6" spans="1:8" s="413" customFormat="1" x14ac:dyDescent="0.15">
      <c r="A6" s="408"/>
      <c r="B6" s="409"/>
      <c r="C6" s="410"/>
      <c r="D6" s="409"/>
      <c r="E6" s="411" t="str">
        <f t="shared" si="0"/>
        <v/>
      </c>
      <c r="F6" s="412" t="str">
        <f>IF(AND(B6&lt;&gt;"",C6&lt;&gt;"",D6&lt;&gt;""),A6,"")</f>
        <v/>
      </c>
      <c r="G6" s="402" t="str">
        <f t="shared" si="1"/>
        <v/>
      </c>
    </row>
    <row r="7" spans="1:8" s="413" customFormat="1" x14ac:dyDescent="0.15">
      <c r="A7" s="408"/>
      <c r="B7" s="409"/>
      <c r="C7" s="410"/>
      <c r="D7" s="409"/>
      <c r="E7" s="411" t="str">
        <f t="shared" si="0"/>
        <v/>
      </c>
      <c r="F7" s="412" t="str">
        <f t="shared" ref="F7:F70" si="2">IF(AND(B7&lt;&gt;"",C7&lt;&gt;"",D7&lt;&gt;""),A7,"")</f>
        <v/>
      </c>
      <c r="G7" s="402" t="str">
        <f t="shared" si="1"/>
        <v/>
      </c>
    </row>
    <row r="8" spans="1:8" s="413" customFormat="1" x14ac:dyDescent="0.15">
      <c r="A8" s="408"/>
      <c r="B8" s="409"/>
      <c r="C8" s="410"/>
      <c r="D8" s="409"/>
      <c r="E8" s="411" t="str">
        <f t="shared" si="0"/>
        <v/>
      </c>
      <c r="F8" s="412" t="str">
        <f t="shared" si="2"/>
        <v/>
      </c>
      <c r="G8" s="402" t="str">
        <f t="shared" si="1"/>
        <v/>
      </c>
    </row>
    <row r="9" spans="1:8" s="413" customFormat="1" x14ac:dyDescent="0.15">
      <c r="A9" s="408"/>
      <c r="B9" s="409"/>
      <c r="C9" s="410"/>
      <c r="D9" s="409"/>
      <c r="E9" s="411" t="str">
        <f t="shared" si="0"/>
        <v/>
      </c>
      <c r="F9" s="412" t="str">
        <f t="shared" si="2"/>
        <v/>
      </c>
      <c r="G9" s="402" t="str">
        <f t="shared" si="1"/>
        <v/>
      </c>
    </row>
    <row r="10" spans="1:8" s="413" customFormat="1" x14ac:dyDescent="0.15">
      <c r="A10" s="408"/>
      <c r="B10" s="409"/>
      <c r="C10" s="410"/>
      <c r="D10" s="409"/>
      <c r="E10" s="411" t="str">
        <f t="shared" si="0"/>
        <v/>
      </c>
      <c r="F10" s="412" t="str">
        <f t="shared" si="2"/>
        <v/>
      </c>
      <c r="G10" s="402" t="str">
        <f t="shared" si="1"/>
        <v/>
      </c>
    </row>
    <row r="11" spans="1:8" s="413" customFormat="1" x14ac:dyDescent="0.15">
      <c r="A11" s="408"/>
      <c r="B11" s="409"/>
      <c r="C11" s="410"/>
      <c r="D11" s="409"/>
      <c r="E11" s="411" t="str">
        <f t="shared" si="0"/>
        <v/>
      </c>
      <c r="F11" s="412" t="str">
        <f t="shared" si="2"/>
        <v/>
      </c>
      <c r="G11" s="402" t="str">
        <f t="shared" si="1"/>
        <v/>
      </c>
    </row>
    <row r="12" spans="1:8" s="413" customFormat="1" x14ac:dyDescent="0.15">
      <c r="A12" s="408"/>
      <c r="B12" s="409"/>
      <c r="C12" s="410"/>
      <c r="D12" s="409"/>
      <c r="E12" s="411" t="str">
        <f t="shared" si="0"/>
        <v/>
      </c>
      <c r="F12" s="412" t="str">
        <f t="shared" si="2"/>
        <v/>
      </c>
      <c r="G12" s="402" t="str">
        <f t="shared" si="1"/>
        <v/>
      </c>
    </row>
    <row r="13" spans="1:8" s="413" customFormat="1" x14ac:dyDescent="0.15">
      <c r="A13" s="408"/>
      <c r="B13" s="409"/>
      <c r="C13" s="410"/>
      <c r="D13" s="409"/>
      <c r="E13" s="411" t="str">
        <f t="shared" si="0"/>
        <v/>
      </c>
      <c r="F13" s="412" t="str">
        <f t="shared" si="2"/>
        <v/>
      </c>
      <c r="G13" s="402" t="str">
        <f t="shared" si="1"/>
        <v/>
      </c>
    </row>
    <row r="14" spans="1:8" s="413" customFormat="1" x14ac:dyDescent="0.15">
      <c r="A14" s="408"/>
      <c r="B14" s="409"/>
      <c r="C14" s="410"/>
      <c r="D14" s="409"/>
      <c r="E14" s="411" t="str">
        <f t="shared" si="0"/>
        <v/>
      </c>
      <c r="F14" s="412" t="str">
        <f t="shared" si="2"/>
        <v/>
      </c>
      <c r="G14" s="402" t="str">
        <f t="shared" si="1"/>
        <v/>
      </c>
    </row>
    <row r="15" spans="1:8" s="413" customFormat="1" x14ac:dyDescent="0.15">
      <c r="A15" s="408"/>
      <c r="B15" s="409"/>
      <c r="C15" s="410"/>
      <c r="D15" s="409"/>
      <c r="E15" s="411" t="str">
        <f t="shared" si="0"/>
        <v/>
      </c>
      <c r="F15" s="412" t="str">
        <f t="shared" si="2"/>
        <v/>
      </c>
      <c r="G15" s="402" t="str">
        <f t="shared" si="1"/>
        <v/>
      </c>
    </row>
    <row r="16" spans="1:8" s="413" customFormat="1" x14ac:dyDescent="0.15">
      <c r="A16" s="408"/>
      <c r="B16" s="409"/>
      <c r="C16" s="410"/>
      <c r="D16" s="409"/>
      <c r="E16" s="411" t="str">
        <f t="shared" si="0"/>
        <v/>
      </c>
      <c r="F16" s="412" t="str">
        <f t="shared" si="2"/>
        <v/>
      </c>
      <c r="G16" s="402" t="str">
        <f t="shared" si="1"/>
        <v/>
      </c>
    </row>
    <row r="17" spans="1:7" s="413" customFormat="1" x14ac:dyDescent="0.15">
      <c r="A17" s="408"/>
      <c r="B17" s="409"/>
      <c r="C17" s="410"/>
      <c r="D17" s="409"/>
      <c r="E17" s="411" t="str">
        <f t="shared" si="0"/>
        <v/>
      </c>
      <c r="F17" s="412" t="str">
        <f t="shared" si="2"/>
        <v/>
      </c>
      <c r="G17" s="402" t="str">
        <f t="shared" si="1"/>
        <v/>
      </c>
    </row>
    <row r="18" spans="1:7" s="413" customFormat="1" x14ac:dyDescent="0.15">
      <c r="A18" s="408"/>
      <c r="B18" s="409"/>
      <c r="C18" s="410"/>
      <c r="D18" s="409"/>
      <c r="E18" s="411" t="str">
        <f t="shared" si="0"/>
        <v/>
      </c>
      <c r="F18" s="412" t="str">
        <f t="shared" si="2"/>
        <v/>
      </c>
      <c r="G18" s="402" t="str">
        <f t="shared" si="1"/>
        <v/>
      </c>
    </row>
    <row r="19" spans="1:7" s="413" customFormat="1" x14ac:dyDescent="0.15">
      <c r="A19" s="408"/>
      <c r="B19" s="409"/>
      <c r="C19" s="410"/>
      <c r="D19" s="409"/>
      <c r="E19" s="411" t="str">
        <f t="shared" si="0"/>
        <v/>
      </c>
      <c r="F19" s="412" t="str">
        <f t="shared" si="2"/>
        <v/>
      </c>
      <c r="G19" s="402" t="str">
        <f t="shared" si="1"/>
        <v/>
      </c>
    </row>
    <row r="20" spans="1:7" s="413" customFormat="1" x14ac:dyDescent="0.15">
      <c r="A20" s="408"/>
      <c r="B20" s="409"/>
      <c r="C20" s="410"/>
      <c r="D20" s="409"/>
      <c r="E20" s="411" t="str">
        <f t="shared" si="0"/>
        <v/>
      </c>
      <c r="F20" s="412" t="str">
        <f t="shared" si="2"/>
        <v/>
      </c>
      <c r="G20" s="402" t="str">
        <f t="shared" si="1"/>
        <v/>
      </c>
    </row>
    <row r="21" spans="1:7" s="413" customFormat="1" x14ac:dyDescent="0.15">
      <c r="A21" s="408"/>
      <c r="B21" s="409"/>
      <c r="C21" s="410"/>
      <c r="D21" s="409"/>
      <c r="E21" s="411" t="str">
        <f t="shared" si="0"/>
        <v/>
      </c>
      <c r="F21" s="412" t="str">
        <f t="shared" si="2"/>
        <v/>
      </c>
      <c r="G21" s="402" t="str">
        <f t="shared" si="1"/>
        <v/>
      </c>
    </row>
    <row r="22" spans="1:7" s="413" customFormat="1" x14ac:dyDescent="0.15">
      <c r="A22" s="408"/>
      <c r="B22" s="409"/>
      <c r="C22" s="410"/>
      <c r="D22" s="409"/>
      <c r="E22" s="411" t="str">
        <f t="shared" si="0"/>
        <v/>
      </c>
      <c r="F22" s="412" t="str">
        <f t="shared" si="2"/>
        <v/>
      </c>
      <c r="G22" s="402" t="str">
        <f t="shared" si="1"/>
        <v/>
      </c>
    </row>
    <row r="23" spans="1:7" s="413" customFormat="1" x14ac:dyDescent="0.15">
      <c r="A23" s="414"/>
      <c r="B23" s="409"/>
      <c r="C23" s="410"/>
      <c r="D23" s="409"/>
      <c r="E23" s="411" t="str">
        <f t="shared" si="0"/>
        <v/>
      </c>
      <c r="F23" s="412" t="str">
        <f t="shared" si="2"/>
        <v/>
      </c>
      <c r="G23" s="402" t="str">
        <f t="shared" si="1"/>
        <v/>
      </c>
    </row>
    <row r="24" spans="1:7" s="413" customFormat="1" x14ac:dyDescent="0.15">
      <c r="A24" s="408"/>
      <c r="B24" s="409"/>
      <c r="C24" s="410"/>
      <c r="D24" s="409"/>
      <c r="E24" s="411" t="str">
        <f t="shared" si="0"/>
        <v/>
      </c>
      <c r="F24" s="412" t="str">
        <f t="shared" si="2"/>
        <v/>
      </c>
      <c r="G24" s="402" t="str">
        <f t="shared" si="1"/>
        <v/>
      </c>
    </row>
    <row r="25" spans="1:7" s="413" customFormat="1" x14ac:dyDescent="0.15">
      <c r="A25" s="408"/>
      <c r="B25" s="409"/>
      <c r="C25" s="410"/>
      <c r="D25" s="409"/>
      <c r="E25" s="411" t="str">
        <f t="shared" si="0"/>
        <v/>
      </c>
      <c r="F25" s="412" t="str">
        <f t="shared" si="2"/>
        <v/>
      </c>
      <c r="G25" s="402" t="str">
        <f t="shared" si="1"/>
        <v/>
      </c>
    </row>
    <row r="26" spans="1:7" s="413" customFormat="1" x14ac:dyDescent="0.15">
      <c r="A26" s="408"/>
      <c r="B26" s="409"/>
      <c r="C26" s="410"/>
      <c r="D26" s="409"/>
      <c r="E26" s="411" t="str">
        <f t="shared" si="0"/>
        <v/>
      </c>
      <c r="F26" s="412" t="str">
        <f t="shared" si="2"/>
        <v/>
      </c>
      <c r="G26" s="402" t="str">
        <f t="shared" si="1"/>
        <v/>
      </c>
    </row>
    <row r="27" spans="1:7" s="413" customFormat="1" x14ac:dyDescent="0.15">
      <c r="A27" s="408"/>
      <c r="B27" s="409"/>
      <c r="C27" s="408"/>
      <c r="D27" s="409"/>
      <c r="E27" s="411" t="str">
        <f t="shared" si="0"/>
        <v/>
      </c>
      <c r="F27" s="412" t="str">
        <f t="shared" si="2"/>
        <v/>
      </c>
      <c r="G27" s="402" t="str">
        <f t="shared" si="1"/>
        <v/>
      </c>
    </row>
    <row r="28" spans="1:7" s="413" customFormat="1" x14ac:dyDescent="0.15">
      <c r="A28" s="408"/>
      <c r="B28" s="409"/>
      <c r="C28" s="408"/>
      <c r="D28" s="409"/>
      <c r="E28" s="411" t="str">
        <f t="shared" si="0"/>
        <v/>
      </c>
      <c r="F28" s="412" t="str">
        <f t="shared" si="2"/>
        <v/>
      </c>
      <c r="G28" s="402" t="str">
        <f t="shared" si="1"/>
        <v/>
      </c>
    </row>
    <row r="29" spans="1:7" s="413" customFormat="1" x14ac:dyDescent="0.15">
      <c r="A29" s="408"/>
      <c r="B29" s="409"/>
      <c r="C29" s="408"/>
      <c r="D29" s="409"/>
      <c r="E29" s="411" t="str">
        <f t="shared" si="0"/>
        <v/>
      </c>
      <c r="F29" s="412" t="str">
        <f t="shared" si="2"/>
        <v/>
      </c>
      <c r="G29" s="402" t="str">
        <f t="shared" si="1"/>
        <v/>
      </c>
    </row>
    <row r="30" spans="1:7" s="413" customFormat="1" x14ac:dyDescent="0.15">
      <c r="A30" s="408"/>
      <c r="B30" s="409"/>
      <c r="C30" s="408"/>
      <c r="D30" s="409"/>
      <c r="E30" s="411" t="str">
        <f t="shared" si="0"/>
        <v/>
      </c>
      <c r="F30" s="412" t="str">
        <f t="shared" si="2"/>
        <v/>
      </c>
      <c r="G30" s="402" t="str">
        <f t="shared" si="1"/>
        <v/>
      </c>
    </row>
    <row r="31" spans="1:7" s="413" customFormat="1" x14ac:dyDescent="0.15">
      <c r="A31" s="408"/>
      <c r="B31" s="409"/>
      <c r="C31" s="408"/>
      <c r="D31" s="409"/>
      <c r="E31" s="411" t="str">
        <f t="shared" si="0"/>
        <v/>
      </c>
      <c r="F31" s="412" t="str">
        <f t="shared" si="2"/>
        <v/>
      </c>
      <c r="G31" s="402" t="str">
        <f t="shared" si="1"/>
        <v/>
      </c>
    </row>
    <row r="32" spans="1:7" s="413" customFormat="1" x14ac:dyDescent="0.15">
      <c r="A32" s="408"/>
      <c r="B32" s="409"/>
      <c r="C32" s="408"/>
      <c r="D32" s="409"/>
      <c r="E32" s="411" t="str">
        <f t="shared" si="0"/>
        <v/>
      </c>
      <c r="F32" s="412" t="str">
        <f t="shared" si="2"/>
        <v/>
      </c>
      <c r="G32" s="402" t="str">
        <f t="shared" si="1"/>
        <v/>
      </c>
    </row>
    <row r="33" spans="1:7" s="413" customFormat="1" x14ac:dyDescent="0.15">
      <c r="A33" s="415"/>
      <c r="E33" s="411" t="str">
        <f t="shared" si="0"/>
        <v/>
      </c>
      <c r="F33" s="412" t="str">
        <f t="shared" si="2"/>
        <v/>
      </c>
      <c r="G33" s="402" t="str">
        <f t="shared" si="1"/>
        <v/>
      </c>
    </row>
    <row r="34" spans="1:7" s="413" customFormat="1" x14ac:dyDescent="0.15">
      <c r="A34" s="415"/>
      <c r="E34" s="411" t="str">
        <f t="shared" si="0"/>
        <v/>
      </c>
      <c r="F34" s="412" t="str">
        <f t="shared" si="2"/>
        <v/>
      </c>
      <c r="G34" s="402" t="str">
        <f t="shared" si="1"/>
        <v/>
      </c>
    </row>
    <row r="35" spans="1:7" s="413" customFormat="1" x14ac:dyDescent="0.15">
      <c r="A35" s="415"/>
      <c r="E35" s="411" t="str">
        <f t="shared" si="0"/>
        <v/>
      </c>
      <c r="F35" s="412" t="str">
        <f t="shared" si="2"/>
        <v/>
      </c>
      <c r="G35" s="402" t="str">
        <f t="shared" si="1"/>
        <v/>
      </c>
    </row>
    <row r="36" spans="1:7" s="413" customFormat="1" x14ac:dyDescent="0.15">
      <c r="A36" s="415"/>
      <c r="E36" s="411" t="str">
        <f t="shared" si="0"/>
        <v/>
      </c>
      <c r="F36" s="412" t="str">
        <f t="shared" si="2"/>
        <v/>
      </c>
      <c r="G36" s="402" t="str">
        <f t="shared" si="1"/>
        <v/>
      </c>
    </row>
    <row r="37" spans="1:7" s="413" customFormat="1" x14ac:dyDescent="0.15">
      <c r="A37" s="415"/>
      <c r="E37" s="411" t="str">
        <f t="shared" si="0"/>
        <v/>
      </c>
      <c r="F37" s="412" t="str">
        <f t="shared" si="2"/>
        <v/>
      </c>
      <c r="G37" s="402" t="str">
        <f t="shared" si="1"/>
        <v/>
      </c>
    </row>
    <row r="38" spans="1:7" s="413" customFormat="1" x14ac:dyDescent="0.15">
      <c r="A38" s="415"/>
      <c r="E38" s="411" t="str">
        <f t="shared" si="0"/>
        <v/>
      </c>
      <c r="F38" s="412" t="str">
        <f t="shared" si="2"/>
        <v/>
      </c>
      <c r="G38" s="402" t="str">
        <f t="shared" si="1"/>
        <v/>
      </c>
    </row>
    <row r="39" spans="1:7" s="413" customFormat="1" x14ac:dyDescent="0.15">
      <c r="A39" s="415"/>
      <c r="E39" s="411" t="str">
        <f t="shared" si="0"/>
        <v/>
      </c>
      <c r="F39" s="412" t="str">
        <f t="shared" si="2"/>
        <v/>
      </c>
      <c r="G39" s="402" t="str">
        <f t="shared" si="1"/>
        <v/>
      </c>
    </row>
    <row r="40" spans="1:7" s="413" customFormat="1" x14ac:dyDescent="0.15">
      <c r="A40" s="415"/>
      <c r="E40" s="411" t="str">
        <f t="shared" si="0"/>
        <v/>
      </c>
      <c r="F40" s="412" t="str">
        <f t="shared" si="2"/>
        <v/>
      </c>
      <c r="G40" s="402" t="str">
        <f t="shared" si="1"/>
        <v/>
      </c>
    </row>
    <row r="41" spans="1:7" s="413" customFormat="1" x14ac:dyDescent="0.15">
      <c r="A41" s="415"/>
      <c r="E41" s="411" t="str">
        <f t="shared" si="0"/>
        <v/>
      </c>
      <c r="F41" s="412" t="str">
        <f t="shared" si="2"/>
        <v/>
      </c>
      <c r="G41" s="402" t="str">
        <f t="shared" si="1"/>
        <v/>
      </c>
    </row>
    <row r="42" spans="1:7" s="413" customFormat="1" x14ac:dyDescent="0.15">
      <c r="A42" s="415"/>
      <c r="E42" s="411" t="str">
        <f t="shared" si="0"/>
        <v/>
      </c>
      <c r="F42" s="412" t="str">
        <f t="shared" si="2"/>
        <v/>
      </c>
      <c r="G42" s="402" t="str">
        <f t="shared" si="1"/>
        <v/>
      </c>
    </row>
    <row r="43" spans="1:7" s="413" customFormat="1" x14ac:dyDescent="0.15">
      <c r="A43" s="415"/>
      <c r="E43" s="411" t="str">
        <f t="shared" si="0"/>
        <v/>
      </c>
      <c r="F43" s="412" t="str">
        <f t="shared" si="2"/>
        <v/>
      </c>
      <c r="G43" s="402" t="str">
        <f t="shared" si="1"/>
        <v/>
      </c>
    </row>
    <row r="44" spans="1:7" s="413" customFormat="1" x14ac:dyDescent="0.15">
      <c r="A44" s="415"/>
      <c r="E44" s="411" t="str">
        <f t="shared" si="0"/>
        <v/>
      </c>
      <c r="F44" s="412" t="str">
        <f t="shared" si="2"/>
        <v/>
      </c>
      <c r="G44" s="402" t="str">
        <f t="shared" si="1"/>
        <v/>
      </c>
    </row>
    <row r="45" spans="1:7" s="413" customFormat="1" x14ac:dyDescent="0.15">
      <c r="A45" s="415"/>
      <c r="E45" s="411" t="str">
        <f t="shared" si="0"/>
        <v/>
      </c>
      <c r="F45" s="412" t="str">
        <f t="shared" si="2"/>
        <v/>
      </c>
      <c r="G45" s="402" t="str">
        <f t="shared" si="1"/>
        <v/>
      </c>
    </row>
    <row r="46" spans="1:7" s="413" customFormat="1" x14ac:dyDescent="0.15">
      <c r="A46" s="415"/>
      <c r="E46" s="411" t="str">
        <f t="shared" si="0"/>
        <v/>
      </c>
      <c r="F46" s="412" t="str">
        <f t="shared" si="2"/>
        <v/>
      </c>
      <c r="G46" s="402" t="str">
        <f t="shared" si="1"/>
        <v/>
      </c>
    </row>
    <row r="47" spans="1:7" s="413" customFormat="1" x14ac:dyDescent="0.15">
      <c r="A47" s="415"/>
      <c r="E47" s="411" t="str">
        <f t="shared" si="0"/>
        <v/>
      </c>
      <c r="F47" s="412" t="str">
        <f t="shared" si="2"/>
        <v/>
      </c>
      <c r="G47" s="402" t="str">
        <f t="shared" si="1"/>
        <v/>
      </c>
    </row>
    <row r="48" spans="1:7" s="413" customFormat="1" x14ac:dyDescent="0.15">
      <c r="A48" s="415"/>
      <c r="E48" s="411" t="str">
        <f t="shared" si="0"/>
        <v/>
      </c>
      <c r="F48" s="412" t="str">
        <f t="shared" si="2"/>
        <v/>
      </c>
      <c r="G48" s="402" t="str">
        <f t="shared" si="1"/>
        <v/>
      </c>
    </row>
    <row r="49" spans="1:7" s="413" customFormat="1" x14ac:dyDescent="0.15">
      <c r="A49" s="415"/>
      <c r="E49" s="411" t="str">
        <f t="shared" si="0"/>
        <v/>
      </c>
      <c r="F49" s="412" t="str">
        <f t="shared" si="2"/>
        <v/>
      </c>
      <c r="G49" s="402" t="str">
        <f t="shared" si="1"/>
        <v/>
      </c>
    </row>
    <row r="50" spans="1:7" s="413" customFormat="1" x14ac:dyDescent="0.15">
      <c r="A50" s="415"/>
      <c r="E50" s="411" t="str">
        <f t="shared" si="0"/>
        <v/>
      </c>
      <c r="F50" s="412" t="str">
        <f t="shared" si="2"/>
        <v/>
      </c>
      <c r="G50" s="402" t="str">
        <f t="shared" si="1"/>
        <v/>
      </c>
    </row>
    <row r="51" spans="1:7" s="413" customFormat="1" x14ac:dyDescent="0.15">
      <c r="A51" s="415"/>
      <c r="E51" s="411" t="str">
        <f t="shared" si="0"/>
        <v/>
      </c>
      <c r="F51" s="412" t="str">
        <f t="shared" si="2"/>
        <v/>
      </c>
      <c r="G51" s="402" t="str">
        <f t="shared" si="1"/>
        <v/>
      </c>
    </row>
    <row r="52" spans="1:7" s="413" customFormat="1" x14ac:dyDescent="0.15">
      <c r="A52" s="415"/>
      <c r="E52" s="411" t="str">
        <f t="shared" si="0"/>
        <v/>
      </c>
      <c r="F52" s="412" t="str">
        <f t="shared" si="2"/>
        <v/>
      </c>
      <c r="G52" s="402" t="str">
        <f t="shared" si="1"/>
        <v/>
      </c>
    </row>
    <row r="53" spans="1:7" s="413" customFormat="1" x14ac:dyDescent="0.15">
      <c r="A53" s="415"/>
      <c r="E53" s="411" t="str">
        <f t="shared" si="0"/>
        <v/>
      </c>
      <c r="F53" s="412" t="str">
        <f t="shared" si="2"/>
        <v/>
      </c>
      <c r="G53" s="402" t="str">
        <f t="shared" si="1"/>
        <v/>
      </c>
    </row>
    <row r="54" spans="1:7" s="413" customFormat="1" x14ac:dyDescent="0.15">
      <c r="A54" s="415"/>
      <c r="E54" s="411" t="str">
        <f t="shared" si="0"/>
        <v/>
      </c>
      <c r="F54" s="412" t="str">
        <f t="shared" si="2"/>
        <v/>
      </c>
      <c r="G54" s="402" t="str">
        <f t="shared" si="1"/>
        <v/>
      </c>
    </row>
    <row r="55" spans="1:7" s="413" customFormat="1" x14ac:dyDescent="0.15">
      <c r="A55" s="415"/>
      <c r="E55" s="411" t="str">
        <f t="shared" si="0"/>
        <v/>
      </c>
      <c r="F55" s="412" t="str">
        <f t="shared" si="2"/>
        <v/>
      </c>
      <c r="G55" s="402" t="str">
        <f t="shared" si="1"/>
        <v/>
      </c>
    </row>
    <row r="56" spans="1:7" s="413" customFormat="1" x14ac:dyDescent="0.15">
      <c r="A56" s="415"/>
      <c r="E56" s="411" t="str">
        <f t="shared" si="0"/>
        <v/>
      </c>
      <c r="F56" s="412" t="str">
        <f t="shared" si="2"/>
        <v/>
      </c>
      <c r="G56" s="402" t="str">
        <f t="shared" si="1"/>
        <v/>
      </c>
    </row>
    <row r="57" spans="1:7" s="413" customFormat="1" x14ac:dyDescent="0.15">
      <c r="A57" s="415"/>
      <c r="E57" s="411" t="str">
        <f t="shared" si="0"/>
        <v/>
      </c>
      <c r="F57" s="412" t="str">
        <f t="shared" si="2"/>
        <v/>
      </c>
      <c r="G57" s="402" t="str">
        <f t="shared" si="1"/>
        <v/>
      </c>
    </row>
    <row r="58" spans="1:7" s="413" customFormat="1" x14ac:dyDescent="0.15">
      <c r="A58" s="415"/>
      <c r="E58" s="411" t="str">
        <f t="shared" si="0"/>
        <v/>
      </c>
      <c r="F58" s="412" t="str">
        <f t="shared" si="2"/>
        <v/>
      </c>
      <c r="G58" s="402" t="str">
        <f t="shared" si="1"/>
        <v/>
      </c>
    </row>
    <row r="59" spans="1:7" s="413" customFormat="1" x14ac:dyDescent="0.15">
      <c r="A59" s="415"/>
      <c r="E59" s="411" t="str">
        <f t="shared" si="0"/>
        <v/>
      </c>
      <c r="F59" s="412" t="str">
        <f t="shared" si="2"/>
        <v/>
      </c>
      <c r="G59" s="402" t="str">
        <f t="shared" si="1"/>
        <v/>
      </c>
    </row>
    <row r="60" spans="1:7" s="413" customFormat="1" x14ac:dyDescent="0.15">
      <c r="A60" s="415"/>
      <c r="E60" s="411" t="str">
        <f t="shared" si="0"/>
        <v/>
      </c>
      <c r="F60" s="412" t="str">
        <f t="shared" si="2"/>
        <v/>
      </c>
      <c r="G60" s="402" t="str">
        <f t="shared" si="1"/>
        <v/>
      </c>
    </row>
    <row r="61" spans="1:7" s="413" customFormat="1" x14ac:dyDescent="0.15">
      <c r="A61" s="415"/>
      <c r="E61" s="411" t="str">
        <f t="shared" si="0"/>
        <v/>
      </c>
      <c r="F61" s="412" t="str">
        <f t="shared" si="2"/>
        <v/>
      </c>
      <c r="G61" s="402" t="str">
        <f t="shared" si="1"/>
        <v/>
      </c>
    </row>
    <row r="62" spans="1:7" s="413" customFormat="1" x14ac:dyDescent="0.15">
      <c r="A62" s="415"/>
      <c r="E62" s="411" t="str">
        <f t="shared" si="0"/>
        <v/>
      </c>
      <c r="F62" s="412" t="str">
        <f t="shared" si="2"/>
        <v/>
      </c>
      <c r="G62" s="402" t="str">
        <f t="shared" si="1"/>
        <v/>
      </c>
    </row>
    <row r="63" spans="1:7" s="413" customFormat="1" x14ac:dyDescent="0.15">
      <c r="A63" s="415"/>
      <c r="E63" s="411" t="str">
        <f t="shared" si="0"/>
        <v/>
      </c>
      <c r="F63" s="412" t="str">
        <f t="shared" si="2"/>
        <v/>
      </c>
      <c r="G63" s="402" t="str">
        <f t="shared" si="1"/>
        <v/>
      </c>
    </row>
    <row r="64" spans="1:7" s="413" customFormat="1" x14ac:dyDescent="0.15">
      <c r="A64" s="415"/>
      <c r="E64" s="411" t="str">
        <f t="shared" si="0"/>
        <v/>
      </c>
      <c r="F64" s="412" t="str">
        <f t="shared" si="2"/>
        <v/>
      </c>
      <c r="G64" s="402" t="str">
        <f t="shared" si="1"/>
        <v/>
      </c>
    </row>
    <row r="65" spans="1:7" s="413" customFormat="1" x14ac:dyDescent="0.15">
      <c r="A65" s="415"/>
      <c r="E65" s="411" t="str">
        <f t="shared" si="0"/>
        <v/>
      </c>
      <c r="F65" s="412" t="str">
        <f t="shared" si="2"/>
        <v/>
      </c>
      <c r="G65" s="402" t="str">
        <f t="shared" si="1"/>
        <v/>
      </c>
    </row>
    <row r="66" spans="1:7" s="413" customFormat="1" x14ac:dyDescent="0.15">
      <c r="A66" s="415"/>
      <c r="E66" s="411" t="str">
        <f t="shared" si="0"/>
        <v/>
      </c>
      <c r="F66" s="412" t="str">
        <f t="shared" si="2"/>
        <v/>
      </c>
      <c r="G66" s="402" t="str">
        <f t="shared" si="1"/>
        <v/>
      </c>
    </row>
    <row r="67" spans="1:7" s="413" customFormat="1" x14ac:dyDescent="0.15">
      <c r="A67" s="415"/>
      <c r="E67" s="411" t="str">
        <f t="shared" si="0"/>
        <v/>
      </c>
      <c r="F67" s="412" t="str">
        <f t="shared" si="2"/>
        <v/>
      </c>
      <c r="G67" s="402" t="str">
        <f t="shared" si="1"/>
        <v/>
      </c>
    </row>
    <row r="68" spans="1:7" s="413" customFormat="1" x14ac:dyDescent="0.15">
      <c r="A68" s="415"/>
      <c r="E68" s="411" t="str">
        <f t="shared" si="0"/>
        <v/>
      </c>
      <c r="F68" s="412" t="str">
        <f t="shared" si="2"/>
        <v/>
      </c>
      <c r="G68" s="402" t="str">
        <f t="shared" si="1"/>
        <v/>
      </c>
    </row>
    <row r="69" spans="1:7" s="413" customFormat="1" x14ac:dyDescent="0.15">
      <c r="A69" s="415"/>
      <c r="E69" s="411" t="str">
        <f t="shared" ref="E69:E100" si="3">IF(OR(AND(B69="",C69="",D69=""),AND(B69&lt;&gt;"",C69&lt;&gt;"",D69&lt;&gt;"")),"","X")</f>
        <v/>
      </c>
      <c r="F69" s="412" t="str">
        <f t="shared" si="2"/>
        <v/>
      </c>
      <c r="G69" s="402" t="str">
        <f t="shared" ref="G69:G99" si="4">IF(AND(B69&lt;&gt;"",C69&lt;&gt;"",D69&lt;&gt;""),C69,"")</f>
        <v/>
      </c>
    </row>
    <row r="70" spans="1:7" s="413" customFormat="1" x14ac:dyDescent="0.15">
      <c r="A70" s="415"/>
      <c r="E70" s="411" t="str">
        <f t="shared" si="3"/>
        <v/>
      </c>
      <c r="F70" s="412" t="str">
        <f t="shared" si="2"/>
        <v/>
      </c>
      <c r="G70" s="402" t="str">
        <f t="shared" si="4"/>
        <v/>
      </c>
    </row>
    <row r="71" spans="1:7" s="413" customFormat="1" x14ac:dyDescent="0.15">
      <c r="A71" s="415"/>
      <c r="E71" s="411" t="str">
        <f t="shared" si="3"/>
        <v/>
      </c>
      <c r="F71" s="412" t="str">
        <f t="shared" ref="F71:F100" si="5">IF(AND(B71&lt;&gt;"",C71&lt;&gt;"",D71&lt;&gt;""),A71,"")</f>
        <v/>
      </c>
      <c r="G71" s="402" t="str">
        <f t="shared" si="4"/>
        <v/>
      </c>
    </row>
    <row r="72" spans="1:7" s="413" customFormat="1" x14ac:dyDescent="0.15">
      <c r="A72" s="415"/>
      <c r="E72" s="411" t="str">
        <f t="shared" si="3"/>
        <v/>
      </c>
      <c r="F72" s="412" t="str">
        <f t="shared" si="5"/>
        <v/>
      </c>
      <c r="G72" s="402" t="str">
        <f t="shared" si="4"/>
        <v/>
      </c>
    </row>
    <row r="73" spans="1:7" s="413" customFormat="1" x14ac:dyDescent="0.15">
      <c r="A73" s="415"/>
      <c r="E73" s="411" t="str">
        <f t="shared" si="3"/>
        <v/>
      </c>
      <c r="F73" s="412" t="str">
        <f t="shared" si="5"/>
        <v/>
      </c>
      <c r="G73" s="402" t="str">
        <f t="shared" si="4"/>
        <v/>
      </c>
    </row>
    <row r="74" spans="1:7" s="413" customFormat="1" x14ac:dyDescent="0.15">
      <c r="A74" s="415"/>
      <c r="E74" s="411" t="str">
        <f t="shared" si="3"/>
        <v/>
      </c>
      <c r="F74" s="412" t="str">
        <f t="shared" si="5"/>
        <v/>
      </c>
      <c r="G74" s="402" t="str">
        <f t="shared" si="4"/>
        <v/>
      </c>
    </row>
    <row r="75" spans="1:7" s="413" customFormat="1" x14ac:dyDescent="0.15">
      <c r="A75" s="415"/>
      <c r="E75" s="411" t="str">
        <f t="shared" si="3"/>
        <v/>
      </c>
      <c r="F75" s="412" t="str">
        <f t="shared" si="5"/>
        <v/>
      </c>
      <c r="G75" s="402" t="str">
        <f t="shared" si="4"/>
        <v/>
      </c>
    </row>
    <row r="76" spans="1:7" s="413" customFormat="1" x14ac:dyDescent="0.15">
      <c r="A76" s="415"/>
      <c r="E76" s="411" t="str">
        <f t="shared" si="3"/>
        <v/>
      </c>
      <c r="F76" s="412" t="str">
        <f t="shared" si="5"/>
        <v/>
      </c>
      <c r="G76" s="402" t="str">
        <f t="shared" si="4"/>
        <v/>
      </c>
    </row>
    <row r="77" spans="1:7" s="413" customFormat="1" x14ac:dyDescent="0.15">
      <c r="A77" s="415"/>
      <c r="E77" s="411" t="str">
        <f t="shared" si="3"/>
        <v/>
      </c>
      <c r="F77" s="412" t="str">
        <f t="shared" si="5"/>
        <v/>
      </c>
      <c r="G77" s="402" t="str">
        <f t="shared" si="4"/>
        <v/>
      </c>
    </row>
    <row r="78" spans="1:7" s="413" customFormat="1" x14ac:dyDescent="0.15">
      <c r="A78" s="415"/>
      <c r="E78" s="411" t="str">
        <f t="shared" si="3"/>
        <v/>
      </c>
      <c r="F78" s="412" t="str">
        <f t="shared" si="5"/>
        <v/>
      </c>
      <c r="G78" s="402" t="str">
        <f t="shared" si="4"/>
        <v/>
      </c>
    </row>
    <row r="79" spans="1:7" s="413" customFormat="1" x14ac:dyDescent="0.15">
      <c r="A79" s="415"/>
      <c r="E79" s="411" t="str">
        <f t="shared" si="3"/>
        <v/>
      </c>
      <c r="F79" s="412" t="str">
        <f t="shared" si="5"/>
        <v/>
      </c>
      <c r="G79" s="402" t="str">
        <f t="shared" si="4"/>
        <v/>
      </c>
    </row>
    <row r="80" spans="1:7" s="413" customFormat="1" x14ac:dyDescent="0.15">
      <c r="A80" s="415"/>
      <c r="E80" s="411" t="str">
        <f t="shared" si="3"/>
        <v/>
      </c>
      <c r="F80" s="412" t="str">
        <f t="shared" si="5"/>
        <v/>
      </c>
      <c r="G80" s="402" t="str">
        <f t="shared" si="4"/>
        <v/>
      </c>
    </row>
    <row r="81" spans="1:7" s="413" customFormat="1" x14ac:dyDescent="0.15">
      <c r="A81" s="415"/>
      <c r="E81" s="411" t="str">
        <f t="shared" si="3"/>
        <v/>
      </c>
      <c r="F81" s="412" t="str">
        <f t="shared" si="5"/>
        <v/>
      </c>
      <c r="G81" s="402" t="str">
        <f t="shared" si="4"/>
        <v/>
      </c>
    </row>
    <row r="82" spans="1:7" s="413" customFormat="1" x14ac:dyDescent="0.15">
      <c r="A82" s="415"/>
      <c r="E82" s="411" t="str">
        <f t="shared" si="3"/>
        <v/>
      </c>
      <c r="F82" s="412" t="str">
        <f t="shared" si="5"/>
        <v/>
      </c>
      <c r="G82" s="402" t="str">
        <f t="shared" si="4"/>
        <v/>
      </c>
    </row>
    <row r="83" spans="1:7" s="413" customFormat="1" x14ac:dyDescent="0.15">
      <c r="A83" s="415"/>
      <c r="E83" s="411" t="str">
        <f t="shared" si="3"/>
        <v/>
      </c>
      <c r="F83" s="412" t="str">
        <f t="shared" si="5"/>
        <v/>
      </c>
      <c r="G83" s="402" t="str">
        <f t="shared" si="4"/>
        <v/>
      </c>
    </row>
    <row r="84" spans="1:7" s="413" customFormat="1" x14ac:dyDescent="0.15">
      <c r="A84" s="415"/>
      <c r="E84" s="411" t="str">
        <f t="shared" si="3"/>
        <v/>
      </c>
      <c r="F84" s="412" t="str">
        <f t="shared" si="5"/>
        <v/>
      </c>
      <c r="G84" s="402" t="str">
        <f t="shared" si="4"/>
        <v/>
      </c>
    </row>
    <row r="85" spans="1:7" s="413" customFormat="1" x14ac:dyDescent="0.15">
      <c r="A85" s="415"/>
      <c r="E85" s="411" t="str">
        <f t="shared" si="3"/>
        <v/>
      </c>
      <c r="F85" s="412" t="str">
        <f t="shared" si="5"/>
        <v/>
      </c>
      <c r="G85" s="402" t="str">
        <f t="shared" si="4"/>
        <v/>
      </c>
    </row>
    <row r="86" spans="1:7" s="413" customFormat="1" x14ac:dyDescent="0.15">
      <c r="A86" s="415"/>
      <c r="E86" s="411" t="str">
        <f t="shared" si="3"/>
        <v/>
      </c>
      <c r="F86" s="412" t="str">
        <f t="shared" si="5"/>
        <v/>
      </c>
      <c r="G86" s="402" t="str">
        <f t="shared" si="4"/>
        <v/>
      </c>
    </row>
    <row r="87" spans="1:7" s="413" customFormat="1" x14ac:dyDescent="0.15">
      <c r="A87" s="415"/>
      <c r="E87" s="411" t="str">
        <f t="shared" si="3"/>
        <v/>
      </c>
      <c r="F87" s="412" t="str">
        <f t="shared" si="5"/>
        <v/>
      </c>
      <c r="G87" s="402" t="str">
        <f t="shared" si="4"/>
        <v/>
      </c>
    </row>
    <row r="88" spans="1:7" s="413" customFormat="1" x14ac:dyDescent="0.15">
      <c r="A88" s="415"/>
      <c r="E88" s="411" t="str">
        <f t="shared" si="3"/>
        <v/>
      </c>
      <c r="F88" s="412" t="str">
        <f t="shared" si="5"/>
        <v/>
      </c>
      <c r="G88" s="402" t="str">
        <f t="shared" si="4"/>
        <v/>
      </c>
    </row>
    <row r="89" spans="1:7" s="413" customFormat="1" x14ac:dyDescent="0.15">
      <c r="A89" s="415"/>
      <c r="E89" s="411" t="str">
        <f t="shared" si="3"/>
        <v/>
      </c>
      <c r="F89" s="412" t="str">
        <f t="shared" si="5"/>
        <v/>
      </c>
      <c r="G89" s="402" t="str">
        <f t="shared" si="4"/>
        <v/>
      </c>
    </row>
    <row r="90" spans="1:7" s="413" customFormat="1" x14ac:dyDescent="0.15">
      <c r="A90" s="415"/>
      <c r="E90" s="411" t="str">
        <f t="shared" si="3"/>
        <v/>
      </c>
      <c r="F90" s="412" t="str">
        <f t="shared" si="5"/>
        <v/>
      </c>
      <c r="G90" s="402" t="str">
        <f t="shared" si="4"/>
        <v/>
      </c>
    </row>
    <row r="91" spans="1:7" s="413" customFormat="1" x14ac:dyDescent="0.15">
      <c r="A91" s="415"/>
      <c r="E91" s="411" t="str">
        <f t="shared" si="3"/>
        <v/>
      </c>
      <c r="F91" s="412" t="str">
        <f t="shared" si="5"/>
        <v/>
      </c>
      <c r="G91" s="402" t="str">
        <f t="shared" si="4"/>
        <v/>
      </c>
    </row>
    <row r="92" spans="1:7" s="413" customFormat="1" x14ac:dyDescent="0.15">
      <c r="A92" s="415"/>
      <c r="E92" s="411" t="str">
        <f t="shared" si="3"/>
        <v/>
      </c>
      <c r="F92" s="412" t="str">
        <f t="shared" si="5"/>
        <v/>
      </c>
      <c r="G92" s="402" t="str">
        <f t="shared" si="4"/>
        <v/>
      </c>
    </row>
    <row r="93" spans="1:7" s="413" customFormat="1" x14ac:dyDescent="0.15">
      <c r="A93" s="415"/>
      <c r="E93" s="411" t="str">
        <f t="shared" si="3"/>
        <v/>
      </c>
      <c r="F93" s="412" t="str">
        <f t="shared" si="5"/>
        <v/>
      </c>
      <c r="G93" s="402" t="str">
        <f t="shared" si="4"/>
        <v/>
      </c>
    </row>
    <row r="94" spans="1:7" s="413" customFormat="1" x14ac:dyDescent="0.15">
      <c r="A94" s="415"/>
      <c r="E94" s="411" t="str">
        <f t="shared" si="3"/>
        <v/>
      </c>
      <c r="F94" s="412" t="str">
        <f t="shared" si="5"/>
        <v/>
      </c>
      <c r="G94" s="402" t="str">
        <f t="shared" si="4"/>
        <v/>
      </c>
    </row>
    <row r="95" spans="1:7" s="413" customFormat="1" x14ac:dyDescent="0.15">
      <c r="A95" s="415"/>
      <c r="E95" s="411" t="str">
        <f t="shared" si="3"/>
        <v/>
      </c>
      <c r="F95" s="412" t="str">
        <f t="shared" si="5"/>
        <v/>
      </c>
      <c r="G95" s="402" t="str">
        <f t="shared" si="4"/>
        <v/>
      </c>
    </row>
    <row r="96" spans="1:7" s="413" customFormat="1" x14ac:dyDescent="0.15">
      <c r="A96" s="415"/>
      <c r="E96" s="411" t="str">
        <f t="shared" si="3"/>
        <v/>
      </c>
      <c r="F96" s="412" t="str">
        <f t="shared" si="5"/>
        <v/>
      </c>
      <c r="G96" s="402" t="str">
        <f t="shared" si="4"/>
        <v/>
      </c>
    </row>
    <row r="97" spans="1:7" s="413" customFormat="1" x14ac:dyDescent="0.15">
      <c r="A97" s="415"/>
      <c r="E97" s="411" t="str">
        <f t="shared" si="3"/>
        <v/>
      </c>
      <c r="F97" s="412" t="str">
        <f t="shared" si="5"/>
        <v/>
      </c>
      <c r="G97" s="402" t="str">
        <f t="shared" si="4"/>
        <v/>
      </c>
    </row>
    <row r="98" spans="1:7" s="413" customFormat="1" x14ac:dyDescent="0.15">
      <c r="A98" s="415"/>
      <c r="E98" s="411" t="str">
        <f t="shared" si="3"/>
        <v/>
      </c>
      <c r="F98" s="412" t="str">
        <f t="shared" si="5"/>
        <v/>
      </c>
      <c r="G98" s="402" t="str">
        <f t="shared" si="4"/>
        <v/>
      </c>
    </row>
    <row r="99" spans="1:7" s="413" customFormat="1" x14ac:dyDescent="0.15">
      <c r="A99" s="415"/>
      <c r="E99" s="411" t="str">
        <f t="shared" si="3"/>
        <v/>
      </c>
      <c r="F99" s="412" t="str">
        <f t="shared" si="5"/>
        <v/>
      </c>
      <c r="G99" s="402" t="str">
        <f t="shared" si="4"/>
        <v/>
      </c>
    </row>
    <row r="100" spans="1:7" s="413" customFormat="1" x14ac:dyDescent="0.15">
      <c r="A100" s="415"/>
      <c r="E100" s="411" t="str">
        <f t="shared" si="3"/>
        <v/>
      </c>
      <c r="F100" s="412" t="str">
        <f t="shared" si="5"/>
        <v/>
      </c>
      <c r="G100" s="402"/>
    </row>
    <row r="101" spans="1:7" s="413" customFormat="1" x14ac:dyDescent="0.15">
      <c r="A101" s="415"/>
      <c r="E101" s="411"/>
      <c r="F101" s="412"/>
      <c r="G101" s="416"/>
    </row>
    <row r="102" spans="1:7" s="413" customFormat="1" x14ac:dyDescent="0.15">
      <c r="A102" s="415"/>
      <c r="E102" s="411"/>
      <c r="F102" s="412"/>
      <c r="G102" s="416"/>
    </row>
    <row r="103" spans="1:7" s="413" customFormat="1" x14ac:dyDescent="0.15">
      <c r="A103" s="415"/>
      <c r="E103" s="411"/>
      <c r="F103" s="412"/>
      <c r="G103" s="416"/>
    </row>
    <row r="104" spans="1:7" s="413" customFormat="1" x14ac:dyDescent="0.15">
      <c r="A104" s="415"/>
      <c r="E104" s="411"/>
      <c r="F104" s="412"/>
      <c r="G104" s="416"/>
    </row>
    <row r="105" spans="1:7" s="413" customFormat="1" x14ac:dyDescent="0.15">
      <c r="A105" s="415"/>
      <c r="E105" s="411"/>
      <c r="F105" s="412"/>
      <c r="G105" s="416"/>
    </row>
    <row r="106" spans="1:7" s="413" customFormat="1" x14ac:dyDescent="0.15">
      <c r="A106" s="415"/>
      <c r="E106" s="411"/>
      <c r="F106" s="412"/>
      <c r="G106" s="416"/>
    </row>
    <row r="107" spans="1:7" s="413" customFormat="1" x14ac:dyDescent="0.15">
      <c r="A107" s="415"/>
      <c r="E107" s="411"/>
      <c r="F107" s="412"/>
      <c r="G107" s="416"/>
    </row>
    <row r="108" spans="1:7" s="413" customFormat="1" x14ac:dyDescent="0.15">
      <c r="A108" s="415"/>
      <c r="E108" s="411"/>
      <c r="F108" s="412"/>
      <c r="G108" s="416"/>
    </row>
    <row r="109" spans="1:7" s="413" customFormat="1" x14ac:dyDescent="0.15">
      <c r="A109" s="415"/>
      <c r="E109" s="411"/>
      <c r="F109" s="412"/>
      <c r="G109" s="416"/>
    </row>
    <row r="110" spans="1:7" s="413" customFormat="1" x14ac:dyDescent="0.15">
      <c r="A110" s="415"/>
      <c r="E110" s="411"/>
      <c r="F110" s="412"/>
      <c r="G110" s="416"/>
    </row>
    <row r="111" spans="1:7" s="413" customFormat="1" x14ac:dyDescent="0.15">
      <c r="A111" s="415"/>
      <c r="E111" s="411"/>
      <c r="F111" s="412"/>
      <c r="G111" s="416"/>
    </row>
    <row r="112" spans="1:7" s="413" customFormat="1" x14ac:dyDescent="0.15">
      <c r="A112" s="415"/>
      <c r="E112" s="411"/>
      <c r="F112" s="412"/>
      <c r="G112" s="416"/>
    </row>
    <row r="113" spans="1:7" s="413" customFormat="1" x14ac:dyDescent="0.15">
      <c r="A113" s="415"/>
      <c r="E113" s="411"/>
      <c r="F113" s="412"/>
      <c r="G113" s="416"/>
    </row>
    <row r="114" spans="1:7" s="413" customFormat="1" x14ac:dyDescent="0.15">
      <c r="A114" s="415"/>
      <c r="E114" s="411"/>
      <c r="F114" s="412"/>
      <c r="G114" s="416"/>
    </row>
    <row r="115" spans="1:7" s="413" customFormat="1" x14ac:dyDescent="0.15">
      <c r="A115" s="415"/>
      <c r="E115" s="411"/>
      <c r="F115" s="412"/>
      <c r="G115" s="416"/>
    </row>
    <row r="116" spans="1:7" s="413" customFormat="1" x14ac:dyDescent="0.15">
      <c r="A116" s="415"/>
      <c r="E116" s="411"/>
      <c r="F116" s="412"/>
      <c r="G116" s="416"/>
    </row>
    <row r="117" spans="1:7" s="413" customFormat="1" x14ac:dyDescent="0.15">
      <c r="A117" s="415"/>
      <c r="E117" s="411"/>
      <c r="F117" s="412"/>
      <c r="G117" s="416"/>
    </row>
    <row r="118" spans="1:7" s="413" customFormat="1" x14ac:dyDescent="0.15">
      <c r="A118" s="415"/>
      <c r="E118" s="411"/>
      <c r="F118" s="412"/>
      <c r="G118" s="416"/>
    </row>
    <row r="119" spans="1:7" s="413" customFormat="1" x14ac:dyDescent="0.15">
      <c r="A119" s="415"/>
      <c r="E119" s="411"/>
      <c r="F119" s="412"/>
      <c r="G119" s="416"/>
    </row>
    <row r="120" spans="1:7" s="413" customFormat="1" x14ac:dyDescent="0.15">
      <c r="A120" s="415"/>
      <c r="E120" s="411"/>
      <c r="F120" s="412"/>
      <c r="G120" s="416"/>
    </row>
    <row r="121" spans="1:7" s="413" customFormat="1" x14ac:dyDescent="0.15">
      <c r="A121" s="415"/>
      <c r="E121" s="411"/>
      <c r="F121" s="412"/>
      <c r="G121" s="416"/>
    </row>
    <row r="122" spans="1:7" s="413" customFormat="1" x14ac:dyDescent="0.15">
      <c r="A122" s="415"/>
      <c r="E122" s="411"/>
      <c r="F122" s="412"/>
      <c r="G122" s="416"/>
    </row>
    <row r="123" spans="1:7" s="413" customFormat="1" x14ac:dyDescent="0.15">
      <c r="A123" s="415"/>
      <c r="E123" s="411"/>
      <c r="F123" s="412"/>
      <c r="G123" s="416"/>
    </row>
    <row r="124" spans="1:7" s="413" customFormat="1" x14ac:dyDescent="0.15">
      <c r="A124" s="415"/>
      <c r="E124" s="411"/>
      <c r="F124" s="412"/>
      <c r="G124" s="416"/>
    </row>
    <row r="125" spans="1:7" s="413" customFormat="1" x14ac:dyDescent="0.15">
      <c r="A125" s="415"/>
      <c r="E125" s="411"/>
      <c r="F125" s="412"/>
      <c r="G125" s="416"/>
    </row>
    <row r="126" spans="1:7" s="413" customFormat="1" x14ac:dyDescent="0.15">
      <c r="A126" s="415"/>
      <c r="E126" s="411"/>
      <c r="F126" s="412"/>
      <c r="G126" s="416"/>
    </row>
    <row r="127" spans="1:7" s="413" customFormat="1" x14ac:dyDescent="0.15">
      <c r="A127" s="415"/>
      <c r="E127" s="411"/>
      <c r="F127" s="412"/>
      <c r="G127" s="416"/>
    </row>
    <row r="128" spans="1:7" s="413" customFormat="1" x14ac:dyDescent="0.15">
      <c r="A128" s="415"/>
      <c r="E128" s="411"/>
      <c r="F128" s="412"/>
      <c r="G128" s="416"/>
    </row>
    <row r="129" spans="1:7" s="413" customFormat="1" x14ac:dyDescent="0.15">
      <c r="A129" s="415"/>
      <c r="E129" s="411"/>
      <c r="F129" s="412"/>
      <c r="G129" s="416"/>
    </row>
    <row r="130" spans="1:7" s="413" customFormat="1" x14ac:dyDescent="0.15">
      <c r="A130" s="415"/>
      <c r="E130" s="411"/>
      <c r="F130" s="412"/>
      <c r="G130" s="416"/>
    </row>
    <row r="131" spans="1:7" s="413" customFormat="1" x14ac:dyDescent="0.15">
      <c r="A131" s="415"/>
      <c r="E131" s="411"/>
      <c r="F131" s="412"/>
      <c r="G131" s="416"/>
    </row>
    <row r="132" spans="1:7" s="413" customFormat="1" x14ac:dyDescent="0.15">
      <c r="A132" s="415"/>
      <c r="E132" s="411"/>
      <c r="F132" s="412"/>
      <c r="G132" s="416"/>
    </row>
    <row r="133" spans="1:7" s="413" customFormat="1" x14ac:dyDescent="0.15">
      <c r="A133" s="415"/>
      <c r="E133" s="411"/>
      <c r="F133" s="412"/>
      <c r="G133" s="416"/>
    </row>
    <row r="134" spans="1:7" s="413" customFormat="1" x14ac:dyDescent="0.15">
      <c r="A134" s="415"/>
      <c r="E134" s="411"/>
      <c r="F134" s="412"/>
      <c r="G134" s="416"/>
    </row>
    <row r="135" spans="1:7" s="413" customFormat="1" x14ac:dyDescent="0.15">
      <c r="A135" s="415"/>
      <c r="E135" s="411"/>
      <c r="F135" s="412"/>
      <c r="G135" s="416"/>
    </row>
    <row r="136" spans="1:7" s="413" customFormat="1" x14ac:dyDescent="0.15">
      <c r="A136" s="415"/>
      <c r="E136" s="411"/>
      <c r="F136" s="412"/>
      <c r="G136" s="416"/>
    </row>
    <row r="137" spans="1:7" s="413" customFormat="1" x14ac:dyDescent="0.15">
      <c r="A137" s="415"/>
      <c r="E137" s="411"/>
      <c r="F137" s="412"/>
      <c r="G137" s="416"/>
    </row>
    <row r="138" spans="1:7" s="413" customFormat="1" x14ac:dyDescent="0.15">
      <c r="A138" s="415"/>
      <c r="E138" s="411"/>
      <c r="F138" s="412"/>
      <c r="G138" s="416"/>
    </row>
  </sheetData>
  <sheetProtection algorithmName="SHA-512" hashValue="vhcVsvcIfTKZwA+vyRKDV/JDTcOZojY71Lmx9yzi1+2+K2eHoAQvY0PuyQz8uYkaZ04sfD/nh9xVA65QMCeRPQ==" saltValue="mfqL41IJXfjIfFYqYMyz/Q=="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2025-03-03T23:46:23Z</cp:lastPrinted>
  <dcterms:created xsi:type="dcterms:W3CDTF">2009-11-25T00:43:57Z</dcterms:created>
  <dcterms:modified xsi:type="dcterms:W3CDTF">2025-03-03T23:46:23Z</dcterms:modified>
</cp:coreProperties>
</file>