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51-d\"/>
    </mc:Choice>
  </mc:AlternateContent>
  <xr:revisionPtr revIDLastSave="0" documentId="13_ncr:1_{9212FF6A-7DD9-4418-8FB6-5F94ACE05016}" xr6:coauthVersionLast="47" xr6:coauthVersionMax="47" xr10:uidLastSave="{00000000-0000-0000-0000-000000000000}"/>
  <bookViews>
    <workbookView xWindow="-120" yWindow="-120" windowWidth="51840" windowHeight="21120" tabRatio="418" xr2:uid="{00000000-000D-0000-FFFF-FFFF00000000}"/>
  </bookViews>
  <sheets>
    <sheet name="基本情報" sheetId="6" r:id="rId1"/>
    <sheet name="ベース" sheetId="1" r:id="rId2"/>
    <sheet name="バルブ" sheetId="5" r:id="rId3"/>
    <sheet name="仕様書作成" sheetId="11" r:id="rId4"/>
    <sheet name="発注情報" sheetId="12" r:id="rId5"/>
    <sheet name="御発注用仕様書" sheetId="10"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仕様書作成!$A$1:$AP$74</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0" l="1"/>
  <c r="V42" i="11"/>
  <c r="U42" i="11"/>
  <c r="T42" i="11"/>
  <c r="S42" i="11"/>
  <c r="C42" i="11" s="1"/>
  <c r="R42" i="11"/>
  <c r="Q42" i="11"/>
  <c r="P42" i="11"/>
  <c r="O42" i="11"/>
  <c r="N42" i="11"/>
  <c r="M42" i="11"/>
  <c r="L42" i="11"/>
  <c r="K42" i="11"/>
  <c r="V36" i="11"/>
  <c r="U36" i="11"/>
  <c r="T36" i="11"/>
  <c r="S36" i="11"/>
  <c r="R36" i="11"/>
  <c r="Q36" i="11"/>
  <c r="C36" i="11" s="1"/>
  <c r="P36" i="11"/>
  <c r="O36" i="11"/>
  <c r="N36" i="11"/>
  <c r="M36" i="11"/>
  <c r="L36" i="11"/>
  <c r="K36" i="11"/>
  <c r="L137" i="12"/>
  <c r="L136" i="12"/>
  <c r="L135" i="12"/>
  <c r="L134" i="12"/>
  <c r="L133" i="12"/>
  <c r="L132" i="12"/>
  <c r="L131" i="12"/>
  <c r="L130" i="12"/>
  <c r="L129" i="12"/>
  <c r="DS156" i="11"/>
  <c r="AU137" i="12"/>
  <c r="DR156" i="11"/>
  <c r="AT137" i="12"/>
  <c r="DQ156" i="11"/>
  <c r="AS137" i="12" s="1"/>
  <c r="DP156" i="11"/>
  <c r="DC156" i="11"/>
  <c r="AF137" i="12"/>
  <c r="DB156" i="11"/>
  <c r="AE137" i="12" s="1"/>
  <c r="DA156" i="11"/>
  <c r="AD137" i="12"/>
  <c r="CZ156" i="11"/>
  <c r="AC137" i="12"/>
  <c r="CY156" i="11"/>
  <c r="AB137" i="12"/>
  <c r="CX156" i="11"/>
  <c r="AA137" i="12" s="1"/>
  <c r="CW156" i="11"/>
  <c r="Z137" i="12" s="1"/>
  <c r="CV156" i="11"/>
  <c r="Y137" i="12"/>
  <c r="CU156" i="11"/>
  <c r="X137" i="12"/>
  <c r="CT156" i="11"/>
  <c r="W137" i="12"/>
  <c r="CS156" i="11"/>
  <c r="V137" i="12"/>
  <c r="CR156" i="11"/>
  <c r="U137" i="12"/>
  <c r="CQ156" i="11"/>
  <c r="T137" i="12" s="1"/>
  <c r="CP156" i="11"/>
  <c r="S137" i="12" s="1"/>
  <c r="CO156" i="11"/>
  <c r="R137" i="12"/>
  <c r="DS155" i="11"/>
  <c r="AU136" i="12"/>
  <c r="DR155" i="11"/>
  <c r="AT136" i="12"/>
  <c r="DQ155" i="11"/>
  <c r="AS136" i="12"/>
  <c r="DP155" i="11"/>
  <c r="DC155" i="11"/>
  <c r="AF136" i="12"/>
  <c r="DB155" i="11"/>
  <c r="AE136" i="12" s="1"/>
  <c r="DA155" i="11"/>
  <c r="AD136" i="12" s="1"/>
  <c r="CZ155" i="11"/>
  <c r="AC136" i="12"/>
  <c r="CY155" i="11"/>
  <c r="AB136" i="12" s="1"/>
  <c r="CX155" i="11"/>
  <c r="AA136" i="12"/>
  <c r="CW155" i="11"/>
  <c r="Z136" i="12"/>
  <c r="CV155" i="11"/>
  <c r="Y136" i="12"/>
  <c r="CU155" i="11"/>
  <c r="X136" i="12" s="1"/>
  <c r="CT155" i="11"/>
  <c r="W136" i="12" s="1"/>
  <c r="CS155" i="11"/>
  <c r="V136" i="12"/>
  <c r="CR155" i="11"/>
  <c r="U136" i="12" s="1"/>
  <c r="CQ155" i="11"/>
  <c r="T136" i="12"/>
  <c r="CP155" i="11"/>
  <c r="S136" i="12"/>
  <c r="CO155" i="11"/>
  <c r="R136" i="12"/>
  <c r="DS154" i="11"/>
  <c r="AU135" i="12" s="1"/>
  <c r="DR154" i="11"/>
  <c r="AT135" i="12" s="1"/>
  <c r="DQ154" i="11"/>
  <c r="AS135" i="12"/>
  <c r="DP154" i="11"/>
  <c r="DC154" i="11"/>
  <c r="AF135" i="12"/>
  <c r="DB154" i="11"/>
  <c r="AE135" i="12"/>
  <c r="DA154" i="11"/>
  <c r="AD135" i="12"/>
  <c r="CZ154" i="11"/>
  <c r="AC135" i="12" s="1"/>
  <c r="CY154" i="11"/>
  <c r="AB135" i="12" s="1"/>
  <c r="CX154" i="11"/>
  <c r="AA135" i="12"/>
  <c r="CW154" i="11"/>
  <c r="Z135" i="12" s="1"/>
  <c r="CV154" i="11"/>
  <c r="Y135" i="12"/>
  <c r="CU154" i="11"/>
  <c r="X135" i="12"/>
  <c r="CT154" i="11"/>
  <c r="W135" i="12"/>
  <c r="CS154" i="11"/>
  <c r="V135" i="12" s="1"/>
  <c r="CR154" i="11"/>
  <c r="U135" i="12" s="1"/>
  <c r="CQ154" i="11"/>
  <c r="T135" i="12"/>
  <c r="CP154" i="11"/>
  <c r="S135" i="12"/>
  <c r="CO154" i="11"/>
  <c r="R135" i="12"/>
  <c r="DS153" i="11"/>
  <c r="AU134" i="12"/>
  <c r="DR153" i="11"/>
  <c r="AT134" i="12"/>
  <c r="DQ153" i="11"/>
  <c r="AS134" i="12" s="1"/>
  <c r="DP153" i="11"/>
  <c r="DC153" i="11"/>
  <c r="AF134" i="12" s="1"/>
  <c r="DB153" i="11"/>
  <c r="AE134" i="12"/>
  <c r="DA153" i="11"/>
  <c r="AD134" i="12" s="1"/>
  <c r="CZ153" i="11"/>
  <c r="AC134" i="12"/>
  <c r="CY153" i="11"/>
  <c r="AB134" i="12"/>
  <c r="CX153" i="11"/>
  <c r="AA134" i="12"/>
  <c r="CW153" i="11"/>
  <c r="Z134" i="12" s="1"/>
  <c r="CV153" i="11"/>
  <c r="Y134" i="12" s="1"/>
  <c r="CU153" i="11"/>
  <c r="X134" i="12"/>
  <c r="CT153" i="11"/>
  <c r="W134" i="12" s="1"/>
  <c r="CS153" i="11"/>
  <c r="V134" i="12"/>
  <c r="CR153" i="11"/>
  <c r="U134" i="12"/>
  <c r="CQ153" i="11"/>
  <c r="T134" i="12"/>
  <c r="CP153" i="11"/>
  <c r="S134" i="12" s="1"/>
  <c r="CO153" i="11"/>
  <c r="R134" i="12" s="1"/>
  <c r="DS152" i="11"/>
  <c r="AU133" i="12"/>
  <c r="DR152" i="11"/>
  <c r="AT133" i="12" s="1"/>
  <c r="DQ152" i="11"/>
  <c r="AS133" i="12"/>
  <c r="DP152" i="11"/>
  <c r="DC152" i="11"/>
  <c r="AF133" i="12"/>
  <c r="DB152" i="11"/>
  <c r="AE133" i="12" s="1"/>
  <c r="DA152" i="11"/>
  <c r="AD133" i="12" s="1"/>
  <c r="CZ152" i="11"/>
  <c r="AC133" i="12"/>
  <c r="CY152" i="11"/>
  <c r="AB133" i="12"/>
  <c r="CX152" i="11"/>
  <c r="AA133" i="12"/>
  <c r="CW152" i="11"/>
  <c r="Z133" i="12"/>
  <c r="CV152" i="11"/>
  <c r="Y133" i="12"/>
  <c r="CU152" i="11"/>
  <c r="X133" i="12" s="1"/>
  <c r="CT152" i="11"/>
  <c r="W133" i="12" s="1"/>
  <c r="CS152" i="11"/>
  <c r="V133" i="12"/>
  <c r="CR152" i="11"/>
  <c r="U133" i="12" s="1"/>
  <c r="CQ152" i="11"/>
  <c r="T133" i="12"/>
  <c r="CP152" i="11"/>
  <c r="S133" i="12"/>
  <c r="CO152" i="11"/>
  <c r="R133" i="12"/>
  <c r="DS151" i="11"/>
  <c r="AU132" i="12" s="1"/>
  <c r="DR151" i="11"/>
  <c r="AT132" i="12" s="1"/>
  <c r="DQ151" i="11"/>
  <c r="AS132" i="12"/>
  <c r="DP151" i="11"/>
  <c r="DC151" i="11"/>
  <c r="AF132" i="12" s="1"/>
  <c r="DB151" i="11"/>
  <c r="AE132" i="12"/>
  <c r="DA151" i="11"/>
  <c r="AD132" i="12"/>
  <c r="CZ151" i="11"/>
  <c r="AC132" i="12"/>
  <c r="CY151" i="11"/>
  <c r="AB132" i="12" s="1"/>
  <c r="CX151" i="11"/>
  <c r="AA132" i="12" s="1"/>
  <c r="CW151" i="11"/>
  <c r="Z132" i="12"/>
  <c r="CV151" i="11"/>
  <c r="Y132" i="12" s="1"/>
  <c r="CU151" i="11"/>
  <c r="X132" i="12"/>
  <c r="CT151" i="11"/>
  <c r="W132" i="12"/>
  <c r="CS151" i="11"/>
  <c r="V132" i="12"/>
  <c r="CR151" i="11"/>
  <c r="U132" i="12" s="1"/>
  <c r="CQ151" i="11"/>
  <c r="T132" i="12" s="1"/>
  <c r="CP151" i="11"/>
  <c r="S132" i="12"/>
  <c r="CO151" i="11"/>
  <c r="R132" i="12" s="1"/>
  <c r="DS150" i="11"/>
  <c r="AU131" i="12"/>
  <c r="DR150" i="11"/>
  <c r="AT131" i="12"/>
  <c r="DQ150" i="11"/>
  <c r="AS131" i="12"/>
  <c r="DP150" i="11"/>
  <c r="DC150" i="11"/>
  <c r="AF131" i="12" s="1"/>
  <c r="DB150" i="11"/>
  <c r="AE131" i="12"/>
  <c r="DA150" i="11"/>
  <c r="AD131" i="12" s="1"/>
  <c r="CZ150" i="11"/>
  <c r="AC131" i="12"/>
  <c r="CY150" i="11"/>
  <c r="AB131" i="12"/>
  <c r="CX150" i="11"/>
  <c r="AA131" i="12"/>
  <c r="CW150" i="11"/>
  <c r="Z131" i="12" s="1"/>
  <c r="CV150" i="11"/>
  <c r="Y131" i="12" s="1"/>
  <c r="CU150" i="11"/>
  <c r="X131" i="12"/>
  <c r="CT150" i="11"/>
  <c r="W131" i="12"/>
  <c r="CS150" i="11"/>
  <c r="V131" i="12"/>
  <c r="CR150" i="11"/>
  <c r="U131" i="12"/>
  <c r="CQ150" i="11"/>
  <c r="T131" i="12"/>
  <c r="CP150" i="11"/>
  <c r="S131" i="12" s="1"/>
  <c r="CO150" i="11"/>
  <c r="R131" i="12" s="1"/>
  <c r="DS149" i="11"/>
  <c r="AU130" i="12"/>
  <c r="DR149" i="11"/>
  <c r="AT130" i="12" s="1"/>
  <c r="DQ149" i="11"/>
  <c r="AS130" i="12"/>
  <c r="DP149" i="11"/>
  <c r="DC149" i="11"/>
  <c r="AF130" i="12"/>
  <c r="DB149" i="11"/>
  <c r="AE130" i="12"/>
  <c r="DA149" i="11"/>
  <c r="AD130" i="12" s="1"/>
  <c r="CZ149" i="11"/>
  <c r="AC130" i="12" s="1"/>
  <c r="CY149" i="11"/>
  <c r="AB130" i="12"/>
  <c r="CX149" i="11"/>
  <c r="AA130" i="12" s="1"/>
  <c r="CW149" i="11"/>
  <c r="Z130" i="12"/>
  <c r="CV149" i="11"/>
  <c r="Y130" i="12"/>
  <c r="CU149" i="11"/>
  <c r="X130" i="12"/>
  <c r="CT149" i="11"/>
  <c r="W130" i="12" s="1"/>
  <c r="CS149" i="11"/>
  <c r="V130" i="12" s="1"/>
  <c r="CR149" i="11"/>
  <c r="U130" i="12"/>
  <c r="CQ149" i="11"/>
  <c r="T130" i="12" s="1"/>
  <c r="CP149" i="11"/>
  <c r="S130" i="12"/>
  <c r="CO149" i="11"/>
  <c r="R130" i="12"/>
  <c r="DS148" i="11"/>
  <c r="AU129" i="12"/>
  <c r="DR148" i="11"/>
  <c r="AT129" i="12" s="1"/>
  <c r="DQ148" i="11"/>
  <c r="AS129" i="12" s="1"/>
  <c r="DP148" i="11"/>
  <c r="DC148" i="11"/>
  <c r="AF129" i="12"/>
  <c r="DB148" i="11"/>
  <c r="AE129" i="12"/>
  <c r="DA148" i="11"/>
  <c r="AD129" i="12"/>
  <c r="CZ148" i="11"/>
  <c r="AC129" i="12"/>
  <c r="CY148" i="11"/>
  <c r="AB129" i="12" s="1"/>
  <c r="CX148" i="11"/>
  <c r="AA129" i="12" s="1"/>
  <c r="CW148" i="11"/>
  <c r="Z129" i="12"/>
  <c r="CV148" i="11"/>
  <c r="Y129" i="12" s="1"/>
  <c r="CU148" i="11"/>
  <c r="X129" i="12"/>
  <c r="CT148" i="11"/>
  <c r="W129" i="12"/>
  <c r="CS148" i="11"/>
  <c r="V129" i="12"/>
  <c r="CR148" i="11"/>
  <c r="U129" i="12" s="1"/>
  <c r="CQ148" i="11"/>
  <c r="T129" i="12" s="1"/>
  <c r="CP148" i="11"/>
  <c r="S129" i="12"/>
  <c r="CO148" i="11"/>
  <c r="R129" i="12"/>
  <c r="P26" i="12"/>
  <c r="P25" i="12"/>
  <c r="P24" i="12"/>
  <c r="P23" i="12"/>
  <c r="P22" i="12"/>
  <c r="P21" i="12"/>
  <c r="P20" i="12"/>
  <c r="P19" i="12"/>
  <c r="P18" i="12"/>
  <c r="P17" i="12"/>
  <c r="P16" i="12"/>
  <c r="P15" i="12"/>
  <c r="G26" i="12"/>
  <c r="G25" i="12"/>
  <c r="G24" i="12"/>
  <c r="K24" i="12" s="1"/>
  <c r="G23" i="12"/>
  <c r="G22" i="12"/>
  <c r="G21" i="12"/>
  <c r="K21" i="12" s="1"/>
  <c r="G20" i="12"/>
  <c r="G19" i="12"/>
  <c r="K19" i="12" s="1"/>
  <c r="G18" i="12"/>
  <c r="K18" i="12" s="1"/>
  <c r="G17" i="12"/>
  <c r="G16" i="12"/>
  <c r="K16" i="12" s="1"/>
  <c r="G15" i="12"/>
  <c r="K15" i="12" s="1"/>
  <c r="DC14" i="11"/>
  <c r="DB14" i="11"/>
  <c r="DA14" i="11"/>
  <c r="CZ14" i="11"/>
  <c r="AC188" i="12"/>
  <c r="AC68" i="12" s="1"/>
  <c r="CY14" i="11"/>
  <c r="CX14" i="11"/>
  <c r="CW14" i="11"/>
  <c r="Z188" i="12"/>
  <c r="CV14" i="11"/>
  <c r="Y188" i="12"/>
  <c r="Y76" i="12" s="1"/>
  <c r="CU14" i="11"/>
  <c r="CT14" i="11"/>
  <c r="W188" i="12" s="1"/>
  <c r="CS14" i="11"/>
  <c r="CM93" i="11" s="1"/>
  <c r="M74" i="12" s="1"/>
  <c r="CR14" i="11"/>
  <c r="DC30" i="11"/>
  <c r="AF186" i="12"/>
  <c r="DB30" i="11"/>
  <c r="DA30" i="11"/>
  <c r="AD186" i="12" s="1"/>
  <c r="CZ30" i="11"/>
  <c r="CY30" i="11"/>
  <c r="AB186" i="12"/>
  <c r="CX30" i="11"/>
  <c r="CW30" i="11"/>
  <c r="CV30" i="11"/>
  <c r="Y186" i="12" s="1"/>
  <c r="CU30" i="11"/>
  <c r="X186" i="12"/>
  <c r="CT30" i="11"/>
  <c r="W186" i="12" s="1"/>
  <c r="CS30" i="11"/>
  <c r="CR30" i="11"/>
  <c r="DC29" i="11"/>
  <c r="DB29" i="11"/>
  <c r="DA29" i="11"/>
  <c r="AD185" i="12" s="1"/>
  <c r="CZ29" i="11"/>
  <c r="CY29" i="11"/>
  <c r="CX29" i="11"/>
  <c r="CW29" i="11"/>
  <c r="CV29" i="11"/>
  <c r="CU29" i="11"/>
  <c r="X185" i="12" s="1"/>
  <c r="CT29" i="11"/>
  <c r="CS29" i="11"/>
  <c r="V185" i="12" s="1"/>
  <c r="CR29" i="11"/>
  <c r="U185" i="12" s="1"/>
  <c r="DC28" i="11"/>
  <c r="DB28" i="11"/>
  <c r="DA28" i="11"/>
  <c r="CZ28" i="11"/>
  <c r="CY28" i="11"/>
  <c r="AB184" i="12" s="1"/>
  <c r="AB44" i="12" s="1"/>
  <c r="CX28" i="11"/>
  <c r="CW28" i="11"/>
  <c r="CV28" i="11"/>
  <c r="CU28" i="11"/>
  <c r="CT28" i="11"/>
  <c r="CS28" i="11"/>
  <c r="CR28" i="11"/>
  <c r="DC26" i="11"/>
  <c r="AF183" i="12" s="1"/>
  <c r="DB26" i="11"/>
  <c r="AE183" i="12" s="1"/>
  <c r="DA26" i="11"/>
  <c r="CZ26" i="11"/>
  <c r="CY26" i="11"/>
  <c r="CX26" i="11"/>
  <c r="CW26" i="11"/>
  <c r="Z183" i="12" s="1"/>
  <c r="CV26" i="11"/>
  <c r="CU26" i="11"/>
  <c r="CT26" i="11"/>
  <c r="CS26" i="11"/>
  <c r="CR26" i="11"/>
  <c r="DC25" i="11"/>
  <c r="DB25" i="11"/>
  <c r="DA25" i="11"/>
  <c r="AD182" i="12" s="1"/>
  <c r="CZ25" i="11"/>
  <c r="AC182" i="12" s="1"/>
  <c r="CY25" i="11"/>
  <c r="CX25" i="11"/>
  <c r="CW25" i="11"/>
  <c r="CV25" i="11"/>
  <c r="CU25" i="11"/>
  <c r="X182" i="12" s="1"/>
  <c r="CT25" i="11"/>
  <c r="CS25" i="11"/>
  <c r="CR25" i="11"/>
  <c r="DC24" i="11"/>
  <c r="DB24" i="11"/>
  <c r="DA24" i="11"/>
  <c r="CZ24" i="11"/>
  <c r="CY24" i="11"/>
  <c r="AB181" i="12" s="1"/>
  <c r="CX24" i="11"/>
  <c r="AA181" i="12" s="1"/>
  <c r="CW24" i="11"/>
  <c r="CV24" i="11"/>
  <c r="CU24" i="11"/>
  <c r="CT24" i="11"/>
  <c r="CS24" i="11"/>
  <c r="CR24" i="11"/>
  <c r="V22" i="11"/>
  <c r="V20" i="11"/>
  <c r="T22" i="11"/>
  <c r="T20" i="11"/>
  <c r="R22" i="11"/>
  <c r="R20" i="11"/>
  <c r="P22" i="11"/>
  <c r="P20" i="11"/>
  <c r="N22" i="11"/>
  <c r="N20" i="11"/>
  <c r="L22" i="11"/>
  <c r="L20" i="11"/>
  <c r="U22" i="11"/>
  <c r="U20" i="11"/>
  <c r="S22" i="11"/>
  <c r="S20" i="11"/>
  <c r="Q22" i="11"/>
  <c r="Q20" i="11"/>
  <c r="O22" i="11"/>
  <c r="O20" i="11"/>
  <c r="M22" i="11"/>
  <c r="M20" i="11"/>
  <c r="C20" i="11" s="1"/>
  <c r="K22" i="11"/>
  <c r="K20" i="11"/>
  <c r="AH92" i="11"/>
  <c r="AG92" i="11"/>
  <c r="AF92" i="11"/>
  <c r="AE92" i="11"/>
  <c r="AD92" i="11"/>
  <c r="AC92" i="11"/>
  <c r="AB92" i="11"/>
  <c r="AA92" i="11"/>
  <c r="Z92" i="11"/>
  <c r="Y92" i="11"/>
  <c r="X92" i="11"/>
  <c r="W92" i="11"/>
  <c r="F10" i="5"/>
  <c r="U10" i="5" s="1"/>
  <c r="V10" i="5" s="1"/>
  <c r="K139" i="12"/>
  <c r="F7" i="5"/>
  <c r="R7" i="5"/>
  <c r="AG87" i="11" s="1"/>
  <c r="F16" i="5"/>
  <c r="K95" i="11"/>
  <c r="K96" i="11"/>
  <c r="K90" i="11"/>
  <c r="F7" i="1"/>
  <c r="R7" i="1"/>
  <c r="O48" i="11"/>
  <c r="F43" i="1"/>
  <c r="R43" i="1" s="1"/>
  <c r="F25" i="1"/>
  <c r="U25" i="1" s="1"/>
  <c r="L32" i="11"/>
  <c r="L30" i="11"/>
  <c r="K32" i="11"/>
  <c r="C32" i="11" s="1"/>
  <c r="K30" i="11"/>
  <c r="R2" i="11"/>
  <c r="P2" i="11"/>
  <c r="M2" i="11"/>
  <c r="L61" i="11"/>
  <c r="M61" i="11"/>
  <c r="N61" i="11"/>
  <c r="O61" i="11"/>
  <c r="P61" i="11"/>
  <c r="Q61" i="11"/>
  <c r="R61" i="11"/>
  <c r="S61" i="11"/>
  <c r="T61" i="11"/>
  <c r="U61" i="11"/>
  <c r="V61" i="11"/>
  <c r="F19" i="5"/>
  <c r="AH47" i="10"/>
  <c r="AG47" i="10"/>
  <c r="AF47" i="10"/>
  <c r="AE47" i="10"/>
  <c r="AD47" i="10"/>
  <c r="AC47" i="10"/>
  <c r="AB47" i="10"/>
  <c r="AA47" i="10"/>
  <c r="Z47" i="10"/>
  <c r="Y47" i="10"/>
  <c r="X47" i="10"/>
  <c r="W47" i="10"/>
  <c r="G47" i="10"/>
  <c r="F47" i="10"/>
  <c r="E47" i="10"/>
  <c r="AH46" i="10"/>
  <c r="AG46" i="10"/>
  <c r="AF46" i="10"/>
  <c r="AE46" i="10"/>
  <c r="AD46" i="10"/>
  <c r="AC46" i="10"/>
  <c r="AB46" i="10"/>
  <c r="AA46" i="10"/>
  <c r="Z46" i="10"/>
  <c r="Y46" i="10"/>
  <c r="X46" i="10"/>
  <c r="W46" i="10"/>
  <c r="G46" i="10"/>
  <c r="F46" i="10"/>
  <c r="E46" i="10"/>
  <c r="AH45" i="10"/>
  <c r="AG45" i="10"/>
  <c r="AF45" i="10"/>
  <c r="AE45" i="10"/>
  <c r="AD45" i="10"/>
  <c r="AC45" i="10"/>
  <c r="AB45" i="10"/>
  <c r="AA45" i="10"/>
  <c r="Z45" i="10"/>
  <c r="Y45" i="10"/>
  <c r="X45" i="10"/>
  <c r="W45" i="10"/>
  <c r="G45" i="10"/>
  <c r="F45" i="10"/>
  <c r="E45" i="10"/>
  <c r="AH44" i="10"/>
  <c r="AG44" i="10"/>
  <c r="AF44" i="10"/>
  <c r="AE44" i="10"/>
  <c r="AD44" i="10"/>
  <c r="AC44" i="10"/>
  <c r="AB44" i="10"/>
  <c r="AA44" i="10"/>
  <c r="Z44" i="10"/>
  <c r="Y44" i="10"/>
  <c r="X44" i="10"/>
  <c r="W44" i="10"/>
  <c r="G44" i="10"/>
  <c r="F44" i="10"/>
  <c r="E44" i="10"/>
  <c r="AH43" i="10"/>
  <c r="AG43" i="10"/>
  <c r="AF43" i="10"/>
  <c r="AE43" i="10"/>
  <c r="AD43" i="10"/>
  <c r="AC43" i="10"/>
  <c r="AB43" i="10"/>
  <c r="AA43" i="10"/>
  <c r="Z43" i="10"/>
  <c r="Y43" i="10"/>
  <c r="X43" i="10"/>
  <c r="W43" i="10"/>
  <c r="G43" i="10"/>
  <c r="F43" i="10"/>
  <c r="E43" i="10"/>
  <c r="AH42" i="10"/>
  <c r="AG42" i="10"/>
  <c r="AF42" i="10"/>
  <c r="AE42" i="10"/>
  <c r="AD42" i="10"/>
  <c r="AC42" i="10"/>
  <c r="AB42" i="10"/>
  <c r="AA42" i="10"/>
  <c r="Z42" i="10"/>
  <c r="Y42" i="10"/>
  <c r="X42" i="10"/>
  <c r="W42" i="10"/>
  <c r="G42" i="10"/>
  <c r="F42" i="10"/>
  <c r="E42" i="10"/>
  <c r="AH41" i="10"/>
  <c r="AG41" i="10"/>
  <c r="AF41" i="10"/>
  <c r="AE41" i="10"/>
  <c r="AD41" i="10"/>
  <c r="AC41" i="10"/>
  <c r="AB41" i="10"/>
  <c r="AA41" i="10"/>
  <c r="Z41" i="10"/>
  <c r="Y41" i="10"/>
  <c r="X41" i="10"/>
  <c r="W41" i="10"/>
  <c r="G41" i="10"/>
  <c r="F41" i="10"/>
  <c r="E41" i="10"/>
  <c r="AH40" i="10"/>
  <c r="AG40" i="10"/>
  <c r="AF40" i="10"/>
  <c r="AE40" i="10"/>
  <c r="AD40" i="10"/>
  <c r="AC40" i="10"/>
  <c r="AB40" i="10"/>
  <c r="AA40" i="10"/>
  <c r="Z40" i="10"/>
  <c r="Y40" i="10"/>
  <c r="X40" i="10"/>
  <c r="W40" i="10"/>
  <c r="G40" i="10"/>
  <c r="F40" i="10"/>
  <c r="E40" i="10"/>
  <c r="AH39" i="10"/>
  <c r="AG39" i="10"/>
  <c r="AF39" i="10"/>
  <c r="AE39" i="10"/>
  <c r="AD39" i="10"/>
  <c r="AC39" i="10"/>
  <c r="AB39" i="10"/>
  <c r="AA39" i="10"/>
  <c r="Z39" i="10"/>
  <c r="Y39" i="10"/>
  <c r="X39" i="10"/>
  <c r="W39" i="10"/>
  <c r="G39" i="10"/>
  <c r="F39" i="10"/>
  <c r="E39" i="10"/>
  <c r="AH38" i="10"/>
  <c r="AG38" i="10"/>
  <c r="AF38" i="10"/>
  <c r="AE38" i="10"/>
  <c r="AD38" i="10"/>
  <c r="AC38" i="10"/>
  <c r="AB38" i="10"/>
  <c r="AA38" i="10"/>
  <c r="Z38" i="10"/>
  <c r="Y38" i="10"/>
  <c r="X38" i="10"/>
  <c r="W38" i="10"/>
  <c r="G38" i="10"/>
  <c r="F38" i="10"/>
  <c r="E38" i="10"/>
  <c r="AH37" i="10"/>
  <c r="AG37" i="10"/>
  <c r="AF37" i="10"/>
  <c r="AE37" i="10"/>
  <c r="AD37" i="10"/>
  <c r="AC37" i="10"/>
  <c r="AB37" i="10"/>
  <c r="AA37" i="10"/>
  <c r="Z37" i="10"/>
  <c r="Y37" i="10"/>
  <c r="X37" i="10"/>
  <c r="W37" i="10"/>
  <c r="G37" i="10"/>
  <c r="F37" i="10"/>
  <c r="E37" i="10"/>
  <c r="AH36" i="10"/>
  <c r="AG36" i="10"/>
  <c r="AF36" i="10"/>
  <c r="AE36" i="10"/>
  <c r="AD36" i="10"/>
  <c r="AC36" i="10"/>
  <c r="AB36" i="10"/>
  <c r="AA36" i="10"/>
  <c r="Z36" i="10"/>
  <c r="Y36" i="10"/>
  <c r="X36" i="10"/>
  <c r="W36" i="10"/>
  <c r="G36" i="10"/>
  <c r="F36" i="10"/>
  <c r="E36" i="10"/>
  <c r="G32" i="10"/>
  <c r="F32" i="10"/>
  <c r="E32" i="10"/>
  <c r="G31" i="10"/>
  <c r="F31" i="10"/>
  <c r="E31" i="10"/>
  <c r="G30" i="10"/>
  <c r="F30" i="10"/>
  <c r="E30" i="10"/>
  <c r="AH29" i="10"/>
  <c r="AG29" i="10"/>
  <c r="AF29" i="10"/>
  <c r="AE29" i="10"/>
  <c r="AD29" i="10"/>
  <c r="AC29" i="10"/>
  <c r="AB29" i="10"/>
  <c r="AA29" i="10"/>
  <c r="Z29" i="10"/>
  <c r="Y29" i="10"/>
  <c r="X29" i="10"/>
  <c r="W29" i="10"/>
  <c r="G29" i="10"/>
  <c r="F29" i="10"/>
  <c r="E29" i="10"/>
  <c r="AH28" i="10"/>
  <c r="AG28" i="10"/>
  <c r="AF28" i="10"/>
  <c r="AE28" i="10"/>
  <c r="AD28" i="10"/>
  <c r="AC28" i="10"/>
  <c r="AB28" i="10"/>
  <c r="AA28" i="10"/>
  <c r="Z28" i="10"/>
  <c r="Y28" i="10"/>
  <c r="X28" i="10"/>
  <c r="W28" i="10"/>
  <c r="G28" i="10"/>
  <c r="F28" i="10"/>
  <c r="E28" i="10"/>
  <c r="AH27" i="10"/>
  <c r="AG27" i="10"/>
  <c r="AF27" i="10"/>
  <c r="AE27" i="10"/>
  <c r="AD27" i="10"/>
  <c r="AC27" i="10"/>
  <c r="AB27" i="10"/>
  <c r="AA27" i="10"/>
  <c r="Z27" i="10"/>
  <c r="Y27" i="10"/>
  <c r="X27" i="10"/>
  <c r="W27" i="10"/>
  <c r="G27" i="10"/>
  <c r="F27" i="10"/>
  <c r="E27" i="10"/>
  <c r="AH26" i="10"/>
  <c r="AG26" i="10"/>
  <c r="AF26" i="10"/>
  <c r="AE26" i="10"/>
  <c r="AD26" i="10"/>
  <c r="AC26" i="10"/>
  <c r="AB26" i="10"/>
  <c r="AA26" i="10"/>
  <c r="Z26" i="10"/>
  <c r="Y26" i="10"/>
  <c r="X26" i="10"/>
  <c r="W26" i="10"/>
  <c r="G26" i="10"/>
  <c r="F26" i="10"/>
  <c r="E26" i="10"/>
  <c r="AH25" i="10"/>
  <c r="AG25" i="10"/>
  <c r="AF25" i="10"/>
  <c r="AE25" i="10"/>
  <c r="AD25" i="10"/>
  <c r="AC25" i="10"/>
  <c r="AB25" i="10"/>
  <c r="AA25" i="10"/>
  <c r="Z25" i="10"/>
  <c r="Y25" i="10"/>
  <c r="X25" i="10"/>
  <c r="W25" i="10"/>
  <c r="G25" i="10"/>
  <c r="F25" i="10"/>
  <c r="E25" i="10"/>
  <c r="AH24" i="10"/>
  <c r="AG24" i="10"/>
  <c r="AF24" i="10"/>
  <c r="AE24" i="10"/>
  <c r="AD24" i="10"/>
  <c r="AC24" i="10"/>
  <c r="AB24" i="10"/>
  <c r="AA24" i="10"/>
  <c r="Z24" i="10"/>
  <c r="Y24" i="10"/>
  <c r="X24" i="10"/>
  <c r="W24" i="10"/>
  <c r="G24" i="10"/>
  <c r="F24" i="10"/>
  <c r="E24" i="10"/>
  <c r="AH23" i="10"/>
  <c r="AG23" i="10"/>
  <c r="AF23" i="10"/>
  <c r="AE23" i="10"/>
  <c r="AD23" i="10"/>
  <c r="AC23" i="10"/>
  <c r="AB23" i="10"/>
  <c r="AA23" i="10"/>
  <c r="Z23" i="10"/>
  <c r="Y23" i="10"/>
  <c r="X23" i="10"/>
  <c r="W23" i="10"/>
  <c r="G23" i="10"/>
  <c r="F23" i="10"/>
  <c r="E23" i="10"/>
  <c r="AH22" i="10"/>
  <c r="AG22" i="10"/>
  <c r="AF22" i="10"/>
  <c r="AE22" i="10"/>
  <c r="AD22" i="10"/>
  <c r="AC22" i="10"/>
  <c r="AB22" i="10"/>
  <c r="AA22" i="10"/>
  <c r="Z22" i="10"/>
  <c r="Y22" i="10"/>
  <c r="X22" i="10"/>
  <c r="W22" i="10"/>
  <c r="G22" i="10"/>
  <c r="F22" i="10"/>
  <c r="E22" i="10"/>
  <c r="AH21" i="10"/>
  <c r="AG21" i="10"/>
  <c r="AF21" i="10"/>
  <c r="AE21" i="10"/>
  <c r="AD21" i="10"/>
  <c r="AC21" i="10"/>
  <c r="AB21" i="10"/>
  <c r="AA21" i="10"/>
  <c r="Z21" i="10"/>
  <c r="Y21" i="10"/>
  <c r="X21" i="10"/>
  <c r="W21" i="10"/>
  <c r="G21" i="10"/>
  <c r="F21" i="10"/>
  <c r="E21" i="10"/>
  <c r="AH20" i="10"/>
  <c r="AG20" i="10"/>
  <c r="AF20" i="10"/>
  <c r="AE20" i="10"/>
  <c r="AD20" i="10"/>
  <c r="AC20" i="10"/>
  <c r="AB20" i="10"/>
  <c r="AA20" i="10"/>
  <c r="Z20" i="10"/>
  <c r="Y20" i="10"/>
  <c r="X20" i="10"/>
  <c r="W20" i="10"/>
  <c r="G20" i="10"/>
  <c r="F20" i="10"/>
  <c r="E20" i="10"/>
  <c r="AH19" i="10"/>
  <c r="AG19" i="10"/>
  <c r="AF19" i="10"/>
  <c r="AE19" i="10"/>
  <c r="AD19" i="10"/>
  <c r="AC19" i="10"/>
  <c r="AB19" i="10"/>
  <c r="AA19" i="10"/>
  <c r="Z19" i="10"/>
  <c r="Y19" i="10"/>
  <c r="X19" i="10"/>
  <c r="W19" i="10"/>
  <c r="G19" i="10"/>
  <c r="F19" i="10"/>
  <c r="E19" i="10"/>
  <c r="AH18" i="10"/>
  <c r="AG18" i="10"/>
  <c r="AF18" i="10"/>
  <c r="AE18" i="10"/>
  <c r="AD18" i="10"/>
  <c r="AC18" i="10"/>
  <c r="AB18" i="10"/>
  <c r="AA18" i="10"/>
  <c r="Z18" i="10"/>
  <c r="Y18" i="10"/>
  <c r="X18" i="10"/>
  <c r="W18" i="10"/>
  <c r="G18" i="10"/>
  <c r="F18" i="10"/>
  <c r="E18" i="10"/>
  <c r="AH17" i="10"/>
  <c r="AG17" i="10"/>
  <c r="AF17" i="10"/>
  <c r="AE17" i="10"/>
  <c r="AD17" i="10"/>
  <c r="AC17" i="10"/>
  <c r="AB17" i="10"/>
  <c r="AA17" i="10"/>
  <c r="Z17" i="10"/>
  <c r="Y17" i="10"/>
  <c r="X17" i="10"/>
  <c r="W17" i="10"/>
  <c r="G17" i="10"/>
  <c r="F17" i="10"/>
  <c r="E17" i="10"/>
  <c r="AH16" i="10"/>
  <c r="AG16" i="10"/>
  <c r="AF16" i="10"/>
  <c r="AE16" i="10"/>
  <c r="AD16" i="10"/>
  <c r="AC16" i="10"/>
  <c r="AB16" i="10"/>
  <c r="AA16" i="10"/>
  <c r="Z16" i="10"/>
  <c r="Y16" i="10"/>
  <c r="X16" i="10"/>
  <c r="W16" i="10"/>
  <c r="G16" i="10"/>
  <c r="F16" i="10"/>
  <c r="E16" i="10"/>
  <c r="AH15" i="10"/>
  <c r="AG15" i="10"/>
  <c r="AF15" i="10"/>
  <c r="AE15" i="10"/>
  <c r="AD15" i="10"/>
  <c r="AC15" i="10"/>
  <c r="AB15" i="10"/>
  <c r="AA15" i="10"/>
  <c r="Z15" i="10"/>
  <c r="Y15" i="10"/>
  <c r="X15" i="10"/>
  <c r="W15" i="10"/>
  <c r="G15" i="10"/>
  <c r="F15" i="10"/>
  <c r="E15" i="10"/>
  <c r="AH14" i="10"/>
  <c r="AG14" i="10"/>
  <c r="AF14" i="10"/>
  <c r="AE14" i="10"/>
  <c r="AD14" i="10"/>
  <c r="AC14" i="10"/>
  <c r="AB14" i="10"/>
  <c r="AA14" i="10"/>
  <c r="Z14" i="10"/>
  <c r="Y14" i="10"/>
  <c r="X14" i="10"/>
  <c r="W14" i="10"/>
  <c r="G14" i="10"/>
  <c r="F14" i="10"/>
  <c r="E14" i="10"/>
  <c r="AH13" i="10"/>
  <c r="AG13" i="10"/>
  <c r="AF13" i="10"/>
  <c r="AE13" i="10"/>
  <c r="AD13" i="10"/>
  <c r="AC13" i="10"/>
  <c r="AB13" i="10"/>
  <c r="AA13" i="10"/>
  <c r="Z13" i="10"/>
  <c r="Y13" i="10"/>
  <c r="X13" i="10"/>
  <c r="W13" i="10"/>
  <c r="G13" i="10"/>
  <c r="F13" i="10"/>
  <c r="E13" i="10"/>
  <c r="AH12" i="10"/>
  <c r="AG12" i="10"/>
  <c r="AF12" i="10"/>
  <c r="AE12" i="10"/>
  <c r="AD12" i="10"/>
  <c r="AC12" i="10"/>
  <c r="AB12" i="10"/>
  <c r="AA12" i="10"/>
  <c r="Z12" i="10"/>
  <c r="Y12" i="10"/>
  <c r="X12" i="10"/>
  <c r="W12" i="10"/>
  <c r="G12" i="10"/>
  <c r="F12" i="10"/>
  <c r="E12" i="10"/>
  <c r="AH11" i="10"/>
  <c r="AG11" i="10"/>
  <c r="AF11" i="10"/>
  <c r="AE11" i="10"/>
  <c r="AD11" i="10"/>
  <c r="AC11" i="10"/>
  <c r="AB11" i="10"/>
  <c r="AA11" i="10"/>
  <c r="Z11" i="10"/>
  <c r="Y11" i="10"/>
  <c r="X11" i="10"/>
  <c r="W11" i="10"/>
  <c r="G11" i="10"/>
  <c r="F11" i="10"/>
  <c r="E11" i="10"/>
  <c r="AH10" i="10"/>
  <c r="AG10" i="10"/>
  <c r="AF10" i="10"/>
  <c r="AE10" i="10"/>
  <c r="AD10" i="10"/>
  <c r="AC10" i="10"/>
  <c r="AB10" i="10"/>
  <c r="AA10" i="10"/>
  <c r="Z10" i="10"/>
  <c r="Y10" i="10"/>
  <c r="X10" i="10"/>
  <c r="W10" i="10"/>
  <c r="G10" i="10"/>
  <c r="F10" i="10"/>
  <c r="E10" i="10"/>
  <c r="AH9" i="10"/>
  <c r="AG9" i="10"/>
  <c r="AF9" i="10"/>
  <c r="AE9" i="10"/>
  <c r="AD9" i="10"/>
  <c r="AC9" i="10"/>
  <c r="AB9" i="10"/>
  <c r="AA9" i="10"/>
  <c r="Z9" i="10"/>
  <c r="Y9" i="10"/>
  <c r="X9" i="10"/>
  <c r="W9" i="10"/>
  <c r="G9" i="10"/>
  <c r="F9" i="10"/>
  <c r="E9" i="10"/>
  <c r="AH8" i="10"/>
  <c r="AG8" i="10"/>
  <c r="AF8" i="10"/>
  <c r="AE8" i="10"/>
  <c r="AD8" i="10"/>
  <c r="AC8" i="10"/>
  <c r="AB8" i="10"/>
  <c r="AA8" i="10"/>
  <c r="Z8" i="10"/>
  <c r="Y8" i="10"/>
  <c r="X8" i="10"/>
  <c r="W8" i="10"/>
  <c r="G8" i="10"/>
  <c r="F8" i="10"/>
  <c r="E8" i="10"/>
  <c r="AH7" i="10"/>
  <c r="AG7" i="10"/>
  <c r="AF7" i="10"/>
  <c r="AE7" i="10"/>
  <c r="AD7" i="10"/>
  <c r="AC7" i="10"/>
  <c r="AB7" i="10"/>
  <c r="AA7" i="10"/>
  <c r="Z7" i="10"/>
  <c r="Y7" i="10"/>
  <c r="X7" i="10"/>
  <c r="W7" i="10"/>
  <c r="G7" i="10"/>
  <c r="F7" i="10"/>
  <c r="E7" i="10"/>
  <c r="G6" i="10"/>
  <c r="F6" i="10"/>
  <c r="E6" i="10"/>
  <c r="AH31" i="10"/>
  <c r="AG31" i="10"/>
  <c r="AF31" i="10"/>
  <c r="AE31" i="10"/>
  <c r="AD31" i="10"/>
  <c r="AC31" i="10"/>
  <c r="AB31" i="10"/>
  <c r="AA31" i="10"/>
  <c r="Z31" i="10"/>
  <c r="Y31" i="10"/>
  <c r="X31" i="10"/>
  <c r="W31" i="10"/>
  <c r="V31" i="10"/>
  <c r="U31" i="10"/>
  <c r="T31" i="10"/>
  <c r="S31" i="10"/>
  <c r="R31" i="10"/>
  <c r="Q31" i="10"/>
  <c r="P31" i="10"/>
  <c r="O31" i="10"/>
  <c r="N31" i="10"/>
  <c r="M31" i="10"/>
  <c r="L31" i="10"/>
  <c r="K31" i="10"/>
  <c r="AH30" i="10"/>
  <c r="AG30" i="10"/>
  <c r="AF30" i="10"/>
  <c r="AE30" i="10"/>
  <c r="AD30" i="10"/>
  <c r="AC30" i="10"/>
  <c r="AB30" i="10"/>
  <c r="AA30" i="10"/>
  <c r="Z30" i="10"/>
  <c r="Y30" i="10"/>
  <c r="X30" i="10"/>
  <c r="W30" i="10"/>
  <c r="V30" i="10"/>
  <c r="U30" i="10"/>
  <c r="T30" i="10"/>
  <c r="S30" i="10"/>
  <c r="R30" i="10"/>
  <c r="Q30" i="10"/>
  <c r="P30" i="10"/>
  <c r="O30" i="10"/>
  <c r="N30" i="10"/>
  <c r="M30" i="10"/>
  <c r="L30" i="10"/>
  <c r="K30" i="10"/>
  <c r="AF198" i="12"/>
  <c r="AE198" i="12"/>
  <c r="AD198" i="12"/>
  <c r="AC198" i="12"/>
  <c r="AB198" i="12"/>
  <c r="AA198" i="12"/>
  <c r="Z198" i="12"/>
  <c r="Y198" i="12"/>
  <c r="X198" i="12"/>
  <c r="W198" i="12"/>
  <c r="V198" i="12"/>
  <c r="U198" i="12"/>
  <c r="AF197" i="12"/>
  <c r="AE197" i="12"/>
  <c r="AD197" i="12"/>
  <c r="AC197" i="12"/>
  <c r="AB197" i="12"/>
  <c r="AA197" i="12"/>
  <c r="Z197" i="12"/>
  <c r="Y197" i="12"/>
  <c r="X197" i="12"/>
  <c r="W197" i="12"/>
  <c r="V197" i="12"/>
  <c r="U197" i="12"/>
  <c r="AF196" i="12"/>
  <c r="AE196" i="12"/>
  <c r="AD196" i="12"/>
  <c r="AC196" i="12"/>
  <c r="AB196" i="12"/>
  <c r="AA196" i="12"/>
  <c r="Z196" i="12"/>
  <c r="Y196" i="12"/>
  <c r="X196" i="12"/>
  <c r="W196" i="12"/>
  <c r="V196" i="12"/>
  <c r="U196" i="12"/>
  <c r="AF195" i="12"/>
  <c r="AF62" i="12" s="1"/>
  <c r="AE195" i="12"/>
  <c r="AE62" i="12" s="1"/>
  <c r="AD195" i="12"/>
  <c r="AD62" i="12" s="1"/>
  <c r="AC195" i="12"/>
  <c r="AB195" i="12"/>
  <c r="AB62" i="12"/>
  <c r="AA195" i="12"/>
  <c r="AA62" i="12" s="1"/>
  <c r="Z195" i="12"/>
  <c r="Z62" i="12" s="1"/>
  <c r="Y195" i="12"/>
  <c r="Y62" i="12" s="1"/>
  <c r="X195" i="12"/>
  <c r="X62" i="12" s="1"/>
  <c r="W195" i="12"/>
  <c r="V195" i="12"/>
  <c r="V62" i="12" s="1"/>
  <c r="U195" i="12"/>
  <c r="U62" i="12" s="1"/>
  <c r="AF194" i="12"/>
  <c r="AE194" i="12"/>
  <c r="AE61" i="12" s="1"/>
  <c r="AD194" i="12"/>
  <c r="AD61" i="12" s="1"/>
  <c r="AC194" i="12"/>
  <c r="AC61" i="12" s="1"/>
  <c r="AB194" i="12"/>
  <c r="AB61" i="12" s="1"/>
  <c r="AA194" i="12"/>
  <c r="AA61" i="12"/>
  <c r="Z194" i="12"/>
  <c r="Z61" i="12" s="1"/>
  <c r="Y194" i="12"/>
  <c r="X194" i="12"/>
  <c r="X61" i="12"/>
  <c r="W194" i="12"/>
  <c r="V194" i="12"/>
  <c r="V61" i="12"/>
  <c r="U194" i="12"/>
  <c r="U61" i="12" s="1"/>
  <c r="U188" i="12"/>
  <c r="DC31" i="11"/>
  <c r="AF187" i="12"/>
  <c r="DB31" i="11"/>
  <c r="AE187" i="12"/>
  <c r="DA31" i="11"/>
  <c r="AD187" i="12" s="1"/>
  <c r="CZ31" i="11"/>
  <c r="AC187" i="12" s="1"/>
  <c r="CY31" i="11"/>
  <c r="AB187" i="12" s="1"/>
  <c r="CX31" i="11"/>
  <c r="AA187" i="12"/>
  <c r="CW31" i="11"/>
  <c r="Z187" i="12" s="1"/>
  <c r="CV31" i="11"/>
  <c r="Y187" i="12"/>
  <c r="CU31" i="11"/>
  <c r="X187" i="12"/>
  <c r="CT31" i="11"/>
  <c r="W187" i="12" s="1"/>
  <c r="CS31" i="11"/>
  <c r="V187" i="12"/>
  <c r="CR31" i="11"/>
  <c r="U187" i="12" s="1"/>
  <c r="AE186" i="12"/>
  <c r="AC186" i="12"/>
  <c r="AA186" i="12"/>
  <c r="Z186" i="12"/>
  <c r="V186" i="12"/>
  <c r="U186" i="12"/>
  <c r="U58" i="12" s="1"/>
  <c r="L138" i="12"/>
  <c r="L128" i="12"/>
  <c r="L127" i="12"/>
  <c r="L126" i="12"/>
  <c r="L125" i="12"/>
  <c r="L124" i="12"/>
  <c r="L123" i="12"/>
  <c r="L122" i="12"/>
  <c r="L121" i="12"/>
  <c r="L120" i="12"/>
  <c r="L119" i="12"/>
  <c r="L118" i="12"/>
  <c r="L117" i="12"/>
  <c r="L116" i="12"/>
  <c r="L115" i="12"/>
  <c r="L114" i="12"/>
  <c r="L113" i="12"/>
  <c r="L112" i="12"/>
  <c r="L111" i="12"/>
  <c r="L110" i="12"/>
  <c r="L109" i="12"/>
  <c r="L108" i="12"/>
  <c r="L107" i="12"/>
  <c r="L106" i="12"/>
  <c r="L105" i="12"/>
  <c r="L104" i="12"/>
  <c r="L103" i="12"/>
  <c r="L102" i="12"/>
  <c r="L101" i="12"/>
  <c r="L100" i="12"/>
  <c r="L99" i="12"/>
  <c r="L98" i="12"/>
  <c r="L97" i="12"/>
  <c r="L96" i="12"/>
  <c r="L95" i="12"/>
  <c r="L94" i="12"/>
  <c r="L93" i="12"/>
  <c r="L92" i="12"/>
  <c r="L91" i="12"/>
  <c r="L90" i="12"/>
  <c r="L89" i="12"/>
  <c r="L88" i="12"/>
  <c r="L87" i="12"/>
  <c r="L86" i="12"/>
  <c r="L85" i="12"/>
  <c r="L84" i="12"/>
  <c r="L83" i="12"/>
  <c r="L82" i="12"/>
  <c r="L81" i="12"/>
  <c r="L80" i="12"/>
  <c r="L79" i="12"/>
  <c r="L78" i="12"/>
  <c r="L77" i="12"/>
  <c r="L76" i="12"/>
  <c r="L75" i="12"/>
  <c r="L74" i="12"/>
  <c r="L73" i="12"/>
  <c r="L72" i="12"/>
  <c r="L71" i="12"/>
  <c r="L70" i="12"/>
  <c r="L69" i="12"/>
  <c r="U69" i="12" s="1"/>
  <c r="L68" i="12"/>
  <c r="L60" i="12"/>
  <c r="L59" i="12"/>
  <c r="L58" i="12"/>
  <c r="L57" i="12"/>
  <c r="L56" i="12"/>
  <c r="L55" i="12"/>
  <c r="L54" i="12"/>
  <c r="L53" i="12"/>
  <c r="L52" i="12"/>
  <c r="U52" i="12" s="1"/>
  <c r="L51" i="12"/>
  <c r="L50" i="12"/>
  <c r="L49" i="12"/>
  <c r="L48" i="12"/>
  <c r="L47" i="12"/>
  <c r="L46" i="12"/>
  <c r="L45" i="12"/>
  <c r="L44" i="12"/>
  <c r="L43" i="12"/>
  <c r="L42" i="12"/>
  <c r="L41" i="12"/>
  <c r="L40" i="12"/>
  <c r="L39" i="12"/>
  <c r="L38" i="12"/>
  <c r="AB38" i="12" s="1"/>
  <c r="L37" i="12"/>
  <c r="L36" i="12"/>
  <c r="L35" i="12"/>
  <c r="L34" i="12"/>
  <c r="L33" i="12"/>
  <c r="L32" i="12"/>
  <c r="L31" i="12"/>
  <c r="L30" i="12"/>
  <c r="L29" i="12"/>
  <c r="L28" i="12"/>
  <c r="L27" i="12"/>
  <c r="F13" i="5"/>
  <c r="R13" i="5"/>
  <c r="B1" i="10"/>
  <c r="Q1" i="10"/>
  <c r="B4" i="10"/>
  <c r="B3" i="10"/>
  <c r="B2" i="10"/>
  <c r="D48" i="12"/>
  <c r="C48" i="12"/>
  <c r="B48" i="12"/>
  <c r="D47" i="12"/>
  <c r="C47" i="12"/>
  <c r="B47" i="12"/>
  <c r="B8" i="11"/>
  <c r="AO6" i="11"/>
  <c r="K2" i="11"/>
  <c r="E2" i="11"/>
  <c r="B2" i="11"/>
  <c r="AC62" i="12"/>
  <c r="W62" i="12"/>
  <c r="AF61" i="12"/>
  <c r="Y61" i="12"/>
  <c r="W61" i="12"/>
  <c r="AF26" i="12"/>
  <c r="AE26" i="12"/>
  <c r="AD26" i="12"/>
  <c r="AC26" i="12"/>
  <c r="AB26" i="12"/>
  <c r="AA26" i="12"/>
  <c r="Z26" i="12"/>
  <c r="Y26" i="12"/>
  <c r="X26" i="12"/>
  <c r="W26" i="12"/>
  <c r="V26" i="12"/>
  <c r="U26" i="12"/>
  <c r="K26" i="12"/>
  <c r="AF25" i="12"/>
  <c r="AE25" i="12"/>
  <c r="AD25" i="12"/>
  <c r="AC25" i="12"/>
  <c r="AB25" i="12"/>
  <c r="AA25" i="12"/>
  <c r="Z25" i="12"/>
  <c r="Y25" i="12"/>
  <c r="X25" i="12"/>
  <c r="W25" i="12"/>
  <c r="V25" i="12"/>
  <c r="U25" i="12"/>
  <c r="K25" i="12"/>
  <c r="AF24" i="12"/>
  <c r="AE24" i="12"/>
  <c r="AD24" i="12"/>
  <c r="AC24" i="12"/>
  <c r="AB24" i="12"/>
  <c r="AA24" i="12"/>
  <c r="Z24" i="12"/>
  <c r="Y24" i="12"/>
  <c r="X24" i="12"/>
  <c r="W24" i="12"/>
  <c r="V24" i="12"/>
  <c r="U24" i="12"/>
  <c r="AF23" i="12"/>
  <c r="AE23" i="12"/>
  <c r="AD23" i="12"/>
  <c r="AC23" i="12"/>
  <c r="AB23" i="12"/>
  <c r="AA23" i="12"/>
  <c r="Z23" i="12"/>
  <c r="Y23" i="12"/>
  <c r="X23" i="12"/>
  <c r="W23" i="12"/>
  <c r="V23" i="12"/>
  <c r="U23" i="12"/>
  <c r="K23" i="12"/>
  <c r="AF22" i="12"/>
  <c r="AE22" i="12"/>
  <c r="AD22" i="12"/>
  <c r="AC22" i="12"/>
  <c r="AB22" i="12"/>
  <c r="AA22" i="12"/>
  <c r="Z22" i="12"/>
  <c r="Y22" i="12"/>
  <c r="X22" i="12"/>
  <c r="W22" i="12"/>
  <c r="V22" i="12"/>
  <c r="U22" i="12"/>
  <c r="K22" i="12"/>
  <c r="AF21" i="12"/>
  <c r="AE21" i="12"/>
  <c r="AD21" i="12"/>
  <c r="AC21" i="12"/>
  <c r="AB21" i="12"/>
  <c r="AA21" i="12"/>
  <c r="Z21" i="12"/>
  <c r="Y21" i="12"/>
  <c r="X21" i="12"/>
  <c r="W21" i="12"/>
  <c r="V21" i="12"/>
  <c r="U21" i="12"/>
  <c r="AF20" i="12"/>
  <c r="AE20" i="12"/>
  <c r="AD20" i="12"/>
  <c r="AC20" i="12"/>
  <c r="AB20" i="12"/>
  <c r="AA20" i="12"/>
  <c r="Z20" i="12"/>
  <c r="Y20" i="12"/>
  <c r="X20" i="12"/>
  <c r="W20" i="12"/>
  <c r="V20" i="12"/>
  <c r="U20" i="12"/>
  <c r="AF19" i="12"/>
  <c r="AE19" i="12"/>
  <c r="AD19" i="12"/>
  <c r="AC19" i="12"/>
  <c r="AB19" i="12"/>
  <c r="AA19" i="12"/>
  <c r="Z19" i="12"/>
  <c r="Y19" i="12"/>
  <c r="X19" i="12"/>
  <c r="W19" i="12"/>
  <c r="V19" i="12"/>
  <c r="U19" i="12"/>
  <c r="AF18" i="12"/>
  <c r="AE18" i="12"/>
  <c r="AD18" i="12"/>
  <c r="AC18" i="12"/>
  <c r="AB18" i="12"/>
  <c r="AA18" i="12"/>
  <c r="Z18" i="12"/>
  <c r="Y18" i="12"/>
  <c r="X18" i="12"/>
  <c r="W18" i="12"/>
  <c r="V18" i="12"/>
  <c r="U18" i="12"/>
  <c r="AF17" i="12"/>
  <c r="AE17" i="12"/>
  <c r="AD17" i="12"/>
  <c r="AC17" i="12"/>
  <c r="AB17" i="12"/>
  <c r="AA17" i="12"/>
  <c r="Z17" i="12"/>
  <c r="Y17" i="12"/>
  <c r="X17" i="12"/>
  <c r="W17" i="12"/>
  <c r="V17" i="12"/>
  <c r="U17" i="12"/>
  <c r="AF16" i="12"/>
  <c r="AE16" i="12"/>
  <c r="AD16" i="12"/>
  <c r="AC16" i="12"/>
  <c r="AB16" i="12"/>
  <c r="AA16" i="12"/>
  <c r="Z16" i="12"/>
  <c r="Y16" i="12"/>
  <c r="X16" i="12"/>
  <c r="W16" i="12"/>
  <c r="V16" i="12"/>
  <c r="U16" i="12"/>
  <c r="AF15" i="12"/>
  <c r="AE15" i="12"/>
  <c r="AD15" i="12"/>
  <c r="AC15" i="12"/>
  <c r="AB15" i="12"/>
  <c r="AA15" i="12"/>
  <c r="Z15" i="12"/>
  <c r="Y15" i="12"/>
  <c r="X15" i="12"/>
  <c r="W15" i="12"/>
  <c r="V15" i="12"/>
  <c r="U15" i="12"/>
  <c r="DS157" i="11"/>
  <c r="AU138" i="12" s="1"/>
  <c r="DR157" i="11"/>
  <c r="AT138" i="12"/>
  <c r="DQ157" i="11"/>
  <c r="AS138" i="12"/>
  <c r="DP157" i="11"/>
  <c r="DC157" i="11"/>
  <c r="AF138" i="12" s="1"/>
  <c r="DB157" i="11"/>
  <c r="AE138" i="12"/>
  <c r="DA157" i="11"/>
  <c r="AD138" i="12"/>
  <c r="CZ157" i="11"/>
  <c r="AC138" i="12"/>
  <c r="CY157" i="11"/>
  <c r="AB138" i="12" s="1"/>
  <c r="CX157" i="11"/>
  <c r="AA138" i="12" s="1"/>
  <c r="CW157" i="11"/>
  <c r="Z138" i="12"/>
  <c r="CV157" i="11"/>
  <c r="Y138" i="12" s="1"/>
  <c r="CU157" i="11"/>
  <c r="X138" i="12" s="1"/>
  <c r="CT157" i="11"/>
  <c r="W138" i="12"/>
  <c r="CS157" i="11"/>
  <c r="V138" i="12"/>
  <c r="CR157" i="11"/>
  <c r="U138" i="12"/>
  <c r="CQ157" i="11"/>
  <c r="T138" i="12" s="1"/>
  <c r="CP157" i="11"/>
  <c r="S138" i="12" s="1"/>
  <c r="CO157" i="11"/>
  <c r="R138" i="12" s="1"/>
  <c r="DS147" i="11"/>
  <c r="AU128" i="12"/>
  <c r="DR147" i="11"/>
  <c r="AT128" i="12"/>
  <c r="DQ147" i="11"/>
  <c r="AS128" i="12" s="1"/>
  <c r="DP147" i="11"/>
  <c r="DC147" i="11"/>
  <c r="AF128" i="12"/>
  <c r="DB147" i="11"/>
  <c r="AE128" i="12"/>
  <c r="DA147" i="11"/>
  <c r="AD128" i="12" s="1"/>
  <c r="CZ147" i="11"/>
  <c r="AC128" i="12"/>
  <c r="CY147" i="11"/>
  <c r="AB128" i="12"/>
  <c r="CX147" i="11"/>
  <c r="AA128" i="12"/>
  <c r="CW147" i="11"/>
  <c r="Z128" i="12" s="1"/>
  <c r="CV147" i="11"/>
  <c r="Y128" i="12"/>
  <c r="CU147" i="11"/>
  <c r="X128" i="12"/>
  <c r="CT147" i="11"/>
  <c r="W128" i="12" s="1"/>
  <c r="CS147" i="11"/>
  <c r="V128" i="12"/>
  <c r="CR147" i="11"/>
  <c r="U128" i="12"/>
  <c r="CQ147" i="11"/>
  <c r="T128" i="12"/>
  <c r="CP147" i="11"/>
  <c r="S128" i="12" s="1"/>
  <c r="CO147" i="11"/>
  <c r="R128" i="12"/>
  <c r="DS146" i="11"/>
  <c r="AU127" i="12"/>
  <c r="DR146" i="11"/>
  <c r="AT127" i="12" s="1"/>
  <c r="DQ146" i="11"/>
  <c r="AS127" i="12"/>
  <c r="DP146" i="11"/>
  <c r="DC146" i="11"/>
  <c r="AF127" i="12"/>
  <c r="DB146" i="11"/>
  <c r="AE127" i="12"/>
  <c r="DA146" i="11"/>
  <c r="AD127" i="12" s="1"/>
  <c r="CZ146" i="11"/>
  <c r="AC127" i="12" s="1"/>
  <c r="CY146" i="11"/>
  <c r="AB127" i="12"/>
  <c r="CX146" i="11"/>
  <c r="AA127" i="12" s="1"/>
  <c r="CW146" i="11"/>
  <c r="Z127" i="12"/>
  <c r="CV146" i="11"/>
  <c r="Y127" i="12" s="1"/>
  <c r="CU146" i="11"/>
  <c r="X127" i="12"/>
  <c r="CT146" i="11"/>
  <c r="W127" i="12"/>
  <c r="CS146" i="11"/>
  <c r="V127" i="12" s="1"/>
  <c r="CR146" i="11"/>
  <c r="U127" i="12" s="1"/>
  <c r="CQ146" i="11"/>
  <c r="T127" i="12" s="1"/>
  <c r="CP146" i="11"/>
  <c r="S127" i="12"/>
  <c r="CO146" i="11"/>
  <c r="R127" i="12"/>
  <c r="DS145" i="11"/>
  <c r="AU126" i="12" s="1"/>
  <c r="DR145" i="11"/>
  <c r="AT126" i="12"/>
  <c r="DQ145" i="11"/>
  <c r="AS126" i="12" s="1"/>
  <c r="DP145" i="11"/>
  <c r="DC145" i="11"/>
  <c r="AF126" i="12" s="1"/>
  <c r="DB145" i="11"/>
  <c r="AE126" i="12"/>
  <c r="DA145" i="11"/>
  <c r="AD126" i="12" s="1"/>
  <c r="CZ145" i="11"/>
  <c r="AC126" i="12"/>
  <c r="CY145" i="11"/>
  <c r="AB126" i="12" s="1"/>
  <c r="CX145" i="11"/>
  <c r="AA126" i="12"/>
  <c r="CW145" i="11"/>
  <c r="Z126" i="12"/>
  <c r="CV145" i="11"/>
  <c r="Y126" i="12" s="1"/>
  <c r="CU145" i="11"/>
  <c r="X126" i="12"/>
  <c r="CT145" i="11"/>
  <c r="W126" i="12"/>
  <c r="CS145" i="11"/>
  <c r="V126" i="12" s="1"/>
  <c r="CR145" i="11"/>
  <c r="U126" i="12"/>
  <c r="CQ145" i="11"/>
  <c r="T126" i="12" s="1"/>
  <c r="CP145" i="11"/>
  <c r="S126" i="12"/>
  <c r="CO145" i="11"/>
  <c r="R126" i="12" s="1"/>
  <c r="DS144" i="11"/>
  <c r="AU125" i="12"/>
  <c r="DR144" i="11"/>
  <c r="AT125" i="12" s="1"/>
  <c r="DQ144" i="11"/>
  <c r="AS125" i="12"/>
  <c r="DP144" i="11"/>
  <c r="DC144" i="11"/>
  <c r="AF125" i="12"/>
  <c r="DB144" i="11"/>
  <c r="AE125" i="12" s="1"/>
  <c r="DA144" i="11"/>
  <c r="AD125" i="12"/>
  <c r="CZ144" i="11"/>
  <c r="AC125" i="12" s="1"/>
  <c r="CY144" i="11"/>
  <c r="AB125" i="12"/>
  <c r="CX144" i="11"/>
  <c r="AA125" i="12"/>
  <c r="CW144" i="11"/>
  <c r="Z125" i="12" s="1"/>
  <c r="CV144" i="11"/>
  <c r="Y125" i="12" s="1"/>
  <c r="CU144" i="11"/>
  <c r="X125" i="12" s="1"/>
  <c r="CT144" i="11"/>
  <c r="W125" i="12" s="1"/>
  <c r="CS144" i="11"/>
  <c r="V125" i="12" s="1"/>
  <c r="CR144" i="11"/>
  <c r="U125" i="12"/>
  <c r="CQ144" i="11"/>
  <c r="T125" i="12"/>
  <c r="CP144" i="11"/>
  <c r="S125" i="12"/>
  <c r="CO144" i="11"/>
  <c r="R125" i="12"/>
  <c r="DS143" i="11"/>
  <c r="AU124" i="12" s="1"/>
  <c r="DR143" i="11"/>
  <c r="AT124" i="12" s="1"/>
  <c r="DQ143" i="11"/>
  <c r="AS124" i="12" s="1"/>
  <c r="DP143" i="11"/>
  <c r="DC143" i="11"/>
  <c r="AF124" i="12"/>
  <c r="DB143" i="11"/>
  <c r="AE124" i="12"/>
  <c r="DA143" i="11"/>
  <c r="AD124" i="12"/>
  <c r="CZ143" i="11"/>
  <c r="AC124" i="12"/>
  <c r="CY143" i="11"/>
  <c r="AB124" i="12"/>
  <c r="CX143" i="11"/>
  <c r="AA124" i="12" s="1"/>
  <c r="CW143" i="11"/>
  <c r="Z124" i="12"/>
  <c r="CV143" i="11"/>
  <c r="Y124" i="12"/>
  <c r="CU143" i="11"/>
  <c r="X124" i="12"/>
  <c r="CT143" i="11"/>
  <c r="W124" i="12"/>
  <c r="CS143" i="11"/>
  <c r="V124" i="12"/>
  <c r="CR143" i="11"/>
  <c r="U124" i="12"/>
  <c r="CQ143" i="11"/>
  <c r="T124" i="12" s="1"/>
  <c r="CP143" i="11"/>
  <c r="S124" i="12"/>
  <c r="CO143" i="11"/>
  <c r="R124" i="12"/>
  <c r="DS142" i="11"/>
  <c r="AU123" i="12"/>
  <c r="DR142" i="11"/>
  <c r="AT123" i="12"/>
  <c r="DQ142" i="11"/>
  <c r="AS123" i="12"/>
  <c r="DP142" i="11"/>
  <c r="DC142" i="11"/>
  <c r="AF123" i="12"/>
  <c r="DB142" i="11"/>
  <c r="AE123" i="12" s="1"/>
  <c r="DA142" i="11"/>
  <c r="AD123" i="12" s="1"/>
  <c r="CZ142" i="11"/>
  <c r="AC123" i="12"/>
  <c r="CY142" i="11"/>
  <c r="AB123" i="12"/>
  <c r="CX142" i="11"/>
  <c r="AA123" i="12"/>
  <c r="CW142" i="11"/>
  <c r="Z123" i="12" s="1"/>
  <c r="CV142" i="11"/>
  <c r="Y123" i="12"/>
  <c r="CU142" i="11"/>
  <c r="X123" i="12" s="1"/>
  <c r="CT142" i="11"/>
  <c r="W123" i="12"/>
  <c r="CS142" i="11"/>
  <c r="V123" i="12" s="1"/>
  <c r="CR142" i="11"/>
  <c r="U123" i="12"/>
  <c r="CQ142" i="11"/>
  <c r="T123" i="12"/>
  <c r="CP142" i="11"/>
  <c r="S123" i="12" s="1"/>
  <c r="CO142" i="11"/>
  <c r="R123" i="12"/>
  <c r="DS141" i="11"/>
  <c r="AU122" i="12" s="1"/>
  <c r="DR141" i="11"/>
  <c r="AT122" i="12"/>
  <c r="DQ141" i="11"/>
  <c r="AS122" i="12"/>
  <c r="DP141" i="11"/>
  <c r="DC141" i="11"/>
  <c r="AF122" i="12" s="1"/>
  <c r="DB141" i="11"/>
  <c r="AE122" i="12"/>
  <c r="DA141" i="11"/>
  <c r="AD122" i="12"/>
  <c r="CZ141" i="11"/>
  <c r="AC122" i="12"/>
  <c r="CY141" i="11"/>
  <c r="AB122" i="12"/>
  <c r="CX141" i="11"/>
  <c r="AA122" i="12"/>
  <c r="CW141" i="11"/>
  <c r="Z122" i="12"/>
  <c r="CV141" i="11"/>
  <c r="Y122" i="12" s="1"/>
  <c r="CU141" i="11"/>
  <c r="X122" i="12"/>
  <c r="CT141" i="11"/>
  <c r="W122" i="12"/>
  <c r="CS141" i="11"/>
  <c r="V122" i="12"/>
  <c r="CR141" i="11"/>
  <c r="U122" i="12"/>
  <c r="CQ141" i="11"/>
  <c r="T122" i="12"/>
  <c r="CP141" i="11"/>
  <c r="S122" i="12"/>
  <c r="CO141" i="11"/>
  <c r="R122" i="12" s="1"/>
  <c r="DS140" i="11"/>
  <c r="AU121" i="12"/>
  <c r="DR140" i="11"/>
  <c r="AT121" i="12"/>
  <c r="DQ140" i="11"/>
  <c r="AS121" i="12"/>
  <c r="DP140" i="11"/>
  <c r="DC140" i="11"/>
  <c r="AF121" i="12"/>
  <c r="DB140" i="11"/>
  <c r="AE121" i="12"/>
  <c r="DA140" i="11"/>
  <c r="AD121" i="12" s="1"/>
  <c r="CZ140" i="11"/>
  <c r="AC121" i="12"/>
  <c r="CY140" i="11"/>
  <c r="AB121" i="12" s="1"/>
  <c r="CX140" i="11"/>
  <c r="AA121" i="12" s="1"/>
  <c r="CW140" i="11"/>
  <c r="Z121" i="12" s="1"/>
  <c r="CV140" i="11"/>
  <c r="Y121" i="12"/>
  <c r="CU140" i="11"/>
  <c r="X121" i="12"/>
  <c r="CT140" i="11"/>
  <c r="W121" i="12"/>
  <c r="CS140" i="11"/>
  <c r="V121" i="12" s="1"/>
  <c r="CR140" i="11"/>
  <c r="U121" i="12" s="1"/>
  <c r="CQ140" i="11"/>
  <c r="T121" i="12"/>
  <c r="CP140" i="11"/>
  <c r="S121" i="12" s="1"/>
  <c r="CO140" i="11"/>
  <c r="R121" i="12" s="1"/>
  <c r="DS139" i="11"/>
  <c r="AU120" i="12"/>
  <c r="DR139" i="11"/>
  <c r="AT120" i="12"/>
  <c r="DQ139" i="11"/>
  <c r="AS120" i="12"/>
  <c r="DP139" i="11"/>
  <c r="DC139" i="11"/>
  <c r="AF120" i="12"/>
  <c r="DB139" i="11"/>
  <c r="AE120" i="12"/>
  <c r="DA139" i="11"/>
  <c r="AD120" i="12"/>
  <c r="CZ139" i="11"/>
  <c r="AC120" i="12"/>
  <c r="CY139" i="11"/>
  <c r="AB120" i="12"/>
  <c r="CX139" i="11"/>
  <c r="AA120" i="12"/>
  <c r="CW139" i="11"/>
  <c r="Z120" i="12"/>
  <c r="CV139" i="11"/>
  <c r="Y120" i="12"/>
  <c r="CU139" i="11"/>
  <c r="X120" i="12"/>
  <c r="CT139" i="11"/>
  <c r="W120" i="12"/>
  <c r="CS139" i="11"/>
  <c r="V120" i="12"/>
  <c r="CR139" i="11"/>
  <c r="U120" i="12"/>
  <c r="CQ139" i="11"/>
  <c r="T120" i="12"/>
  <c r="CP139" i="11"/>
  <c r="S120" i="12"/>
  <c r="CO139" i="11"/>
  <c r="R120" i="12"/>
  <c r="DS138" i="11"/>
  <c r="AU119" i="12"/>
  <c r="DR138" i="11"/>
  <c r="AT119" i="12"/>
  <c r="DQ138" i="11"/>
  <c r="AS119" i="12"/>
  <c r="DP138" i="11"/>
  <c r="DC138" i="11"/>
  <c r="AF119" i="12"/>
  <c r="DB138" i="11"/>
  <c r="AE119" i="12"/>
  <c r="DA138" i="11"/>
  <c r="AD119" i="12" s="1"/>
  <c r="CZ138" i="11"/>
  <c r="AC119" i="12" s="1"/>
  <c r="CY138" i="11"/>
  <c r="AB119" i="12" s="1"/>
  <c r="CX138" i="11"/>
  <c r="AA119" i="12"/>
  <c r="CW138" i="11"/>
  <c r="Z119" i="12" s="1"/>
  <c r="CV138" i="11"/>
  <c r="Y119" i="12"/>
  <c r="CU138" i="11"/>
  <c r="X119" i="12"/>
  <c r="CT138" i="11"/>
  <c r="W119" i="12" s="1"/>
  <c r="CS138" i="11"/>
  <c r="V119" i="12"/>
  <c r="CR138" i="11"/>
  <c r="U119" i="12" s="1"/>
  <c r="CQ138" i="11"/>
  <c r="T119" i="12"/>
  <c r="CP138" i="11"/>
  <c r="S119" i="12"/>
  <c r="CO138" i="11"/>
  <c r="R119" i="12" s="1"/>
  <c r="DS137" i="11"/>
  <c r="AU118" i="12"/>
  <c r="DR137" i="11"/>
  <c r="AT118" i="12" s="1"/>
  <c r="DQ137" i="11"/>
  <c r="AS118" i="12" s="1"/>
  <c r="DP137" i="11"/>
  <c r="DC137" i="11"/>
  <c r="AF118" i="12"/>
  <c r="DB137" i="11"/>
  <c r="AE118" i="12"/>
  <c r="DA137" i="11"/>
  <c r="AD118" i="12"/>
  <c r="CZ137" i="11"/>
  <c r="AC118" i="12" s="1"/>
  <c r="CY137" i="11"/>
  <c r="AB118" i="12"/>
  <c r="CX137" i="11"/>
  <c r="AA118" i="12"/>
  <c r="CW137" i="11"/>
  <c r="Z118" i="12" s="1"/>
  <c r="CV137" i="11"/>
  <c r="Y118" i="12"/>
  <c r="CU137" i="11"/>
  <c r="X118" i="12"/>
  <c r="CT137" i="11"/>
  <c r="W118" i="12"/>
  <c r="CS137" i="11"/>
  <c r="V118" i="12" s="1"/>
  <c r="CR137" i="11"/>
  <c r="U118" i="12"/>
  <c r="CQ137" i="11"/>
  <c r="T118" i="12"/>
  <c r="CP137" i="11"/>
  <c r="S118" i="12"/>
  <c r="CO137" i="11"/>
  <c r="R118" i="12"/>
  <c r="DS136" i="11"/>
  <c r="AU117" i="12"/>
  <c r="DR136" i="11"/>
  <c r="AT117" i="12"/>
  <c r="DQ136" i="11"/>
  <c r="AS117" i="12" s="1"/>
  <c r="DP136" i="11"/>
  <c r="DC136" i="11"/>
  <c r="AF117" i="12" s="1"/>
  <c r="DB136" i="11"/>
  <c r="AE117" i="12"/>
  <c r="DA136" i="11"/>
  <c r="AD117" i="12" s="1"/>
  <c r="CZ136" i="11"/>
  <c r="AC117" i="12"/>
  <c r="CY136" i="11"/>
  <c r="AB117" i="12" s="1"/>
  <c r="CX136" i="11"/>
  <c r="AA117" i="12"/>
  <c r="CW136" i="11"/>
  <c r="Z117" i="12"/>
  <c r="CV136" i="11"/>
  <c r="Y117" i="12" s="1"/>
  <c r="CU136" i="11"/>
  <c r="X117" i="12" s="1"/>
  <c r="CT136" i="11"/>
  <c r="W117" i="12" s="1"/>
  <c r="CS136" i="11"/>
  <c r="V117" i="12"/>
  <c r="CR136" i="11"/>
  <c r="U117" i="12"/>
  <c r="CQ136" i="11"/>
  <c r="T117" i="12" s="1"/>
  <c r="CP136" i="11"/>
  <c r="S117" i="12"/>
  <c r="CO136" i="11"/>
  <c r="R117" i="12" s="1"/>
  <c r="DS135" i="11"/>
  <c r="AU116" i="12"/>
  <c r="DR135" i="11"/>
  <c r="AT116" i="12" s="1"/>
  <c r="DQ135" i="11"/>
  <c r="AS116" i="12" s="1"/>
  <c r="DP135" i="11"/>
  <c r="DC135" i="11"/>
  <c r="AF116" i="12"/>
  <c r="DB135" i="11"/>
  <c r="AE116" i="12" s="1"/>
  <c r="DA135" i="11"/>
  <c r="AD116" i="12"/>
  <c r="CZ135" i="11"/>
  <c r="AC116" i="12"/>
  <c r="CY135" i="11"/>
  <c r="AB116" i="12" s="1"/>
  <c r="CX135" i="11"/>
  <c r="AA116" i="12"/>
  <c r="CW135" i="11"/>
  <c r="Z116" i="12" s="1"/>
  <c r="CV135" i="11"/>
  <c r="Y116" i="12"/>
  <c r="CU135" i="11"/>
  <c r="X116" i="12" s="1"/>
  <c r="CT135" i="11"/>
  <c r="W116" i="12"/>
  <c r="CS135" i="11"/>
  <c r="V116" i="12"/>
  <c r="CR135" i="11"/>
  <c r="U116" i="12"/>
  <c r="CQ135" i="11"/>
  <c r="T116" i="12"/>
  <c r="CP135" i="11"/>
  <c r="S116" i="12" s="1"/>
  <c r="CO135" i="11"/>
  <c r="R116" i="12"/>
  <c r="DS134" i="11"/>
  <c r="AU115" i="12" s="1"/>
  <c r="DR134" i="11"/>
  <c r="AT115" i="12"/>
  <c r="DQ134" i="11"/>
  <c r="AS115" i="12"/>
  <c r="DP134" i="11"/>
  <c r="DC134" i="11"/>
  <c r="AF115" i="12" s="1"/>
  <c r="DB134" i="11"/>
  <c r="AE115" i="12"/>
  <c r="DA134" i="11"/>
  <c r="AD115" i="12" s="1"/>
  <c r="CZ134" i="11"/>
  <c r="AC115" i="12" s="1"/>
  <c r="CY134" i="11"/>
  <c r="AB115" i="12" s="1"/>
  <c r="CX134" i="11"/>
  <c r="AA115" i="12" s="1"/>
  <c r="CW134" i="11"/>
  <c r="Z115" i="12"/>
  <c r="CV134" i="11"/>
  <c r="Y115" i="12" s="1"/>
  <c r="CU134" i="11"/>
  <c r="X115" i="12"/>
  <c r="CT134" i="11"/>
  <c r="W115" i="12"/>
  <c r="CS134" i="11"/>
  <c r="V115" i="12"/>
  <c r="CR134" i="11"/>
  <c r="U115" i="12" s="1"/>
  <c r="CQ134" i="11"/>
  <c r="T115" i="12" s="1"/>
  <c r="CP134" i="11"/>
  <c r="S115" i="12" s="1"/>
  <c r="CO134" i="11"/>
  <c r="R115" i="12" s="1"/>
  <c r="DS133" i="11"/>
  <c r="AU114" i="12"/>
  <c r="DR133" i="11"/>
  <c r="AT114" i="12"/>
  <c r="DQ133" i="11"/>
  <c r="AS114" i="12"/>
  <c r="DP133" i="11"/>
  <c r="DC133" i="11"/>
  <c r="AF114" i="12"/>
  <c r="DB133" i="11"/>
  <c r="AE114" i="12"/>
  <c r="DA133" i="11"/>
  <c r="AD114" i="12" s="1"/>
  <c r="CZ133" i="11"/>
  <c r="AC114" i="12"/>
  <c r="CY133" i="11"/>
  <c r="AB114" i="12"/>
  <c r="CX133" i="11"/>
  <c r="AA114" i="12"/>
  <c r="CW133" i="11"/>
  <c r="Z114" i="12"/>
  <c r="CV133" i="11"/>
  <c r="Y114" i="12"/>
  <c r="CU133" i="11"/>
  <c r="X114" i="12"/>
  <c r="CT133" i="11"/>
  <c r="W114" i="12" s="1"/>
  <c r="CS133" i="11"/>
  <c r="V114" i="12"/>
  <c r="CR133" i="11"/>
  <c r="U114" i="12"/>
  <c r="CQ133" i="11"/>
  <c r="T114" i="12"/>
  <c r="CP133" i="11"/>
  <c r="S114" i="12"/>
  <c r="CO133" i="11"/>
  <c r="R114" i="12"/>
  <c r="DS132" i="11"/>
  <c r="AU113" i="12"/>
  <c r="DR132" i="11"/>
  <c r="AT113" i="12" s="1"/>
  <c r="DQ132" i="11"/>
  <c r="AS113" i="12"/>
  <c r="DP132" i="11"/>
  <c r="DC132" i="11"/>
  <c r="AF113" i="12"/>
  <c r="DB132" i="11"/>
  <c r="AE113" i="12"/>
  <c r="DA132" i="11"/>
  <c r="AD113" i="12"/>
  <c r="CZ132" i="11"/>
  <c r="AC113" i="12" s="1"/>
  <c r="CY132" i="11"/>
  <c r="AB113" i="12"/>
  <c r="CX132" i="11"/>
  <c r="AA113" i="12" s="1"/>
  <c r="CW132" i="11"/>
  <c r="Z113" i="12"/>
  <c r="CV132" i="11"/>
  <c r="Y113" i="12"/>
  <c r="CU132" i="11"/>
  <c r="X113" i="12"/>
  <c r="CT132" i="11"/>
  <c r="W113" i="12"/>
  <c r="CS132" i="11"/>
  <c r="V113" i="12" s="1"/>
  <c r="CR132" i="11"/>
  <c r="U113" i="12"/>
  <c r="CQ132" i="11"/>
  <c r="T113" i="12" s="1"/>
  <c r="CP132" i="11"/>
  <c r="S113" i="12" s="1"/>
  <c r="CO132" i="11"/>
  <c r="R113" i="12"/>
  <c r="DS131" i="11"/>
  <c r="AU112" i="12" s="1"/>
  <c r="DR131" i="11"/>
  <c r="AT112" i="12"/>
  <c r="DQ131" i="11"/>
  <c r="AS112" i="12" s="1"/>
  <c r="DP131" i="11"/>
  <c r="DC131" i="11"/>
  <c r="AF112" i="12"/>
  <c r="DB131" i="11"/>
  <c r="AE112" i="12"/>
  <c r="DA131" i="11"/>
  <c r="AD112" i="12" s="1"/>
  <c r="CZ131" i="11"/>
  <c r="AC112" i="12"/>
  <c r="CY131" i="11"/>
  <c r="AB112" i="12" s="1"/>
  <c r="CX131" i="11"/>
  <c r="AA112" i="12"/>
  <c r="CW131" i="11"/>
  <c r="Z112" i="12"/>
  <c r="CV131" i="11"/>
  <c r="Y112" i="12"/>
  <c r="CU131" i="11"/>
  <c r="X112" i="12"/>
  <c r="CT131" i="11"/>
  <c r="W112" i="12" s="1"/>
  <c r="CS131" i="11"/>
  <c r="V112" i="12"/>
  <c r="CR131" i="11"/>
  <c r="U112" i="12"/>
  <c r="CQ131" i="11"/>
  <c r="T112" i="12" s="1"/>
  <c r="CP131" i="11"/>
  <c r="S112" i="12"/>
  <c r="CO131" i="11"/>
  <c r="R112" i="12"/>
  <c r="DS130" i="11"/>
  <c r="AU111" i="12"/>
  <c r="DR130" i="11"/>
  <c r="AT111" i="12" s="1"/>
  <c r="DQ130" i="11"/>
  <c r="AS111" i="12"/>
  <c r="DP130" i="11"/>
  <c r="DC130" i="11"/>
  <c r="AF111" i="12"/>
  <c r="DB130" i="11"/>
  <c r="AE111" i="12" s="1"/>
  <c r="DA130" i="11"/>
  <c r="AD111" i="12"/>
  <c r="CZ130" i="11"/>
  <c r="AC111" i="12" s="1"/>
  <c r="CY130" i="11"/>
  <c r="AB111" i="12"/>
  <c r="CX130" i="11"/>
  <c r="AA111" i="12"/>
  <c r="CW130" i="11"/>
  <c r="Z111" i="12" s="1"/>
  <c r="CV130" i="11"/>
  <c r="Y111" i="12"/>
  <c r="CU130" i="11"/>
  <c r="X111" i="12" s="1"/>
  <c r="CT130" i="11"/>
  <c r="W111" i="12"/>
  <c r="CS130" i="11"/>
  <c r="V111" i="12" s="1"/>
  <c r="CR130" i="11"/>
  <c r="U111" i="12"/>
  <c r="CQ130" i="11"/>
  <c r="T111" i="12"/>
  <c r="CP130" i="11"/>
  <c r="S111" i="12"/>
  <c r="CO130" i="11"/>
  <c r="R111" i="12" s="1"/>
  <c r="DS129" i="11"/>
  <c r="AU110" i="12" s="1"/>
  <c r="DR129" i="11"/>
  <c r="AT110" i="12"/>
  <c r="DQ129" i="11"/>
  <c r="AS110" i="12" s="1"/>
  <c r="DP129" i="11"/>
  <c r="DC129" i="11"/>
  <c r="AF110" i="12" s="1"/>
  <c r="DB129" i="11"/>
  <c r="AE110" i="12"/>
  <c r="DA129" i="11"/>
  <c r="AD110" i="12"/>
  <c r="CZ129" i="11"/>
  <c r="AC110" i="12" s="1"/>
  <c r="CY129" i="11"/>
  <c r="AB110" i="12"/>
  <c r="CX129" i="11"/>
  <c r="AA110" i="12"/>
  <c r="CW129" i="11"/>
  <c r="Z110" i="12"/>
  <c r="CV129" i="11"/>
  <c r="Y110" i="12"/>
  <c r="CU129" i="11"/>
  <c r="X110" i="12" s="1"/>
  <c r="CT129" i="11"/>
  <c r="W110" i="12"/>
  <c r="CS129" i="11"/>
  <c r="V110" i="12" s="1"/>
  <c r="CR129" i="11"/>
  <c r="U110" i="12"/>
  <c r="CQ129" i="11"/>
  <c r="T110" i="12"/>
  <c r="CP129" i="11"/>
  <c r="S110" i="12"/>
  <c r="CO129" i="11"/>
  <c r="R110" i="12"/>
  <c r="DS128" i="11"/>
  <c r="AU109" i="12" s="1"/>
  <c r="DR128" i="11"/>
  <c r="AT109" i="12"/>
  <c r="DQ128" i="11"/>
  <c r="AS109" i="12" s="1"/>
  <c r="DP128" i="11"/>
  <c r="DC128" i="11"/>
  <c r="AF109" i="12" s="1"/>
  <c r="DB128" i="11"/>
  <c r="AE109" i="12" s="1"/>
  <c r="DA128" i="11"/>
  <c r="AD109" i="12"/>
  <c r="CZ128" i="11"/>
  <c r="AC109" i="12"/>
  <c r="CY128" i="11"/>
  <c r="AB109" i="12"/>
  <c r="CX128" i="11"/>
  <c r="AA109" i="12" s="1"/>
  <c r="CW128" i="11"/>
  <c r="Z109" i="12" s="1"/>
  <c r="CV128" i="11"/>
  <c r="Y109" i="12" s="1"/>
  <c r="CU128" i="11"/>
  <c r="X109" i="12" s="1"/>
  <c r="CT128" i="11"/>
  <c r="W109" i="12"/>
  <c r="CS128" i="11"/>
  <c r="V109" i="12" s="1"/>
  <c r="CR128" i="11"/>
  <c r="U109" i="12"/>
  <c r="CQ128" i="11"/>
  <c r="T109" i="12"/>
  <c r="CP128" i="11"/>
  <c r="S109" i="12" s="1"/>
  <c r="CO128" i="11"/>
  <c r="R109" i="12" s="1"/>
  <c r="DS127" i="11"/>
  <c r="AU108" i="12" s="1"/>
  <c r="DR127" i="11"/>
  <c r="AT108" i="12"/>
  <c r="DQ127" i="11"/>
  <c r="AS108" i="12"/>
  <c r="DP127" i="11"/>
  <c r="DC127" i="11"/>
  <c r="AF108" i="12" s="1"/>
  <c r="DB127" i="11"/>
  <c r="AE108" i="12"/>
  <c r="DA127" i="11"/>
  <c r="AD108" i="12"/>
  <c r="CZ127" i="11"/>
  <c r="AC108" i="12" s="1"/>
  <c r="CY127" i="11"/>
  <c r="AB108" i="12"/>
  <c r="CX127" i="11"/>
  <c r="AA108" i="12" s="1"/>
  <c r="CW127" i="11"/>
  <c r="Z108" i="12"/>
  <c r="CV127" i="11"/>
  <c r="Y108" i="12" s="1"/>
  <c r="CU127" i="11"/>
  <c r="X108" i="12"/>
  <c r="CT127" i="11"/>
  <c r="W108" i="12"/>
  <c r="CS127" i="11"/>
  <c r="V108" i="12" s="1"/>
  <c r="CR127" i="11"/>
  <c r="U108" i="12"/>
  <c r="CQ127" i="11"/>
  <c r="T108" i="12"/>
  <c r="CP127" i="11"/>
  <c r="S108" i="12" s="1"/>
  <c r="CO127" i="11"/>
  <c r="R108" i="12"/>
  <c r="DS126" i="11"/>
  <c r="AU107" i="12" s="1"/>
  <c r="DR126" i="11"/>
  <c r="AT107" i="12"/>
  <c r="DQ126" i="11"/>
  <c r="AS107" i="12" s="1"/>
  <c r="DP126" i="11"/>
  <c r="DC126" i="11"/>
  <c r="AF107" i="12"/>
  <c r="DB126" i="11"/>
  <c r="AE107" i="12"/>
  <c r="DA126" i="11"/>
  <c r="AD107" i="12" s="1"/>
  <c r="CZ126" i="11"/>
  <c r="AC107" i="12"/>
  <c r="CY126" i="11"/>
  <c r="AB107" i="12" s="1"/>
  <c r="CX126" i="11"/>
  <c r="AA107" i="12"/>
  <c r="CW126" i="11"/>
  <c r="Z107" i="12" s="1"/>
  <c r="CV126" i="11"/>
  <c r="Y107" i="12" s="1"/>
  <c r="CU126" i="11"/>
  <c r="X107" i="12"/>
  <c r="CT126" i="11"/>
  <c r="W107" i="12"/>
  <c r="CS126" i="11"/>
  <c r="V107" i="12"/>
  <c r="CR126" i="11"/>
  <c r="U107" i="12" s="1"/>
  <c r="CQ126" i="11"/>
  <c r="T107" i="12"/>
  <c r="CP126" i="11"/>
  <c r="S107" i="12" s="1"/>
  <c r="CO126" i="11"/>
  <c r="R107" i="12"/>
  <c r="DS125" i="11"/>
  <c r="AU106" i="12" s="1"/>
  <c r="DR125" i="11"/>
  <c r="AT106" i="12"/>
  <c r="DQ125" i="11"/>
  <c r="AS106" i="12"/>
  <c r="DP125" i="11"/>
  <c r="DC125" i="11"/>
  <c r="AF106" i="12"/>
  <c r="DB125" i="11"/>
  <c r="AE106" i="12" s="1"/>
  <c r="DA125" i="11"/>
  <c r="AD106" i="12"/>
  <c r="CZ125" i="11"/>
  <c r="AC106" i="12"/>
  <c r="CY125" i="11"/>
  <c r="AB106" i="12" s="1"/>
  <c r="CX125" i="11"/>
  <c r="AA106" i="12"/>
  <c r="CW125" i="11"/>
  <c r="Z106" i="12"/>
  <c r="CV125" i="11"/>
  <c r="Y106" i="12"/>
  <c r="CU125" i="11"/>
  <c r="X106" i="12" s="1"/>
  <c r="CT125" i="11"/>
  <c r="W106" i="12"/>
  <c r="CS125" i="11"/>
  <c r="V106" i="12" s="1"/>
  <c r="CR125" i="11"/>
  <c r="U106" i="12" s="1"/>
  <c r="CQ125" i="11"/>
  <c r="T106" i="12" s="1"/>
  <c r="CP125" i="11"/>
  <c r="S106" i="12"/>
  <c r="CO125" i="11"/>
  <c r="R106" i="12"/>
  <c r="DS124" i="11"/>
  <c r="AU105" i="12"/>
  <c r="DR124" i="11"/>
  <c r="AT105" i="12"/>
  <c r="DQ124" i="11"/>
  <c r="AS105" i="12" s="1"/>
  <c r="DP124" i="11"/>
  <c r="DC124" i="11"/>
  <c r="AF105" i="12"/>
  <c r="DB124" i="11"/>
  <c r="AE105" i="12"/>
  <c r="DA124" i="11"/>
  <c r="AD105" i="12" s="1"/>
  <c r="CZ124" i="11"/>
  <c r="AC105" i="12"/>
  <c r="CY124" i="11"/>
  <c r="AB105" i="12" s="1"/>
  <c r="CX124" i="11"/>
  <c r="AA105" i="12"/>
  <c r="CW124" i="11"/>
  <c r="Z105" i="12" s="1"/>
  <c r="CV124" i="11"/>
  <c r="Y105" i="12" s="1"/>
  <c r="CU124" i="11"/>
  <c r="X105" i="12"/>
  <c r="CT124" i="11"/>
  <c r="W105" i="12" s="1"/>
  <c r="CS124" i="11"/>
  <c r="V105" i="12"/>
  <c r="CR124" i="11"/>
  <c r="U105" i="12" s="1"/>
  <c r="CQ124" i="11"/>
  <c r="T105" i="12"/>
  <c r="CP124" i="11"/>
  <c r="S105" i="12"/>
  <c r="CO124" i="11"/>
  <c r="R105" i="12"/>
  <c r="DS123" i="11"/>
  <c r="AU104" i="12" s="1"/>
  <c r="DR123" i="11"/>
  <c r="AT104" i="12" s="1"/>
  <c r="DQ123" i="11"/>
  <c r="AS104" i="12" s="1"/>
  <c r="DP123" i="11"/>
  <c r="DC123" i="11"/>
  <c r="AF104" i="12"/>
  <c r="DB123" i="11"/>
  <c r="AE104" i="12"/>
  <c r="DA123" i="11"/>
  <c r="AD104" i="12"/>
  <c r="CZ123" i="11"/>
  <c r="AC104" i="12"/>
  <c r="CY123" i="11"/>
  <c r="AB104" i="12" s="1"/>
  <c r="CX123" i="11"/>
  <c r="AA104" i="12"/>
  <c r="CW123" i="11"/>
  <c r="Z104" i="12" s="1"/>
  <c r="CV123" i="11"/>
  <c r="Y104" i="12" s="1"/>
  <c r="CU123" i="11"/>
  <c r="X104" i="12"/>
  <c r="CT123" i="11"/>
  <c r="W104" i="12"/>
  <c r="CS123" i="11"/>
  <c r="V104" i="12"/>
  <c r="CR123" i="11"/>
  <c r="U104" i="12" s="1"/>
  <c r="CQ123" i="11"/>
  <c r="T104" i="12"/>
  <c r="CP123" i="11"/>
  <c r="S104" i="12"/>
  <c r="CO123" i="11"/>
  <c r="R104" i="12" s="1"/>
  <c r="DS122" i="11"/>
  <c r="AU103" i="12"/>
  <c r="DR122" i="11"/>
  <c r="AT103" i="12"/>
  <c r="DQ122" i="11"/>
  <c r="AS103" i="12"/>
  <c r="DP122" i="11"/>
  <c r="DC122" i="11"/>
  <c r="AF103" i="12" s="1"/>
  <c r="DB122" i="11"/>
  <c r="AE103" i="12"/>
  <c r="DA122" i="11"/>
  <c r="AD103" i="12"/>
  <c r="CZ122" i="11"/>
  <c r="AC103" i="12" s="1"/>
  <c r="CY122" i="11"/>
  <c r="AB103" i="12"/>
  <c r="CX122" i="11"/>
  <c r="AA103" i="12"/>
  <c r="CW122" i="11"/>
  <c r="Z103" i="12"/>
  <c r="CV122" i="11"/>
  <c r="Y103" i="12" s="1"/>
  <c r="CU122" i="11"/>
  <c r="X103" i="12" s="1"/>
  <c r="CT122" i="11"/>
  <c r="W103" i="12"/>
  <c r="CS122" i="11"/>
  <c r="V103" i="12"/>
  <c r="CR122" i="11"/>
  <c r="U103" i="12" s="1"/>
  <c r="CQ122" i="11"/>
  <c r="T103" i="12"/>
  <c r="CP122" i="11"/>
  <c r="S103" i="12"/>
  <c r="CO122" i="11"/>
  <c r="R103" i="12" s="1"/>
  <c r="DS121" i="11"/>
  <c r="AU102" i="12" s="1"/>
  <c r="DR121" i="11"/>
  <c r="AT102" i="12"/>
  <c r="DQ121" i="11"/>
  <c r="AS102" i="12"/>
  <c r="DP121" i="11"/>
  <c r="DC121" i="11"/>
  <c r="AF102" i="12"/>
  <c r="DB121" i="11"/>
  <c r="AE102" i="12" s="1"/>
  <c r="DA121" i="11"/>
  <c r="AD102" i="12"/>
  <c r="CZ121" i="11"/>
  <c r="AC102" i="12"/>
  <c r="CY121" i="11"/>
  <c r="AB102" i="12" s="1"/>
  <c r="CX121" i="11"/>
  <c r="AA102" i="12"/>
  <c r="CW121" i="11"/>
  <c r="Z102" i="12"/>
  <c r="CV121" i="11"/>
  <c r="Y102" i="12"/>
  <c r="CU121" i="11"/>
  <c r="X102" i="12" s="1"/>
  <c r="CT121" i="11"/>
  <c r="W102" i="12"/>
  <c r="CS121" i="11"/>
  <c r="V102" i="12"/>
  <c r="CR121" i="11"/>
  <c r="U102" i="12" s="1"/>
  <c r="CQ121" i="11"/>
  <c r="T102" i="12"/>
  <c r="CP121" i="11"/>
  <c r="S102" i="12"/>
  <c r="CO121" i="11"/>
  <c r="R102" i="12"/>
  <c r="DS120" i="11"/>
  <c r="AU101" i="12"/>
  <c r="DR120" i="11"/>
  <c r="AT101" i="12" s="1"/>
  <c r="DQ120" i="11"/>
  <c r="AS101" i="12"/>
  <c r="DP120" i="11"/>
  <c r="DC120" i="11"/>
  <c r="AF101" i="12"/>
  <c r="DB120" i="11"/>
  <c r="AE101" i="12"/>
  <c r="DA120" i="11"/>
  <c r="AD101" i="12"/>
  <c r="CZ120" i="11"/>
  <c r="AC101" i="12"/>
  <c r="CY120" i="11"/>
  <c r="AB101" i="12" s="1"/>
  <c r="CX120" i="11"/>
  <c r="AA101" i="12" s="1"/>
  <c r="CW120" i="11"/>
  <c r="Z101" i="12"/>
  <c r="CV120" i="11"/>
  <c r="Y101" i="12" s="1"/>
  <c r="CU120" i="11"/>
  <c r="X101" i="12" s="1"/>
  <c r="CT120" i="11"/>
  <c r="W101" i="12"/>
  <c r="CS120" i="11"/>
  <c r="V101" i="12"/>
  <c r="CR120" i="11"/>
  <c r="U101" i="12"/>
  <c r="CQ120" i="11"/>
  <c r="T101" i="12" s="1"/>
  <c r="CP120" i="11"/>
  <c r="S101" i="12" s="1"/>
  <c r="CO120" i="11"/>
  <c r="R101" i="12" s="1"/>
  <c r="DS119" i="11"/>
  <c r="AU100" i="12"/>
  <c r="DR119" i="11"/>
  <c r="AT100" i="12"/>
  <c r="DQ119" i="11"/>
  <c r="AS100" i="12" s="1"/>
  <c r="DP119" i="11"/>
  <c r="DC119" i="11"/>
  <c r="AF100" i="12"/>
  <c r="DB119" i="11"/>
  <c r="AE100" i="12"/>
  <c r="DA119" i="11"/>
  <c r="AD100" i="12" s="1"/>
  <c r="CZ119" i="11"/>
  <c r="AC100" i="12" s="1"/>
  <c r="CY119" i="11"/>
  <c r="AB100" i="12"/>
  <c r="CX119" i="11"/>
  <c r="AA100" i="12"/>
  <c r="CW119" i="11"/>
  <c r="Z100" i="12" s="1"/>
  <c r="CV119" i="11"/>
  <c r="Y100" i="12"/>
  <c r="CU119" i="11"/>
  <c r="X100" i="12"/>
  <c r="CT119" i="11"/>
  <c r="W100" i="12" s="1"/>
  <c r="CS119" i="11"/>
  <c r="V100" i="12" s="1"/>
  <c r="CR119" i="11"/>
  <c r="U100" i="12"/>
  <c r="CQ119" i="11"/>
  <c r="T100" i="12"/>
  <c r="CP119" i="11"/>
  <c r="S100" i="12"/>
  <c r="CO119" i="11"/>
  <c r="R100" i="12" s="1"/>
  <c r="DS118" i="11"/>
  <c r="AU99" i="12"/>
  <c r="DR118" i="11"/>
  <c r="AT99" i="12"/>
  <c r="DQ118" i="11"/>
  <c r="AS99" i="12" s="1"/>
  <c r="DP118" i="11"/>
  <c r="DC118" i="11"/>
  <c r="AF99" i="12"/>
  <c r="DB118" i="11"/>
  <c r="AE99" i="12"/>
  <c r="DA118" i="11"/>
  <c r="AD99" i="12"/>
  <c r="CZ118" i="11"/>
  <c r="AC99" i="12" s="1"/>
  <c r="CY118" i="11"/>
  <c r="AB99" i="12" s="1"/>
  <c r="CX118" i="11"/>
  <c r="AA99" i="12"/>
  <c r="CW118" i="11"/>
  <c r="Z99" i="12" s="1"/>
  <c r="CV118" i="11"/>
  <c r="Y99" i="12" s="1"/>
  <c r="CU118" i="11"/>
  <c r="X99" i="12"/>
  <c r="CT118" i="11"/>
  <c r="W99" i="12"/>
  <c r="CS118" i="11"/>
  <c r="V99" i="12" s="1"/>
  <c r="CR118" i="11"/>
  <c r="U99" i="12"/>
  <c r="CQ118" i="11"/>
  <c r="T99" i="12" s="1"/>
  <c r="CP118" i="11"/>
  <c r="S99" i="12" s="1"/>
  <c r="CO118" i="11"/>
  <c r="R99" i="12"/>
  <c r="DS117" i="11"/>
  <c r="AU98" i="12" s="1"/>
  <c r="DR117" i="11"/>
  <c r="AT98" i="12"/>
  <c r="DQ117" i="11"/>
  <c r="AS98" i="12" s="1"/>
  <c r="DP117" i="11"/>
  <c r="DC117" i="11"/>
  <c r="AF98" i="12"/>
  <c r="DB117" i="11"/>
  <c r="AE98" i="12"/>
  <c r="DA117" i="11"/>
  <c r="AD98" i="12" s="1"/>
  <c r="CZ117" i="11"/>
  <c r="AC98" i="12"/>
  <c r="CY117" i="11"/>
  <c r="AB98" i="12" s="1"/>
  <c r="CX117" i="11"/>
  <c r="AA98" i="12"/>
  <c r="CW117" i="11"/>
  <c r="Z98" i="12"/>
  <c r="CV117" i="11"/>
  <c r="Y98" i="12"/>
  <c r="CU117" i="11"/>
  <c r="X98" i="12"/>
  <c r="CT117" i="11"/>
  <c r="W98" i="12" s="1"/>
  <c r="CS117" i="11"/>
  <c r="V98" i="12"/>
  <c r="CR117" i="11"/>
  <c r="U98" i="12" s="1"/>
  <c r="CQ117" i="11"/>
  <c r="T98" i="12" s="1"/>
  <c r="CP117" i="11"/>
  <c r="S98" i="12"/>
  <c r="CO117" i="11"/>
  <c r="R98" i="12"/>
  <c r="DS116" i="11"/>
  <c r="AU97" i="12"/>
  <c r="DR116" i="11"/>
  <c r="AT97" i="12" s="1"/>
  <c r="DQ116" i="11"/>
  <c r="AS97" i="12"/>
  <c r="DP116" i="11"/>
  <c r="DC116" i="11"/>
  <c r="AF97" i="12" s="1"/>
  <c r="DB116" i="11"/>
  <c r="AE97" i="12" s="1"/>
  <c r="DA116" i="11"/>
  <c r="AD97" i="12"/>
  <c r="CZ116" i="11"/>
  <c r="AC97" i="12"/>
  <c r="CY116" i="11"/>
  <c r="AB97" i="12"/>
  <c r="CX116" i="11"/>
  <c r="AA97" i="12" s="1"/>
  <c r="CW116" i="11"/>
  <c r="Z97" i="12"/>
  <c r="CV116" i="11"/>
  <c r="Y97" i="12"/>
  <c r="CU116" i="11"/>
  <c r="X97" i="12" s="1"/>
  <c r="CT116" i="11"/>
  <c r="W97" i="12" s="1"/>
  <c r="CS116" i="11"/>
  <c r="V97" i="12"/>
  <c r="CR116" i="11"/>
  <c r="U97" i="12"/>
  <c r="CQ116" i="11"/>
  <c r="T97" i="12"/>
  <c r="CP116" i="11"/>
  <c r="S97" i="12" s="1"/>
  <c r="CO116" i="11"/>
  <c r="R97" i="12"/>
  <c r="DS115" i="11"/>
  <c r="AU96" i="12" s="1"/>
  <c r="DR115" i="11"/>
  <c r="AT96" i="12"/>
  <c r="DQ115" i="11"/>
  <c r="AS96" i="12" s="1"/>
  <c r="DP115" i="11"/>
  <c r="DC115" i="11"/>
  <c r="AF96" i="12"/>
  <c r="DB115" i="11"/>
  <c r="AE96" i="12"/>
  <c r="DA115" i="11"/>
  <c r="AD96" i="12" s="1"/>
  <c r="CZ115" i="11"/>
  <c r="AC96" i="12"/>
  <c r="CY115" i="11"/>
  <c r="AB96" i="12"/>
  <c r="CX115" i="11"/>
  <c r="AA96" i="12"/>
  <c r="CW115" i="11"/>
  <c r="Z96" i="12" s="1"/>
  <c r="CV115" i="11"/>
  <c r="Y96" i="12"/>
  <c r="CU115" i="11"/>
  <c r="X96" i="12"/>
  <c r="CT115" i="11"/>
  <c r="W96" i="12" s="1"/>
  <c r="CS115" i="11"/>
  <c r="V96" i="12"/>
  <c r="CR115" i="11"/>
  <c r="U96" i="12"/>
  <c r="CQ115" i="11"/>
  <c r="T96" i="12"/>
  <c r="CP115" i="11"/>
  <c r="S96" i="12"/>
  <c r="CO115" i="11"/>
  <c r="R96" i="12" s="1"/>
  <c r="DS114" i="11"/>
  <c r="AU95" i="12"/>
  <c r="DR114" i="11"/>
  <c r="AT95" i="12" s="1"/>
  <c r="DQ114" i="11"/>
  <c r="AS95" i="12"/>
  <c r="DP114" i="11"/>
  <c r="DC114" i="11"/>
  <c r="AF95" i="12"/>
  <c r="DB114" i="11"/>
  <c r="AE95" i="12"/>
  <c r="DA114" i="11"/>
  <c r="AD95" i="12"/>
  <c r="CZ114" i="11"/>
  <c r="AC95" i="12" s="1"/>
  <c r="CY114" i="11"/>
  <c r="AB95" i="12"/>
  <c r="CX114" i="11"/>
  <c r="AA95" i="12"/>
  <c r="CW114" i="11"/>
  <c r="Z95" i="12" s="1"/>
  <c r="CV114" i="11"/>
  <c r="Y95" i="12"/>
  <c r="CU114" i="11"/>
  <c r="X95" i="12"/>
  <c r="CT114" i="11"/>
  <c r="W95" i="12"/>
  <c r="CS114" i="11"/>
  <c r="V95" i="12" s="1"/>
  <c r="CR114" i="11"/>
  <c r="U95" i="12"/>
  <c r="CQ114" i="11"/>
  <c r="T95" i="12" s="1"/>
  <c r="CP114" i="11"/>
  <c r="S95" i="12" s="1"/>
  <c r="CO114" i="11"/>
  <c r="R95" i="12" s="1"/>
  <c r="DS113" i="11"/>
  <c r="AU94" i="12"/>
  <c r="DR113" i="11"/>
  <c r="AT94" i="12"/>
  <c r="DQ113" i="11"/>
  <c r="AS94" i="12"/>
  <c r="DP113" i="11"/>
  <c r="DC113" i="11"/>
  <c r="AF94" i="12" s="1"/>
  <c r="DB113" i="11"/>
  <c r="AE94" i="12" s="1"/>
  <c r="DA113" i="11"/>
  <c r="AD94" i="12"/>
  <c r="CZ113" i="11"/>
  <c r="AC94" i="12" s="1"/>
  <c r="CY113" i="11"/>
  <c r="AB94" i="12"/>
  <c r="CX113" i="11"/>
  <c r="AA94" i="12"/>
  <c r="CW113" i="11"/>
  <c r="Z94" i="12"/>
  <c r="CV113" i="11"/>
  <c r="Y94" i="12" s="1"/>
  <c r="CU113" i="11"/>
  <c r="X94" i="12" s="1"/>
  <c r="CT113" i="11"/>
  <c r="W94" i="12"/>
  <c r="CS113" i="11"/>
  <c r="V94" i="12"/>
  <c r="CR113" i="11"/>
  <c r="U94" i="12" s="1"/>
  <c r="CQ113" i="11"/>
  <c r="T94" i="12"/>
  <c r="CP113" i="11"/>
  <c r="S94" i="12"/>
  <c r="CO113" i="11"/>
  <c r="R94" i="12"/>
  <c r="DS112" i="11"/>
  <c r="AU93" i="12" s="1"/>
  <c r="DR112" i="11"/>
  <c r="AT93" i="12"/>
  <c r="DQ112" i="11"/>
  <c r="AS93" i="12"/>
  <c r="DP112" i="11"/>
  <c r="DC112" i="11"/>
  <c r="AF93" i="12" s="1"/>
  <c r="DB112" i="11"/>
  <c r="AE93" i="12"/>
  <c r="DA112" i="11"/>
  <c r="AD93" i="12"/>
  <c r="CZ112" i="11"/>
  <c r="AC93" i="12"/>
  <c r="CY112" i="11"/>
  <c r="AB93" i="12" s="1"/>
  <c r="CX112" i="11"/>
  <c r="AA93" i="12"/>
  <c r="CW112" i="11"/>
  <c r="Z93" i="12"/>
  <c r="CV112" i="11"/>
  <c r="Y93" i="12" s="1"/>
  <c r="CU112" i="11"/>
  <c r="X93" i="12" s="1"/>
  <c r="CT112" i="11"/>
  <c r="W93" i="12"/>
  <c r="CS112" i="11"/>
  <c r="V93" i="12"/>
  <c r="CR112" i="11"/>
  <c r="U93" i="12" s="1"/>
  <c r="CQ112" i="11"/>
  <c r="T93" i="12"/>
  <c r="CP112" i="11"/>
  <c r="S93" i="12"/>
  <c r="CO112" i="11"/>
  <c r="R93" i="12"/>
  <c r="DS111" i="11"/>
  <c r="AU92" i="12" s="1"/>
  <c r="DR111" i="11"/>
  <c r="AT92" i="12"/>
  <c r="DQ111" i="11"/>
  <c r="AS92" i="12"/>
  <c r="DP111" i="11"/>
  <c r="DC111" i="11"/>
  <c r="AF92" i="12"/>
  <c r="DB111" i="11"/>
  <c r="AE92" i="12"/>
  <c r="DA111" i="11"/>
  <c r="AD92" i="12"/>
  <c r="CZ111" i="11"/>
  <c r="AC92" i="12"/>
  <c r="CY111" i="11"/>
  <c r="AB92" i="12" s="1"/>
  <c r="CX111" i="11"/>
  <c r="AA92" i="12"/>
  <c r="CW111" i="11"/>
  <c r="Z92" i="12"/>
  <c r="CV111" i="11"/>
  <c r="Y92" i="12"/>
  <c r="CU111" i="11"/>
  <c r="X92" i="12"/>
  <c r="CT111" i="11"/>
  <c r="W92" i="12"/>
  <c r="CS111" i="11"/>
  <c r="V92" i="12"/>
  <c r="CR111" i="11"/>
  <c r="U92" i="12" s="1"/>
  <c r="CQ111" i="11"/>
  <c r="T92" i="12"/>
  <c r="CP111" i="11"/>
  <c r="S92" i="12"/>
  <c r="CO111" i="11"/>
  <c r="R92" i="12"/>
  <c r="DS110" i="11"/>
  <c r="AU91" i="12"/>
  <c r="DR110" i="11"/>
  <c r="AT91" i="12"/>
  <c r="DQ110" i="11"/>
  <c r="AS91" i="12"/>
  <c r="DP110" i="11"/>
  <c r="DC110" i="11"/>
  <c r="AF91" i="12"/>
  <c r="DB110" i="11"/>
  <c r="AE91" i="12"/>
  <c r="DA110" i="11"/>
  <c r="AD91" i="12" s="1"/>
  <c r="CZ110" i="11"/>
  <c r="AC91" i="12" s="1"/>
  <c r="CY110" i="11"/>
  <c r="AB91" i="12" s="1"/>
  <c r="CX110" i="11"/>
  <c r="AA91" i="12"/>
  <c r="CW110" i="11"/>
  <c r="Z91" i="12"/>
  <c r="CV110" i="11"/>
  <c r="Y91" i="12"/>
  <c r="CU110" i="11"/>
  <c r="X91" i="12" s="1"/>
  <c r="CT110" i="11"/>
  <c r="W91" i="12" s="1"/>
  <c r="CS110" i="11"/>
  <c r="V91" i="12"/>
  <c r="CR110" i="11"/>
  <c r="U91" i="12"/>
  <c r="CQ110" i="11"/>
  <c r="T91" i="12"/>
  <c r="CP110" i="11"/>
  <c r="S91" i="12"/>
  <c r="CO110" i="11"/>
  <c r="R91" i="12"/>
  <c r="DS109" i="11"/>
  <c r="AU90" i="12" s="1"/>
  <c r="DR109" i="11"/>
  <c r="AT90" i="12" s="1"/>
  <c r="DQ109" i="11"/>
  <c r="AS90" i="12"/>
  <c r="DP109" i="11"/>
  <c r="DC109" i="11"/>
  <c r="AF90" i="12"/>
  <c r="DB109" i="11"/>
  <c r="AE90" i="12"/>
  <c r="DA109" i="11"/>
  <c r="AD90" i="12"/>
  <c r="CZ109" i="11"/>
  <c r="AC90" i="12"/>
  <c r="CY109" i="11"/>
  <c r="AB90" i="12" s="1"/>
  <c r="CX109" i="11"/>
  <c r="AA90" i="12"/>
  <c r="CW109" i="11"/>
  <c r="Z90" i="12"/>
  <c r="CV109" i="11"/>
  <c r="Y90" i="12"/>
  <c r="CU109" i="11"/>
  <c r="X90" i="12"/>
  <c r="CT109" i="11"/>
  <c r="W90" i="12"/>
  <c r="CS109" i="11"/>
  <c r="V90" i="12"/>
  <c r="CR109" i="11"/>
  <c r="U90" i="12" s="1"/>
  <c r="CQ109" i="11"/>
  <c r="T90" i="12"/>
  <c r="CP109" i="11"/>
  <c r="S90" i="12"/>
  <c r="CO109" i="11"/>
  <c r="R90" i="12"/>
  <c r="DS108" i="11"/>
  <c r="AU89" i="12"/>
  <c r="DR108" i="11"/>
  <c r="AT89" i="12"/>
  <c r="DQ108" i="11"/>
  <c r="AS89" i="12"/>
  <c r="DP108" i="11"/>
  <c r="DC108" i="11"/>
  <c r="AF89" i="12" s="1"/>
  <c r="DB108" i="11"/>
  <c r="AE89" i="12"/>
  <c r="DA108" i="11"/>
  <c r="AD89" i="12"/>
  <c r="CZ108" i="11"/>
  <c r="AC89" i="12"/>
  <c r="CY108" i="11"/>
  <c r="AB89" i="12"/>
  <c r="CX108" i="11"/>
  <c r="AA89" i="12"/>
  <c r="CW108" i="11"/>
  <c r="Z89" i="12"/>
  <c r="CV108" i="11"/>
  <c r="Y89" i="12" s="1"/>
  <c r="CU108" i="11"/>
  <c r="X89" i="12" s="1"/>
  <c r="CT108" i="11"/>
  <c r="W89" i="12"/>
  <c r="CS108" i="11"/>
  <c r="V89" i="12" s="1"/>
  <c r="CR108" i="11"/>
  <c r="U89" i="12" s="1"/>
  <c r="CQ108" i="11"/>
  <c r="T89" i="12"/>
  <c r="CP108" i="11"/>
  <c r="S89" i="12"/>
  <c r="CO108" i="11"/>
  <c r="R89" i="12" s="1"/>
  <c r="DS107" i="11"/>
  <c r="AU88" i="12"/>
  <c r="DR107" i="11"/>
  <c r="AT88" i="12" s="1"/>
  <c r="DQ107" i="11"/>
  <c r="AS88" i="12"/>
  <c r="DP107" i="11"/>
  <c r="DC107" i="11"/>
  <c r="AF88" i="12" s="1"/>
  <c r="DB107" i="11"/>
  <c r="AE88" i="12"/>
  <c r="DA107" i="11"/>
  <c r="AD88" i="12"/>
  <c r="CZ107" i="11"/>
  <c r="AC88" i="12"/>
  <c r="CY107" i="11"/>
  <c r="AB88" i="12"/>
  <c r="CX107" i="11"/>
  <c r="AA88" i="12" s="1"/>
  <c r="CW107" i="11"/>
  <c r="Z88" i="12" s="1"/>
  <c r="CV107" i="11"/>
  <c r="Y88" i="12"/>
  <c r="CU107" i="11"/>
  <c r="X88" i="12" s="1"/>
  <c r="CT107" i="11"/>
  <c r="W88" i="12"/>
  <c r="CS107" i="11"/>
  <c r="V88" i="12"/>
  <c r="CR107" i="11"/>
  <c r="U88" i="12" s="1"/>
  <c r="CQ107" i="11"/>
  <c r="T88" i="12"/>
  <c r="CP107" i="11"/>
  <c r="S88" i="12" s="1"/>
  <c r="CO107" i="11"/>
  <c r="R88" i="12" s="1"/>
  <c r="DS106" i="11"/>
  <c r="AU87" i="12" s="1"/>
  <c r="DR106" i="11"/>
  <c r="AT87" i="12"/>
  <c r="DQ106" i="11"/>
  <c r="AS87" i="12"/>
  <c r="DP106" i="11"/>
  <c r="DC106" i="11"/>
  <c r="AF87" i="12"/>
  <c r="DB106" i="11"/>
  <c r="AE87" i="12" s="1"/>
  <c r="DA106" i="11"/>
  <c r="AD87" i="12"/>
  <c r="CZ106" i="11"/>
  <c r="AC87" i="12" s="1"/>
  <c r="CY106" i="11"/>
  <c r="AB87" i="12" s="1"/>
  <c r="CX106" i="11"/>
  <c r="AA87" i="12" s="1"/>
  <c r="CW106" i="11"/>
  <c r="Z87" i="12"/>
  <c r="CV106" i="11"/>
  <c r="Y87" i="12"/>
  <c r="CU106" i="11"/>
  <c r="X87" i="12"/>
  <c r="CT106" i="11"/>
  <c r="W87" i="12" s="1"/>
  <c r="CS106" i="11"/>
  <c r="V87" i="12" s="1"/>
  <c r="CR106" i="11"/>
  <c r="U87" i="12" s="1"/>
  <c r="CQ106" i="11"/>
  <c r="T87" i="12" s="1"/>
  <c r="CP106" i="11"/>
  <c r="S87" i="12"/>
  <c r="CO106" i="11"/>
  <c r="R87" i="12"/>
  <c r="DS105" i="11"/>
  <c r="AU86" i="12"/>
  <c r="DR105" i="11"/>
  <c r="AT86" i="12"/>
  <c r="DQ105" i="11"/>
  <c r="AS86" i="12"/>
  <c r="DP105" i="11"/>
  <c r="DC105" i="11"/>
  <c r="AF86" i="12" s="1"/>
  <c r="DB105" i="11"/>
  <c r="AE86" i="12"/>
  <c r="DA105" i="11"/>
  <c r="AD86" i="12"/>
  <c r="CZ105" i="11"/>
  <c r="AC86" i="12"/>
  <c r="CY105" i="11"/>
  <c r="AB86" i="12"/>
  <c r="CX105" i="11"/>
  <c r="AA86" i="12" s="1"/>
  <c r="CW105" i="11"/>
  <c r="Z86" i="12"/>
  <c r="CV105" i="11"/>
  <c r="Y86" i="12" s="1"/>
  <c r="CU105" i="11"/>
  <c r="X86" i="12"/>
  <c r="CT105" i="11"/>
  <c r="W86" i="12"/>
  <c r="CS105" i="11"/>
  <c r="V86" i="12"/>
  <c r="CR105" i="11"/>
  <c r="U86" i="12"/>
  <c r="CQ105" i="11"/>
  <c r="T86" i="12" s="1"/>
  <c r="CP105" i="11"/>
  <c r="S86" i="12"/>
  <c r="CO105" i="11"/>
  <c r="R86" i="12"/>
  <c r="DS104" i="11"/>
  <c r="AU85" i="12"/>
  <c r="DR104" i="11"/>
  <c r="AT85" i="12" s="1"/>
  <c r="DQ104" i="11"/>
  <c r="AS85" i="12"/>
  <c r="DP104" i="11"/>
  <c r="DC104" i="11"/>
  <c r="AF85" i="12"/>
  <c r="DB104" i="11"/>
  <c r="AE85" i="12"/>
  <c r="DA104" i="11"/>
  <c r="AD85" i="12"/>
  <c r="CZ104" i="11"/>
  <c r="AC85" i="12" s="1"/>
  <c r="CY104" i="11"/>
  <c r="AB85" i="12" s="1"/>
  <c r="CX104" i="11"/>
  <c r="AA85" i="12" s="1"/>
  <c r="CW104" i="11"/>
  <c r="Z85" i="12"/>
  <c r="CV104" i="11"/>
  <c r="Y85" i="12"/>
  <c r="CU104" i="11"/>
  <c r="X85" i="12" s="1"/>
  <c r="CT104" i="11"/>
  <c r="W85" i="12"/>
  <c r="CS104" i="11"/>
  <c r="V85" i="12" s="1"/>
  <c r="CR104" i="11"/>
  <c r="U85" i="12"/>
  <c r="CQ104" i="11"/>
  <c r="T85" i="12"/>
  <c r="CP104" i="11"/>
  <c r="S85" i="12" s="1"/>
  <c r="CO104" i="11"/>
  <c r="R85" i="12"/>
  <c r="DS103" i="11"/>
  <c r="AU84" i="12"/>
  <c r="DR103" i="11"/>
  <c r="AT84" i="12"/>
  <c r="DQ103" i="11"/>
  <c r="AS84" i="12" s="1"/>
  <c r="DP103" i="11"/>
  <c r="DC103" i="11"/>
  <c r="AF84" i="12"/>
  <c r="DB103" i="11"/>
  <c r="AE84" i="12"/>
  <c r="DA103" i="11"/>
  <c r="AD84" i="12" s="1"/>
  <c r="CZ103" i="11"/>
  <c r="AC84" i="12"/>
  <c r="CY103" i="11"/>
  <c r="AB84" i="12"/>
  <c r="CX103" i="11"/>
  <c r="AA84" i="12"/>
  <c r="CW103" i="11"/>
  <c r="Z84" i="12"/>
  <c r="CV103" i="11"/>
  <c r="Y84" i="12"/>
  <c r="CU103" i="11"/>
  <c r="X84" i="12"/>
  <c r="CT103" i="11"/>
  <c r="W84" i="12" s="1"/>
  <c r="CS103" i="11"/>
  <c r="V84" i="12"/>
  <c r="CR103" i="11"/>
  <c r="U84" i="12" s="1"/>
  <c r="CQ103" i="11"/>
  <c r="T84" i="12"/>
  <c r="CP103" i="11"/>
  <c r="S84" i="12"/>
  <c r="CO103" i="11"/>
  <c r="R84" i="12"/>
  <c r="DS102" i="11"/>
  <c r="AU83" i="12"/>
  <c r="DR102" i="11"/>
  <c r="AT83" i="12" s="1"/>
  <c r="DQ102" i="11"/>
  <c r="AS83" i="12"/>
  <c r="DP102" i="11"/>
  <c r="DC102" i="11"/>
  <c r="AF83" i="12" s="1"/>
  <c r="DB102" i="11"/>
  <c r="AE83" i="12" s="1"/>
  <c r="DA102" i="11"/>
  <c r="AD83" i="12"/>
  <c r="CZ102" i="11"/>
  <c r="AC83" i="12"/>
  <c r="CY102" i="11"/>
  <c r="AB83" i="12"/>
  <c r="CX102" i="11"/>
  <c r="AA83" i="12" s="1"/>
  <c r="CW102" i="11"/>
  <c r="Z83" i="12"/>
  <c r="CV102" i="11"/>
  <c r="Y83" i="12"/>
  <c r="CU102" i="11"/>
  <c r="X83" i="12" s="1"/>
  <c r="CT102" i="11"/>
  <c r="W83" i="12" s="1"/>
  <c r="CS102" i="11"/>
  <c r="V83" i="12"/>
  <c r="CR102" i="11"/>
  <c r="U83" i="12"/>
  <c r="CQ102" i="11"/>
  <c r="T83" i="12"/>
  <c r="CP102" i="11"/>
  <c r="S83" i="12" s="1"/>
  <c r="CO102" i="11"/>
  <c r="R83" i="12"/>
  <c r="AH102" i="11"/>
  <c r="AG102" i="11"/>
  <c r="AF102" i="11"/>
  <c r="AE102" i="11"/>
  <c r="AD102" i="11"/>
  <c r="AC102" i="11"/>
  <c r="AB102" i="11"/>
  <c r="AA102" i="11"/>
  <c r="Z102" i="11"/>
  <c r="Y102" i="11"/>
  <c r="X102" i="11"/>
  <c r="W102" i="11"/>
  <c r="V102" i="11"/>
  <c r="U102" i="11"/>
  <c r="T102" i="11"/>
  <c r="S102" i="11"/>
  <c r="R102" i="11"/>
  <c r="Q102" i="11"/>
  <c r="P102" i="11"/>
  <c r="O102" i="11"/>
  <c r="N102" i="11"/>
  <c r="M102" i="11"/>
  <c r="L102" i="11"/>
  <c r="K102" i="11"/>
  <c r="DS101" i="11"/>
  <c r="AU82" i="12" s="1"/>
  <c r="DR101" i="11"/>
  <c r="AT82" i="12"/>
  <c r="DQ101" i="11"/>
  <c r="AS82" i="12" s="1"/>
  <c r="DP101" i="11"/>
  <c r="DC101" i="11"/>
  <c r="AF82" i="12"/>
  <c r="DB101" i="11"/>
  <c r="AE82" i="12" s="1"/>
  <c r="DA101" i="11"/>
  <c r="AD82" i="12"/>
  <c r="CZ101" i="11"/>
  <c r="AC82" i="12"/>
  <c r="CY101" i="11"/>
  <c r="AB82" i="12" s="1"/>
  <c r="CX101" i="11"/>
  <c r="AA82" i="12"/>
  <c r="CW101" i="11"/>
  <c r="Z82" i="12"/>
  <c r="CV101" i="11"/>
  <c r="Y82" i="12"/>
  <c r="CU101" i="11"/>
  <c r="X82" i="12" s="1"/>
  <c r="CT101" i="11"/>
  <c r="W82" i="12"/>
  <c r="CS101" i="11"/>
  <c r="V82" i="12"/>
  <c r="CR101" i="11"/>
  <c r="U82" i="12" s="1"/>
  <c r="CQ101" i="11"/>
  <c r="T82" i="12"/>
  <c r="CP101" i="11"/>
  <c r="S82" i="12"/>
  <c r="CO101" i="11"/>
  <c r="R82" i="12"/>
  <c r="DS100" i="11"/>
  <c r="AU81" i="12"/>
  <c r="DR100" i="11"/>
  <c r="AT81" i="12" s="1"/>
  <c r="DQ100" i="11"/>
  <c r="AS81" i="12"/>
  <c r="DP100" i="11"/>
  <c r="DC100" i="11"/>
  <c r="AF81" i="12"/>
  <c r="DB100" i="11"/>
  <c r="AE81" i="12" s="1"/>
  <c r="DA100" i="11"/>
  <c r="AD81" i="12" s="1"/>
  <c r="CZ100" i="11"/>
  <c r="AC81" i="12"/>
  <c r="CY100" i="11"/>
  <c r="AB81" i="12"/>
  <c r="CX100" i="11"/>
  <c r="AA81" i="12" s="1"/>
  <c r="CW100" i="11"/>
  <c r="Z81" i="12"/>
  <c r="CV100" i="11"/>
  <c r="Y81" i="12" s="1"/>
  <c r="CU100" i="11"/>
  <c r="X81" i="12"/>
  <c r="CT100" i="11"/>
  <c r="W81" i="12" s="1"/>
  <c r="CS100" i="11"/>
  <c r="V81" i="12"/>
  <c r="CR100" i="11"/>
  <c r="U81" i="12"/>
  <c r="CQ100" i="11"/>
  <c r="T81" i="12"/>
  <c r="CP100" i="11"/>
  <c r="S81" i="12" s="1"/>
  <c r="CO100" i="11"/>
  <c r="R81" i="12"/>
  <c r="DS99" i="11"/>
  <c r="AU80" i="12" s="1"/>
  <c r="DR99" i="11"/>
  <c r="AT80" i="12" s="1"/>
  <c r="DQ99" i="11"/>
  <c r="AS80" i="12"/>
  <c r="DP99" i="11"/>
  <c r="DC99" i="11"/>
  <c r="AF80" i="12"/>
  <c r="DB99" i="11"/>
  <c r="AE80" i="12"/>
  <c r="DA99" i="11"/>
  <c r="AD80" i="12"/>
  <c r="CZ99" i="11"/>
  <c r="AC80" i="12" s="1"/>
  <c r="CY99" i="11"/>
  <c r="AB80" i="12" s="1"/>
  <c r="CX99" i="11"/>
  <c r="AA80" i="12"/>
  <c r="CW99" i="11"/>
  <c r="Z80" i="12"/>
  <c r="CV99" i="11"/>
  <c r="Y80" i="12"/>
  <c r="CU99" i="11"/>
  <c r="X80" i="12"/>
  <c r="CT99" i="11"/>
  <c r="W80" i="12"/>
  <c r="CS99" i="11"/>
  <c r="V80" i="12" s="1"/>
  <c r="CR99" i="11"/>
  <c r="U80" i="12" s="1"/>
  <c r="CQ99" i="11"/>
  <c r="T80" i="12"/>
  <c r="CP99" i="11"/>
  <c r="S80" i="12"/>
  <c r="CO99" i="11"/>
  <c r="R80" i="12"/>
  <c r="DS98" i="11"/>
  <c r="AU79" i="12"/>
  <c r="DR98" i="11"/>
  <c r="AT79" i="12"/>
  <c r="DQ98" i="11"/>
  <c r="AS79" i="12"/>
  <c r="DP98" i="11"/>
  <c r="DC98" i="11"/>
  <c r="AF79" i="12" s="1"/>
  <c r="DB98" i="11"/>
  <c r="AE79" i="12"/>
  <c r="DA98" i="11"/>
  <c r="AD79" i="12"/>
  <c r="CZ98" i="11"/>
  <c r="AC79" i="12"/>
  <c r="CY98" i="11"/>
  <c r="AB79" i="12"/>
  <c r="CX98" i="11"/>
  <c r="AA79" i="12"/>
  <c r="CW98" i="11"/>
  <c r="Z79" i="12"/>
  <c r="CV98" i="11"/>
  <c r="Y79" i="12" s="1"/>
  <c r="CU98" i="11"/>
  <c r="X79" i="12"/>
  <c r="CT98" i="11"/>
  <c r="W79" i="12"/>
  <c r="CS98" i="11"/>
  <c r="V79" i="12"/>
  <c r="CR98" i="11"/>
  <c r="U79" i="12"/>
  <c r="CQ98" i="11"/>
  <c r="T79" i="12"/>
  <c r="CP98" i="11"/>
  <c r="S79" i="12"/>
  <c r="CO98" i="11"/>
  <c r="R79" i="12" s="1"/>
  <c r="DS97" i="11"/>
  <c r="AU78" i="12" s="1"/>
  <c r="DR97" i="11"/>
  <c r="AT78" i="12"/>
  <c r="DQ97" i="11"/>
  <c r="AS78" i="12"/>
  <c r="DP97" i="11"/>
  <c r="DC97" i="11"/>
  <c r="AF78" i="12"/>
  <c r="DB97" i="11"/>
  <c r="AE78" i="12"/>
  <c r="DA97" i="11"/>
  <c r="AD78" i="12"/>
  <c r="CZ97" i="11"/>
  <c r="AC78" i="12"/>
  <c r="CY97" i="11"/>
  <c r="AB78" i="12"/>
  <c r="CX97" i="11"/>
  <c r="AA78" i="12"/>
  <c r="CW97" i="11"/>
  <c r="Z78" i="12"/>
  <c r="CV97" i="11"/>
  <c r="Y78" i="12"/>
  <c r="CU97" i="11"/>
  <c r="X78" i="12"/>
  <c r="CT97" i="11"/>
  <c r="W78" i="12"/>
  <c r="CS97" i="11"/>
  <c r="V78" i="12"/>
  <c r="CR97" i="11"/>
  <c r="U78" i="12"/>
  <c r="CQ97" i="11"/>
  <c r="T78" i="12"/>
  <c r="CP97" i="11"/>
  <c r="S78" i="12"/>
  <c r="CO97" i="11"/>
  <c r="R78" i="12"/>
  <c r="DS96" i="11"/>
  <c r="AU77" i="12"/>
  <c r="DR96" i="11"/>
  <c r="AT77" i="12"/>
  <c r="DQ96" i="11"/>
  <c r="AS77" i="12"/>
  <c r="DP96" i="11"/>
  <c r="DC96" i="11"/>
  <c r="AF77" i="12"/>
  <c r="DB96" i="11"/>
  <c r="AE77" i="12"/>
  <c r="DA96" i="11"/>
  <c r="AD77" i="12"/>
  <c r="CZ96" i="11"/>
  <c r="AC77" i="12"/>
  <c r="CY96" i="11"/>
  <c r="AB77" i="12"/>
  <c r="CX96" i="11"/>
  <c r="AA77" i="12" s="1"/>
  <c r="CW96" i="11"/>
  <c r="Z77" i="12" s="1"/>
  <c r="CV96" i="11"/>
  <c r="Y77" i="12"/>
  <c r="CU96" i="11"/>
  <c r="X77" i="12"/>
  <c r="CT96" i="11"/>
  <c r="W77" i="12"/>
  <c r="CS96" i="11"/>
  <c r="V77" i="12"/>
  <c r="CR96" i="11"/>
  <c r="U77" i="12"/>
  <c r="CQ96" i="11"/>
  <c r="T77" i="12" s="1"/>
  <c r="CP96" i="11"/>
  <c r="S77" i="12"/>
  <c r="CO96" i="11"/>
  <c r="R77" i="12" s="1"/>
  <c r="AH96" i="11"/>
  <c r="AG96" i="11"/>
  <c r="AF96" i="11"/>
  <c r="AE96" i="11"/>
  <c r="AD96" i="11"/>
  <c r="AC96" i="11"/>
  <c r="AB96" i="11"/>
  <c r="AA96" i="11"/>
  <c r="Z96" i="11"/>
  <c r="Y96" i="11"/>
  <c r="X96" i="11"/>
  <c r="W96" i="11"/>
  <c r="V96" i="11"/>
  <c r="U96" i="11"/>
  <c r="T96" i="11"/>
  <c r="S96" i="11"/>
  <c r="R96" i="11"/>
  <c r="Q96" i="11"/>
  <c r="P96" i="11"/>
  <c r="O96" i="11"/>
  <c r="N96" i="11"/>
  <c r="M96" i="11"/>
  <c r="L96" i="11"/>
  <c r="AF188" i="12"/>
  <c r="AE188" i="12"/>
  <c r="AD188" i="12"/>
  <c r="AB188" i="12"/>
  <c r="AB75" i="12" s="1"/>
  <c r="AA188" i="12"/>
  <c r="X188" i="12"/>
  <c r="AH95" i="11"/>
  <c r="AG95" i="11"/>
  <c r="AF95" i="11"/>
  <c r="AE95" i="11"/>
  <c r="AD95" i="11"/>
  <c r="AC95" i="11"/>
  <c r="AB95" i="11"/>
  <c r="AA95" i="11"/>
  <c r="Z95" i="11"/>
  <c r="Y95" i="11"/>
  <c r="X95" i="11"/>
  <c r="W95" i="11"/>
  <c r="V95" i="11"/>
  <c r="U95" i="11"/>
  <c r="T95" i="11"/>
  <c r="S95" i="11"/>
  <c r="R95" i="11"/>
  <c r="Q95" i="11"/>
  <c r="P95" i="11"/>
  <c r="O95" i="11"/>
  <c r="N95" i="11"/>
  <c r="M95" i="11"/>
  <c r="L95" i="11"/>
  <c r="AH94" i="11"/>
  <c r="AG94" i="11"/>
  <c r="AF94" i="11"/>
  <c r="AE94" i="11"/>
  <c r="AD94" i="11"/>
  <c r="AC94" i="11"/>
  <c r="AB94" i="11"/>
  <c r="AA94" i="11"/>
  <c r="Z94" i="11"/>
  <c r="Y94" i="11"/>
  <c r="X94" i="11"/>
  <c r="W94" i="11"/>
  <c r="V94" i="11"/>
  <c r="U94" i="11"/>
  <c r="T94" i="11"/>
  <c r="S94" i="11"/>
  <c r="R94" i="11"/>
  <c r="Q94" i="11"/>
  <c r="P94" i="11"/>
  <c r="O94" i="11"/>
  <c r="N94" i="11"/>
  <c r="M94" i="11"/>
  <c r="L94" i="11"/>
  <c r="K94" i="11"/>
  <c r="AH93" i="11"/>
  <c r="AG93" i="11"/>
  <c r="AF93" i="11"/>
  <c r="AE93" i="11"/>
  <c r="AD93" i="11"/>
  <c r="AC93" i="11"/>
  <c r="AB93" i="11"/>
  <c r="AA93" i="11"/>
  <c r="Z93" i="11"/>
  <c r="Y93" i="11"/>
  <c r="X93" i="11"/>
  <c r="W93" i="11"/>
  <c r="V93" i="11"/>
  <c r="U93" i="11"/>
  <c r="T93" i="11"/>
  <c r="S93" i="11"/>
  <c r="R93" i="11"/>
  <c r="Q93" i="11"/>
  <c r="P93" i="11"/>
  <c r="O93" i="11"/>
  <c r="N93" i="11"/>
  <c r="M93" i="11"/>
  <c r="L93" i="11"/>
  <c r="K93" i="11"/>
  <c r="AH91" i="11"/>
  <c r="AG91" i="11"/>
  <c r="AF91" i="11"/>
  <c r="AE91" i="11"/>
  <c r="AD91" i="11"/>
  <c r="AC91" i="11"/>
  <c r="AB91" i="11"/>
  <c r="AA91" i="11"/>
  <c r="Z91" i="11"/>
  <c r="Y91" i="11"/>
  <c r="X91" i="11"/>
  <c r="W91" i="11"/>
  <c r="V91" i="11"/>
  <c r="U91" i="11"/>
  <c r="T91" i="11"/>
  <c r="S91" i="11"/>
  <c r="R91" i="11"/>
  <c r="Q91" i="11"/>
  <c r="P91" i="11"/>
  <c r="O91" i="11"/>
  <c r="N91" i="11"/>
  <c r="M91" i="11"/>
  <c r="L91" i="11"/>
  <c r="K91" i="11"/>
  <c r="AH90" i="11"/>
  <c r="AG90" i="11"/>
  <c r="AF90" i="11"/>
  <c r="AE90" i="11"/>
  <c r="AD90" i="11"/>
  <c r="AC90" i="11"/>
  <c r="AB90" i="11"/>
  <c r="AA90" i="11"/>
  <c r="Z90" i="11"/>
  <c r="Y90" i="11"/>
  <c r="X90" i="11"/>
  <c r="W90" i="11"/>
  <c r="V90" i="11"/>
  <c r="U90" i="11"/>
  <c r="T90" i="11"/>
  <c r="S90" i="11"/>
  <c r="R90" i="11"/>
  <c r="Q90" i="11"/>
  <c r="P90" i="11"/>
  <c r="O90" i="11"/>
  <c r="N90" i="11"/>
  <c r="M90" i="11"/>
  <c r="L90" i="11"/>
  <c r="AF185" i="12"/>
  <c r="AE185" i="12"/>
  <c r="AE30" i="12" s="1"/>
  <c r="AC185" i="12"/>
  <c r="AB185" i="12"/>
  <c r="AA185" i="12"/>
  <c r="Z185" i="12"/>
  <c r="Y185" i="12"/>
  <c r="W185" i="12"/>
  <c r="AF184" i="12"/>
  <c r="AE184" i="12"/>
  <c r="AD184" i="12"/>
  <c r="AC184" i="12"/>
  <c r="AA184" i="12"/>
  <c r="Z184" i="12"/>
  <c r="Y184" i="12"/>
  <c r="X184" i="12"/>
  <c r="X56" i="12" s="1"/>
  <c r="W184" i="12"/>
  <c r="V184" i="12"/>
  <c r="U184" i="12"/>
  <c r="AD183" i="12"/>
  <c r="AC183" i="12"/>
  <c r="AB183" i="12"/>
  <c r="AA183" i="12"/>
  <c r="Y183" i="12"/>
  <c r="X183" i="12"/>
  <c r="W183" i="12"/>
  <c r="W41" i="12" s="1"/>
  <c r="V183" i="12"/>
  <c r="U183" i="12"/>
  <c r="AF182" i="12"/>
  <c r="AF44" i="12" s="1"/>
  <c r="AE182" i="12"/>
  <c r="AB182" i="12"/>
  <c r="AA182" i="12"/>
  <c r="Z182" i="12"/>
  <c r="Y182" i="12"/>
  <c r="Y28" i="12" s="1"/>
  <c r="W182" i="12"/>
  <c r="V182" i="12"/>
  <c r="U182" i="12"/>
  <c r="AF181" i="12"/>
  <c r="AE181" i="12"/>
  <c r="AD181" i="12"/>
  <c r="AC181" i="12"/>
  <c r="Z181" i="12"/>
  <c r="Y181" i="12"/>
  <c r="X181" i="12"/>
  <c r="W181" i="12"/>
  <c r="DR82" i="11"/>
  <c r="DQ82" i="11"/>
  <c r="DP82" i="11"/>
  <c r="DC82" i="11"/>
  <c r="DB82" i="11"/>
  <c r="DA82" i="11"/>
  <c r="CZ82" i="11"/>
  <c r="CY82" i="11"/>
  <c r="CX82" i="11"/>
  <c r="CW82" i="11"/>
  <c r="CV82" i="11"/>
  <c r="CU82" i="11"/>
  <c r="CT82" i="11"/>
  <c r="CS82" i="11"/>
  <c r="CR82" i="11"/>
  <c r="CP82" i="11"/>
  <c r="CO82" i="11"/>
  <c r="DR81" i="11"/>
  <c r="AT62" i="12"/>
  <c r="DQ81" i="11"/>
  <c r="AS62" i="12"/>
  <c r="DP81" i="11"/>
  <c r="DC81" i="11"/>
  <c r="DB81" i="11"/>
  <c r="DA81" i="11"/>
  <c r="CZ81" i="11"/>
  <c r="CY81" i="11"/>
  <c r="CX81" i="11"/>
  <c r="CW81" i="11"/>
  <c r="CV81" i="11"/>
  <c r="CU81" i="11"/>
  <c r="CT81" i="11"/>
  <c r="CS81" i="11"/>
  <c r="CR81" i="11"/>
  <c r="CP81" i="11"/>
  <c r="CO81" i="11"/>
  <c r="AJ77" i="11"/>
  <c r="AK77" i="11"/>
  <c r="AL77" i="11"/>
  <c r="AH76" i="11"/>
  <c r="AG76" i="11"/>
  <c r="AF76" i="11"/>
  <c r="AE76" i="11"/>
  <c r="AD76" i="11"/>
  <c r="AC76" i="11"/>
  <c r="AB76" i="11"/>
  <c r="AA76" i="11"/>
  <c r="Z76" i="11"/>
  <c r="Y76" i="11"/>
  <c r="X76" i="11"/>
  <c r="W76" i="11"/>
  <c r="V76" i="11"/>
  <c r="U76" i="11"/>
  <c r="T76" i="11"/>
  <c r="S76" i="11"/>
  <c r="R76" i="11"/>
  <c r="Q76" i="11"/>
  <c r="P76" i="11"/>
  <c r="O76" i="11"/>
  <c r="N76" i="11"/>
  <c r="M76" i="11"/>
  <c r="L76" i="11"/>
  <c r="K76" i="11"/>
  <c r="AH73" i="11"/>
  <c r="AG73" i="11"/>
  <c r="AF73" i="11"/>
  <c r="AE73" i="11"/>
  <c r="AD73" i="11"/>
  <c r="AC73" i="11"/>
  <c r="AB73" i="11"/>
  <c r="AA73" i="11"/>
  <c r="Z73" i="11"/>
  <c r="Y73" i="11"/>
  <c r="X73" i="11"/>
  <c r="W73" i="11"/>
  <c r="C65" i="11"/>
  <c r="AP59" i="11"/>
  <c r="AP58" i="11"/>
  <c r="AP57" i="11"/>
  <c r="AH55" i="11"/>
  <c r="AH52" i="11" s="1"/>
  <c r="AG55" i="11"/>
  <c r="AG54" i="11"/>
  <c r="AF55" i="11"/>
  <c r="AF54" i="11"/>
  <c r="AE55" i="11"/>
  <c r="AD55" i="11"/>
  <c r="AD52" i="11" s="1"/>
  <c r="AD54" i="11"/>
  <c r="AC55" i="11"/>
  <c r="AB55" i="11"/>
  <c r="AB54" i="11"/>
  <c r="AA55" i="11"/>
  <c r="AA52" i="11" s="1"/>
  <c r="Z55" i="11"/>
  <c r="Z54" i="11"/>
  <c r="Y55" i="11"/>
  <c r="X55" i="11"/>
  <c r="X52" i="11"/>
  <c r="X54" i="11"/>
  <c r="W55" i="11"/>
  <c r="W52" i="11"/>
  <c r="Y54" i="11"/>
  <c r="W54" i="11"/>
  <c r="C53" i="11"/>
  <c r="AF52" i="11"/>
  <c r="Z52" i="11"/>
  <c r="Y52" i="11"/>
  <c r="C51" i="11"/>
  <c r="AP47" i="11"/>
  <c r="M62" i="12"/>
  <c r="AP45" i="11"/>
  <c r="M61" i="12"/>
  <c r="AP31" i="11"/>
  <c r="AJ32" i="11"/>
  <c r="V32" i="11"/>
  <c r="U32" i="11"/>
  <c r="T32" i="11"/>
  <c r="S32" i="11"/>
  <c r="R32" i="11"/>
  <c r="Q32" i="11"/>
  <c r="P32" i="11"/>
  <c r="O32" i="11"/>
  <c r="N32" i="11"/>
  <c r="M32" i="11"/>
  <c r="V30" i="11"/>
  <c r="U30" i="11"/>
  <c r="T30" i="11"/>
  <c r="S30" i="11"/>
  <c r="R30" i="11"/>
  <c r="Q30" i="11"/>
  <c r="P30" i="11"/>
  <c r="O30" i="11"/>
  <c r="N30" i="11"/>
  <c r="M30" i="11"/>
  <c r="AP29" i="11"/>
  <c r="C24" i="11"/>
  <c r="F61" i="1"/>
  <c r="R61" i="1"/>
  <c r="AJ66" i="11" s="1"/>
  <c r="F73" i="1"/>
  <c r="R73" i="1"/>
  <c r="S73" i="1" s="1"/>
  <c r="F52" i="1"/>
  <c r="R52" i="1" s="1"/>
  <c r="V69" i="11" s="1"/>
  <c r="F22" i="1"/>
  <c r="R22" i="1" s="1"/>
  <c r="F70" i="1"/>
  <c r="R70" i="1" s="1"/>
  <c r="S70" i="1" s="1"/>
  <c r="S13" i="1"/>
  <c r="S16" i="1"/>
  <c r="S19" i="1"/>
  <c r="F55" i="1"/>
  <c r="R55" i="1"/>
  <c r="F25" i="5"/>
  <c r="R25" i="5"/>
  <c r="F40" i="1"/>
  <c r="R40" i="1"/>
  <c r="N14" i="11" s="1"/>
  <c r="F22" i="5"/>
  <c r="R22" i="5"/>
  <c r="N44" i="11" s="1"/>
  <c r="F28" i="1"/>
  <c r="R28" i="1" s="1"/>
  <c r="S28" i="1" s="1"/>
  <c r="S31" i="1"/>
  <c r="S34" i="1"/>
  <c r="S37" i="1"/>
  <c r="S64" i="1"/>
  <c r="S67" i="1"/>
  <c r="T28" i="5"/>
  <c r="T31" i="5"/>
  <c r="T43" i="5"/>
  <c r="T73" i="5"/>
  <c r="T79" i="5"/>
  <c r="T82" i="5"/>
  <c r="F49" i="5"/>
  <c r="F46" i="5"/>
  <c r="F52" i="5"/>
  <c r="F55" i="5"/>
  <c r="F58" i="5"/>
  <c r="F79" i="5"/>
  <c r="U79" i="5"/>
  <c r="V79" i="5"/>
  <c r="V28" i="5"/>
  <c r="V31" i="5"/>
  <c r="V43" i="5"/>
  <c r="U13" i="5"/>
  <c r="V13" i="5" s="1"/>
  <c r="V73" i="5"/>
  <c r="V76" i="5"/>
  <c r="F82" i="5"/>
  <c r="U82" i="5" s="1"/>
  <c r="V82" i="5" s="1"/>
  <c r="U22" i="5"/>
  <c r="U88" i="5"/>
  <c r="V88" i="5"/>
  <c r="U25" i="5"/>
  <c r="V25" i="5" s="1"/>
  <c r="U7" i="5"/>
  <c r="F73" i="5"/>
  <c r="F76" i="5"/>
  <c r="R25" i="1"/>
  <c r="X26" i="1"/>
  <c r="X27" i="1"/>
  <c r="Y71" i="12"/>
  <c r="AB58" i="12"/>
  <c r="X70" i="12"/>
  <c r="AF72" i="12"/>
  <c r="AG98" i="11"/>
  <c r="R98" i="11"/>
  <c r="S98" i="11"/>
  <c r="O98" i="11"/>
  <c r="K98" i="11"/>
  <c r="AF98" i="11"/>
  <c r="Y34" i="12"/>
  <c r="AC34" i="12"/>
  <c r="AA68" i="12"/>
  <c r="AE69" i="12"/>
  <c r="AE70" i="12"/>
  <c r="AA71" i="12"/>
  <c r="CM80" i="11"/>
  <c r="M58" i="12" s="1"/>
  <c r="U181" i="12"/>
  <c r="U40" i="12" s="1"/>
  <c r="Y35" i="12"/>
  <c r="AC35" i="12"/>
  <c r="Z40" i="12"/>
  <c r="U55" i="11"/>
  <c r="Q55" i="11"/>
  <c r="U48" i="11"/>
  <c r="U35" i="12"/>
  <c r="R10" i="5"/>
  <c r="P92" i="11" s="1"/>
  <c r="AJ13" i="11"/>
  <c r="V22" i="5"/>
  <c r="L92" i="11"/>
  <c r="AH104" i="11"/>
  <c r="R104" i="11"/>
  <c r="W104" i="11"/>
  <c r="K104" i="11"/>
  <c r="M104" i="11"/>
  <c r="Z104" i="11"/>
  <c r="AE104" i="11"/>
  <c r="O104" i="11"/>
  <c r="X104" i="11"/>
  <c r="AG104" i="11"/>
  <c r="Q104" i="11"/>
  <c r="AB87" i="11"/>
  <c r="X87" i="11"/>
  <c r="T87" i="11"/>
  <c r="AA54" i="11"/>
  <c r="AC47" i="12"/>
  <c r="AC43" i="12"/>
  <c r="AC32" i="12"/>
  <c r="AC46" i="12"/>
  <c r="Y36" i="12"/>
  <c r="Z76" i="12"/>
  <c r="Z70" i="12"/>
  <c r="CM87" i="11"/>
  <c r="M68" i="12"/>
  <c r="CM88" i="11"/>
  <c r="M69" i="12" s="1"/>
  <c r="CM89" i="11"/>
  <c r="M70" i="12"/>
  <c r="V188" i="12"/>
  <c r="AB76" i="12"/>
  <c r="AB70" i="12"/>
  <c r="Y27" i="12"/>
  <c r="AE52" i="11"/>
  <c r="AE54" i="11"/>
  <c r="AF70" i="12"/>
  <c r="AF76" i="12"/>
  <c r="U71" i="12"/>
  <c r="U70" i="12"/>
  <c r="CM94" i="11"/>
  <c r="M75" i="12"/>
  <c r="CM90" i="11"/>
  <c r="M71" i="12"/>
  <c r="CM95" i="11"/>
  <c r="M76" i="12"/>
  <c r="CM91" i="11"/>
  <c r="M72" i="12"/>
  <c r="Y68" i="12"/>
  <c r="X76" i="12"/>
  <c r="X69" i="12"/>
  <c r="AB52" i="11"/>
  <c r="Z69" i="12"/>
  <c r="AA69" i="12"/>
  <c r="Y69" i="12"/>
  <c r="E26" i="5"/>
  <c r="R92" i="11"/>
  <c r="U92" i="11"/>
  <c r="M92" i="11"/>
  <c r="T10" i="5"/>
  <c r="Q92" i="11"/>
  <c r="V14" i="11"/>
  <c r="Z54" i="12"/>
  <c r="AF71" i="12"/>
  <c r="AB71" i="12"/>
  <c r="Z72" i="12"/>
  <c r="Z71" i="12"/>
  <c r="U72" i="12"/>
  <c r="AA75" i="12"/>
  <c r="X75" i="12"/>
  <c r="X71" i="12"/>
  <c r="Y75" i="12"/>
  <c r="Y58" i="12"/>
  <c r="X72" i="12"/>
  <c r="Y72" i="12"/>
  <c r="U75" i="12"/>
  <c r="AF75" i="12"/>
  <c r="Z75" i="12"/>
  <c r="AA72" i="12"/>
  <c r="AB72" i="12"/>
  <c r="E3" i="1"/>
  <c r="L2" i="12"/>
  <c r="G9" i="11"/>
  <c r="S43" i="1"/>
  <c r="R44" i="1"/>
  <c r="U26" i="1"/>
  <c r="I49" i="1"/>
  <c r="J49" i="1"/>
  <c r="I46" i="1"/>
  <c r="J46" i="1"/>
  <c r="M48" i="11"/>
  <c r="K48" i="11"/>
  <c r="R48" i="11"/>
  <c r="V46" i="11"/>
  <c r="L46" i="11"/>
  <c r="M46" i="11"/>
  <c r="S55" i="1"/>
  <c r="T14" i="11"/>
  <c r="L14" i="11"/>
  <c r="T92" i="11"/>
  <c r="AG52" i="11"/>
  <c r="AF69" i="12"/>
  <c r="T46" i="11"/>
  <c r="S46" i="11"/>
  <c r="N46" i="11"/>
  <c r="Q48" i="11"/>
  <c r="S48" i="11"/>
  <c r="M55" i="1"/>
  <c r="S7" i="1"/>
  <c r="V48" i="11"/>
  <c r="T48" i="11"/>
  <c r="L48" i="11"/>
  <c r="K46" i="11"/>
  <c r="E8" i="1"/>
  <c r="R46" i="11"/>
  <c r="O46" i="11"/>
  <c r="H8" i="1"/>
  <c r="P46" i="11"/>
  <c r="Q46" i="11"/>
  <c r="E56" i="1"/>
  <c r="N18" i="11" l="1"/>
  <c r="U18" i="11"/>
  <c r="R18" i="11"/>
  <c r="S22" i="1"/>
  <c r="K71" i="11"/>
  <c r="V18" i="11"/>
  <c r="K72" i="11"/>
  <c r="O18" i="11"/>
  <c r="S18" i="11"/>
  <c r="V72" i="11"/>
  <c r="L18" i="11"/>
  <c r="K18" i="11"/>
  <c r="C18" i="11" s="1"/>
  <c r="F6" i="11" s="1"/>
  <c r="V71" i="11"/>
  <c r="M18" i="11"/>
  <c r="Q18" i="11"/>
  <c r="P18" i="11"/>
  <c r="T18" i="11"/>
  <c r="CM74" i="11"/>
  <c r="M52" i="12" s="1"/>
  <c r="CM69" i="11"/>
  <c r="M47" i="12" s="1"/>
  <c r="V181" i="12"/>
  <c r="CM60" i="11"/>
  <c r="M38" i="12" s="1"/>
  <c r="CM54" i="11"/>
  <c r="M33" i="12" s="1"/>
  <c r="CM76" i="11"/>
  <c r="M54" i="12" s="1"/>
  <c r="CM71" i="11"/>
  <c r="M49" i="12" s="1"/>
  <c r="CM64" i="11"/>
  <c r="M42" i="12" s="1"/>
  <c r="CM52" i="11"/>
  <c r="M31" i="12" s="1"/>
  <c r="CM49" i="11"/>
  <c r="M28" i="12" s="1"/>
  <c r="CM67" i="11"/>
  <c r="M45" i="12" s="1"/>
  <c r="CM66" i="11"/>
  <c r="M44" i="12" s="1"/>
  <c r="CM50" i="11"/>
  <c r="M29" i="12" s="1"/>
  <c r="CM48" i="11"/>
  <c r="M27" i="12" s="1"/>
  <c r="CM73" i="11"/>
  <c r="M51" i="12" s="1"/>
  <c r="CM70" i="11"/>
  <c r="M48" i="12" s="1"/>
  <c r="CM51" i="11"/>
  <c r="M30" i="12" s="1"/>
  <c r="CM57" i="11"/>
  <c r="M35" i="12" s="1"/>
  <c r="CM72" i="11"/>
  <c r="M50" i="12" s="1"/>
  <c r="CM77" i="11"/>
  <c r="M55" i="12" s="1"/>
  <c r="CM59" i="11"/>
  <c r="M37" i="12" s="1"/>
  <c r="N38" i="11"/>
  <c r="X59" i="12"/>
  <c r="R44" i="11"/>
  <c r="T38" i="11"/>
  <c r="O103" i="11"/>
  <c r="O105" i="11" s="1"/>
  <c r="U38" i="11"/>
  <c r="T44" i="11"/>
  <c r="S103" i="11"/>
  <c r="S105" i="11" s="1"/>
  <c r="U103" i="11"/>
  <c r="U105" i="11" s="1"/>
  <c r="E23" i="5"/>
  <c r="O49" i="11"/>
  <c r="O56" i="11" s="1"/>
  <c r="Q38" i="11"/>
  <c r="P44" i="11"/>
  <c r="Q103" i="11"/>
  <c r="Q105" i="11" s="1"/>
  <c r="M49" i="11"/>
  <c r="M56" i="11" s="1"/>
  <c r="M38" i="11"/>
  <c r="L44" i="11"/>
  <c r="C44" i="11" s="1"/>
  <c r="M103" i="11"/>
  <c r="M105" i="11" s="1"/>
  <c r="T22" i="5"/>
  <c r="O44" i="11"/>
  <c r="AA103" i="11"/>
  <c r="X103" i="11"/>
  <c r="V44" i="11"/>
  <c r="K44" i="11"/>
  <c r="W103" i="11"/>
  <c r="S38" i="11"/>
  <c r="K103" i="11"/>
  <c r="K105" i="11" s="1"/>
  <c r="O38" i="11"/>
  <c r="AF103" i="11"/>
  <c r="U49" i="11"/>
  <c r="U56" i="11" s="1"/>
  <c r="K38" i="11"/>
  <c r="AB103" i="11"/>
  <c r="S49" i="11"/>
  <c r="U44" i="11"/>
  <c r="P38" i="11"/>
  <c r="Q49" i="11"/>
  <c r="Q44" i="11"/>
  <c r="L38" i="11"/>
  <c r="P49" i="11"/>
  <c r="P56" i="11" s="1"/>
  <c r="M44" i="11"/>
  <c r="AH103" i="11"/>
  <c r="P103" i="11"/>
  <c r="P105" i="11" s="1"/>
  <c r="K49" i="11"/>
  <c r="K56" i="11" s="1"/>
  <c r="AD103" i="11"/>
  <c r="L103" i="11"/>
  <c r="L105" i="11" s="1"/>
  <c r="T103" i="11"/>
  <c r="T105" i="11" s="1"/>
  <c r="K68" i="11"/>
  <c r="V68" i="11"/>
  <c r="K69" i="11"/>
  <c r="K70" i="11"/>
  <c r="AE73" i="12"/>
  <c r="AB73" i="12"/>
  <c r="W73" i="12"/>
  <c r="U73" i="12"/>
  <c r="Z73" i="12"/>
  <c r="X73" i="12"/>
  <c r="AA73" i="12"/>
  <c r="AE103" i="11"/>
  <c r="AA39" i="12"/>
  <c r="X39" i="12"/>
  <c r="W39" i="12"/>
  <c r="AB39" i="12"/>
  <c r="Z39" i="12"/>
  <c r="U39" i="12"/>
  <c r="Y53" i="12"/>
  <c r="AC53" i="12"/>
  <c r="AC74" i="12"/>
  <c r="AB74" i="12"/>
  <c r="Y74" i="12"/>
  <c r="W74" i="12"/>
  <c r="AA74" i="12"/>
  <c r="AF74" i="12"/>
  <c r="AE74" i="12"/>
  <c r="Z74" i="12"/>
  <c r="X74" i="12"/>
  <c r="U74" i="12"/>
  <c r="CM78" i="11"/>
  <c r="M56" i="12" s="1"/>
  <c r="N103" i="11"/>
  <c r="N105" i="11" s="1"/>
  <c r="R16" i="5"/>
  <c r="U16" i="5"/>
  <c r="V16" i="5" s="1"/>
  <c r="X43" i="12"/>
  <c r="X34" i="12"/>
  <c r="X42" i="12"/>
  <c r="X52" i="12"/>
  <c r="X28" i="12"/>
  <c r="Z32" i="12"/>
  <c r="Z60" i="12"/>
  <c r="Z27" i="12"/>
  <c r="Z46" i="12"/>
  <c r="Z31" i="12"/>
  <c r="Z58" i="12"/>
  <c r="Z49" i="12"/>
  <c r="X58" i="12"/>
  <c r="U42" i="12"/>
  <c r="U54" i="12"/>
  <c r="U59" i="12"/>
  <c r="U41" i="12"/>
  <c r="U31" i="12"/>
  <c r="U57" i="12"/>
  <c r="U55" i="12"/>
  <c r="U27" i="12"/>
  <c r="U47" i="12"/>
  <c r="U51" i="12"/>
  <c r="U50" i="12"/>
  <c r="U49" i="12"/>
  <c r="U48" i="12"/>
  <c r="U46" i="12"/>
  <c r="U44" i="12"/>
  <c r="AB33" i="12"/>
  <c r="R103" i="11"/>
  <c r="R105" i="11" s="1"/>
  <c r="X55" i="12"/>
  <c r="AC39" i="12"/>
  <c r="AC41" i="12"/>
  <c r="AC42" i="12"/>
  <c r="AC30" i="12"/>
  <c r="AC40" i="12"/>
  <c r="AC58" i="12"/>
  <c r="AC59" i="12"/>
  <c r="AC50" i="12"/>
  <c r="AC27" i="12"/>
  <c r="AC31" i="12"/>
  <c r="AC60" i="12"/>
  <c r="AC56" i="12"/>
  <c r="AC54" i="12"/>
  <c r="AC57" i="12"/>
  <c r="AC52" i="12"/>
  <c r="AC55" i="12"/>
  <c r="AC48" i="12"/>
  <c r="R19" i="5"/>
  <c r="U19" i="5"/>
  <c r="V19" i="5" s="1"/>
  <c r="Z87" i="11"/>
  <c r="Y87" i="11"/>
  <c r="AD87" i="11"/>
  <c r="K87" i="11"/>
  <c r="V87" i="11"/>
  <c r="U87" i="11"/>
  <c r="N55" i="11"/>
  <c r="S87" i="11"/>
  <c r="R87" i="11"/>
  <c r="Q87" i="11"/>
  <c r="R55" i="11"/>
  <c r="R52" i="11" s="1"/>
  <c r="N87" i="11"/>
  <c r="H8" i="5"/>
  <c r="O87" i="11"/>
  <c r="AA87" i="11"/>
  <c r="M55" i="11"/>
  <c r="P55" i="11"/>
  <c r="AF87" i="11"/>
  <c r="W87" i="11"/>
  <c r="V55" i="11"/>
  <c r="E11" i="5"/>
  <c r="O55" i="11"/>
  <c r="K55" i="11"/>
  <c r="K52" i="11" s="1"/>
  <c r="T7" i="5"/>
  <c r="T55" i="11"/>
  <c r="H6" i="1"/>
  <c r="M87" i="11"/>
  <c r="S55" i="11"/>
  <c r="H6" i="5"/>
  <c r="R58" i="1"/>
  <c r="S58" i="1" s="1"/>
  <c r="J31" i="11"/>
  <c r="AI31" i="11"/>
  <c r="E45" i="1"/>
  <c r="E44" i="1"/>
  <c r="AC49" i="12"/>
  <c r="X33" i="12"/>
  <c r="V103" i="11"/>
  <c r="V105" i="11" s="1"/>
  <c r="AB46" i="12"/>
  <c r="X24" i="1"/>
  <c r="S25" i="1"/>
  <c r="X25" i="1"/>
  <c r="X31" i="1" s="1"/>
  <c r="N28" i="1"/>
  <c r="L139" i="12" s="1"/>
  <c r="M139" i="12" s="1"/>
  <c r="N139" i="12" s="1"/>
  <c r="X28" i="1"/>
  <c r="C30" i="11"/>
  <c r="AJ30" i="11"/>
  <c r="E8" i="5"/>
  <c r="E3" i="5" s="1"/>
  <c r="AI30" i="10"/>
  <c r="AB27" i="12"/>
  <c r="AC51" i="12"/>
  <c r="U28" i="12"/>
  <c r="L55" i="11"/>
  <c r="CM81" i="11"/>
  <c r="M59" i="12" s="1"/>
  <c r="CM62" i="11"/>
  <c r="M40" i="12" s="1"/>
  <c r="Z103" i="11"/>
  <c r="X46" i="12"/>
  <c r="AE43" i="12"/>
  <c r="AE55" i="12"/>
  <c r="AE51" i="12"/>
  <c r="AE59" i="12"/>
  <c r="H30" i="10"/>
  <c r="P9" i="11"/>
  <c r="R9" i="11"/>
  <c r="L9" i="11"/>
  <c r="L64" i="11" s="1"/>
  <c r="U9" i="11"/>
  <c r="S9" i="11"/>
  <c r="S73" i="11" s="1"/>
  <c r="AQ3" i="11"/>
  <c r="X27" i="12"/>
  <c r="U32" i="12"/>
  <c r="CM58" i="11"/>
  <c r="M36" i="12" s="1"/>
  <c r="S44" i="11"/>
  <c r="AM76" i="11"/>
  <c r="AL76" i="11"/>
  <c r="AK76" i="11"/>
  <c r="AJ76" i="11"/>
  <c r="AF52" i="12"/>
  <c r="L49" i="11"/>
  <c r="L56" i="11" s="1"/>
  <c r="U36" i="12"/>
  <c r="AA46" i="12"/>
  <c r="AA33" i="12"/>
  <c r="AA32" i="12"/>
  <c r="R49" i="11"/>
  <c r="R56" i="11" s="1"/>
  <c r="S52" i="1"/>
  <c r="Z51" i="12"/>
  <c r="CM65" i="11"/>
  <c r="M43" i="12" s="1"/>
  <c r="CM55" i="11"/>
  <c r="M34" i="12" s="1"/>
  <c r="R38" i="11"/>
  <c r="X44" i="12"/>
  <c r="C22" i="11"/>
  <c r="AB31" i="12"/>
  <c r="AB42" i="12"/>
  <c r="AB56" i="12"/>
  <c r="AB57" i="12"/>
  <c r="AB60" i="12"/>
  <c r="AB36" i="12"/>
  <c r="AB40" i="12"/>
  <c r="AB51" i="12"/>
  <c r="AB29" i="12"/>
  <c r="AB54" i="12"/>
  <c r="AB52" i="12"/>
  <c r="AB28" i="12"/>
  <c r="AB34" i="12"/>
  <c r="AB50" i="12"/>
  <c r="AB41" i="12"/>
  <c r="AB43" i="12"/>
  <c r="AB55" i="12"/>
  <c r="W76" i="12"/>
  <c r="W71" i="12"/>
  <c r="W75" i="12"/>
  <c r="W69" i="12"/>
  <c r="W72" i="12"/>
  <c r="W68" i="12"/>
  <c r="V49" i="11"/>
  <c r="V56" i="11" s="1"/>
  <c r="V70" i="11"/>
  <c r="Q9" i="11"/>
  <c r="Y73" i="12"/>
  <c r="U43" i="12"/>
  <c r="V38" i="11"/>
  <c r="AE35" i="12"/>
  <c r="AC54" i="11"/>
  <c r="AC52" i="11"/>
  <c r="AC87" i="11"/>
  <c r="C61" i="11"/>
  <c r="N49" i="11"/>
  <c r="N56" i="11" s="1"/>
  <c r="P74" i="1"/>
  <c r="R74" i="1" s="1"/>
  <c r="X54" i="12"/>
  <c r="U56" i="12"/>
  <c r="Z50" i="12"/>
  <c r="CM63" i="11"/>
  <c r="M41" i="12" s="1"/>
  <c r="Z34" i="12"/>
  <c r="AE87" i="11"/>
  <c r="T49" i="11"/>
  <c r="T56" i="11" s="1"/>
  <c r="N9" i="11"/>
  <c r="AF73" i="12"/>
  <c r="R88" i="5"/>
  <c r="T88" i="5" s="1"/>
  <c r="U30" i="12"/>
  <c r="W70" i="12"/>
  <c r="Y103" i="11"/>
  <c r="Z56" i="12"/>
  <c r="L87" i="11"/>
  <c r="U34" i="12"/>
  <c r="AC103" i="11"/>
  <c r="X32" i="12"/>
  <c r="AE75" i="12"/>
  <c r="AE71" i="12"/>
  <c r="AE76" i="12"/>
  <c r="AE68" i="12"/>
  <c r="AH87" i="11"/>
  <c r="Q52" i="11"/>
  <c r="Q54" i="11"/>
  <c r="CM79" i="11"/>
  <c r="M57" i="12" s="1"/>
  <c r="O14" i="11"/>
  <c r="AC44" i="12"/>
  <c r="P87" i="11"/>
  <c r="U38" i="12"/>
  <c r="Z41" i="12"/>
  <c r="AG103" i="11"/>
  <c r="X60" i="12"/>
  <c r="W49" i="12"/>
  <c r="W56" i="12"/>
  <c r="N98" i="11"/>
  <c r="AE98" i="11"/>
  <c r="AA98" i="11"/>
  <c r="W98" i="11"/>
  <c r="AC98" i="11"/>
  <c r="AB98" i="11"/>
  <c r="Y98" i="11"/>
  <c r="X98" i="11"/>
  <c r="U98" i="11"/>
  <c r="T98" i="11"/>
  <c r="Q98" i="11"/>
  <c r="P98" i="11"/>
  <c r="T13" i="5"/>
  <c r="M98" i="11"/>
  <c r="L98" i="11"/>
  <c r="AH98" i="11"/>
  <c r="AD98" i="11"/>
  <c r="Z98" i="11"/>
  <c r="V98" i="11"/>
  <c r="K92" i="11"/>
  <c r="N48" i="11"/>
  <c r="C48" i="11" s="1"/>
  <c r="U46" i="11"/>
  <c r="AJ46" i="11" s="1"/>
  <c r="P48" i="11"/>
  <c r="R14" i="11"/>
  <c r="K14" i="11"/>
  <c r="U14" i="11"/>
  <c r="V92" i="11"/>
  <c r="N92" i="11"/>
  <c r="T104" i="11"/>
  <c r="U104" i="11"/>
  <c r="AC104" i="11"/>
  <c r="U60" i="12"/>
  <c r="S14" i="11"/>
  <c r="CM92" i="11"/>
  <c r="M73" i="12" s="1"/>
  <c r="M14" i="11"/>
  <c r="AA104" i="11"/>
  <c r="S40" i="1"/>
  <c r="Y45" i="12"/>
  <c r="X50" i="12"/>
  <c r="X57" i="12"/>
  <c r="X40" i="12"/>
  <c r="Z57" i="12"/>
  <c r="Z36" i="12"/>
  <c r="U33" i="12"/>
  <c r="X47" i="12"/>
  <c r="Z47" i="12"/>
  <c r="AB47" i="12"/>
  <c r="C46" i="11"/>
  <c r="C63" i="11"/>
  <c r="S92" i="11"/>
  <c r="P14" i="11"/>
  <c r="Z30" i="12"/>
  <c r="L104" i="11"/>
  <c r="V104" i="11"/>
  <c r="Z44" i="12"/>
  <c r="X51" i="12"/>
  <c r="X41" i="12"/>
  <c r="Y42" i="12"/>
  <c r="Y44" i="12"/>
  <c r="Y50" i="12"/>
  <c r="Y51" i="12"/>
  <c r="Y30" i="12"/>
  <c r="Y54" i="12"/>
  <c r="Y55" i="12"/>
  <c r="Y59" i="12"/>
  <c r="X48" i="12"/>
  <c r="Z48" i="12"/>
  <c r="AB68" i="12"/>
  <c r="U68" i="12"/>
  <c r="X68" i="12"/>
  <c r="AJ8" i="11"/>
  <c r="AJ63" i="11" s="1"/>
  <c r="Z55" i="12"/>
  <c r="Y33" i="12"/>
  <c r="AB104" i="11"/>
  <c r="T25" i="5"/>
  <c r="S1" i="10"/>
  <c r="H1" i="10"/>
  <c r="X35" i="12"/>
  <c r="AB35" i="12"/>
  <c r="S61" i="1"/>
  <c r="V25" i="1"/>
  <c r="V26" i="1" s="1"/>
  <c r="C13" i="11"/>
  <c r="J14" i="11" s="1"/>
  <c r="AB69" i="12"/>
  <c r="Z68" i="12"/>
  <c r="S104" i="11"/>
  <c r="Y104" i="11"/>
  <c r="Z43" i="12"/>
  <c r="Y31" i="12"/>
  <c r="AB49" i="12"/>
  <c r="Q14" i="11"/>
  <c r="Y70" i="12"/>
  <c r="N104" i="11"/>
  <c r="P104" i="11"/>
  <c r="X30" i="12"/>
  <c r="Y38" i="12"/>
  <c r="AF68" i="12"/>
  <c r="X49" i="12"/>
  <c r="V33" i="12"/>
  <c r="O92" i="11"/>
  <c r="AD104" i="11"/>
  <c r="AF104" i="11"/>
  <c r="Z52" i="12"/>
  <c r="Z42" i="12"/>
  <c r="Z28" i="12"/>
  <c r="Z35" i="12"/>
  <c r="AB48" i="12"/>
  <c r="X36" i="12"/>
  <c r="X31" i="12"/>
  <c r="AC38" i="12"/>
  <c r="X38" i="12"/>
  <c r="Z38" i="12"/>
  <c r="AE72" i="12"/>
  <c r="AB30" i="12"/>
  <c r="AH54" i="11"/>
  <c r="AA76" i="12"/>
  <c r="AA70" i="12"/>
  <c r="AB59" i="12"/>
  <c r="Z59" i="12"/>
  <c r="AB32" i="12"/>
  <c r="CM53" i="11"/>
  <c r="M32" i="12" s="1"/>
  <c r="CM68" i="11"/>
  <c r="M46" i="12" s="1"/>
  <c r="CM82" i="11"/>
  <c r="M60" i="12" s="1"/>
  <c r="CM61" i="11"/>
  <c r="M39" i="12" s="1"/>
  <c r="CM75" i="11"/>
  <c r="M53" i="12" s="1"/>
  <c r="Z33" i="12"/>
  <c r="U76" i="12"/>
  <c r="K17" i="12"/>
  <c r="AD73" i="12"/>
  <c r="AD70" i="12"/>
  <c r="AD74" i="12"/>
  <c r="AD69" i="12"/>
  <c r="AD75" i="12"/>
  <c r="AD72" i="12"/>
  <c r="AD68" i="12"/>
  <c r="AD71" i="12"/>
  <c r="AD76" i="12"/>
  <c r="AD38" i="12"/>
  <c r="AD41" i="12"/>
  <c r="AD49" i="12"/>
  <c r="AD31" i="12"/>
  <c r="AD32" i="12"/>
  <c r="AD46" i="12"/>
  <c r="AD59" i="12"/>
  <c r="AD30" i="12"/>
  <c r="AD34" i="12"/>
  <c r="AD43" i="12"/>
  <c r="AD51" i="12"/>
  <c r="AD55" i="12"/>
  <c r="AD39" i="12"/>
  <c r="AD40" i="12"/>
  <c r="AD48" i="12"/>
  <c r="AD28" i="12"/>
  <c r="AD57" i="12"/>
  <c r="AD42" i="12"/>
  <c r="AD50" i="12"/>
  <c r="AD27" i="12"/>
  <c r="AD54" i="12"/>
  <c r="AD35" i="12"/>
  <c r="AD36" i="12"/>
  <c r="AD47" i="12"/>
  <c r="AD60" i="12"/>
  <c r="AD58" i="12"/>
  <c r="AD56" i="12"/>
  <c r="AD44" i="12"/>
  <c r="AD52" i="12"/>
  <c r="V75" i="12"/>
  <c r="V68" i="12"/>
  <c r="V73" i="12"/>
  <c r="V69" i="12"/>
  <c r="V76" i="12"/>
  <c r="V70" i="12"/>
  <c r="V72" i="12"/>
  <c r="V74" i="12"/>
  <c r="V71" i="12"/>
  <c r="Q56" i="11"/>
  <c r="AF27" i="12"/>
  <c r="AF41" i="12"/>
  <c r="AF49" i="12"/>
  <c r="AF56" i="12"/>
  <c r="AF46" i="12"/>
  <c r="AF59" i="12"/>
  <c r="AF58" i="12"/>
  <c r="AF43" i="12"/>
  <c r="AF51" i="12"/>
  <c r="AF54" i="12"/>
  <c r="AF40" i="12"/>
  <c r="AF48" i="12"/>
  <c r="AF33" i="12"/>
  <c r="AF34" i="12"/>
  <c r="AF55" i="12"/>
  <c r="AF31" i="12"/>
  <c r="AF36" i="12"/>
  <c r="AF39" i="12"/>
  <c r="AF28" i="12"/>
  <c r="AF42" i="12"/>
  <c r="AF50" i="12"/>
  <c r="AF57" i="12"/>
  <c r="AF38" i="12"/>
  <c r="AF35" i="12"/>
  <c r="AF32" i="12"/>
  <c r="AF47" i="12"/>
  <c r="AF60" i="12"/>
  <c r="AF30" i="12"/>
  <c r="U54" i="11"/>
  <c r="U52" i="11"/>
  <c r="AA34" i="12"/>
  <c r="AA35" i="12"/>
  <c r="AA43" i="12"/>
  <c r="AA51" i="12"/>
  <c r="AA59" i="12"/>
  <c r="AA38" i="12"/>
  <c r="AA31" i="12"/>
  <c r="AA40" i="12"/>
  <c r="AA48" i="12"/>
  <c r="AA54" i="12"/>
  <c r="AA28" i="12"/>
  <c r="AA58" i="12"/>
  <c r="AA42" i="12"/>
  <c r="AA50" i="12"/>
  <c r="AA57" i="12"/>
  <c r="AA27" i="12"/>
  <c r="AA36" i="12"/>
  <c r="AA47" i="12"/>
  <c r="AA44" i="12"/>
  <c r="AA52" i="12"/>
  <c r="AA60" i="12"/>
  <c r="AA30" i="12"/>
  <c r="AA41" i="12"/>
  <c r="AA49" i="12"/>
  <c r="AA56" i="12"/>
  <c r="AA55" i="12"/>
  <c r="W30" i="12"/>
  <c r="W32" i="12"/>
  <c r="W46" i="12"/>
  <c r="W55" i="12"/>
  <c r="W33" i="12"/>
  <c r="W38" i="12"/>
  <c r="W35" i="12"/>
  <c r="W43" i="12"/>
  <c r="W51" i="12"/>
  <c r="W59" i="12"/>
  <c r="W54" i="12"/>
  <c r="W31" i="12"/>
  <c r="W40" i="12"/>
  <c r="W48" i="12"/>
  <c r="W28" i="12"/>
  <c r="W42" i="12"/>
  <c r="W50" i="12"/>
  <c r="W57" i="12"/>
  <c r="W58" i="12"/>
  <c r="W36" i="12"/>
  <c r="W47" i="12"/>
  <c r="W44" i="12"/>
  <c r="W52" i="12"/>
  <c r="W60" i="12"/>
  <c r="W34" i="12"/>
  <c r="W27" i="12"/>
  <c r="AE38" i="12"/>
  <c r="AE40" i="12"/>
  <c r="AE48" i="12"/>
  <c r="AE28" i="12"/>
  <c r="AE58" i="12"/>
  <c r="AE54" i="12"/>
  <c r="AE42" i="12"/>
  <c r="AE50" i="12"/>
  <c r="AE57" i="12"/>
  <c r="AE27" i="12"/>
  <c r="AE36" i="12"/>
  <c r="AE47" i="12"/>
  <c r="AE34" i="12"/>
  <c r="AE44" i="12"/>
  <c r="AE52" i="12"/>
  <c r="AE60" i="12"/>
  <c r="AE31" i="12"/>
  <c r="AE41" i="12"/>
  <c r="AE49" i="12"/>
  <c r="AE56" i="12"/>
  <c r="AE39" i="12"/>
  <c r="AE32" i="12"/>
  <c r="AE46" i="12"/>
  <c r="AE33" i="12"/>
  <c r="X29" i="12"/>
  <c r="AD29" i="12"/>
  <c r="AE29" i="12"/>
  <c r="Z29" i="12"/>
  <c r="AA29" i="12"/>
  <c r="AC29" i="12"/>
  <c r="V29" i="12"/>
  <c r="W29" i="12"/>
  <c r="Y29" i="12"/>
  <c r="AF29" i="12"/>
  <c r="U29" i="12"/>
  <c r="AF37" i="12"/>
  <c r="AB37" i="12"/>
  <c r="AD37" i="12"/>
  <c r="X37" i="12"/>
  <c r="AE37" i="12"/>
  <c r="Z37" i="12"/>
  <c r="Y37" i="12"/>
  <c r="V37" i="12"/>
  <c r="AA37" i="12"/>
  <c r="W37" i="12"/>
  <c r="U37" i="12"/>
  <c r="AC37" i="12"/>
  <c r="U45" i="12"/>
  <c r="AE45" i="12"/>
  <c r="AA45" i="12"/>
  <c r="W45" i="12"/>
  <c r="AC45" i="12"/>
  <c r="AF45" i="12"/>
  <c r="AD45" i="12"/>
  <c r="AB45" i="12"/>
  <c r="Z45" i="12"/>
  <c r="X45" i="12"/>
  <c r="V45" i="12"/>
  <c r="U53" i="12"/>
  <c r="AE53" i="12"/>
  <c r="AA53" i="12"/>
  <c r="W53" i="12"/>
  <c r="AF53" i="12"/>
  <c r="AD53" i="12"/>
  <c r="AB53" i="12"/>
  <c r="Z53" i="12"/>
  <c r="X53" i="12"/>
  <c r="V53" i="12"/>
  <c r="K20" i="12"/>
  <c r="AC69" i="12"/>
  <c r="AC70" i="12"/>
  <c r="AC73" i="12"/>
  <c r="AC75" i="12"/>
  <c r="AC72" i="12"/>
  <c r="AC71" i="12"/>
  <c r="AC76" i="12"/>
  <c r="AD33" i="12"/>
  <c r="V9" i="11"/>
  <c r="T9" i="11"/>
  <c r="K9" i="11"/>
  <c r="Y56" i="12"/>
  <c r="Y46" i="12"/>
  <c r="N1" i="10"/>
  <c r="O9" i="11"/>
  <c r="AC33" i="12"/>
  <c r="Y57" i="12"/>
  <c r="Y47" i="12"/>
  <c r="AC36" i="12"/>
  <c r="M1" i="10"/>
  <c r="Y48" i="12"/>
  <c r="Y40" i="12"/>
  <c r="AC28" i="12"/>
  <c r="M9" i="11"/>
  <c r="Y60" i="12"/>
  <c r="Y49" i="12"/>
  <c r="Y41" i="12"/>
  <c r="Y32" i="12"/>
  <c r="Y43" i="12"/>
  <c r="Y39" i="12"/>
  <c r="Y52" i="12"/>
  <c r="C1" i="10"/>
  <c r="U64" i="11" l="1"/>
  <c r="U73" i="11"/>
  <c r="V41" i="12"/>
  <c r="V36" i="12"/>
  <c r="V59" i="12"/>
  <c r="V31" i="12"/>
  <c r="V40" i="12"/>
  <c r="V60" i="12"/>
  <c r="V28" i="12"/>
  <c r="V43" i="12"/>
  <c r="V54" i="12"/>
  <c r="V55" i="12"/>
  <c r="V38" i="12"/>
  <c r="V56" i="12"/>
  <c r="V58" i="12"/>
  <c r="V44" i="12"/>
  <c r="V32" i="12"/>
  <c r="V57" i="12"/>
  <c r="V46" i="12"/>
  <c r="V47" i="12"/>
  <c r="V27" i="12"/>
  <c r="V30" i="12"/>
  <c r="V42" i="12"/>
  <c r="V34" i="12"/>
  <c r="V51" i="12"/>
  <c r="V52" i="12"/>
  <c r="V35" i="12"/>
  <c r="V50" i="12"/>
  <c r="T52" i="11"/>
  <c r="T54" i="11"/>
  <c r="L54" i="11"/>
  <c r="L52" i="11"/>
  <c r="C55" i="11"/>
  <c r="K54" i="11"/>
  <c r="AJ48" i="11"/>
  <c r="O54" i="11"/>
  <c r="O52" i="11"/>
  <c r="N52" i="11"/>
  <c r="N54" i="11"/>
  <c r="N64" i="11"/>
  <c r="N73" i="11"/>
  <c r="R73" i="11"/>
  <c r="R64" i="11"/>
  <c r="V54" i="11"/>
  <c r="V52" i="11"/>
  <c r="L73" i="11"/>
  <c r="P73" i="11"/>
  <c r="P64" i="11"/>
  <c r="Q99" i="11"/>
  <c r="P99" i="11"/>
  <c r="U99" i="11"/>
  <c r="T99" i="11"/>
  <c r="S99" i="11"/>
  <c r="O99" i="11"/>
  <c r="Y99" i="11"/>
  <c r="X99" i="11"/>
  <c r="E17" i="5"/>
  <c r="O25" i="11"/>
  <c r="V99" i="11"/>
  <c r="R99" i="11"/>
  <c r="M99" i="11"/>
  <c r="W99" i="11"/>
  <c r="Q25" i="11"/>
  <c r="AG99" i="11"/>
  <c r="Z99" i="11"/>
  <c r="AF99" i="11"/>
  <c r="N99" i="11"/>
  <c r="M25" i="11"/>
  <c r="AC99" i="11"/>
  <c r="S25" i="11"/>
  <c r="AB99" i="11"/>
  <c r="U25" i="11"/>
  <c r="AA99" i="11"/>
  <c r="K25" i="11"/>
  <c r="L99" i="11"/>
  <c r="L25" i="11"/>
  <c r="K99" i="11"/>
  <c r="N25" i="11"/>
  <c r="P25" i="11"/>
  <c r="AE99" i="11"/>
  <c r="R25" i="11"/>
  <c r="T25" i="11"/>
  <c r="V25" i="11"/>
  <c r="AH99" i="11"/>
  <c r="AD99" i="11"/>
  <c r="T16" i="5"/>
  <c r="J13" i="11"/>
  <c r="P54" i="11"/>
  <c r="P52" i="11"/>
  <c r="C49" i="11"/>
  <c r="C56" i="11" s="1"/>
  <c r="S64" i="11"/>
  <c r="V49" i="12"/>
  <c r="C14" i="11"/>
  <c r="AJ14" i="11"/>
  <c r="Q73" i="11"/>
  <c r="Q64" i="11"/>
  <c r="C38" i="11"/>
  <c r="M52" i="11"/>
  <c r="M54" i="11"/>
  <c r="R54" i="11"/>
  <c r="AJ49" i="11"/>
  <c r="U1" i="11" s="1"/>
  <c r="V48" i="12"/>
  <c r="W25" i="1"/>
  <c r="S54" i="11"/>
  <c r="S52" i="11"/>
  <c r="V39" i="12"/>
  <c r="S56" i="11"/>
  <c r="Y100" i="11"/>
  <c r="W100" i="11"/>
  <c r="AG100" i="11"/>
  <c r="AH100" i="11"/>
  <c r="AF100" i="11"/>
  <c r="C15" i="11"/>
  <c r="T19" i="5"/>
  <c r="Z100" i="11"/>
  <c r="AD100" i="11"/>
  <c r="AC100" i="11"/>
  <c r="AA100" i="11"/>
  <c r="X100" i="11"/>
  <c r="AE100" i="11"/>
  <c r="AB100" i="11"/>
  <c r="O73" i="11"/>
  <c r="O64" i="11"/>
  <c r="K73" i="11"/>
  <c r="K64" i="11"/>
  <c r="V73" i="11"/>
  <c r="V64" i="11"/>
  <c r="T64" i="11"/>
  <c r="T73" i="11"/>
  <c r="M64" i="11"/>
  <c r="M73" i="11"/>
  <c r="P100" i="11" l="1"/>
  <c r="J15" i="11"/>
  <c r="V100" i="11"/>
  <c r="L100" i="11"/>
  <c r="AI15" i="11"/>
  <c r="R100" i="11"/>
  <c r="S100" i="11"/>
  <c r="M100" i="11"/>
  <c r="K100" i="11"/>
  <c r="Q100" i="11"/>
  <c r="U100" i="11"/>
  <c r="O100" i="11"/>
  <c r="T100" i="11"/>
  <c r="N100" i="11"/>
  <c r="C25" i="11"/>
  <c r="AJ56" i="11"/>
  <c r="K16" i="11"/>
  <c r="K7" i="11" s="1"/>
  <c r="AE16" i="11"/>
  <c r="T16" i="11"/>
  <c r="T7" i="11" s="1"/>
  <c r="S16" i="11"/>
  <c r="S7" i="11" s="1"/>
  <c r="S8" i="11" s="1"/>
  <c r="X16" i="11"/>
  <c r="AB16" i="11"/>
  <c r="P16" i="11"/>
  <c r="P7" i="11" s="1"/>
  <c r="P8" i="11" s="1"/>
  <c r="U16" i="11"/>
  <c r="U7" i="11" s="1"/>
  <c r="U8" i="11" s="1"/>
  <c r="V16" i="11"/>
  <c r="V7" i="11" s="1"/>
  <c r="AG16" i="11"/>
  <c r="AD16" i="11"/>
  <c r="M16" i="11"/>
  <c r="M7" i="11" s="1"/>
  <c r="M8" i="11" s="1"/>
  <c r="Z16" i="11"/>
  <c r="AA16" i="11"/>
  <c r="N16" i="11"/>
  <c r="N7" i="11" s="1"/>
  <c r="Q16" i="11"/>
  <c r="Q7" i="11" s="1"/>
  <c r="Q8" i="11" s="1"/>
  <c r="R16" i="11"/>
  <c r="R7" i="11" s="1"/>
  <c r="Y16" i="11"/>
  <c r="AC16" i="11"/>
  <c r="O16" i="11"/>
  <c r="O7" i="11" s="1"/>
  <c r="W16" i="11"/>
  <c r="AF16" i="11"/>
  <c r="AH16" i="11"/>
  <c r="L16" i="11"/>
  <c r="L7" i="11" s="1"/>
  <c r="L8" i="11" s="1"/>
  <c r="CM110" i="11"/>
  <c r="M91" i="12" s="1"/>
  <c r="CM115" i="11"/>
  <c r="M96" i="12" s="1"/>
  <c r="CM123" i="11"/>
  <c r="M104" i="12" s="1"/>
  <c r="CM137" i="11"/>
  <c r="M118" i="12" s="1"/>
  <c r="CM126" i="11"/>
  <c r="M107" i="12" s="1"/>
  <c r="CM154" i="11"/>
  <c r="M135" i="12" s="1"/>
  <c r="CM121" i="11"/>
  <c r="M102" i="12" s="1"/>
  <c r="CM130" i="11"/>
  <c r="M111" i="12" s="1"/>
  <c r="CM109" i="11"/>
  <c r="M90" i="12" s="1"/>
  <c r="CM153" i="11"/>
  <c r="M134" i="12" s="1"/>
  <c r="CM117" i="11"/>
  <c r="M98" i="12" s="1"/>
  <c r="CM141" i="11"/>
  <c r="M122" i="12" s="1"/>
  <c r="CM135" i="11"/>
  <c r="M116" i="12" s="1"/>
  <c r="CM143" i="11"/>
  <c r="M124" i="12" s="1"/>
  <c r="CM111" i="11"/>
  <c r="M92" i="12" s="1"/>
  <c r="CM146" i="11"/>
  <c r="M127" i="12" s="1"/>
  <c r="CM155" i="11"/>
  <c r="M136" i="12" s="1"/>
  <c r="CM125" i="11"/>
  <c r="M106" i="12" s="1"/>
  <c r="CM122" i="11"/>
  <c r="M103" i="12" s="1"/>
  <c r="CM105" i="11"/>
  <c r="M86" i="12" s="1"/>
  <c r="CM150" i="11"/>
  <c r="M131" i="12" s="1"/>
  <c r="CM96" i="11"/>
  <c r="M77" i="12" s="1"/>
  <c r="CM127" i="11"/>
  <c r="M108" i="12" s="1"/>
  <c r="CM112" i="11"/>
  <c r="M93" i="12" s="1"/>
  <c r="CM107" i="11"/>
  <c r="M88" i="12" s="1"/>
  <c r="CM104" i="11"/>
  <c r="M85" i="12" s="1"/>
  <c r="CM144" i="11"/>
  <c r="M125" i="12" s="1"/>
  <c r="CM101" i="11"/>
  <c r="M82" i="12" s="1"/>
  <c r="CM98" i="11"/>
  <c r="M79" i="12" s="1"/>
  <c r="CM138" i="11"/>
  <c r="M119" i="12" s="1"/>
  <c r="CM149" i="11"/>
  <c r="M130" i="12" s="1"/>
  <c r="CM145" i="11"/>
  <c r="M126" i="12" s="1"/>
  <c r="CM147" i="11"/>
  <c r="M128" i="12" s="1"/>
  <c r="CM108" i="11"/>
  <c r="M89" i="12" s="1"/>
  <c r="CM124" i="11"/>
  <c r="M105" i="12" s="1"/>
  <c r="CM157" i="11"/>
  <c r="M138" i="12" s="1"/>
  <c r="CM99" i="11"/>
  <c r="M80" i="12" s="1"/>
  <c r="CM148" i="11"/>
  <c r="M129" i="12" s="1"/>
  <c r="CM119" i="11"/>
  <c r="M100" i="12" s="1"/>
  <c r="CM136" i="11"/>
  <c r="M117" i="12" s="1"/>
  <c r="CM131" i="11"/>
  <c r="M112" i="12" s="1"/>
  <c r="CM106" i="11"/>
  <c r="M87" i="12" s="1"/>
  <c r="CM103" i="11"/>
  <c r="M84" i="12" s="1"/>
  <c r="CM156" i="11"/>
  <c r="M137" i="12" s="1"/>
  <c r="CM152" i="11"/>
  <c r="M133" i="12" s="1"/>
  <c r="CM139" i="11"/>
  <c r="M120" i="12" s="1"/>
  <c r="CM128" i="11"/>
  <c r="M109" i="12" s="1"/>
  <c r="CM97" i="11"/>
  <c r="M78" i="12" s="1"/>
  <c r="CM118" i="11"/>
  <c r="M99" i="12" s="1"/>
  <c r="CM120" i="11"/>
  <c r="M101" i="12" s="1"/>
  <c r="CM100" i="11"/>
  <c r="M81" i="12" s="1"/>
  <c r="CM142" i="11"/>
  <c r="M123" i="12" s="1"/>
  <c r="CM114" i="11"/>
  <c r="M95" i="12" s="1"/>
  <c r="CM151" i="11"/>
  <c r="M132" i="12" s="1"/>
  <c r="CM140" i="11"/>
  <c r="M121" i="12" s="1"/>
  <c r="CM134" i="11"/>
  <c r="M115" i="12" s="1"/>
  <c r="CM133" i="11"/>
  <c r="M114" i="12" s="1"/>
  <c r="CM102" i="11"/>
  <c r="M83" i="12" s="1"/>
  <c r="CM116" i="11"/>
  <c r="M97" i="12" s="1"/>
  <c r="AJ64" i="11"/>
  <c r="CM113" i="11"/>
  <c r="M94" i="12" s="1"/>
  <c r="CM132" i="11"/>
  <c r="M113" i="12" s="1"/>
  <c r="CM129" i="11"/>
  <c r="M110" i="12" s="1"/>
  <c r="N1" i="11"/>
  <c r="K8" i="11"/>
  <c r="O8" i="11"/>
  <c r="T8" i="11"/>
  <c r="R8" i="11"/>
  <c r="V8" i="11"/>
  <c r="N8" i="11"/>
  <c r="C16" i="11" l="1"/>
  <c r="AJ15" i="11" s="1"/>
  <c r="U2" i="12"/>
  <c r="AQ6" i="11"/>
  <c r="O3" i="12"/>
  <c r="K62" i="11"/>
  <c r="W2" i="12"/>
  <c r="O5" i="12"/>
  <c r="AE2" i="12"/>
  <c r="O13" i="12"/>
  <c r="O7" i="12"/>
  <c r="Y2" i="12"/>
  <c r="AA2" i="12"/>
  <c r="O9" i="12"/>
  <c r="Z2" i="12"/>
  <c r="O8" i="12"/>
  <c r="AC2" i="12"/>
  <c r="O11" i="12"/>
  <c r="O12" i="12"/>
  <c r="AD2" i="12"/>
  <c r="O4" i="12"/>
  <c r="V2" i="12"/>
  <c r="AB2" i="12"/>
  <c r="O10" i="12"/>
  <c r="AF2" i="12"/>
  <c r="O14" i="12"/>
  <c r="O6" i="12"/>
  <c r="X2" i="12"/>
  <c r="K4" i="11" l="1"/>
  <c r="R6" i="11"/>
  <c r="G13" i="12"/>
  <c r="P13" i="12"/>
  <c r="L13" i="12"/>
  <c r="P7" i="12"/>
  <c r="G7" i="12"/>
  <c r="K7" i="12" s="1"/>
  <c r="L7" i="12"/>
  <c r="K10" i="11"/>
  <c r="G6" i="12"/>
  <c r="L6" i="12"/>
  <c r="P6" i="12"/>
  <c r="L14" i="12"/>
  <c r="P14" i="12"/>
  <c r="G14" i="12"/>
  <c r="L8" i="12"/>
  <c r="P8" i="12"/>
  <c r="G8" i="12"/>
  <c r="G3" i="12"/>
  <c r="L3" i="12"/>
  <c r="P3" i="12"/>
  <c r="P5" i="12"/>
  <c r="L5" i="12"/>
  <c r="G5" i="12"/>
  <c r="P10" i="12"/>
  <c r="L10" i="12"/>
  <c r="G10" i="12"/>
  <c r="P12" i="12"/>
  <c r="L12" i="12"/>
  <c r="G12" i="12"/>
  <c r="G9" i="12"/>
  <c r="P9" i="12"/>
  <c r="L9" i="12"/>
  <c r="L4" i="12"/>
  <c r="G4" i="12"/>
  <c r="P4" i="12"/>
  <c r="L11" i="12"/>
  <c r="P11" i="12"/>
  <c r="G11" i="12"/>
  <c r="K11" i="12" s="1"/>
  <c r="L62" i="11"/>
  <c r="K6" i="12" l="1"/>
  <c r="K4" i="12"/>
  <c r="K8" i="12"/>
  <c r="K9" i="12"/>
  <c r="K13" i="12"/>
  <c r="K12" i="12"/>
  <c r="K14" i="12"/>
  <c r="L10" i="11"/>
  <c r="M62" i="11"/>
  <c r="V8" i="12"/>
  <c r="AB8" i="12"/>
  <c r="AD8" i="12"/>
  <c r="M8" i="12"/>
  <c r="AE8" i="12"/>
  <c r="Y8" i="12"/>
  <c r="X8" i="12"/>
  <c r="Z8" i="12"/>
  <c r="AF8" i="12"/>
  <c r="AC8" i="12"/>
  <c r="U8" i="12"/>
  <c r="W8" i="12"/>
  <c r="AA8" i="12"/>
  <c r="K5" i="12"/>
  <c r="AB6" i="12"/>
  <c r="Z6" i="12"/>
  <c r="V6" i="12"/>
  <c r="AF6" i="12"/>
  <c r="AC6" i="12"/>
  <c r="AE6" i="12"/>
  <c r="X6" i="12"/>
  <c r="W6" i="12"/>
  <c r="Y6" i="12"/>
  <c r="AD6" i="12"/>
  <c r="AA6" i="12"/>
  <c r="U6" i="12"/>
  <c r="M6" i="12"/>
  <c r="X13" i="12"/>
  <c r="AB13" i="12"/>
  <c r="AA13" i="12"/>
  <c r="W13" i="12"/>
  <c r="V13" i="12"/>
  <c r="AE13" i="12"/>
  <c r="Y13" i="12"/>
  <c r="AD13" i="12"/>
  <c r="U13" i="12"/>
  <c r="AC13" i="12"/>
  <c r="Z13" i="12"/>
  <c r="M13" i="12"/>
  <c r="AF13" i="12"/>
  <c r="K10" i="12"/>
  <c r="K3" i="12"/>
  <c r="AB5" i="12"/>
  <c r="AA5" i="12"/>
  <c r="V5" i="12"/>
  <c r="AE5" i="12"/>
  <c r="W5" i="12"/>
  <c r="M5" i="12"/>
  <c r="Y5" i="12"/>
  <c r="AD5" i="12"/>
  <c r="AC5" i="12"/>
  <c r="U5" i="12"/>
  <c r="AF5" i="12"/>
  <c r="X5" i="12"/>
  <c r="Z5" i="12"/>
  <c r="W9" i="12"/>
  <c r="AE9" i="12"/>
  <c r="X9" i="12"/>
  <c r="AF9" i="12"/>
  <c r="AC9" i="12"/>
  <c r="AA9" i="12"/>
  <c r="AD9" i="12"/>
  <c r="Z9" i="12"/>
  <c r="V9" i="12"/>
  <c r="AB9" i="12"/>
  <c r="U9" i="12"/>
  <c r="Y9" i="12"/>
  <c r="M9" i="12"/>
  <c r="AE4" i="12"/>
  <c r="AC4" i="12"/>
  <c r="V4" i="12"/>
  <c r="Z4" i="12"/>
  <c r="AD4" i="12"/>
  <c r="AA4" i="12"/>
  <c r="AF4" i="12"/>
  <c r="W4" i="12"/>
  <c r="M4" i="12"/>
  <c r="Y4" i="12"/>
  <c r="U4" i="12"/>
  <c r="X4" i="12"/>
  <c r="AB4" i="12"/>
  <c r="Z10" i="12"/>
  <c r="U10" i="12"/>
  <c r="AE10" i="12"/>
  <c r="V10" i="12"/>
  <c r="AD10" i="12"/>
  <c r="AC10" i="12"/>
  <c r="AA10" i="12"/>
  <c r="AB10" i="12"/>
  <c r="M10" i="12"/>
  <c r="Y10" i="12"/>
  <c r="AF10" i="12"/>
  <c r="W10" i="12"/>
  <c r="X10" i="12"/>
  <c r="W3" i="12"/>
  <c r="AB3" i="12"/>
  <c r="AA3" i="12"/>
  <c r="U3" i="12"/>
  <c r="AD3" i="12"/>
  <c r="M3" i="12"/>
  <c r="AF3" i="12"/>
  <c r="AE3" i="12"/>
  <c r="V3" i="12"/>
  <c r="AC3" i="12"/>
  <c r="Y3" i="12"/>
  <c r="Z3" i="12"/>
  <c r="X3" i="12"/>
  <c r="U11" i="12"/>
  <c r="AE11" i="12"/>
  <c r="AA11" i="12"/>
  <c r="AC11" i="12"/>
  <c r="Z11" i="12"/>
  <c r="V11" i="12"/>
  <c r="AD11" i="12"/>
  <c r="M11" i="12"/>
  <c r="Y11" i="12"/>
  <c r="X11" i="12"/>
  <c r="AB11" i="12"/>
  <c r="W11" i="12"/>
  <c r="AF11" i="12"/>
  <c r="AA12" i="12"/>
  <c r="AC12" i="12"/>
  <c r="M12" i="12"/>
  <c r="W12" i="12"/>
  <c r="U12" i="12"/>
  <c r="AD12" i="12"/>
  <c r="AB12" i="12"/>
  <c r="Y12" i="12"/>
  <c r="AF12" i="12"/>
  <c r="X12" i="12"/>
  <c r="V12" i="12"/>
  <c r="AE12" i="12"/>
  <c r="Z12" i="12"/>
  <c r="AD14" i="12"/>
  <c r="Y14" i="12"/>
  <c r="X14" i="12"/>
  <c r="AE14" i="12"/>
  <c r="W14" i="12"/>
  <c r="AF14" i="12"/>
  <c r="AC14" i="12"/>
  <c r="Z14" i="12"/>
  <c r="AB14" i="12"/>
  <c r="U14" i="12"/>
  <c r="M14" i="12"/>
  <c r="AA14" i="12"/>
  <c r="V14" i="12"/>
  <c r="AF7" i="12"/>
  <c r="AD7" i="12"/>
  <c r="AB7" i="12"/>
  <c r="AE7" i="12"/>
  <c r="Z7" i="12"/>
  <c r="M7" i="12"/>
  <c r="AA7" i="12"/>
  <c r="V7" i="12"/>
  <c r="W7" i="12"/>
  <c r="X7" i="12"/>
  <c r="U7" i="12"/>
  <c r="AC7" i="12"/>
  <c r="Y7" i="12"/>
  <c r="R147" i="12" l="1" a="1"/>
  <c r="R147" i="12" s="1"/>
  <c r="H10" i="10" s="1"/>
  <c r="AC169" i="12" a="1"/>
  <c r="AC169" i="12" s="1"/>
  <c r="S38" i="10" s="1"/>
  <c r="AF173" i="12" a="1"/>
  <c r="AF173" i="12" s="1"/>
  <c r="V42" i="10" s="1"/>
  <c r="L152" i="12" a="1"/>
  <c r="L152" i="12" s="1"/>
  <c r="T158" i="12" a="1"/>
  <c r="T158" i="12" s="1"/>
  <c r="J21" i="10" s="1"/>
  <c r="T156" i="12" a="1"/>
  <c r="T156" i="12" s="1"/>
  <c r="J19" i="10" s="1"/>
  <c r="X161" i="12" a="1"/>
  <c r="X161" i="12" s="1"/>
  <c r="N24" i="10" s="1"/>
  <c r="AA172" i="12" a="1"/>
  <c r="AA172" i="12" s="1"/>
  <c r="Q41" i="10" s="1"/>
  <c r="R146" i="12" a="1"/>
  <c r="R146" i="12" s="1"/>
  <c r="H9" i="10" s="1"/>
  <c r="AT166" i="12" a="1"/>
  <c r="AT166" i="12" s="1"/>
  <c r="AJ29" i="10" s="1"/>
  <c r="AS161" i="12" a="1"/>
  <c r="AS161" i="12" s="1"/>
  <c r="AI24" i="10" s="1"/>
  <c r="AD162" i="12" a="1"/>
  <c r="AD162" i="12" s="1"/>
  <c r="T25" i="10" s="1"/>
  <c r="AU176" i="12" a="1"/>
  <c r="AU176" i="12" s="1"/>
  <c r="AK45" i="10" s="1"/>
  <c r="AT162" i="12" a="1"/>
  <c r="AT162" i="12" s="1"/>
  <c r="AJ25" i="10" s="1"/>
  <c r="AE158" i="12" a="1"/>
  <c r="AE158" i="12" s="1"/>
  <c r="U21" i="10" s="1"/>
  <c r="Y150" i="12" a="1"/>
  <c r="Y150" i="12" s="1"/>
  <c r="O13" i="10" s="1"/>
  <c r="R159" i="12" a="1"/>
  <c r="R159" i="12" s="1"/>
  <c r="H22" i="10" s="1"/>
  <c r="AT147" i="12" a="1"/>
  <c r="AT147" i="12" s="1"/>
  <c r="AJ10" i="10" s="1"/>
  <c r="AS153" i="12" a="1"/>
  <c r="AS153" i="12" s="1"/>
  <c r="AI16" i="10" s="1"/>
  <c r="K159" i="12" a="1"/>
  <c r="K159" i="12" s="1"/>
  <c r="B21" i="12" s="1"/>
  <c r="AS174" i="12" a="1"/>
  <c r="AS174" i="12" s="1"/>
  <c r="AI43" i="10" s="1"/>
  <c r="R158" i="12" a="1"/>
  <c r="R158" i="12" s="1"/>
  <c r="H21" i="10" s="1"/>
  <c r="Y172" i="12" a="1"/>
  <c r="Y172" i="12" s="1"/>
  <c r="O41" i="10" s="1"/>
  <c r="K175" i="12" a="1"/>
  <c r="K175" i="12" s="1"/>
  <c r="B37" i="12" s="1"/>
  <c r="A44" i="10" s="1"/>
  <c r="X168" i="12" a="1"/>
  <c r="X168" i="12" s="1"/>
  <c r="N37" i="10" s="1"/>
  <c r="U151" i="12" a="1"/>
  <c r="U151" i="12" s="1"/>
  <c r="K14" i="10" s="1"/>
  <c r="AU155" i="12" a="1"/>
  <c r="AU155" i="12" s="1"/>
  <c r="AK18" i="10" s="1"/>
  <c r="AS159" i="12" a="1"/>
  <c r="AS159" i="12" s="1"/>
  <c r="AI22" i="10" s="1"/>
  <c r="AS157" i="12" a="1"/>
  <c r="AS157" i="12" s="1"/>
  <c r="AI20" i="10" s="1"/>
  <c r="Y169" i="12" a="1"/>
  <c r="Y169" i="12" s="1"/>
  <c r="O38" i="10" s="1"/>
  <c r="V163" i="12" a="1"/>
  <c r="V163" i="12" s="1"/>
  <c r="L26" i="10" s="1"/>
  <c r="Z173" i="12" a="1"/>
  <c r="Z173" i="12" s="1"/>
  <c r="P42" i="10" s="1"/>
  <c r="AC158" i="12" a="1"/>
  <c r="AC158" i="12" s="1"/>
  <c r="S21" i="10" s="1"/>
  <c r="T155" i="12" a="1"/>
  <c r="T155" i="12" s="1"/>
  <c r="J18" i="10" s="1"/>
  <c r="R165" i="12" a="1"/>
  <c r="R165" i="12" s="1"/>
  <c r="H28" i="10" s="1"/>
  <c r="R169" i="12" a="1"/>
  <c r="R169" i="12" s="1"/>
  <c r="H38" i="10" s="1"/>
  <c r="V145" i="12" a="1"/>
  <c r="V145" i="12" s="1"/>
  <c r="L8" i="10" s="1"/>
  <c r="AA155" i="12" a="1"/>
  <c r="AA155" i="12" s="1"/>
  <c r="Q18" i="10" s="1"/>
  <c r="AD165" i="12" a="1"/>
  <c r="AD165" i="12" s="1"/>
  <c r="T28" i="10" s="1"/>
  <c r="AD152" i="12" a="1"/>
  <c r="AD152" i="12" s="1"/>
  <c r="T15" i="10" s="1"/>
  <c r="W170" i="12" a="1"/>
  <c r="W170" i="12" s="1"/>
  <c r="M39" i="10" s="1"/>
  <c r="V156" i="12" a="1"/>
  <c r="V156" i="12" s="1"/>
  <c r="L19" i="10" s="1"/>
  <c r="AB147" i="12" a="1"/>
  <c r="AB147" i="12" s="1"/>
  <c r="R10" i="10" s="1"/>
  <c r="U171" i="12" a="1"/>
  <c r="U171" i="12" s="1"/>
  <c r="K40" i="10" s="1"/>
  <c r="R167" i="12" a="1"/>
  <c r="R167" i="12" s="1"/>
  <c r="H36" i="10" s="1"/>
  <c r="L150" i="12" a="1"/>
  <c r="L150" i="12" s="1"/>
  <c r="X162" i="12" a="1"/>
  <c r="X162" i="12" s="1"/>
  <c r="N25" i="10" s="1"/>
  <c r="AE153" i="12" a="1"/>
  <c r="AE153" i="12" s="1"/>
  <c r="U16" i="10" s="1"/>
  <c r="K156" i="12" a="1"/>
  <c r="K156" i="12" s="1"/>
  <c r="B18" i="12" s="1"/>
  <c r="X160" i="12" a="1"/>
  <c r="X160" i="12" s="1"/>
  <c r="N23" i="10" s="1"/>
  <c r="L143" i="12" a="1"/>
  <c r="L143" i="12" s="1"/>
  <c r="M166" i="12" a="1"/>
  <c r="M166" i="12" s="1"/>
  <c r="S154" i="12" a="1"/>
  <c r="S154" i="12" s="1"/>
  <c r="I17" i="10" s="1"/>
  <c r="R163" i="12" a="1"/>
  <c r="R163" i="12" s="1"/>
  <c r="H26" i="10" s="1"/>
  <c r="S158" i="12" a="1"/>
  <c r="S158" i="12" s="1"/>
  <c r="I21" i="10" s="1"/>
  <c r="AC147" i="12" a="1"/>
  <c r="AC147" i="12" s="1"/>
  <c r="S10" i="10" s="1"/>
  <c r="R162" i="12" a="1"/>
  <c r="R162" i="12" s="1"/>
  <c r="H25" i="10" s="1"/>
  <c r="T165" i="12" a="1"/>
  <c r="T165" i="12" s="1"/>
  <c r="J28" i="10" s="1"/>
  <c r="AD170" i="12" a="1"/>
  <c r="AD170" i="12" s="1"/>
  <c r="T39" i="10" s="1"/>
  <c r="M171" i="12" a="1"/>
  <c r="M171" i="12" s="1"/>
  <c r="W175" i="12" a="1"/>
  <c r="W175" i="12" s="1"/>
  <c r="M44" i="10" s="1"/>
  <c r="AA176" i="12" a="1"/>
  <c r="AA176" i="12" s="1"/>
  <c r="Q45" i="10" s="1"/>
  <c r="AD143" i="12" a="1"/>
  <c r="AD143" i="12" s="1"/>
  <c r="V171" i="12" a="1"/>
  <c r="V171" i="12" s="1"/>
  <c r="L40" i="10" s="1"/>
  <c r="R176" i="12" a="1"/>
  <c r="R176" i="12" s="1"/>
  <c r="H45" i="10" s="1"/>
  <c r="AT176" i="12" a="1"/>
  <c r="AT176" i="12" s="1"/>
  <c r="AJ45" i="10" s="1"/>
  <c r="K157" i="12" a="1"/>
  <c r="K157" i="12" s="1"/>
  <c r="B19" i="12" s="1"/>
  <c r="Y155" i="12" a="1"/>
  <c r="Y155" i="12" s="1"/>
  <c r="O18" i="10" s="1"/>
  <c r="AU173" i="12" a="1"/>
  <c r="AU173" i="12" s="1"/>
  <c r="AK42" i="10" s="1"/>
  <c r="AU175" i="12" a="1"/>
  <c r="AU175" i="12" s="1"/>
  <c r="AK44" i="10" s="1"/>
  <c r="L167" i="12" a="1"/>
  <c r="L167" i="12" s="1"/>
  <c r="AB162" i="12" a="1"/>
  <c r="AB162" i="12" s="1"/>
  <c r="R25" i="10" s="1"/>
  <c r="L171" i="12" a="1"/>
  <c r="L171" i="12" s="1"/>
  <c r="K148" i="12" a="1"/>
  <c r="K148" i="12" s="1"/>
  <c r="B10" i="12" s="1"/>
  <c r="W169" i="12" a="1"/>
  <c r="W169" i="12" s="1"/>
  <c r="M38" i="10" s="1"/>
  <c r="Y173" i="12" a="1"/>
  <c r="Y173" i="12" s="1"/>
  <c r="O42" i="10" s="1"/>
  <c r="AF177" i="12" a="1"/>
  <c r="AF177" i="12" s="1"/>
  <c r="V46" i="10" s="1"/>
  <c r="M178" i="12" a="1"/>
  <c r="M178" i="12" s="1"/>
  <c r="AF160" i="12" a="1"/>
  <c r="AF160" i="12" s="1"/>
  <c r="V23" i="10" s="1"/>
  <c r="V168" i="12" a="1"/>
  <c r="V168" i="12" s="1"/>
  <c r="L37" i="10" s="1"/>
  <c r="M146" i="12" a="1"/>
  <c r="M146" i="12" s="1"/>
  <c r="AS151" i="12" a="1"/>
  <c r="AS151" i="12" s="1"/>
  <c r="AI14" i="10" s="1"/>
  <c r="AD174" i="12" a="1"/>
  <c r="AD174" i="12" s="1"/>
  <c r="T43" i="10" s="1"/>
  <c r="AB167" i="12" a="1"/>
  <c r="AB167" i="12" s="1"/>
  <c r="R36" i="10" s="1"/>
  <c r="AB170" i="12" a="1"/>
  <c r="AB170" i="12" s="1"/>
  <c r="R39" i="10" s="1"/>
  <c r="T148" i="12" a="1"/>
  <c r="T148" i="12" s="1"/>
  <c r="J11" i="10" s="1"/>
  <c r="T177" i="12" a="1"/>
  <c r="T177" i="12" s="1"/>
  <c r="J46" i="10" s="1"/>
  <c r="U155" i="12" a="1"/>
  <c r="U155" i="12" s="1"/>
  <c r="K18" i="10" s="1"/>
  <c r="U146" i="12" a="1"/>
  <c r="U146" i="12" s="1"/>
  <c r="K9" i="10" s="1"/>
  <c r="AD149" i="12" a="1"/>
  <c r="AD149" i="12" s="1"/>
  <c r="T12" i="10" s="1"/>
  <c r="AB155" i="12" a="1"/>
  <c r="AB155" i="12" s="1"/>
  <c r="R18" i="10" s="1"/>
  <c r="V158" i="12" a="1"/>
  <c r="V158" i="12" s="1"/>
  <c r="L21" i="10" s="1"/>
  <c r="AC165" i="12" a="1"/>
  <c r="AC165" i="12" s="1"/>
  <c r="S28" i="10" s="1"/>
  <c r="X175" i="12" a="1"/>
  <c r="X175" i="12" s="1"/>
  <c r="N44" i="10" s="1"/>
  <c r="AS163" i="12" a="1"/>
  <c r="AS163" i="12" s="1"/>
  <c r="AI26" i="10" s="1"/>
  <c r="AE145" i="12" a="1"/>
  <c r="AE145" i="12" s="1"/>
  <c r="U8" i="10" s="1"/>
  <c r="AT177" i="12" a="1"/>
  <c r="AT177" i="12" s="1"/>
  <c r="AJ46" i="10" s="1"/>
  <c r="R149" i="12" a="1"/>
  <c r="R149" i="12" s="1"/>
  <c r="H12" i="10" s="1"/>
  <c r="AE172" i="12" a="1"/>
  <c r="AE172" i="12" s="1"/>
  <c r="U41" i="10" s="1"/>
  <c r="U161" i="12" a="1"/>
  <c r="U161" i="12" s="1"/>
  <c r="K24" i="10" s="1"/>
  <c r="AA175" i="12" a="1"/>
  <c r="AA175" i="12" s="1"/>
  <c r="Q44" i="10" s="1"/>
  <c r="Z166" i="12" a="1"/>
  <c r="Z166" i="12" s="1"/>
  <c r="P29" i="10" s="1"/>
  <c r="AT160" i="12" a="1"/>
  <c r="AT160" i="12" s="1"/>
  <c r="AJ23" i="10" s="1"/>
  <c r="S171" i="12" a="1"/>
  <c r="S171" i="12" s="1"/>
  <c r="I40" i="10" s="1"/>
  <c r="L156" i="12" a="1"/>
  <c r="L156" i="12" s="1"/>
  <c r="R168" i="12" a="1"/>
  <c r="R168" i="12" s="1"/>
  <c r="H37" i="10" s="1"/>
  <c r="S167" i="12" a="1"/>
  <c r="S167" i="12" s="1"/>
  <c r="I36" i="10" s="1"/>
  <c r="L146" i="12" a="1"/>
  <c r="L146" i="12" s="1"/>
  <c r="L168" i="12" a="1"/>
  <c r="L168" i="12" s="1"/>
  <c r="AS150" i="12" a="1"/>
  <c r="AS150" i="12" s="1"/>
  <c r="AI13" i="10" s="1"/>
  <c r="T159" i="12" a="1"/>
  <c r="T159" i="12" s="1"/>
  <c r="J22" i="10" s="1"/>
  <c r="L165" i="12" a="1"/>
  <c r="L165" i="12" s="1"/>
  <c r="X148" i="12" a="1"/>
  <c r="X148" i="12" s="1"/>
  <c r="N11" i="10" s="1"/>
  <c r="AF145" i="12" a="1"/>
  <c r="AF145" i="12" s="1"/>
  <c r="V8" i="10" s="1"/>
  <c r="AD156" i="12" a="1"/>
  <c r="AD156" i="12" s="1"/>
  <c r="T19" i="10" s="1"/>
  <c r="M144" i="12" a="1"/>
  <c r="M144" i="12" s="1"/>
  <c r="V154" i="12" a="1"/>
  <c r="V154" i="12" s="1"/>
  <c r="L17" i="10" s="1"/>
  <c r="W158" i="12" a="1"/>
  <c r="W158" i="12" s="1"/>
  <c r="M21" i="10" s="1"/>
  <c r="AA174" i="12" a="1"/>
  <c r="AA174" i="12" s="1"/>
  <c r="Q43" i="10" s="1"/>
  <c r="AT149" i="12" a="1"/>
  <c r="AT149" i="12" s="1"/>
  <c r="AJ12" i="10" s="1"/>
  <c r="K147" i="12" a="1"/>
  <c r="K147" i="12" s="1"/>
  <c r="B9" i="12" s="1"/>
  <c r="L174" i="12" a="1"/>
  <c r="L174" i="12" s="1"/>
  <c r="AT169" i="12" a="1"/>
  <c r="AT169" i="12" s="1"/>
  <c r="AJ38" i="10" s="1"/>
  <c r="M168" i="12" a="1"/>
  <c r="M168" i="12" s="1"/>
  <c r="AD155" i="12" a="1"/>
  <c r="AD155" i="12" s="1"/>
  <c r="T18" i="10" s="1"/>
  <c r="AE169" i="12" a="1"/>
  <c r="AE169" i="12" s="1"/>
  <c r="U38" i="10" s="1"/>
  <c r="L154" i="12" a="1"/>
  <c r="L154" i="12" s="1"/>
  <c r="AU169" i="12" a="1"/>
  <c r="AU169" i="12" s="1"/>
  <c r="AK38" i="10" s="1"/>
  <c r="Z160" i="12" a="1"/>
  <c r="Z160" i="12" s="1"/>
  <c r="P23" i="10" s="1"/>
  <c r="AC157" i="12" a="1"/>
  <c r="AC157" i="12" s="1"/>
  <c r="S20" i="10" s="1"/>
  <c r="AB152" i="12" a="1"/>
  <c r="AB152" i="12" s="1"/>
  <c r="R15" i="10" s="1"/>
  <c r="L164" i="12" a="1"/>
  <c r="L164" i="12" s="1"/>
  <c r="AU143" i="12" a="1"/>
  <c r="AU143" i="12" s="1"/>
  <c r="W150" i="12" a="1"/>
  <c r="W150" i="12" s="1"/>
  <c r="M13" i="10" s="1"/>
  <c r="W162" i="12" a="1"/>
  <c r="W162" i="12" s="1"/>
  <c r="M25" i="10" s="1"/>
  <c r="AU165" i="12" a="1"/>
  <c r="AU165" i="12" s="1"/>
  <c r="AK28" i="10" s="1"/>
  <c r="R173" i="12" a="1"/>
  <c r="R173" i="12" s="1"/>
  <c r="H42" i="10" s="1"/>
  <c r="M149" i="12" a="1"/>
  <c r="M149" i="12" s="1"/>
  <c r="AB154" i="12" a="1"/>
  <c r="AB154" i="12" s="1"/>
  <c r="R17" i="10" s="1"/>
  <c r="Y164" i="12" a="1"/>
  <c r="Y164" i="12" s="1"/>
  <c r="O27" i="10" s="1"/>
  <c r="T143" i="12" a="1"/>
  <c r="T143" i="12" s="1"/>
  <c r="K171" i="12" a="1"/>
  <c r="K171" i="12" s="1"/>
  <c r="B33" i="12" s="1"/>
  <c r="A40" i="10" s="1"/>
  <c r="AB174" i="12" a="1"/>
  <c r="AB174" i="12" s="1"/>
  <c r="R43" i="10" s="1"/>
  <c r="L157" i="12" a="1"/>
  <c r="L157" i="12" s="1"/>
  <c r="X176" i="12" a="1"/>
  <c r="X176" i="12" s="1"/>
  <c r="N45" i="10" s="1"/>
  <c r="AT175" i="12" a="1"/>
  <c r="AT175" i="12" s="1"/>
  <c r="AJ44" i="10" s="1"/>
  <c r="AE167" i="12" a="1"/>
  <c r="AE167" i="12" s="1"/>
  <c r="U36" i="10" s="1"/>
  <c r="AT167" i="12" a="1"/>
  <c r="AT167" i="12" s="1"/>
  <c r="AJ36" i="10" s="1"/>
  <c r="AS164" i="12" a="1"/>
  <c r="AS164" i="12" s="1"/>
  <c r="AI27" i="10" s="1"/>
  <c r="M161" i="12" a="1"/>
  <c r="M161" i="12" s="1"/>
  <c r="AU145" i="12" a="1"/>
  <c r="AU145" i="12" s="1"/>
  <c r="AK8" i="10" s="1"/>
  <c r="AE168" i="12" a="1"/>
  <c r="AE168" i="12" s="1"/>
  <c r="U37" i="10" s="1"/>
  <c r="AT178" i="12" a="1"/>
  <c r="AT178" i="12" s="1"/>
  <c r="AJ47" i="10" s="1"/>
  <c r="T168" i="12" a="1"/>
  <c r="T168" i="12" s="1"/>
  <c r="J37" i="10" s="1"/>
  <c r="V152" i="12" a="1"/>
  <c r="V152" i="12" s="1"/>
  <c r="L15" i="10" s="1"/>
  <c r="W168" i="12" a="1"/>
  <c r="W168" i="12" s="1"/>
  <c r="M37" i="10" s="1"/>
  <c r="M147" i="12" a="1"/>
  <c r="M147" i="12" s="1"/>
  <c r="AD169" i="12" a="1"/>
  <c r="AD169" i="12" s="1"/>
  <c r="T38" i="10" s="1"/>
  <c r="R155" i="12" a="1"/>
  <c r="R155" i="12" s="1"/>
  <c r="H18" i="10" s="1"/>
  <c r="AC178" i="12" a="1"/>
  <c r="AC178" i="12" s="1"/>
  <c r="S47" i="10" s="1"/>
  <c r="AS147" i="12" a="1"/>
  <c r="AS147" i="12" s="1"/>
  <c r="AI10" i="10" s="1"/>
  <c r="U166" i="12" a="1"/>
  <c r="U166" i="12" s="1"/>
  <c r="K29" i="10" s="1"/>
  <c r="X174" i="12" a="1"/>
  <c r="X174" i="12" s="1"/>
  <c r="N43" i="10" s="1"/>
  <c r="AD151" i="12" a="1"/>
  <c r="AD151" i="12" s="1"/>
  <c r="T14" i="10" s="1"/>
  <c r="S161" i="12" a="1"/>
  <c r="S161" i="12" s="1"/>
  <c r="I24" i="10" s="1"/>
  <c r="X158" i="12" a="1"/>
  <c r="X158" i="12" s="1"/>
  <c r="N21" i="10" s="1"/>
  <c r="Y177" i="12" a="1"/>
  <c r="Y177" i="12" s="1"/>
  <c r="O46" i="10" s="1"/>
  <c r="AD177" i="12" a="1"/>
  <c r="AD177" i="12" s="1"/>
  <c r="T46" i="10" s="1"/>
  <c r="AF172" i="12" a="1"/>
  <c r="AF172" i="12" s="1"/>
  <c r="V41" i="10" s="1"/>
  <c r="W173" i="12" a="1"/>
  <c r="W173" i="12" s="1"/>
  <c r="M42" i="10" s="1"/>
  <c r="W163" i="12" a="1"/>
  <c r="W163" i="12" s="1"/>
  <c r="M26" i="10" s="1"/>
  <c r="M151" i="12" a="1"/>
  <c r="M151" i="12" s="1"/>
  <c r="AU157" i="12" a="1"/>
  <c r="AU157" i="12" s="1"/>
  <c r="AK20" i="10" s="1"/>
  <c r="AA152" i="12" a="1"/>
  <c r="AA152" i="12" s="1"/>
  <c r="Q15" i="10" s="1"/>
  <c r="L178" i="12" a="1"/>
  <c r="L178" i="12" s="1"/>
  <c r="AE155" i="12" a="1"/>
  <c r="AE155" i="12" s="1"/>
  <c r="U18" i="10" s="1"/>
  <c r="AS168" i="12" a="1"/>
  <c r="AS168" i="12" s="1"/>
  <c r="AI37" i="10" s="1"/>
  <c r="AA144" i="12" a="1"/>
  <c r="AA144" i="12" s="1"/>
  <c r="Q7" i="10" s="1"/>
  <c r="Z163" i="12" a="1"/>
  <c r="Z163" i="12" s="1"/>
  <c r="P26" i="10" s="1"/>
  <c r="V166" i="12" a="1"/>
  <c r="V166" i="12" s="1"/>
  <c r="L29" i="10" s="1"/>
  <c r="AS175" i="12" a="1"/>
  <c r="AS175" i="12" s="1"/>
  <c r="AI44" i="10" s="1"/>
  <c r="T166" i="12" a="1"/>
  <c r="T166" i="12" s="1"/>
  <c r="J29" i="10" s="1"/>
  <c r="W160" i="12" a="1"/>
  <c r="W160" i="12" s="1"/>
  <c r="M23" i="10" s="1"/>
  <c r="S178" i="12" a="1"/>
  <c r="S178" i="12" s="1"/>
  <c r="I47" i="10" s="1"/>
  <c r="Z162" i="12" a="1"/>
  <c r="Z162" i="12" s="1"/>
  <c r="P25" i="10" s="1"/>
  <c r="X178" i="12" a="1"/>
  <c r="X178" i="12" s="1"/>
  <c r="N47" i="10" s="1"/>
  <c r="AB146" i="12" a="1"/>
  <c r="AB146" i="12" s="1"/>
  <c r="R9" i="10" s="1"/>
  <c r="M167" i="12" a="1"/>
  <c r="M167" i="12" s="1"/>
  <c r="AE160" i="12" a="1"/>
  <c r="AE160" i="12" s="1"/>
  <c r="U23" i="10" s="1"/>
  <c r="AU174" i="12" a="1"/>
  <c r="AU174" i="12" s="1"/>
  <c r="AK43" i="10" s="1"/>
  <c r="AC143" i="12" a="1"/>
  <c r="AC143" i="12" s="1"/>
  <c r="Y171" i="12" a="1"/>
  <c r="Y171" i="12" s="1"/>
  <c r="O40" i="10" s="1"/>
  <c r="AE144" i="12" a="1"/>
  <c r="AE144" i="12" s="1"/>
  <c r="U7" i="10" s="1"/>
  <c r="AS148" i="12" a="1"/>
  <c r="AS148" i="12" s="1"/>
  <c r="AI11" i="10" s="1"/>
  <c r="V153" i="12" a="1"/>
  <c r="V153" i="12" s="1"/>
  <c r="L16" i="10" s="1"/>
  <c r="S168" i="12" a="1"/>
  <c r="S168" i="12" s="1"/>
  <c r="I37" i="10" s="1"/>
  <c r="AC163" i="12" a="1"/>
  <c r="AC163" i="12" s="1"/>
  <c r="S26" i="10" s="1"/>
  <c r="AC150" i="12" a="1"/>
  <c r="AC150" i="12" s="1"/>
  <c r="S13" i="10" s="1"/>
  <c r="R157" i="12" a="1"/>
  <c r="R157" i="12" s="1"/>
  <c r="H20" i="10" s="1"/>
  <c r="AU151" i="12" a="1"/>
  <c r="AU151" i="12" s="1"/>
  <c r="AK14" i="10" s="1"/>
  <c r="T164" i="12" a="1"/>
  <c r="T164" i="12" s="1"/>
  <c r="J27" i="10" s="1"/>
  <c r="U177" i="12" a="1"/>
  <c r="U177" i="12" s="1"/>
  <c r="K46" i="10" s="1"/>
  <c r="V169" i="12" a="1"/>
  <c r="V169" i="12" s="1"/>
  <c r="L38" i="10" s="1"/>
  <c r="Y168" i="12" a="1"/>
  <c r="Y168" i="12" s="1"/>
  <c r="O37" i="10" s="1"/>
  <c r="V162" i="12" a="1"/>
  <c r="V162" i="12" s="1"/>
  <c r="L25" i="10" s="1"/>
  <c r="R160" i="12" a="1"/>
  <c r="R160" i="12" s="1"/>
  <c r="H23" i="10" s="1"/>
  <c r="Z157" i="12" a="1"/>
  <c r="Z157" i="12" s="1"/>
  <c r="P20" i="10" s="1"/>
  <c r="T162" i="12" a="1"/>
  <c r="T162" i="12" s="1"/>
  <c r="J25" i="10" s="1"/>
  <c r="AA173" i="12" a="1"/>
  <c r="AA173" i="12" s="1"/>
  <c r="Q42" i="10" s="1"/>
  <c r="X146" i="12" a="1"/>
  <c r="X146" i="12" s="1"/>
  <c r="N9" i="10" s="1"/>
  <c r="X177" i="12" a="1"/>
  <c r="X177" i="12" s="1"/>
  <c r="N46" i="10" s="1"/>
  <c r="AF157" i="12" a="1"/>
  <c r="AF157" i="12" s="1"/>
  <c r="V20" i="10" s="1"/>
  <c r="R144" i="12" a="1"/>
  <c r="R144" i="12" s="1"/>
  <c r="H7" i="10" s="1"/>
  <c r="Z155" i="12" a="1"/>
  <c r="Z155" i="12" s="1"/>
  <c r="P18" i="10" s="1"/>
  <c r="AC151" i="12" a="1"/>
  <c r="AC151" i="12" s="1"/>
  <c r="S14" i="10" s="1"/>
  <c r="M174" i="12" a="1"/>
  <c r="M174" i="12" s="1"/>
  <c r="S173" i="12" a="1"/>
  <c r="S173" i="12" s="1"/>
  <c r="I42" i="10" s="1"/>
  <c r="AC148" i="12" a="1"/>
  <c r="AC148" i="12" s="1"/>
  <c r="S11" i="10" s="1"/>
  <c r="U178" i="12" a="1"/>
  <c r="U178" i="12" s="1"/>
  <c r="K47" i="10" s="1"/>
  <c r="AF143" i="12" a="1"/>
  <c r="AF143" i="12" s="1"/>
  <c r="K158" i="12" a="1"/>
  <c r="K158" i="12" s="1"/>
  <c r="B20" i="12" s="1"/>
  <c r="T157" i="12" a="1"/>
  <c r="T157" i="12" s="1"/>
  <c r="J20" i="10" s="1"/>
  <c r="AA150" i="12" a="1"/>
  <c r="AA150" i="12" s="1"/>
  <c r="Q13" i="10" s="1"/>
  <c r="T171" i="12" a="1"/>
  <c r="T171" i="12" s="1"/>
  <c r="J40" i="10" s="1"/>
  <c r="K167" i="12" a="1"/>
  <c r="K167" i="12" s="1"/>
  <c r="B29" i="12" s="1"/>
  <c r="A36" i="10" s="1"/>
  <c r="AC145" i="12" a="1"/>
  <c r="AC145" i="12" s="1"/>
  <c r="S8" i="10" s="1"/>
  <c r="S155" i="12" a="1"/>
  <c r="S155" i="12" s="1"/>
  <c r="I18" i="10" s="1"/>
  <c r="AU172" i="12" a="1"/>
  <c r="AU172" i="12" s="1"/>
  <c r="AK41" i="10" s="1"/>
  <c r="AA166" i="12" a="1"/>
  <c r="AA166" i="12" s="1"/>
  <c r="Q29" i="10" s="1"/>
  <c r="AD164" i="12" a="1"/>
  <c r="AD164" i="12" s="1"/>
  <c r="T27" i="10" s="1"/>
  <c r="Z175" i="12" a="1"/>
  <c r="Z175" i="12" s="1"/>
  <c r="P44" i="10" s="1"/>
  <c r="AF164" i="12" a="1"/>
  <c r="AF164" i="12" s="1"/>
  <c r="V27" i="10" s="1"/>
  <c r="AC173" i="12" a="1"/>
  <c r="AC173" i="12" s="1"/>
  <c r="S42" i="10" s="1"/>
  <c r="AC176" i="12" a="1"/>
  <c r="AC176" i="12" s="1"/>
  <c r="S45" i="10" s="1"/>
  <c r="AC177" i="12" a="1"/>
  <c r="AC177" i="12" s="1"/>
  <c r="S46" i="10" s="1"/>
  <c r="L145" i="12" a="1"/>
  <c r="L145" i="12" s="1"/>
  <c r="AT148" i="12" a="1"/>
  <c r="AT148" i="12" s="1"/>
  <c r="AJ11" i="10" s="1"/>
  <c r="R150" i="12" a="1"/>
  <c r="R150" i="12" s="1"/>
  <c r="H13" i="10" s="1"/>
  <c r="X145" i="12" a="1"/>
  <c r="X145" i="12" s="1"/>
  <c r="N8" i="10" s="1"/>
  <c r="Z176" i="12" a="1"/>
  <c r="Z176" i="12" s="1"/>
  <c r="P45" i="10" s="1"/>
  <c r="M158" i="12" a="1"/>
  <c r="M158" i="12" s="1"/>
  <c r="AE162" i="12" a="1"/>
  <c r="AE162" i="12" s="1"/>
  <c r="U25" i="10" s="1"/>
  <c r="Y158" i="12" a="1"/>
  <c r="Y158" i="12" s="1"/>
  <c r="O21" i="10" s="1"/>
  <c r="AT153" i="12" a="1"/>
  <c r="AT153" i="12" s="1"/>
  <c r="AJ16" i="10" s="1"/>
  <c r="AD154" i="12" a="1"/>
  <c r="AD154" i="12" s="1"/>
  <c r="T17" i="10" s="1"/>
  <c r="Y149" i="12" a="1"/>
  <c r="Y149" i="12" s="1"/>
  <c r="O12" i="10" s="1"/>
  <c r="Y153" i="12" a="1"/>
  <c r="Y153" i="12" s="1"/>
  <c r="O16" i="10" s="1"/>
  <c r="AT146" i="12" a="1"/>
  <c r="AT146" i="12" s="1"/>
  <c r="AJ9" i="10" s="1"/>
  <c r="U144" i="12" a="1"/>
  <c r="U144" i="12" s="1"/>
  <c r="K7" i="10" s="1"/>
  <c r="AA157" i="12" a="1"/>
  <c r="AA157" i="12" s="1"/>
  <c r="Q20" i="10" s="1"/>
  <c r="AA159" i="12" a="1"/>
  <c r="AA159" i="12" s="1"/>
  <c r="Q22" i="10" s="1"/>
  <c r="Z154" i="12" a="1"/>
  <c r="Z154" i="12" s="1"/>
  <c r="P17" i="10" s="1"/>
  <c r="X144" i="12" a="1"/>
  <c r="X144" i="12" s="1"/>
  <c r="N7" i="10" s="1"/>
  <c r="T147" i="12" a="1"/>
  <c r="T147" i="12" s="1"/>
  <c r="J10" i="10" s="1"/>
  <c r="S152" i="12" a="1"/>
  <c r="S152" i="12" s="1"/>
  <c r="I15" i="10" s="1"/>
  <c r="AU160" i="12" a="1"/>
  <c r="AU160" i="12" s="1"/>
  <c r="AK23" i="10" s="1"/>
  <c r="AU153" i="12" a="1"/>
  <c r="AU153" i="12" s="1"/>
  <c r="AK16" i="10" s="1"/>
  <c r="AC172" i="12" a="1"/>
  <c r="AC172" i="12" s="1"/>
  <c r="S41" i="10" s="1"/>
  <c r="Y145" i="12" a="1"/>
  <c r="Y145" i="12" s="1"/>
  <c r="O8" i="10" s="1"/>
  <c r="AT150" i="12" a="1"/>
  <c r="AT150" i="12" s="1"/>
  <c r="AJ13" i="10" s="1"/>
  <c r="M164" i="12" a="1"/>
  <c r="M164" i="12" s="1"/>
  <c r="U165" i="12" a="1"/>
  <c r="U165" i="12" s="1"/>
  <c r="K28" i="10" s="1"/>
  <c r="AD148" i="12" a="1"/>
  <c r="AD148" i="12" s="1"/>
  <c r="T11" i="10" s="1"/>
  <c r="L158" i="12" a="1"/>
  <c r="L158" i="12" s="1"/>
  <c r="V178" i="12" a="1"/>
  <c r="V178" i="12" s="1"/>
  <c r="L47" i="10" s="1"/>
  <c r="M154" i="12" a="1"/>
  <c r="M154" i="12" s="1"/>
  <c r="AE178" i="12" a="1"/>
  <c r="AE178" i="12" s="1"/>
  <c r="U47" i="10" s="1"/>
  <c r="S175" i="12" a="1"/>
  <c r="S175" i="12" s="1"/>
  <c r="I44" i="10" s="1"/>
  <c r="AB169" i="12" a="1"/>
  <c r="AB169" i="12" s="1"/>
  <c r="R38" i="10" s="1"/>
  <c r="T160" i="12" a="1"/>
  <c r="T160" i="12" s="1"/>
  <c r="J23" i="10" s="1"/>
  <c r="L166" i="12" a="1"/>
  <c r="L166" i="12" s="1"/>
  <c r="S150" i="12" a="1"/>
  <c r="S150" i="12" s="1"/>
  <c r="I13" i="10" s="1"/>
  <c r="T146" i="12" a="1"/>
  <c r="T146" i="12" s="1"/>
  <c r="J9" i="10" s="1"/>
  <c r="R145" i="12" a="1"/>
  <c r="R145" i="12" s="1"/>
  <c r="H8" i="10" s="1"/>
  <c r="X171" i="12" a="1"/>
  <c r="X171" i="12" s="1"/>
  <c r="N40" i="10" s="1"/>
  <c r="AU162" i="12" a="1"/>
  <c r="AU162" i="12" s="1"/>
  <c r="AK25" i="10" s="1"/>
  <c r="T174" i="12" a="1"/>
  <c r="T174" i="12" s="1"/>
  <c r="J43" i="10" s="1"/>
  <c r="V155" i="12" a="1"/>
  <c r="V155" i="12" s="1"/>
  <c r="L18" i="10" s="1"/>
  <c r="AS145" i="12" a="1"/>
  <c r="AS145" i="12" s="1"/>
  <c r="AI8" i="10" s="1"/>
  <c r="AD150" i="12" a="1"/>
  <c r="AD150" i="12" s="1"/>
  <c r="T13" i="10" s="1"/>
  <c r="AC160" i="12" a="1"/>
  <c r="AC160" i="12" s="1"/>
  <c r="S23" i="10" s="1"/>
  <c r="X167" i="12" a="1"/>
  <c r="X167" i="12" s="1"/>
  <c r="N36" i="10" s="1"/>
  <c r="T154" i="12" a="1"/>
  <c r="T154" i="12" s="1"/>
  <c r="J17" i="10" s="1"/>
  <c r="AU156" i="12" a="1"/>
  <c r="AU156" i="12" s="1"/>
  <c r="AK19" i="10" s="1"/>
  <c r="AE159" i="12" a="1"/>
  <c r="AE159" i="12" s="1"/>
  <c r="U22" i="10" s="1"/>
  <c r="V160" i="12" a="1"/>
  <c r="V160" i="12" s="1"/>
  <c r="L23" i="10" s="1"/>
  <c r="M156" i="12" a="1"/>
  <c r="M156" i="12" s="1"/>
  <c r="U154" i="12" a="1"/>
  <c r="U154" i="12" s="1"/>
  <c r="K17" i="10" s="1"/>
  <c r="AF152" i="12" a="1"/>
  <c r="AF152" i="12" s="1"/>
  <c r="V15" i="10" s="1"/>
  <c r="AA145" i="12" a="1"/>
  <c r="AA145" i="12" s="1"/>
  <c r="Q8" i="10" s="1"/>
  <c r="S146" i="12" a="1"/>
  <c r="S146" i="12" s="1"/>
  <c r="I9" i="10" s="1"/>
  <c r="AB151" i="12" a="1"/>
  <c r="AB151" i="12" s="1"/>
  <c r="R14" i="10" s="1"/>
  <c r="AD157" i="12" a="1"/>
  <c r="AD157" i="12" s="1"/>
  <c r="T20" i="10" s="1"/>
  <c r="R171" i="12" a="1"/>
  <c r="R171" i="12" s="1"/>
  <c r="H40" i="10" s="1"/>
  <c r="S153" i="12" a="1"/>
  <c r="S153" i="12" s="1"/>
  <c r="I16" i="10" s="1"/>
  <c r="Z174" i="12" a="1"/>
  <c r="Z174" i="12" s="1"/>
  <c r="P43" i="10" s="1"/>
  <c r="S156" i="12" a="1"/>
  <c r="S156" i="12" s="1"/>
  <c r="I19" i="10" s="1"/>
  <c r="Y178" i="12" a="1"/>
  <c r="Y178" i="12" s="1"/>
  <c r="O47" i="10" s="1"/>
  <c r="Z150" i="12" a="1"/>
  <c r="Z150" i="12" s="1"/>
  <c r="P13" i="10" s="1"/>
  <c r="AS165" i="12" a="1"/>
  <c r="AS165" i="12" s="1"/>
  <c r="AI28" i="10" s="1"/>
  <c r="AA163" i="12" a="1"/>
  <c r="AA163" i="12" s="1"/>
  <c r="Q26" i="10" s="1"/>
  <c r="AF167" i="12" a="1"/>
  <c r="AF167" i="12" s="1"/>
  <c r="V36" i="10" s="1"/>
  <c r="W152" i="12" a="1"/>
  <c r="W152" i="12" s="1"/>
  <c r="M15" i="10" s="1"/>
  <c r="X147" i="12" a="1"/>
  <c r="X147" i="12" s="1"/>
  <c r="N10" i="10" s="1"/>
  <c r="U158" i="12" a="1"/>
  <c r="U158" i="12" s="1"/>
  <c r="K21" i="10" s="1"/>
  <c r="AA164" i="12" a="1"/>
  <c r="AA164" i="12" s="1"/>
  <c r="Q27" i="10" s="1"/>
  <c r="AT156" i="12" a="1"/>
  <c r="AT156" i="12" s="1"/>
  <c r="AJ19" i="10" s="1"/>
  <c r="Y167" i="12" a="1"/>
  <c r="Y167" i="12" s="1"/>
  <c r="O36" i="10" s="1"/>
  <c r="K173" i="12" a="1"/>
  <c r="K173" i="12" s="1"/>
  <c r="B35" i="12" s="1"/>
  <c r="A42" i="10" s="1"/>
  <c r="V177" i="12" a="1"/>
  <c r="V177" i="12" s="1"/>
  <c r="L46" i="10" s="1"/>
  <c r="AD167" i="12" a="1"/>
  <c r="AD167" i="12" s="1"/>
  <c r="T36" i="10" s="1"/>
  <c r="W143" i="12" a="1"/>
  <c r="W143" i="12" s="1"/>
  <c r="L155" i="12" a="1"/>
  <c r="L155" i="12" s="1"/>
  <c r="V165" i="12" a="1"/>
  <c r="V165" i="12" s="1"/>
  <c r="L28" i="10" s="1"/>
  <c r="S165" i="12" a="1"/>
  <c r="S165" i="12" s="1"/>
  <c r="I28" i="10" s="1"/>
  <c r="T151" i="12" a="1"/>
  <c r="T151" i="12" s="1"/>
  <c r="J14" i="10" s="1"/>
  <c r="M177" i="12" a="1"/>
  <c r="M177" i="12" s="1"/>
  <c r="R153" i="12" a="1"/>
  <c r="R153" i="12" s="1"/>
  <c r="H16" i="10" s="1"/>
  <c r="AA168" i="12" a="1"/>
  <c r="AA168" i="12" s="1"/>
  <c r="Q37" i="10" s="1"/>
  <c r="AB161" i="12" a="1"/>
  <c r="AB161" i="12" s="1"/>
  <c r="R24" i="10" s="1"/>
  <c r="AB149" i="12" a="1"/>
  <c r="AB149" i="12" s="1"/>
  <c r="R12" i="10" s="1"/>
  <c r="AE176" i="12" a="1"/>
  <c r="AE176" i="12" s="1"/>
  <c r="U45" i="10" s="1"/>
  <c r="U175" i="12" a="1"/>
  <c r="U175" i="12" s="1"/>
  <c r="K44" i="10" s="1"/>
  <c r="AD158" i="12" a="1"/>
  <c r="AD158" i="12" s="1"/>
  <c r="T21" i="10" s="1"/>
  <c r="AF162" i="12" a="1"/>
  <c r="AF162" i="12" s="1"/>
  <c r="V25" i="10" s="1"/>
  <c r="W167" i="12" a="1"/>
  <c r="W167" i="12" s="1"/>
  <c r="M36" i="10" s="1"/>
  <c r="S143" i="12" a="1"/>
  <c r="S143" i="12" s="1"/>
  <c r="K168" i="12" a="1"/>
  <c r="K168" i="12" s="1"/>
  <c r="B30" i="12" s="1"/>
  <c r="A37" i="10" s="1"/>
  <c r="K143" i="12" a="1"/>
  <c r="K143" i="12" s="1"/>
  <c r="B5" i="12" s="1"/>
  <c r="M170" i="12" a="1"/>
  <c r="M170" i="12" s="1"/>
  <c r="AB163" i="12" a="1"/>
  <c r="AB163" i="12" s="1"/>
  <c r="R26" i="10" s="1"/>
  <c r="AU152" i="12" a="1"/>
  <c r="AU152" i="12" s="1"/>
  <c r="AK15" i="10" s="1"/>
  <c r="AF158" i="12" a="1"/>
  <c r="AF158" i="12" s="1"/>
  <c r="V21" i="10" s="1"/>
  <c r="Z151" i="12" a="1"/>
  <c r="Z151" i="12" s="1"/>
  <c r="P14" i="10" s="1"/>
  <c r="AU170" i="12" a="1"/>
  <c r="AU170" i="12" s="1"/>
  <c r="AK39" i="10" s="1"/>
  <c r="K150" i="12" a="1"/>
  <c r="K150" i="12" s="1"/>
  <c r="B12" i="12" s="1"/>
  <c r="R143" i="12" a="1"/>
  <c r="R143" i="12" s="1"/>
  <c r="AS152" i="12" a="1"/>
  <c r="AS152" i="12" s="1"/>
  <c r="AI15" i="10" s="1"/>
  <c r="W146" i="12" a="1"/>
  <c r="W146" i="12" s="1"/>
  <c r="M9" i="10" s="1"/>
  <c r="AF153" i="12" a="1"/>
  <c r="AF153" i="12" s="1"/>
  <c r="V16" i="10" s="1"/>
  <c r="W144" i="12" a="1"/>
  <c r="W144" i="12" s="1"/>
  <c r="M7" i="10" s="1"/>
  <c r="AU159" i="12" a="1"/>
  <c r="AU159" i="12" s="1"/>
  <c r="AK22" i="10" s="1"/>
  <c r="Y160" i="12" a="1"/>
  <c r="Y160" i="12" s="1"/>
  <c r="O23" i="10" s="1"/>
  <c r="X163" i="12" a="1"/>
  <c r="X163" i="12" s="1"/>
  <c r="N26" i="10" s="1"/>
  <c r="T169" i="12" a="1"/>
  <c r="T169" i="12" s="1"/>
  <c r="J38" i="10" s="1"/>
  <c r="AF169" i="12" a="1"/>
  <c r="AF169" i="12" s="1"/>
  <c r="V38" i="10" s="1"/>
  <c r="S144" i="12" a="1"/>
  <c r="S144" i="12" s="1"/>
  <c r="I7" i="10" s="1"/>
  <c r="V172" i="12" a="1"/>
  <c r="V172" i="12" s="1"/>
  <c r="L41" i="10" s="1"/>
  <c r="K162" i="12" a="1"/>
  <c r="K162" i="12" s="1"/>
  <c r="B24" i="12" s="1"/>
  <c r="X154" i="12" a="1"/>
  <c r="X154" i="12" s="1"/>
  <c r="N17" i="10" s="1"/>
  <c r="M150" i="12" a="1"/>
  <c r="M150" i="12" s="1"/>
  <c r="M176" i="12" a="1"/>
  <c r="M176" i="12" s="1"/>
  <c r="AF176" i="12" a="1"/>
  <c r="AF176" i="12" s="1"/>
  <c r="V45" i="10" s="1"/>
  <c r="AT171" i="12" a="1"/>
  <c r="AT171" i="12" s="1"/>
  <c r="AJ40" i="10" s="1"/>
  <c r="R151" i="12" a="1"/>
  <c r="R151" i="12" s="1"/>
  <c r="H14" i="10" s="1"/>
  <c r="AU146" i="12" a="1"/>
  <c r="AU146" i="12" s="1"/>
  <c r="AK9" i="10" s="1"/>
  <c r="R156" i="12" a="1"/>
  <c r="R156" i="12" s="1"/>
  <c r="H19" i="10" s="1"/>
  <c r="L169" i="12" a="1"/>
  <c r="L169" i="12" s="1"/>
  <c r="W159" i="12" a="1"/>
  <c r="W159" i="12" s="1"/>
  <c r="M22" i="10" s="1"/>
  <c r="AT152" i="12" a="1"/>
  <c r="AT152" i="12" s="1"/>
  <c r="AJ15" i="10" s="1"/>
  <c r="AA154" i="12" a="1"/>
  <c r="AA154" i="12" s="1"/>
  <c r="Q17" i="10" s="1"/>
  <c r="M163" i="12" a="1"/>
  <c r="M163" i="12" s="1"/>
  <c r="AU161" i="12" a="1"/>
  <c r="AU161" i="12" s="1"/>
  <c r="AK24" i="10" s="1"/>
  <c r="AC146" i="12" a="1"/>
  <c r="AC146" i="12" s="1"/>
  <c r="S9" i="10" s="1"/>
  <c r="U162" i="12" a="1"/>
  <c r="U162" i="12" s="1"/>
  <c r="K25" i="10" s="1"/>
  <c r="K177" i="12" a="1"/>
  <c r="K177" i="12" s="1"/>
  <c r="B39" i="12" s="1"/>
  <c r="A46" i="10" s="1"/>
  <c r="T153" i="12" a="1"/>
  <c r="T153" i="12" s="1"/>
  <c r="J16" i="10" s="1"/>
  <c r="U159" i="12" a="1"/>
  <c r="U159" i="12" s="1"/>
  <c r="K22" i="10" s="1"/>
  <c r="AC171" i="12" a="1"/>
  <c r="AC171" i="12" s="1"/>
  <c r="S40" i="10" s="1"/>
  <c r="S147" i="12" a="1"/>
  <c r="S147" i="12" s="1"/>
  <c r="I10" i="10" s="1"/>
  <c r="AD176" i="12" a="1"/>
  <c r="AD176" i="12" s="1"/>
  <c r="T45" i="10" s="1"/>
  <c r="AE157" i="12" a="1"/>
  <c r="AE157" i="12" s="1"/>
  <c r="U20" i="10" s="1"/>
  <c r="U152" i="12" a="1"/>
  <c r="U152" i="12" s="1"/>
  <c r="K15" i="10" s="1"/>
  <c r="T145" i="12" a="1"/>
  <c r="T145" i="12" s="1"/>
  <c r="J8" i="10" s="1"/>
  <c r="R154" i="12" a="1"/>
  <c r="R154" i="12" s="1"/>
  <c r="H17" i="10" s="1"/>
  <c r="L149" i="12" a="1"/>
  <c r="L149" i="12" s="1"/>
  <c r="AA170" i="12" a="1"/>
  <c r="AA170" i="12" s="1"/>
  <c r="Q39" i="10" s="1"/>
  <c r="K161" i="12" a="1"/>
  <c r="K161" i="12" s="1"/>
  <c r="B23" i="12" s="1"/>
  <c r="U170" i="12" a="1"/>
  <c r="U170" i="12" s="1"/>
  <c r="K39" i="10" s="1"/>
  <c r="Z177" i="12" a="1"/>
  <c r="Z177" i="12" s="1"/>
  <c r="P46" i="10" s="1"/>
  <c r="K166" i="12" a="1"/>
  <c r="K166" i="12" s="1"/>
  <c r="B28" i="12" s="1"/>
  <c r="M160" i="12" a="1"/>
  <c r="M160" i="12" s="1"/>
  <c r="AU177" i="12" a="1"/>
  <c r="AU177" i="12" s="1"/>
  <c r="AK46" i="10" s="1"/>
  <c r="AU147" i="12" a="1"/>
  <c r="AU147" i="12" s="1"/>
  <c r="AK10" i="10" s="1"/>
  <c r="R148" i="12" a="1"/>
  <c r="R148" i="12" s="1"/>
  <c r="H11" i="10" s="1"/>
  <c r="Y159" i="12" a="1"/>
  <c r="Y159" i="12" s="1"/>
  <c r="O22" i="10" s="1"/>
  <c r="AC174" i="12" a="1"/>
  <c r="AC174" i="12" s="1"/>
  <c r="S43" i="10" s="1"/>
  <c r="AA156" i="12" a="1"/>
  <c r="AA156" i="12" s="1"/>
  <c r="Q19" i="10" s="1"/>
  <c r="W165" i="12" a="1"/>
  <c r="W165" i="12" s="1"/>
  <c r="M28" i="10" s="1"/>
  <c r="W157" i="12" a="1"/>
  <c r="W157" i="12" s="1"/>
  <c r="M20" i="10" s="1"/>
  <c r="AU166" i="12" a="1"/>
  <c r="AU166" i="12" s="1"/>
  <c r="AK29" i="10" s="1"/>
  <c r="X172" i="12" a="1"/>
  <c r="X172" i="12" s="1"/>
  <c r="N41" i="10" s="1"/>
  <c r="AC164" i="12" a="1"/>
  <c r="AC164" i="12" s="1"/>
  <c r="S27" i="10" s="1"/>
  <c r="W145" i="12" a="1"/>
  <c r="W145" i="12" s="1"/>
  <c r="M8" i="10" s="1"/>
  <c r="X164" i="12" a="1"/>
  <c r="X164" i="12" s="1"/>
  <c r="N27" i="10" s="1"/>
  <c r="R174" i="12" a="1"/>
  <c r="R174" i="12" s="1"/>
  <c r="H43" i="10" s="1"/>
  <c r="AD146" i="12" a="1"/>
  <c r="AD146" i="12" s="1"/>
  <c r="T9" i="10" s="1"/>
  <c r="AA158" i="12" a="1"/>
  <c r="AA158" i="12" s="1"/>
  <c r="Q21" i="10" s="1"/>
  <c r="Y143" i="12" a="1"/>
  <c r="Y143" i="12" s="1"/>
  <c r="M169" i="12" a="1"/>
  <c r="M169" i="12" s="1"/>
  <c r="Y166" i="12" a="1"/>
  <c r="Y166" i="12" s="1"/>
  <c r="O29" i="10" s="1"/>
  <c r="AT157" i="12" a="1"/>
  <c r="AT157" i="12" s="1"/>
  <c r="AJ20" i="10" s="1"/>
  <c r="R178" i="12" a="1"/>
  <c r="R178" i="12" s="1"/>
  <c r="H47" i="10" s="1"/>
  <c r="T152" i="12" a="1"/>
  <c r="T152" i="12" s="1"/>
  <c r="J15" i="10" s="1"/>
  <c r="X150" i="12" a="1"/>
  <c r="X150" i="12" s="1"/>
  <c r="N13" i="10" s="1"/>
  <c r="R152" i="12" a="1"/>
  <c r="R152" i="12" s="1"/>
  <c r="H15" i="10" s="1"/>
  <c r="AU163" i="12" a="1"/>
  <c r="AU163" i="12" s="1"/>
  <c r="AK26" i="10" s="1"/>
  <c r="AT143" i="12" a="1"/>
  <c r="AT143" i="12" s="1"/>
  <c r="AC154" i="12" a="1"/>
  <c r="AC154" i="12" s="1"/>
  <c r="S17" i="10" s="1"/>
  <c r="AB164" i="12" a="1"/>
  <c r="AB164" i="12" s="1"/>
  <c r="R27" i="10" s="1"/>
  <c r="W161" i="12" a="1"/>
  <c r="W161" i="12" s="1"/>
  <c r="M24" i="10" s="1"/>
  <c r="AF161" i="12" a="1"/>
  <c r="AF161" i="12" s="1"/>
  <c r="V24" i="10" s="1"/>
  <c r="K178" i="12" a="1"/>
  <c r="K178" i="12" s="1"/>
  <c r="B40" i="12" s="1"/>
  <c r="A47" i="10" s="1"/>
  <c r="S163" i="12" a="1"/>
  <c r="S163" i="12" s="1"/>
  <c r="I26" i="10" s="1"/>
  <c r="V170" i="12" a="1"/>
  <c r="V170" i="12" s="1"/>
  <c r="L39" i="10" s="1"/>
  <c r="K164" i="12" a="1"/>
  <c r="K164" i="12" s="1"/>
  <c r="B26" i="12" s="1"/>
  <c r="S176" i="12" a="1"/>
  <c r="S176" i="12" s="1"/>
  <c r="I45" i="10" s="1"/>
  <c r="K160" i="12" a="1"/>
  <c r="K160" i="12" s="1"/>
  <c r="B22" i="12" s="1"/>
  <c r="U147" i="12" a="1"/>
  <c r="U147" i="12" s="1"/>
  <c r="K10" i="10" s="1"/>
  <c r="AE154" i="12" a="1"/>
  <c r="AE154" i="12" s="1"/>
  <c r="U17" i="10" s="1"/>
  <c r="AS178" i="12" a="1"/>
  <c r="AS178" i="12" s="1"/>
  <c r="AI47" i="10" s="1"/>
  <c r="Z171" i="12" a="1"/>
  <c r="Z171" i="12" s="1"/>
  <c r="P40" i="10" s="1"/>
  <c r="L176" i="12" a="1"/>
  <c r="L176" i="12" s="1"/>
  <c r="V175" i="12" a="1"/>
  <c r="V175" i="12" s="1"/>
  <c r="L44" i="10" s="1"/>
  <c r="AA143" i="12" a="1"/>
  <c r="AA143" i="12" s="1"/>
  <c r="V161" i="12" a="1"/>
  <c r="V161" i="12" s="1"/>
  <c r="L24" i="10" s="1"/>
  <c r="Z146" i="12" a="1"/>
  <c r="Z146" i="12" s="1"/>
  <c r="P9" i="10" s="1"/>
  <c r="L173" i="12" a="1"/>
  <c r="L173" i="12" s="1"/>
  <c r="X153" i="12" a="1"/>
  <c r="X153" i="12" s="1"/>
  <c r="N16" i="10" s="1"/>
  <c r="W148" i="12" a="1"/>
  <c r="W148" i="12" s="1"/>
  <c r="M11" i="10" s="1"/>
  <c r="S170" i="12" a="1"/>
  <c r="S170" i="12" s="1"/>
  <c r="I39" i="10" s="1"/>
  <c r="AS144" i="12" a="1"/>
  <c r="AS144" i="12" s="1"/>
  <c r="AI7" i="10" s="1"/>
  <c r="R166" i="12" a="1"/>
  <c r="R166" i="12" s="1"/>
  <c r="H29" i="10" s="1"/>
  <c r="AA161" i="12" a="1"/>
  <c r="AA161" i="12" s="1"/>
  <c r="Q24" i="10" s="1"/>
  <c r="R170" i="12" a="1"/>
  <c r="R170" i="12" s="1"/>
  <c r="H39" i="10" s="1"/>
  <c r="U148" i="12" a="1"/>
  <c r="U148" i="12" s="1"/>
  <c r="K11" i="10" s="1"/>
  <c r="Y148" i="12" a="1"/>
  <c r="Y148" i="12" s="1"/>
  <c r="O11" i="10" s="1"/>
  <c r="Y146" i="12" a="1"/>
  <c r="Y146" i="12" s="1"/>
  <c r="O9" i="10" s="1"/>
  <c r="T149" i="12" a="1"/>
  <c r="T149" i="12" s="1"/>
  <c r="J12" i="10" s="1"/>
  <c r="Z159" i="12" a="1"/>
  <c r="Z159" i="12" s="1"/>
  <c r="P22" i="10" s="1"/>
  <c r="AE174" i="12" a="1"/>
  <c r="AE174" i="12" s="1"/>
  <c r="U43" i="10" s="1"/>
  <c r="K169" i="12" a="1"/>
  <c r="K169" i="12" s="1"/>
  <c r="B31" i="12" s="1"/>
  <c r="A38" i="10" s="1"/>
  <c r="AE152" i="12" a="1"/>
  <c r="AE152" i="12" s="1"/>
  <c r="U15" i="10" s="1"/>
  <c r="K154" i="12" a="1"/>
  <c r="K154" i="12" s="1"/>
  <c r="B16" i="12" s="1"/>
  <c r="Y161" i="12" a="1"/>
  <c r="Y161" i="12" s="1"/>
  <c r="O24" i="10" s="1"/>
  <c r="AD163" i="12" a="1"/>
  <c r="AD163" i="12" s="1"/>
  <c r="T26" i="10" s="1"/>
  <c r="U149" i="12" a="1"/>
  <c r="U149" i="12" s="1"/>
  <c r="K12" i="10" s="1"/>
  <c r="L177" i="12" a="1"/>
  <c r="L177" i="12" s="1"/>
  <c r="X169" i="12" a="1"/>
  <c r="X169" i="12" s="1"/>
  <c r="N38" i="10" s="1"/>
  <c r="AT168" i="12" a="1"/>
  <c r="AT168" i="12" s="1"/>
  <c r="AJ37" i="10" s="1"/>
  <c r="AE150" i="12" a="1"/>
  <c r="AE150" i="12" s="1"/>
  <c r="U13" i="10" s="1"/>
  <c r="V151" i="12" a="1"/>
  <c r="V151" i="12" s="1"/>
  <c r="L14" i="10" s="1"/>
  <c r="AB143" i="12" a="1"/>
  <c r="AB143" i="12" s="1"/>
  <c r="K149" i="12" a="1"/>
  <c r="K149" i="12" s="1"/>
  <c r="B11" i="12" s="1"/>
  <c r="K151" i="12" a="1"/>
  <c r="K151" i="12" s="1"/>
  <c r="B13" i="12" s="1"/>
  <c r="L162" i="12" a="1"/>
  <c r="L162" i="12" s="1"/>
  <c r="M172" i="12" a="1"/>
  <c r="M172" i="12" s="1"/>
  <c r="Y175" i="12" a="1"/>
  <c r="Y175" i="12" s="1"/>
  <c r="O44" i="10" s="1"/>
  <c r="L172" i="12" a="1"/>
  <c r="L172" i="12" s="1"/>
  <c r="Z168" i="12" a="1"/>
  <c r="Z168" i="12" s="1"/>
  <c r="P37" i="10" s="1"/>
  <c r="AD161" i="12" a="1"/>
  <c r="AD161" i="12" s="1"/>
  <c r="T24" i="10" s="1"/>
  <c r="U169" i="12" a="1"/>
  <c r="U169" i="12" s="1"/>
  <c r="K38" i="10" s="1"/>
  <c r="AS162" i="12" a="1"/>
  <c r="AS162" i="12" s="1"/>
  <c r="AI25" i="10" s="1"/>
  <c r="AC162" i="12" a="1"/>
  <c r="AC162" i="12" s="1"/>
  <c r="S25" i="10" s="1"/>
  <c r="AC155" i="12" a="1"/>
  <c r="AC155" i="12" s="1"/>
  <c r="S18" i="10" s="1"/>
  <c r="AC149" i="12" a="1"/>
  <c r="AC149" i="12" s="1"/>
  <c r="S12" i="10" s="1"/>
  <c r="AC156" i="12" a="1"/>
  <c r="AC156" i="12" s="1"/>
  <c r="S19" i="10" s="1"/>
  <c r="V147" i="12" a="1"/>
  <c r="V147" i="12" s="1"/>
  <c r="L10" i="10" s="1"/>
  <c r="W156" i="12" a="1"/>
  <c r="W156" i="12" s="1"/>
  <c r="M19" i="10" s="1"/>
  <c r="Z147" i="12" a="1"/>
  <c r="Z147" i="12" s="1"/>
  <c r="P10" i="10" s="1"/>
  <c r="S169" i="12" a="1"/>
  <c r="S169" i="12" s="1"/>
  <c r="I38" i="10" s="1"/>
  <c r="T161" i="12" a="1"/>
  <c r="T161" i="12" s="1"/>
  <c r="J24" i="10" s="1"/>
  <c r="AS158" i="12" a="1"/>
  <c r="AS158" i="12" s="1"/>
  <c r="AI21" i="10" s="1"/>
  <c r="Y151" i="12" a="1"/>
  <c r="Y151" i="12" s="1"/>
  <c r="O14" i="10" s="1"/>
  <c r="AE164" i="12" a="1"/>
  <c r="AE164" i="12" s="1"/>
  <c r="U27" i="10" s="1"/>
  <c r="AE175" i="12" a="1"/>
  <c r="AE175" i="12" s="1"/>
  <c r="U44" i="10" s="1"/>
  <c r="Z144" i="12" a="1"/>
  <c r="Z144" i="12" s="1"/>
  <c r="P7" i="10" s="1"/>
  <c r="Y170" i="12" a="1"/>
  <c r="Y170" i="12" s="1"/>
  <c r="O39" i="10" s="1"/>
  <c r="AF170" i="12" a="1"/>
  <c r="AF170" i="12" s="1"/>
  <c r="V39" i="10" s="1"/>
  <c r="AA169" i="12" a="1"/>
  <c r="AA169" i="12" s="1"/>
  <c r="Q38" i="10" s="1"/>
  <c r="AU178" i="12" a="1"/>
  <c r="AU178" i="12" s="1"/>
  <c r="AK47" i="10" s="1"/>
  <c r="W164" i="12" a="1"/>
  <c r="W164" i="12" s="1"/>
  <c r="M27" i="10" s="1"/>
  <c r="S177" i="12" a="1"/>
  <c r="S177" i="12" s="1"/>
  <c r="I46" i="10" s="1"/>
  <c r="AB157" i="12" a="1"/>
  <c r="AB157" i="12" s="1"/>
  <c r="R20" i="10" s="1"/>
  <c r="L147" i="12" a="1"/>
  <c r="L147" i="12" s="1"/>
  <c r="AE143" i="12" a="1"/>
  <c r="AE143" i="12" s="1"/>
  <c r="M152" i="12" a="1"/>
  <c r="M152" i="12" s="1"/>
  <c r="S174" i="12" a="1"/>
  <c r="S174" i="12" s="1"/>
  <c r="I43" i="10" s="1"/>
  <c r="T173" i="12" a="1"/>
  <c r="T173" i="12" s="1"/>
  <c r="J42" i="10" s="1"/>
  <c r="AT165" i="12" a="1"/>
  <c r="AT165" i="12" s="1"/>
  <c r="AJ28" i="10" s="1"/>
  <c r="AT173" i="12" a="1"/>
  <c r="AT173" i="12" s="1"/>
  <c r="AJ42" i="10" s="1"/>
  <c r="X173" i="12" a="1"/>
  <c r="X173" i="12" s="1"/>
  <c r="N42" i="10" s="1"/>
  <c r="Z149" i="12" a="1"/>
  <c r="Z149" i="12" s="1"/>
  <c r="P12" i="10" s="1"/>
  <c r="V167" i="12" a="1"/>
  <c r="V167" i="12" s="1"/>
  <c r="L36" i="10" s="1"/>
  <c r="AB177" i="12" a="1"/>
  <c r="AB177" i="12" s="1"/>
  <c r="R46" i="10" s="1"/>
  <c r="K170" i="12" a="1"/>
  <c r="K170" i="12" s="1"/>
  <c r="B32" i="12" s="1"/>
  <c r="A39" i="10" s="1"/>
  <c r="U174" i="12" a="1"/>
  <c r="U174" i="12" s="1"/>
  <c r="K43" i="10" s="1"/>
  <c r="AT161" i="12" a="1"/>
  <c r="AT161" i="12" s="1"/>
  <c r="AJ24" i="10" s="1"/>
  <c r="AS154" i="12" a="1"/>
  <c r="AS154" i="12" s="1"/>
  <c r="AI17" i="10" s="1"/>
  <c r="AU158" i="12" a="1"/>
  <c r="AU158" i="12" s="1"/>
  <c r="AK21" i="10" s="1"/>
  <c r="V148" i="12" a="1"/>
  <c r="V148" i="12" s="1"/>
  <c r="L11" i="10" s="1"/>
  <c r="AB171" i="12" a="1"/>
  <c r="AB171" i="12" s="1"/>
  <c r="R40" i="10" s="1"/>
  <c r="S149" i="12" a="1"/>
  <c r="S149" i="12" s="1"/>
  <c r="I12" i="10" s="1"/>
  <c r="S162" i="12" a="1"/>
  <c r="S162" i="12" s="1"/>
  <c r="I25" i="10" s="1"/>
  <c r="V176" i="12" a="1"/>
  <c r="V176" i="12" s="1"/>
  <c r="L45" i="10" s="1"/>
  <c r="W178" i="12" a="1"/>
  <c r="W178" i="12" s="1"/>
  <c r="M47" i="10" s="1"/>
  <c r="AF171" i="12" a="1"/>
  <c r="AF171" i="12" s="1"/>
  <c r="V40" i="10" s="1"/>
  <c r="W153" i="12" a="1"/>
  <c r="W153" i="12" s="1"/>
  <c r="M16" i="10" s="1"/>
  <c r="V146" i="12" a="1"/>
  <c r="V146" i="12" s="1"/>
  <c r="L9" i="10" s="1"/>
  <c r="AT174" i="12" a="1"/>
  <c r="AT174" i="12" s="1"/>
  <c r="AJ43" i="10" s="1"/>
  <c r="U168" i="12" a="1"/>
  <c r="U168" i="12" s="1"/>
  <c r="K37" i="10" s="1"/>
  <c r="U164" i="12" a="1"/>
  <c r="U164" i="12" s="1"/>
  <c r="K27" i="10" s="1"/>
  <c r="Y162" i="12" a="1"/>
  <c r="Y162" i="12" s="1"/>
  <c r="O25" i="10" s="1"/>
  <c r="AA165" i="12" a="1"/>
  <c r="AA165" i="12" s="1"/>
  <c r="Q28" i="10" s="1"/>
  <c r="L153" i="12" a="1"/>
  <c r="L153" i="12" s="1"/>
  <c r="AT170" i="12" a="1"/>
  <c r="AT170" i="12" s="1"/>
  <c r="AJ39" i="10" s="1"/>
  <c r="M159" i="12" a="1"/>
  <c r="M159" i="12" s="1"/>
  <c r="AU168" i="12" a="1"/>
  <c r="AU168" i="12" s="1"/>
  <c r="AK37" i="10" s="1"/>
  <c r="AF151" i="12" a="1"/>
  <c r="AF151" i="12" s="1"/>
  <c r="V14" i="10" s="1"/>
  <c r="AA171" i="12" a="1"/>
  <c r="AA171" i="12" s="1"/>
  <c r="Q40" i="10" s="1"/>
  <c r="AC161" i="12" a="1"/>
  <c r="AC161" i="12" s="1"/>
  <c r="S24" i="10" s="1"/>
  <c r="Z161" i="12" a="1"/>
  <c r="Z161" i="12" s="1"/>
  <c r="P24" i="10" s="1"/>
  <c r="S159" i="12" a="1"/>
  <c r="S159" i="12" s="1"/>
  <c r="I22" i="10" s="1"/>
  <c r="W147" i="12" a="1"/>
  <c r="W147" i="12" s="1"/>
  <c r="M10" i="10" s="1"/>
  <c r="Y176" i="12" a="1"/>
  <c r="Y176" i="12" s="1"/>
  <c r="O45" i="10" s="1"/>
  <c r="S148" i="12" a="1"/>
  <c r="S148" i="12" s="1"/>
  <c r="I11" i="10" s="1"/>
  <c r="X157" i="12" a="1"/>
  <c r="X157" i="12" s="1"/>
  <c r="N20" i="10" s="1"/>
  <c r="AS169" i="12" a="1"/>
  <c r="AS169" i="12" s="1"/>
  <c r="AI38" i="10" s="1"/>
  <c r="AC159" i="12" a="1"/>
  <c r="AC159" i="12" s="1"/>
  <c r="S22" i="10" s="1"/>
  <c r="S157" i="12" a="1"/>
  <c r="S157" i="12" s="1"/>
  <c r="I20" i="10" s="1"/>
  <c r="R172" i="12" a="1"/>
  <c r="R172" i="12" s="1"/>
  <c r="H41" i="10" s="1"/>
  <c r="AA153" i="12" a="1"/>
  <c r="AA153" i="12" s="1"/>
  <c r="Q16" i="10" s="1"/>
  <c r="V159" i="12" a="1"/>
  <c r="V159" i="12" s="1"/>
  <c r="L22" i="10" s="1"/>
  <c r="AS160" i="12" a="1"/>
  <c r="AS160" i="12" s="1"/>
  <c r="AI23" i="10" s="1"/>
  <c r="U163" i="12" a="1"/>
  <c r="U163" i="12" s="1"/>
  <c r="K26" i="10" s="1"/>
  <c r="AD168" i="12" a="1"/>
  <c r="AD168" i="12" s="1"/>
  <c r="T37" i="10" s="1"/>
  <c r="L159" i="12" a="1"/>
  <c r="L159" i="12" s="1"/>
  <c r="U156" i="12" a="1"/>
  <c r="U156" i="12" s="1"/>
  <c r="K19" i="10" s="1"/>
  <c r="AD159" i="12" a="1"/>
  <c r="AD159" i="12" s="1"/>
  <c r="T22" i="10" s="1"/>
  <c r="AE161" i="12" a="1"/>
  <c r="AE161" i="12" s="1"/>
  <c r="U24" i="10" s="1"/>
  <c r="AS156" i="12" a="1"/>
  <c r="AS156" i="12" s="1"/>
  <c r="AI19" i="10" s="1"/>
  <c r="AT158" i="12" a="1"/>
  <c r="AT158" i="12" s="1"/>
  <c r="AJ21" i="10" s="1"/>
  <c r="R164" i="12" a="1"/>
  <c r="R164" i="12" s="1"/>
  <c r="H27" i="10" s="1"/>
  <c r="R161" i="12" a="1"/>
  <c r="R161" i="12" s="1"/>
  <c r="H24" i="10" s="1"/>
  <c r="AB150" i="12" a="1"/>
  <c r="AB150" i="12" s="1"/>
  <c r="R13" i="10" s="1"/>
  <c r="AE149" i="12" a="1"/>
  <c r="AE149" i="12" s="1"/>
  <c r="U12" i="10" s="1"/>
  <c r="AB156" i="12" a="1"/>
  <c r="AB156" i="12" s="1"/>
  <c r="R19" i="10" s="1"/>
  <c r="X155" i="12" a="1"/>
  <c r="X155" i="12" s="1"/>
  <c r="N18" i="10" s="1"/>
  <c r="Z164" i="12" a="1"/>
  <c r="Z164" i="12" s="1"/>
  <c r="P27" i="10" s="1"/>
  <c r="AF155" i="12" a="1"/>
  <c r="AF155" i="12" s="1"/>
  <c r="V18" i="10" s="1"/>
  <c r="AU164" i="12" a="1"/>
  <c r="AU164" i="12" s="1"/>
  <c r="AK27" i="10" s="1"/>
  <c r="T170" i="12" a="1"/>
  <c r="T170" i="12" s="1"/>
  <c r="J39" i="10" s="1"/>
  <c r="AB160" i="12" a="1"/>
  <c r="AB160" i="12" s="1"/>
  <c r="R23" i="10" s="1"/>
  <c r="AE165" i="12" a="1"/>
  <c r="AE165" i="12" s="1"/>
  <c r="U28" i="10" s="1"/>
  <c r="T176" i="12" a="1"/>
  <c r="T176" i="12" s="1"/>
  <c r="J45" i="10" s="1"/>
  <c r="AC168" i="12" a="1"/>
  <c r="AC168" i="12" s="1"/>
  <c r="S37" i="10" s="1"/>
  <c r="K174" i="12" a="1"/>
  <c r="K174" i="12" s="1"/>
  <c r="B36" i="12" s="1"/>
  <c r="A43" i="10" s="1"/>
  <c r="AT172" i="12" a="1"/>
  <c r="AT172" i="12" s="1"/>
  <c r="AJ41" i="10" s="1"/>
  <c r="L144" i="12" a="1"/>
  <c r="L144" i="12" s="1"/>
  <c r="AU144" i="12" a="1"/>
  <c r="AU144" i="12" s="1"/>
  <c r="AK7" i="10" s="1"/>
  <c r="AD172" i="12" a="1"/>
  <c r="AD172" i="12" s="1"/>
  <c r="T41" i="10" s="1"/>
  <c r="M145" i="12" a="1"/>
  <c r="M145" i="12" s="1"/>
  <c r="K144" i="12" a="1"/>
  <c r="K144" i="12" s="1"/>
  <c r="B6" i="12" s="1"/>
  <c r="L148" i="12" a="1"/>
  <c r="L148" i="12" s="1"/>
  <c r="AB165" i="12" a="1"/>
  <c r="AB165" i="12" s="1"/>
  <c r="R28" i="10" s="1"/>
  <c r="K172" i="12" a="1"/>
  <c r="K172" i="12" s="1"/>
  <c r="B34" i="12" s="1"/>
  <c r="A41" i="10" s="1"/>
  <c r="M162" i="12" a="1"/>
  <c r="M162" i="12" s="1"/>
  <c r="V174" i="12" a="1"/>
  <c r="V174" i="12" s="1"/>
  <c r="L43" i="10" s="1"/>
  <c r="AU167" i="12" a="1"/>
  <c r="AU167" i="12" s="1"/>
  <c r="AK36" i="10" s="1"/>
  <c r="AE173" i="12" a="1"/>
  <c r="AE173" i="12" s="1"/>
  <c r="U42" i="10" s="1"/>
  <c r="Z169" i="12" a="1"/>
  <c r="Z169" i="12" s="1"/>
  <c r="P38" i="10" s="1"/>
  <c r="M153" i="12" a="1"/>
  <c r="M153" i="12" s="1"/>
  <c r="V144" i="12" a="1"/>
  <c r="V144" i="12" s="1"/>
  <c r="L7" i="10" s="1"/>
  <c r="AF148" i="12" a="1"/>
  <c r="AF148" i="12" s="1"/>
  <c r="V11" i="10" s="1"/>
  <c r="AS176" i="12" a="1"/>
  <c r="AS176" i="12" s="1"/>
  <c r="AI45" i="10" s="1"/>
  <c r="AA167" i="12" a="1"/>
  <c r="AA167" i="12" s="1"/>
  <c r="Q36" i="10" s="1"/>
  <c r="AB148" i="12" a="1"/>
  <c r="AB148" i="12" s="1"/>
  <c r="R11" i="10" s="1"/>
  <c r="AS172" i="12" a="1"/>
  <c r="AS172" i="12" s="1"/>
  <c r="AI41" i="10" s="1"/>
  <c r="L163" i="12" a="1"/>
  <c r="L163" i="12" s="1"/>
  <c r="U176" i="12" a="1"/>
  <c r="U176" i="12" s="1"/>
  <c r="K45" i="10" s="1"/>
  <c r="U143" i="12" a="1"/>
  <c r="U143" i="12" s="1"/>
  <c r="T144" i="12" a="1"/>
  <c r="T144" i="12" s="1"/>
  <c r="J7" i="10" s="1"/>
  <c r="AA177" i="12" a="1"/>
  <c r="AA177" i="12" s="1"/>
  <c r="Q46" i="10" s="1"/>
  <c r="U157" i="12" a="1"/>
  <c r="U157" i="12" s="1"/>
  <c r="K20" i="10" s="1"/>
  <c r="AC144" i="12" a="1"/>
  <c r="AC144" i="12" s="1"/>
  <c r="S7" i="10" s="1"/>
  <c r="S151" i="12" a="1"/>
  <c r="S151" i="12" s="1"/>
  <c r="I14" i="10" s="1"/>
  <c r="AF154" i="12" a="1"/>
  <c r="AF154" i="12" s="1"/>
  <c r="V17" i="10" s="1"/>
  <c r="AT145" i="12" a="1"/>
  <c r="AT145" i="12" s="1"/>
  <c r="AJ8" i="10" s="1"/>
  <c r="AC152" i="12" a="1"/>
  <c r="AC152" i="12" s="1"/>
  <c r="S15" i="10" s="1"/>
  <c r="R177" i="12" a="1"/>
  <c r="R177" i="12" s="1"/>
  <c r="H46" i="10" s="1"/>
  <c r="T150" i="12" a="1"/>
  <c r="T150" i="12" s="1"/>
  <c r="J13" i="10" s="1"/>
  <c r="AE171" i="12" a="1"/>
  <c r="AE171" i="12" s="1"/>
  <c r="U40" i="10" s="1"/>
  <c r="AD153" i="12" a="1"/>
  <c r="AD153" i="12" s="1"/>
  <c r="T16" i="10" s="1"/>
  <c r="AS149" i="12" a="1"/>
  <c r="AS149" i="12" s="1"/>
  <c r="AI12" i="10" s="1"/>
  <c r="V149" i="12" a="1"/>
  <c r="V149" i="12" s="1"/>
  <c r="L12" i="10" s="1"/>
  <c r="AF174" i="12" a="1"/>
  <c r="AF174" i="12" s="1"/>
  <c r="V43" i="10" s="1"/>
  <c r="L161" i="12" a="1"/>
  <c r="L161" i="12" s="1"/>
  <c r="M148" i="12" a="1"/>
  <c r="M148" i="12" s="1"/>
  <c r="X152" i="12" a="1"/>
  <c r="X152" i="12" s="1"/>
  <c r="N15" i="10" s="1"/>
  <c r="AF144" i="12" a="1"/>
  <c r="AF144" i="12" s="1"/>
  <c r="V7" i="10" s="1"/>
  <c r="V157" i="12" a="1"/>
  <c r="V157" i="12" s="1"/>
  <c r="L20" i="10" s="1"/>
  <c r="AS143" i="12" a="1"/>
  <c r="AS143" i="12" s="1"/>
  <c r="AD145" i="12" a="1"/>
  <c r="AD145" i="12" s="1"/>
  <c r="T8" i="10" s="1"/>
  <c r="AU149" i="12" a="1"/>
  <c r="AU149" i="12" s="1"/>
  <c r="AK12" i="10" s="1"/>
  <c r="AB145" i="12" a="1"/>
  <c r="AB145" i="12" s="1"/>
  <c r="R8" i="10" s="1"/>
  <c r="X151" i="12" a="1"/>
  <c r="X151" i="12" s="1"/>
  <c r="N14" i="10" s="1"/>
  <c r="Z145" i="12" a="1"/>
  <c r="Z145" i="12" s="1"/>
  <c r="P8" i="10" s="1"/>
  <c r="W166" i="12" a="1"/>
  <c r="W166" i="12" s="1"/>
  <c r="M29" i="10" s="1"/>
  <c r="AC153" i="12" a="1"/>
  <c r="AC153" i="12" s="1"/>
  <c r="S16" i="10" s="1"/>
  <c r="AB175" i="12" a="1"/>
  <c r="AB175" i="12" s="1"/>
  <c r="R44" i="10" s="1"/>
  <c r="W149" i="12" a="1"/>
  <c r="W149" i="12" s="1"/>
  <c r="M12" i="10" s="1"/>
  <c r="AE177" i="12" a="1"/>
  <c r="AE177" i="12" s="1"/>
  <c r="U46" i="10" s="1"/>
  <c r="L175" i="12" a="1"/>
  <c r="L175" i="12" s="1"/>
  <c r="AC170" i="12" a="1"/>
  <c r="AC170" i="12" s="1"/>
  <c r="S39" i="10" s="1"/>
  <c r="X149" i="12" a="1"/>
  <c r="X149" i="12" s="1"/>
  <c r="N12" i="10" s="1"/>
  <c r="AT151" i="12" a="1"/>
  <c r="AT151" i="12" s="1"/>
  <c r="AJ14" i="10" s="1"/>
  <c r="AE151" i="12" a="1"/>
  <c r="AE151" i="12" s="1"/>
  <c r="U14" i="10" s="1"/>
  <c r="T163" i="12" a="1"/>
  <c r="T163" i="12" s="1"/>
  <c r="J26" i="10" s="1"/>
  <c r="AF156" i="12" a="1"/>
  <c r="AF156" i="12" s="1"/>
  <c r="V19" i="10" s="1"/>
  <c r="AF178" i="12" a="1"/>
  <c r="AF178" i="12" s="1"/>
  <c r="V47" i="10" s="1"/>
  <c r="R175" i="12" a="1"/>
  <c r="R175" i="12" s="1"/>
  <c r="H44" i="10" s="1"/>
  <c r="AU150" i="12" a="1"/>
  <c r="AU150" i="12" s="1"/>
  <c r="AK13" i="10" s="1"/>
  <c r="AS171" i="12" a="1"/>
  <c r="AS171" i="12" s="1"/>
  <c r="AI40" i="10" s="1"/>
  <c r="AD175" i="12" a="1"/>
  <c r="AD175" i="12" s="1"/>
  <c r="T44" i="10" s="1"/>
  <c r="AE148" i="12" a="1"/>
  <c r="AE148" i="12" s="1"/>
  <c r="U11" i="10" s="1"/>
  <c r="AB159" i="12" a="1"/>
  <c r="AB159" i="12" s="1"/>
  <c r="R22" i="10" s="1"/>
  <c r="AB168" i="12" a="1"/>
  <c r="AB168" i="12" s="1"/>
  <c r="R37" i="10" s="1"/>
  <c r="Y147" i="12" a="1"/>
  <c r="Y147" i="12" s="1"/>
  <c r="O10" i="10" s="1"/>
  <c r="T175" i="12" a="1"/>
  <c r="T175" i="12" s="1"/>
  <c r="J44" i="10" s="1"/>
  <c r="AT144" i="12" a="1"/>
  <c r="AT144" i="12" s="1"/>
  <c r="AJ7" i="10" s="1"/>
  <c r="V164" i="12" a="1"/>
  <c r="V164" i="12" s="1"/>
  <c r="L27" i="10" s="1"/>
  <c r="AC175" i="12" a="1"/>
  <c r="AC175" i="12" s="1"/>
  <c r="S44" i="10" s="1"/>
  <c r="AB172" i="12" a="1"/>
  <c r="AB172" i="12" s="1"/>
  <c r="R41" i="10" s="1"/>
  <c r="AB166" i="12" a="1"/>
  <c r="AB166" i="12" s="1"/>
  <c r="R29" i="10" s="1"/>
  <c r="AF166" i="12" a="1"/>
  <c r="AF166" i="12" s="1"/>
  <c r="V29" i="10" s="1"/>
  <c r="Y157" i="12" a="1"/>
  <c r="Y157" i="12" s="1"/>
  <c r="O20" i="10" s="1"/>
  <c r="AF168" i="12" a="1"/>
  <c r="AF168" i="12" s="1"/>
  <c r="V37" i="10" s="1"/>
  <c r="AD144" i="12" a="1"/>
  <c r="AD144" i="12" s="1"/>
  <c r="T7" i="10" s="1"/>
  <c r="S172" i="12" a="1"/>
  <c r="S172" i="12" s="1"/>
  <c r="I41" i="10" s="1"/>
  <c r="Y165" i="12" a="1"/>
  <c r="Y165" i="12" s="1"/>
  <c r="O28" i="10" s="1"/>
  <c r="U167" i="12" a="1"/>
  <c r="U167" i="12" s="1"/>
  <c r="K36" i="10" s="1"/>
  <c r="Y144" i="12" a="1"/>
  <c r="Y144" i="12" s="1"/>
  <c r="O7" i="10" s="1"/>
  <c r="T172" i="12" a="1"/>
  <c r="T172" i="12" s="1"/>
  <c r="J41" i="10" s="1"/>
  <c r="W174" i="12" a="1"/>
  <c r="W174" i="12" s="1"/>
  <c r="M43" i="10" s="1"/>
  <c r="AA151" i="12" a="1"/>
  <c r="AA151" i="12" s="1"/>
  <c r="Q14" i="10" s="1"/>
  <c r="Z165" i="12" a="1"/>
  <c r="Z165" i="12" s="1"/>
  <c r="P28" i="10" s="1"/>
  <c r="Y174" i="12" a="1"/>
  <c r="Y174" i="12" s="1"/>
  <c r="O43" i="10" s="1"/>
  <c r="AB158" i="12" a="1"/>
  <c r="AB158" i="12" s="1"/>
  <c r="R21" i="10" s="1"/>
  <c r="AB173" i="12" a="1"/>
  <c r="AB173" i="12" s="1"/>
  <c r="R42" i="10" s="1"/>
  <c r="AD147" i="12" a="1"/>
  <c r="AD147" i="12" s="1"/>
  <c r="T10" i="10" s="1"/>
  <c r="W151" i="12" a="1"/>
  <c r="W151" i="12" s="1"/>
  <c r="M14" i="10" s="1"/>
  <c r="T167" i="12" a="1"/>
  <c r="T167" i="12" s="1"/>
  <c r="J36" i="10" s="1"/>
  <c r="AT159" i="12" a="1"/>
  <c r="AT159" i="12" s="1"/>
  <c r="AJ22" i="10" s="1"/>
  <c r="AA160" i="12" a="1"/>
  <c r="AA160" i="12" s="1"/>
  <c r="Q23" i="10" s="1"/>
  <c r="K153" i="12" a="1"/>
  <c r="K153" i="12" s="1"/>
  <c r="B15" i="12" s="1"/>
  <c r="U145" i="12" a="1"/>
  <c r="U145" i="12" s="1"/>
  <c r="K8" i="10" s="1"/>
  <c r="Y154" i="12" a="1"/>
  <c r="Y154" i="12" s="1"/>
  <c r="O17" i="10" s="1"/>
  <c r="Z170" i="12" a="1"/>
  <c r="Z170" i="12" s="1"/>
  <c r="P39" i="10" s="1"/>
  <c r="X156" i="12" a="1"/>
  <c r="X156" i="12" s="1"/>
  <c r="N19" i="10" s="1"/>
  <c r="AS167" i="12" a="1"/>
  <c r="AS167" i="12" s="1"/>
  <c r="AI36" i="10" s="1"/>
  <c r="AS173" i="12" a="1"/>
  <c r="AS173" i="12" s="1"/>
  <c r="AI42" i="10" s="1"/>
  <c r="V143" i="12" a="1"/>
  <c r="V143" i="12" s="1"/>
  <c r="X165" i="12" a="1"/>
  <c r="X165" i="12" s="1"/>
  <c r="N28" i="10" s="1"/>
  <c r="Z178" i="12" a="1"/>
  <c r="Z178" i="12" s="1"/>
  <c r="P47" i="10" s="1"/>
  <c r="AE147" i="12" a="1"/>
  <c r="AE147" i="12" s="1"/>
  <c r="U10" i="10" s="1"/>
  <c r="AS155" i="12" a="1"/>
  <c r="AS155" i="12" s="1"/>
  <c r="AI18" i="10" s="1"/>
  <c r="AE163" i="12" a="1"/>
  <c r="AE163" i="12" s="1"/>
  <c r="U26" i="10" s="1"/>
  <c r="Z152" i="12" a="1"/>
  <c r="Z152" i="12" s="1"/>
  <c r="P15" i="10" s="1"/>
  <c r="AD160" i="12" a="1"/>
  <c r="AD160" i="12" s="1"/>
  <c r="T23" i="10" s="1"/>
  <c r="AF165" i="12" a="1"/>
  <c r="AF165" i="12" s="1"/>
  <c r="V28" i="10" s="1"/>
  <c r="K152" i="12" a="1"/>
  <c r="K152" i="12" s="1"/>
  <c r="B14" i="12" s="1"/>
  <c r="U173" i="12" a="1"/>
  <c r="U173" i="12" s="1"/>
  <c r="K42" i="10" s="1"/>
  <c r="X166" i="12" a="1"/>
  <c r="X166" i="12" s="1"/>
  <c r="N29" i="10" s="1"/>
  <c r="Z153" i="12" a="1"/>
  <c r="Z153" i="12" s="1"/>
  <c r="P16" i="10" s="1"/>
  <c r="AF163" i="12" a="1"/>
  <c r="AF163" i="12" s="1"/>
  <c r="V26" i="10" s="1"/>
  <c r="Z143" i="12" a="1"/>
  <c r="Z143" i="12" s="1"/>
  <c r="AA146" i="12" a="1"/>
  <c r="AA146" i="12" s="1"/>
  <c r="Q9" i="10" s="1"/>
  <c r="AU171" i="12" a="1"/>
  <c r="AU171" i="12" s="1"/>
  <c r="AK40" i="10" s="1"/>
  <c r="M143" i="12" a="1"/>
  <c r="M143" i="12" s="1"/>
  <c r="AT164" i="12" a="1"/>
  <c r="AT164" i="12" s="1"/>
  <c r="AJ27" i="10" s="1"/>
  <c r="AA162" i="12" a="1"/>
  <c r="AA162" i="12" s="1"/>
  <c r="Q25" i="10" s="1"/>
  <c r="AE156" i="12" a="1"/>
  <c r="AE156" i="12" s="1"/>
  <c r="U19" i="10" s="1"/>
  <c r="AF149" i="12" a="1"/>
  <c r="AF149" i="12" s="1"/>
  <c r="V12" i="10" s="1"/>
  <c r="AF159" i="12" a="1"/>
  <c r="AF159" i="12" s="1"/>
  <c r="V22" i="10" s="1"/>
  <c r="U153" i="12" a="1"/>
  <c r="U153" i="12" s="1"/>
  <c r="K16" i="10" s="1"/>
  <c r="Z172" i="12" a="1"/>
  <c r="Z172" i="12" s="1"/>
  <c r="P41" i="10" s="1"/>
  <c r="AA149" i="12" a="1"/>
  <c r="AA149" i="12" s="1"/>
  <c r="Q12" i="10" s="1"/>
  <c r="L160" i="12" a="1"/>
  <c r="L160" i="12" s="1"/>
  <c r="AC167" i="12" a="1"/>
  <c r="AC167" i="12" s="1"/>
  <c r="S36" i="10" s="1"/>
  <c r="Z167" i="12" a="1"/>
  <c r="Z167" i="12" s="1"/>
  <c r="P36" i="10" s="1"/>
  <c r="S166" i="12" a="1"/>
  <c r="S166" i="12" s="1"/>
  <c r="I29" i="10" s="1"/>
  <c r="X170" i="12" a="1"/>
  <c r="X170" i="12" s="1"/>
  <c r="N39" i="10" s="1"/>
  <c r="AS170" i="12" a="1"/>
  <c r="AS170" i="12" s="1"/>
  <c r="AI39" i="10" s="1"/>
  <c r="K146" i="12" a="1"/>
  <c r="K146" i="12" s="1"/>
  <c r="B8" i="12" s="1"/>
  <c r="M165" i="12" a="1"/>
  <c r="M165" i="12" s="1"/>
  <c r="AD171" i="12" a="1"/>
  <c r="AD171" i="12" s="1"/>
  <c r="T40" i="10" s="1"/>
  <c r="AS177" i="12" a="1"/>
  <c r="AS177" i="12" s="1"/>
  <c r="AI46" i="10" s="1"/>
  <c r="W176" i="12" a="1"/>
  <c r="W176" i="12" s="1"/>
  <c r="M45" i="10" s="1"/>
  <c r="Y152" i="12" a="1"/>
  <c r="Y152" i="12" s="1"/>
  <c r="O15" i="10" s="1"/>
  <c r="AF175" i="12" a="1"/>
  <c r="AF175" i="12" s="1"/>
  <c r="V44" i="10" s="1"/>
  <c r="M173" i="12" a="1"/>
  <c r="M173" i="12" s="1"/>
  <c r="Y163" i="12" a="1"/>
  <c r="Y163" i="12" s="1"/>
  <c r="O26" i="10" s="1"/>
  <c r="U150" i="12" a="1"/>
  <c r="U150" i="12" s="1"/>
  <c r="K13" i="10" s="1"/>
  <c r="W155" i="12" a="1"/>
  <c r="W155" i="12" s="1"/>
  <c r="M18" i="10" s="1"/>
  <c r="AB153" i="12" a="1"/>
  <c r="AB153" i="12" s="1"/>
  <c r="R16" i="10" s="1"/>
  <c r="S160" i="12" a="1"/>
  <c r="S160" i="12" s="1"/>
  <c r="I23" i="10" s="1"/>
  <c r="K176" i="12" a="1"/>
  <c r="K176" i="12" s="1"/>
  <c r="B38" i="12" s="1"/>
  <c r="A45" i="10" s="1"/>
  <c r="AE146" i="12" a="1"/>
  <c r="AE146" i="12" s="1"/>
  <c r="U9" i="10" s="1"/>
  <c r="V150" i="12" a="1"/>
  <c r="V150" i="12" s="1"/>
  <c r="L13" i="10" s="1"/>
  <c r="V173" i="12" a="1"/>
  <c r="V173" i="12" s="1"/>
  <c r="L42" i="10" s="1"/>
  <c r="K155" i="12" a="1"/>
  <c r="K155" i="12" s="1"/>
  <c r="B17" i="12" s="1"/>
  <c r="Y156" i="12" a="1"/>
  <c r="Y156" i="12" s="1"/>
  <c r="O19" i="10" s="1"/>
  <c r="AS166" i="12" a="1"/>
  <c r="AS166" i="12" s="1"/>
  <c r="AI29" i="10" s="1"/>
  <c r="W171" i="12" a="1"/>
  <c r="W171" i="12" s="1"/>
  <c r="M40" i="10" s="1"/>
  <c r="Z156" i="12" a="1"/>
  <c r="Z156" i="12" s="1"/>
  <c r="P19" i="10" s="1"/>
  <c r="M175" i="12" a="1"/>
  <c r="M175" i="12" s="1"/>
  <c r="Z148" i="12" a="1"/>
  <c r="Z148" i="12" s="1"/>
  <c r="P11" i="10" s="1"/>
  <c r="U160" i="12" a="1"/>
  <c r="U160" i="12" s="1"/>
  <c r="K23" i="10" s="1"/>
  <c r="K163" i="12" a="1"/>
  <c r="K163" i="12" s="1"/>
  <c r="B25" i="12" s="1"/>
  <c r="W154" i="12" a="1"/>
  <c r="W154" i="12" s="1"/>
  <c r="M17" i="10" s="1"/>
  <c r="AA178" i="12" a="1"/>
  <c r="AA178" i="12" s="1"/>
  <c r="Q47" i="10" s="1"/>
  <c r="L151" i="12" a="1"/>
  <c r="L151" i="12" s="1"/>
  <c r="AC166" i="12" a="1"/>
  <c r="AC166" i="12" s="1"/>
  <c r="S29" i="10" s="1"/>
  <c r="AA148" i="12" a="1"/>
  <c r="AA148" i="12" s="1"/>
  <c r="Q11" i="10" s="1"/>
  <c r="AB178" i="12" a="1"/>
  <c r="AB178" i="12" s="1"/>
  <c r="R47" i="10" s="1"/>
  <c r="AB144" i="12" a="1"/>
  <c r="AB144" i="12" s="1"/>
  <c r="R7" i="10" s="1"/>
  <c r="W172" i="12" a="1"/>
  <c r="W172" i="12" s="1"/>
  <c r="M41" i="10" s="1"/>
  <c r="S145" i="12" a="1"/>
  <c r="S145" i="12" s="1"/>
  <c r="I8" i="10" s="1"/>
  <c r="U172" i="12" a="1"/>
  <c r="U172" i="12" s="1"/>
  <c r="K41" i="10" s="1"/>
  <c r="AU154" i="12" a="1"/>
  <c r="AU154" i="12" s="1"/>
  <c r="AK17" i="10" s="1"/>
  <c r="AU148" i="12" a="1"/>
  <c r="AU148" i="12" s="1"/>
  <c r="AK11" i="10" s="1"/>
  <c r="L170" i="12" a="1"/>
  <c r="L170" i="12" s="1"/>
  <c r="M155" i="12" a="1"/>
  <c r="M155" i="12" s="1"/>
  <c r="AF150" i="12" a="1"/>
  <c r="AF150" i="12" s="1"/>
  <c r="V13" i="10" s="1"/>
  <c r="AD166" i="12" a="1"/>
  <c r="AD166" i="12" s="1"/>
  <c r="T29" i="10" s="1"/>
  <c r="AF146" i="12" a="1"/>
  <c r="AF146" i="12" s="1"/>
  <c r="V9" i="10" s="1"/>
  <c r="X159" i="12" a="1"/>
  <c r="X159" i="12" s="1"/>
  <c r="N22" i="10" s="1"/>
  <c r="AT154" i="12" a="1"/>
  <c r="AT154" i="12" s="1"/>
  <c r="AJ17" i="10" s="1"/>
  <c r="T178" i="12" a="1"/>
  <c r="T178" i="12" s="1"/>
  <c r="J47" i="10" s="1"/>
  <c r="AE166" i="12" a="1"/>
  <c r="AE166" i="12" s="1"/>
  <c r="U29" i="10" s="1"/>
  <c r="S164" i="12" a="1"/>
  <c r="S164" i="12" s="1"/>
  <c r="I27" i="10" s="1"/>
  <c r="AD173" i="12" a="1"/>
  <c r="AD173" i="12" s="1"/>
  <c r="T42" i="10" s="1"/>
  <c r="M157" i="12" a="1"/>
  <c r="M157" i="12" s="1"/>
  <c r="AS146" i="12" a="1"/>
  <c r="AS146" i="12" s="1"/>
  <c r="AI9" i="10" s="1"/>
  <c r="AT155" i="12" a="1"/>
  <c r="AT155" i="12" s="1"/>
  <c r="AJ18" i="10" s="1"/>
  <c r="Z158" i="12" a="1"/>
  <c r="Z158" i="12" s="1"/>
  <c r="P21" i="10" s="1"/>
  <c r="AB176" i="12" a="1"/>
  <c r="AB176" i="12" s="1"/>
  <c r="R45" i="10" s="1"/>
  <c r="K145" i="12" a="1"/>
  <c r="K145" i="12" s="1"/>
  <c r="B7" i="12" s="1"/>
  <c r="AF147" i="12" a="1"/>
  <c r="AF147" i="12" s="1"/>
  <c r="V10" i="10" s="1"/>
  <c r="W177" i="12" a="1"/>
  <c r="W177" i="12" s="1"/>
  <c r="M46" i="10" s="1"/>
  <c r="AT163" i="12" a="1"/>
  <c r="AT163" i="12" s="1"/>
  <c r="AJ26" i="10" s="1"/>
  <c r="AE170" i="12" a="1"/>
  <c r="AE170" i="12" s="1"/>
  <c r="U39" i="10" s="1"/>
  <c r="X143" i="12" a="1"/>
  <c r="X143" i="12" s="1"/>
  <c r="AD178" i="12" a="1"/>
  <c r="AD178" i="12" s="1"/>
  <c r="T47" i="10" s="1"/>
  <c r="AA147" i="12" a="1"/>
  <c r="AA147" i="12" s="1"/>
  <c r="Q10" i="10" s="1"/>
  <c r="K165" i="12" a="1"/>
  <c r="K165" i="12" s="1"/>
  <c r="B27" i="12" s="1"/>
  <c r="M10" i="11"/>
  <c r="N62" i="11"/>
  <c r="C22" i="12" l="1"/>
  <c r="B23" i="10"/>
  <c r="C24" i="12"/>
  <c r="B25" i="10"/>
  <c r="C39" i="12"/>
  <c r="B46" i="10"/>
  <c r="C38" i="10"/>
  <c r="D38" i="10" s="1"/>
  <c r="D31" i="12"/>
  <c r="E31" i="12" s="1"/>
  <c r="C11" i="12"/>
  <c r="B12" i="10"/>
  <c r="D38" i="12"/>
  <c r="E38" i="12" s="1"/>
  <c r="C45" i="10"/>
  <c r="D45" i="10" s="1"/>
  <c r="C20" i="12"/>
  <c r="B21" i="10"/>
  <c r="D36" i="12"/>
  <c r="E36" i="12" s="1"/>
  <c r="C43" i="10"/>
  <c r="D43" i="10" s="1"/>
  <c r="B20" i="10"/>
  <c r="C19" i="12"/>
  <c r="C27" i="12"/>
  <c r="B28" i="10"/>
  <c r="D37" i="12"/>
  <c r="E37" i="12" s="1"/>
  <c r="C44" i="10"/>
  <c r="D44" i="10" s="1"/>
  <c r="C21" i="12"/>
  <c r="B22" i="10"/>
  <c r="C41" i="10"/>
  <c r="D41" i="10" s="1"/>
  <c r="D34" i="12"/>
  <c r="E34" i="12" s="1"/>
  <c r="C17" i="12"/>
  <c r="B18" i="10"/>
  <c r="D20" i="12"/>
  <c r="E20" i="12" s="1"/>
  <c r="C21" i="10"/>
  <c r="D21" i="10" s="1"/>
  <c r="B19" i="10"/>
  <c r="C18" i="12"/>
  <c r="C9" i="10"/>
  <c r="D9" i="10" s="1"/>
  <c r="D8" i="12"/>
  <c r="E8" i="12" s="1"/>
  <c r="C33" i="12"/>
  <c r="B40" i="10"/>
  <c r="K48" i="10"/>
  <c r="K33" i="10"/>
  <c r="C13" i="12"/>
  <c r="B14" i="10"/>
  <c r="D7" i="12"/>
  <c r="E7" i="12" s="1"/>
  <c r="C8" i="10"/>
  <c r="D8" i="10" s="1"/>
  <c r="C26" i="10"/>
  <c r="D26" i="10" s="1"/>
  <c r="D25" i="12"/>
  <c r="E25" i="12" s="1"/>
  <c r="D32" i="12"/>
  <c r="E32" i="12" s="1"/>
  <c r="C39" i="10"/>
  <c r="D39" i="10" s="1"/>
  <c r="D16" i="12"/>
  <c r="E16" i="12" s="1"/>
  <c r="C17" i="10"/>
  <c r="D17" i="10" s="1"/>
  <c r="D11" i="12"/>
  <c r="E11" i="12" s="1"/>
  <c r="C12" i="10"/>
  <c r="D12" i="10" s="1"/>
  <c r="C36" i="12"/>
  <c r="B43" i="10"/>
  <c r="B26" i="10"/>
  <c r="C25" i="12"/>
  <c r="B16" i="10"/>
  <c r="C15" i="12"/>
  <c r="C34" i="12"/>
  <c r="B41" i="10"/>
  <c r="B6" i="10"/>
  <c r="C5" i="12"/>
  <c r="D5" i="12" s="1"/>
  <c r="E5" i="12" s="1"/>
  <c r="C16" i="10"/>
  <c r="D16" i="10" s="1"/>
  <c r="D15" i="12"/>
  <c r="E15" i="12" s="1"/>
  <c r="C10" i="12"/>
  <c r="B11" i="10"/>
  <c r="B42" i="10"/>
  <c r="C35" i="12"/>
  <c r="C7" i="12"/>
  <c r="B8" i="10"/>
  <c r="D29" i="12"/>
  <c r="E29" i="12" s="1"/>
  <c r="C36" i="10"/>
  <c r="D36" i="10" s="1"/>
  <c r="C14" i="10"/>
  <c r="D14" i="10" s="1"/>
  <c r="D13" i="12"/>
  <c r="E13" i="12" s="1"/>
  <c r="B27" i="10"/>
  <c r="C26" i="12"/>
  <c r="C37" i="10"/>
  <c r="D37" i="10" s="1"/>
  <c r="D30" i="12"/>
  <c r="E30" i="12" s="1"/>
  <c r="D6" i="12"/>
  <c r="E6" i="12" s="1"/>
  <c r="C7" i="10"/>
  <c r="D7" i="10" s="1"/>
  <c r="B9" i="10"/>
  <c r="C8" i="12"/>
  <c r="D33" i="12"/>
  <c r="E33" i="12" s="1"/>
  <c r="C40" i="10"/>
  <c r="D40" i="10" s="1"/>
  <c r="D28" i="12"/>
  <c r="E28" i="12" s="1"/>
  <c r="C29" i="10"/>
  <c r="D29" i="10" s="1"/>
  <c r="C14" i="12"/>
  <c r="B15" i="10"/>
  <c r="C32" i="12"/>
  <c r="B39" i="10"/>
  <c r="C18" i="10"/>
  <c r="D18" i="10" s="1"/>
  <c r="D17" i="12"/>
  <c r="E17" i="12" s="1"/>
  <c r="C42" i="10"/>
  <c r="D42" i="10" s="1"/>
  <c r="D35" i="12"/>
  <c r="E35" i="12" s="1"/>
  <c r="B44" i="10"/>
  <c r="C37" i="12"/>
  <c r="B24" i="10"/>
  <c r="C23" i="12"/>
  <c r="C22" i="10"/>
  <c r="D22" i="10" s="1"/>
  <c r="D21" i="12"/>
  <c r="E21" i="12" s="1"/>
  <c r="B10" i="10"/>
  <c r="C9" i="12"/>
  <c r="D39" i="12"/>
  <c r="E39" i="12" s="1"/>
  <c r="C46" i="10"/>
  <c r="D46" i="10" s="1"/>
  <c r="C27" i="10"/>
  <c r="D27" i="10" s="1"/>
  <c r="D26" i="12"/>
  <c r="E26" i="12" s="1"/>
  <c r="C10" i="10"/>
  <c r="D10" i="10" s="1"/>
  <c r="D9" i="12"/>
  <c r="E9" i="12" s="1"/>
  <c r="B37" i="10"/>
  <c r="C30" i="12"/>
  <c r="N10" i="11"/>
  <c r="O62" i="11"/>
  <c r="C11" i="10"/>
  <c r="D11" i="10" s="1"/>
  <c r="D10" i="12"/>
  <c r="E10" i="12" s="1"/>
  <c r="D22" i="12"/>
  <c r="E22" i="12" s="1"/>
  <c r="C23" i="10"/>
  <c r="D23" i="10" s="1"/>
  <c r="B38" i="10"/>
  <c r="C31" i="12"/>
  <c r="C24" i="10"/>
  <c r="D24" i="10" s="1"/>
  <c r="D23" i="12"/>
  <c r="E23" i="12" s="1"/>
  <c r="D40" i="12"/>
  <c r="E40" i="12" s="1"/>
  <c r="C47" i="10"/>
  <c r="D47" i="10" s="1"/>
  <c r="C12" i="12"/>
  <c r="B13" i="10"/>
  <c r="D19" i="12"/>
  <c r="E19" i="12" s="1"/>
  <c r="C20" i="10"/>
  <c r="D20" i="10" s="1"/>
  <c r="D27" i="12"/>
  <c r="E27" i="12" s="1"/>
  <c r="C28" i="10"/>
  <c r="D28" i="10" s="1"/>
  <c r="C6" i="10"/>
  <c r="D6" i="10" s="1"/>
  <c r="C25" i="10"/>
  <c r="D25" i="10" s="1"/>
  <c r="D24" i="12"/>
  <c r="E24" i="12" s="1"/>
  <c r="B7" i="10"/>
  <c r="C6" i="12"/>
  <c r="D14" i="12"/>
  <c r="E14" i="12" s="1"/>
  <c r="C15" i="10"/>
  <c r="D15" i="10" s="1"/>
  <c r="B45" i="10"/>
  <c r="C38" i="12"/>
  <c r="C13" i="10"/>
  <c r="D13" i="10" s="1"/>
  <c r="D12" i="12"/>
  <c r="E12" i="12" s="1"/>
  <c r="C19" i="10"/>
  <c r="D19" i="10" s="1"/>
  <c r="D18" i="12"/>
  <c r="E18" i="12" s="1"/>
  <c r="C28" i="12"/>
  <c r="B29" i="10"/>
  <c r="B47" i="10"/>
  <c r="C40" i="12"/>
  <c r="B17" i="10"/>
  <c r="C16" i="12"/>
  <c r="C29" i="12"/>
  <c r="B36" i="10"/>
  <c r="B34" i="10" l="1"/>
  <c r="B33" i="10"/>
  <c r="O10" i="11"/>
  <c r="P62" i="11"/>
  <c r="L35" i="10" l="1"/>
  <c r="X35" i="10"/>
  <c r="E35" i="10"/>
  <c r="AI63" i="10"/>
  <c r="T35" i="10"/>
  <c r="Y35" i="10"/>
  <c r="P35" i="10"/>
  <c r="N35" i="10"/>
  <c r="AB35" i="10"/>
  <c r="AF35" i="10"/>
  <c r="R35" i="10"/>
  <c r="AI35" i="10"/>
  <c r="W35" i="10"/>
  <c r="U35" i="10"/>
  <c r="C35" i="10"/>
  <c r="Z35" i="10"/>
  <c r="O35" i="10"/>
  <c r="AG35" i="10"/>
  <c r="AE35" i="10"/>
  <c r="Q35" i="10"/>
  <c r="H35" i="10"/>
  <c r="AC35" i="10"/>
  <c r="G35" i="10"/>
  <c r="D35" i="10"/>
  <c r="S35" i="10"/>
  <c r="AA35" i="10"/>
  <c r="F35" i="10"/>
  <c r="AH35" i="10"/>
  <c r="M35" i="10"/>
  <c r="K35" i="10"/>
  <c r="AD35" i="10"/>
  <c r="V35" i="10"/>
  <c r="AI33" i="10"/>
  <c r="P10" i="11"/>
  <c r="Q62" i="11"/>
  <c r="Q10" i="11" l="1"/>
  <c r="R62" i="11"/>
  <c r="R10" i="11" l="1"/>
  <c r="S62" i="11"/>
  <c r="S10" i="11" l="1"/>
  <c r="T62" i="11"/>
  <c r="T10" i="11" l="1"/>
  <c r="U62" i="11"/>
  <c r="U10" i="11" l="1"/>
  <c r="V62" i="11"/>
  <c r="V10" i="11" l="1"/>
  <c r="AJ10" i="11" s="1"/>
  <c r="N6" i="11" s="1"/>
  <c r="AJ62" i="11"/>
  <c r="C62" i="11"/>
  <c r="B5" i="10" l="1"/>
  <c r="B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6"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4" authorId="0" shapeId="0" xr:uid="{00000000-0006-0000-0300-000006000000}">
      <text>
        <r>
          <rPr>
            <b/>
            <sz val="9"/>
            <color indexed="10"/>
            <rFont val="ＭＳ Ｐゴシック"/>
            <family val="3"/>
            <charset val="128"/>
          </rPr>
          <t>X</t>
        </r>
        <r>
          <rPr>
            <sz val="9"/>
            <color indexed="81"/>
            <rFont val="ＭＳ Ｐゴシック"/>
            <family val="3"/>
            <charset val="128"/>
          </rPr>
          <t xml:space="preserve">：
１）シール方式：メタルシールタイプ(1)　に
　切換え方式デュアル３ポート(A,B,C)タイプは
　ありません
２）シール方式：メタルシールタイプ(1)　に
　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5"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8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9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A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B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D000000}">
      <text>
        <r>
          <rPr>
            <sz val="9"/>
            <color indexed="81"/>
            <rFont val="ＭＳ Ｐゴシック"/>
            <family val="3"/>
            <charset val="128"/>
          </rPr>
          <t xml:space="preserve">本マニホールドベースは、横配管タイプですが、上配管のバルブを混載することが可能です。
上配管のバルブを混載する際にこの欄を使用します
</t>
        </r>
        <r>
          <rPr>
            <sz val="9"/>
            <color indexed="10"/>
            <rFont val="ＭＳ Ｐゴシック"/>
            <family val="3"/>
            <charset val="128"/>
          </rPr>
          <t>（上配管バルブ混載が無い場合はこの欄は使用しません。）</t>
        </r>
      </text>
    </comment>
    <comment ref="C26" authorId="0" shapeId="0" xr:uid="{00000000-0006-0000-0300-00000E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02</t>
        </r>
        <r>
          <rPr>
            <sz val="10"/>
            <color indexed="81"/>
            <rFont val="ＭＳ Ｐゴシック"/>
            <family val="3"/>
            <charset val="128"/>
          </rPr>
          <t>：R1/4</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 mm</t>
        </r>
        <r>
          <rPr>
            <b/>
            <sz val="10"/>
            <color indexed="81"/>
            <rFont val="ＭＳ Ｐゴシック"/>
            <family val="3"/>
            <charset val="128"/>
          </rPr>
          <t xml:space="preserve">
C10</t>
        </r>
        <r>
          <rPr>
            <sz val="10"/>
            <color indexed="81"/>
            <rFont val="ＭＳ Ｐゴシック"/>
            <family val="3"/>
            <charset val="128"/>
          </rPr>
          <t>：φ10 mm</t>
        </r>
        <r>
          <rPr>
            <b/>
            <sz val="10"/>
            <color indexed="81"/>
            <rFont val="ＭＳ Ｐゴシック"/>
            <family val="3"/>
            <charset val="128"/>
          </rPr>
          <t xml:space="preserve">
C12</t>
        </r>
        <r>
          <rPr>
            <sz val="10"/>
            <color indexed="81"/>
            <rFont val="ＭＳ Ｐゴシック"/>
            <family val="3"/>
            <charset val="128"/>
          </rPr>
          <t>：φ12 mm</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 xml:space="preserve">：φ3/8"inch
</t>
        </r>
        <r>
          <rPr>
            <b/>
            <sz val="10"/>
            <color indexed="81"/>
            <rFont val="ＭＳ Ｐゴシック"/>
            <family val="3"/>
            <charset val="128"/>
          </rPr>
          <t>02F</t>
        </r>
        <r>
          <rPr>
            <sz val="10"/>
            <color indexed="81"/>
            <rFont val="ＭＳ Ｐゴシック"/>
            <family val="3"/>
            <charset val="128"/>
          </rPr>
          <t xml:space="preserve">：G1/4
</t>
        </r>
        <r>
          <rPr>
            <b/>
            <sz val="10"/>
            <color indexed="81"/>
            <rFont val="ＭＳ Ｐゴシック"/>
            <family val="3"/>
            <charset val="128"/>
          </rPr>
          <t>02N</t>
        </r>
        <r>
          <rPr>
            <sz val="10"/>
            <color indexed="81"/>
            <rFont val="ＭＳ Ｐゴシック"/>
            <family val="3"/>
            <charset val="128"/>
          </rPr>
          <t xml:space="preserve">：NPT1/4
</t>
        </r>
        <r>
          <rPr>
            <b/>
            <sz val="10"/>
            <color indexed="81"/>
            <rFont val="ＭＳ Ｐゴシック"/>
            <family val="3"/>
            <charset val="128"/>
          </rPr>
          <t>02T</t>
        </r>
        <r>
          <rPr>
            <sz val="10"/>
            <color indexed="81"/>
            <rFont val="ＭＳ Ｐゴシック"/>
            <family val="3"/>
            <charset val="128"/>
          </rPr>
          <t>：NPTF1/4</t>
        </r>
      </text>
    </comment>
    <comment ref="F27" authorId="0" shapeId="0" xr:uid="{00000000-0006-0000-0300-00000F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F28" authorId="0" shapeId="0" xr:uid="{00000000-0006-0000-0300-000010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C29"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3" authorId="0" shapeId="0" xr:uid="{00000000-0006-0000-0300-000013000000}">
      <text>
        <r>
          <rPr>
            <sz val="9"/>
            <color indexed="81"/>
            <rFont val="ＭＳ Ｐゴシック"/>
            <family val="3"/>
            <charset val="128"/>
          </rPr>
          <t>配管タイプにより下記の３種類の中から選択下さい</t>
        </r>
      </text>
    </comment>
    <comment ref="C34" authorId="0" shapeId="0" xr:uid="{00000000-0006-0000-0300-000014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35"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3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38" authorId="0" shapeId="0" xr:uid="{00000000-0006-0000-0300-000017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39" authorId="0" shapeId="0" xr:uid="{00000000-0006-0000-0300-000018000000}">
      <text>
        <r>
          <rPr>
            <sz val="9"/>
            <color indexed="81"/>
            <rFont val="ＭＳ Ｐゴシック"/>
            <family val="3"/>
            <charset val="128"/>
          </rPr>
          <t>配管タイプにより下記の３種類の中から選択下さい</t>
        </r>
      </text>
    </comment>
    <comment ref="C40"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1"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43"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44" authorId="0" shapeId="0" xr:uid="{00000000-0006-0000-0300-00001C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5"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47" authorId="0" shapeId="0" xr:uid="{00000000-0006-0000-0300-00001E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49"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0" authorId="0" shapeId="0" xr:uid="{00000000-0006-0000-0300-000020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51"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3"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5" authorId="0" shapeId="0" xr:uid="{00000000-0006-0000-0300-000023000000}">
      <text>
        <r>
          <rPr>
            <sz val="9"/>
            <color indexed="10"/>
            <rFont val="ＭＳ Ｐゴシック"/>
            <family val="3"/>
            <charset val="128"/>
          </rPr>
          <t>・ブランキングプレート搭載箇所は、選択できません。
・クリーン仕様(10-)の場合は、選択できません</t>
        </r>
      </text>
    </comment>
    <comment ref="C56"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57"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58"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59"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0" authorId="0" shapeId="0" xr:uid="{00000000-0006-0000-0300-000028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1" authorId="0" shapeId="0" xr:uid="{00000000-0006-0000-0300-000029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2" authorId="0" shapeId="0" xr:uid="{00000000-0006-0000-0300-00002A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3" authorId="0" shapeId="0" xr:uid="{00000000-0006-0000-0300-00002B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t>
        </r>
        <r>
          <rPr>
            <b/>
            <sz val="9"/>
            <color indexed="81"/>
            <rFont val="ＭＳ Ｐゴシック"/>
            <family val="3"/>
            <charset val="128"/>
          </rPr>
          <t>“Ｍ”</t>
        </r>
        <r>
          <rPr>
            <sz val="9"/>
            <color indexed="81"/>
            <rFont val="ＭＳ Ｐゴシック"/>
            <family val="3"/>
            <charset val="128"/>
          </rPr>
          <t xml:space="preserve">を指定いただいた場合、
各連ごと全ての連に配管口径の指示が必要になります。
交換形継手のみ混合が可能です
</t>
        </r>
        <r>
          <rPr>
            <b/>
            <sz val="9"/>
            <color indexed="81"/>
            <rFont val="ＭＳ Ｐゴシック"/>
            <family val="3"/>
            <charset val="128"/>
          </rPr>
          <t>KC6</t>
        </r>
        <r>
          <rPr>
            <sz val="9"/>
            <color indexed="81"/>
            <rFont val="ＭＳ Ｐゴシック"/>
            <family val="3"/>
            <charset val="128"/>
          </rPr>
          <t xml:space="preserve">：φ6mm ワンタッチ継手
</t>
        </r>
        <r>
          <rPr>
            <b/>
            <sz val="9"/>
            <color indexed="81"/>
            <rFont val="ＭＳ Ｐゴシック"/>
            <family val="3"/>
            <charset val="128"/>
          </rPr>
          <t>KC8</t>
        </r>
        <r>
          <rPr>
            <sz val="9"/>
            <color indexed="81"/>
            <rFont val="ＭＳ Ｐゴシック"/>
            <family val="3"/>
            <charset val="128"/>
          </rPr>
          <t xml:space="preserve">：φ8mm ワンタッチ継手
</t>
        </r>
        <r>
          <rPr>
            <b/>
            <sz val="9"/>
            <color indexed="81"/>
            <rFont val="ＭＳ Ｐゴシック"/>
            <family val="3"/>
            <charset val="128"/>
          </rPr>
          <t>KC10</t>
        </r>
        <r>
          <rPr>
            <sz val="9"/>
            <color indexed="81"/>
            <rFont val="ＭＳ Ｐゴシック"/>
            <family val="3"/>
            <charset val="128"/>
          </rPr>
          <t xml:space="preserve">：φ10mm ワンタッチ継手
</t>
        </r>
        <r>
          <rPr>
            <b/>
            <sz val="9"/>
            <color indexed="81"/>
            <rFont val="ＭＳ Ｐゴシック"/>
            <family val="3"/>
            <charset val="128"/>
          </rPr>
          <t>KC12</t>
        </r>
        <r>
          <rPr>
            <sz val="9"/>
            <color indexed="81"/>
            <rFont val="ＭＳ Ｐゴシック"/>
            <family val="3"/>
            <charset val="128"/>
          </rPr>
          <t xml:space="preserve">：φ12mm ワンタッチ継手
</t>
        </r>
        <r>
          <rPr>
            <b/>
            <sz val="9"/>
            <color indexed="81"/>
            <rFont val="ＭＳ Ｐゴシック"/>
            <family val="3"/>
            <charset val="128"/>
          </rPr>
          <t>KN7</t>
        </r>
        <r>
          <rPr>
            <sz val="9"/>
            <color indexed="81"/>
            <rFont val="ＭＳ Ｐゴシック"/>
            <family val="3"/>
            <charset val="128"/>
          </rPr>
          <t xml:space="preserve">：φ1/4"inch ワンタッチ継手
</t>
        </r>
        <r>
          <rPr>
            <b/>
            <sz val="9"/>
            <color indexed="81"/>
            <rFont val="ＭＳ Ｐゴシック"/>
            <family val="3"/>
            <charset val="128"/>
          </rPr>
          <t>KN9</t>
        </r>
        <r>
          <rPr>
            <sz val="9"/>
            <color indexed="81"/>
            <rFont val="ＭＳ Ｐゴシック"/>
            <family val="3"/>
            <charset val="128"/>
          </rPr>
          <t xml:space="preserve">：φ5/16"inch ワンタッチ継手
</t>
        </r>
        <r>
          <rPr>
            <b/>
            <sz val="9"/>
            <color indexed="81"/>
            <rFont val="ＭＳ Ｐゴシック"/>
            <family val="3"/>
            <charset val="128"/>
          </rPr>
          <t>KN11</t>
        </r>
        <r>
          <rPr>
            <sz val="9"/>
            <color indexed="81"/>
            <rFont val="ＭＳ Ｐゴシック"/>
            <family val="3"/>
            <charset val="128"/>
          </rPr>
          <t xml:space="preserve">：φ3/8"inch ワンタッチ継手
</t>
        </r>
        <r>
          <rPr>
            <sz val="9"/>
            <color indexed="10"/>
            <rFont val="ＭＳ Ｐゴシック"/>
            <family val="3"/>
            <charset val="128"/>
          </rPr>
          <t>また、上配管形混載などでベース側Ａ，Ｂポートを両方とも継手不要でプラグする場合は、この欄は“</t>
        </r>
        <r>
          <rPr>
            <b/>
            <sz val="9"/>
            <color indexed="10"/>
            <rFont val="ＭＳ Ｐゴシック"/>
            <family val="3"/>
            <charset val="128"/>
          </rPr>
          <t>空欄”</t>
        </r>
        <r>
          <rPr>
            <sz val="9"/>
            <color indexed="10"/>
            <rFont val="ＭＳ Ｐゴシック"/>
            <family val="3"/>
            <charset val="128"/>
          </rPr>
          <t>にしていただき、ベース用プラグ類のＡ，Ｂポート欄にそれぞれにポートプラグ</t>
        </r>
        <r>
          <rPr>
            <b/>
            <sz val="9"/>
            <color indexed="10"/>
            <rFont val="ＭＳ Ｐゴシック"/>
            <family val="3"/>
            <charset val="128"/>
          </rPr>
          <t>“P”</t>
        </r>
        <r>
          <rPr>
            <sz val="9"/>
            <color indexed="10"/>
            <rFont val="ＭＳ Ｐゴシック"/>
            <family val="3"/>
            <charset val="128"/>
          </rPr>
          <t>を選択下さい</t>
        </r>
      </text>
    </comment>
    <comment ref="C65" authorId="0" shapeId="0" xr:uid="{00000000-0006-0000-0300-00002C000000}">
      <text>
        <r>
          <rPr>
            <sz val="9"/>
            <color indexed="81"/>
            <rFont val="ＭＳ Ｐゴシック"/>
            <family val="3"/>
            <charset val="128"/>
          </rPr>
          <t>A,Bポート混合配管の場合で、
配管方向、ストレートとエルボを混合する場合は、主配管（P,Eポート）の取出し方向を指示下さい
　</t>
        </r>
        <r>
          <rPr>
            <b/>
            <sz val="9"/>
            <color indexed="81"/>
            <rFont val="ＭＳ Ｐゴシック"/>
            <family val="3"/>
            <charset val="128"/>
          </rPr>
          <t>C</t>
        </r>
        <r>
          <rPr>
            <sz val="9"/>
            <color indexed="81"/>
            <rFont val="ＭＳ Ｐゴシック"/>
            <family val="3"/>
            <charset val="128"/>
          </rPr>
          <t>：横方向（ストレート）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66" authorId="0" shapeId="0" xr:uid="{00000000-0006-0000-0300-00002D000000}">
      <text>
        <r>
          <rPr>
            <sz val="9"/>
            <color indexed="10"/>
            <rFont val="ＭＳ ゴシック"/>
            <family val="3"/>
            <charset val="128"/>
          </rPr>
          <t xml:space="preserve">選択されているAポートの口径に該当するものを選択下さい。発注情報に各型式の併記手配が必要となります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X</t>
        </r>
        <r>
          <rPr>
            <sz val="9"/>
            <color indexed="81"/>
            <rFont val="ＭＳ ゴシック"/>
            <family val="3"/>
            <charset val="128"/>
          </rPr>
          <t xml:space="preserve">：KC6用 φ6mm用プラグ（KQ2P-06）        </t>
        </r>
        <r>
          <rPr>
            <b/>
            <sz val="9"/>
            <color indexed="81"/>
            <rFont val="ＭＳ ゴシック"/>
            <family val="3"/>
            <charset val="128"/>
          </rPr>
          <t>A</t>
        </r>
        <r>
          <rPr>
            <sz val="9"/>
            <color indexed="81"/>
            <rFont val="ＭＳ ゴシック"/>
            <family val="3"/>
            <charset val="128"/>
          </rPr>
          <t xml:space="preserve">：02用 φ4mmハーフユニオン（KQ2H04-02AS）
</t>
        </r>
        <r>
          <rPr>
            <b/>
            <sz val="9"/>
            <color indexed="81"/>
            <rFont val="ＭＳ ゴシック"/>
            <family val="3"/>
            <charset val="128"/>
          </rPr>
          <t>Z</t>
        </r>
        <r>
          <rPr>
            <sz val="9"/>
            <color indexed="81"/>
            <rFont val="ＭＳ ゴシック"/>
            <family val="3"/>
            <charset val="128"/>
          </rPr>
          <t xml:space="preserve">：C8,KC8用 φ8mm用プラグ（KQ2P-08）     </t>
        </r>
        <r>
          <rPr>
            <b/>
            <sz val="9"/>
            <color indexed="81"/>
            <rFont val="ＭＳ ゴシック"/>
            <family val="3"/>
            <charset val="128"/>
          </rPr>
          <t>B</t>
        </r>
        <r>
          <rPr>
            <sz val="9"/>
            <color indexed="81"/>
            <rFont val="ＭＳ ゴシック"/>
            <family val="3"/>
            <charset val="128"/>
          </rPr>
          <t xml:space="preserve">：02用 φ6mmハーフユニオン（KQ2H06-02AS）
</t>
        </r>
        <r>
          <rPr>
            <b/>
            <sz val="9"/>
            <color indexed="81"/>
            <rFont val="ＭＳ ゴシック"/>
            <family val="3"/>
            <charset val="128"/>
          </rPr>
          <t>CA</t>
        </r>
        <r>
          <rPr>
            <sz val="9"/>
            <color indexed="81"/>
            <rFont val="ＭＳ ゴシック"/>
            <family val="3"/>
            <charset val="128"/>
          </rPr>
          <t xml:space="preserve">：C10,KC10用 φ10mm用プラグ（KQ2P-10） </t>
        </r>
        <r>
          <rPr>
            <b/>
            <sz val="9"/>
            <color indexed="81"/>
            <rFont val="ＭＳ ゴシック"/>
            <family val="3"/>
            <charset val="128"/>
          </rPr>
          <t>C</t>
        </r>
        <r>
          <rPr>
            <sz val="9"/>
            <color indexed="81"/>
            <rFont val="ＭＳ ゴシック"/>
            <family val="3"/>
            <charset val="128"/>
          </rPr>
          <t xml:space="preserve">：02用 φ8mmハーフユニオン（KQ2H08-02AS）
</t>
        </r>
        <r>
          <rPr>
            <b/>
            <sz val="9"/>
            <color indexed="81"/>
            <rFont val="ＭＳ ゴシック"/>
            <family val="3"/>
            <charset val="128"/>
          </rPr>
          <t>AB</t>
        </r>
        <r>
          <rPr>
            <sz val="9"/>
            <color indexed="81"/>
            <rFont val="ＭＳ ゴシック"/>
            <family val="3"/>
            <charset val="128"/>
          </rPr>
          <t xml:space="preserve">：C12,KC12用 φ12mm用プラグ（KQ2P-12） </t>
        </r>
        <r>
          <rPr>
            <b/>
            <sz val="9"/>
            <color indexed="81"/>
            <rFont val="ＭＳ ゴシック"/>
            <family val="3"/>
            <charset val="128"/>
          </rPr>
          <t>D</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F</t>
        </r>
        <r>
          <rPr>
            <sz val="9"/>
            <color indexed="81"/>
            <rFont val="ＭＳ ゴシック"/>
            <family val="3"/>
            <charset val="128"/>
          </rPr>
          <t xml:space="preserve">：02用 φ10mm六角穴付ハーフ（KQ2S10-02AS）
                                         </t>
        </r>
        <r>
          <rPr>
            <b/>
            <sz val="9"/>
            <color indexed="81"/>
            <rFont val="ＭＳ ゴシック"/>
            <family val="3"/>
            <charset val="128"/>
          </rPr>
          <t>PA</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Y</t>
        </r>
        <r>
          <rPr>
            <sz val="9"/>
            <color indexed="81"/>
            <rFont val="ＭＳ ゴシック"/>
            <family val="3"/>
            <charset val="128"/>
          </rPr>
          <t xml:space="preserve">：KN7用 φ1/4"用プラグ（KQ2P-07）       </t>
        </r>
        <r>
          <rPr>
            <b/>
            <sz val="9"/>
            <color indexed="81"/>
            <rFont val="ＭＳ ゴシック"/>
            <family val="3"/>
            <charset val="128"/>
          </rPr>
          <t>G</t>
        </r>
        <r>
          <rPr>
            <sz val="9"/>
            <color indexed="81"/>
            <rFont val="ＭＳ ゴシック"/>
            <family val="3"/>
            <charset val="128"/>
          </rPr>
          <t xml:space="preserve">：02N用 φ5/32"ハーフユニオン（KQ2H03-35AS） 
</t>
        </r>
        <r>
          <rPr>
            <b/>
            <sz val="9"/>
            <color indexed="81"/>
            <rFont val="ＭＳ ゴシック"/>
            <family val="3"/>
            <charset val="128"/>
          </rPr>
          <t>AA</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：02N用 φ3/16"ハーフユニオン（KQ2H05-35AS） 
</t>
        </r>
        <r>
          <rPr>
            <b/>
            <sz val="9"/>
            <color indexed="81"/>
            <rFont val="ＭＳ ゴシック"/>
            <family val="3"/>
            <charset val="128"/>
          </rPr>
          <t>CB</t>
        </r>
        <r>
          <rPr>
            <sz val="9"/>
            <color indexed="81"/>
            <rFont val="ＭＳ ゴシック"/>
            <family val="3"/>
            <charset val="128"/>
          </rPr>
          <t xml:space="preserve">：N11,KN11用 φ3/8"用プラグ（KQ2P-11） </t>
        </r>
        <r>
          <rPr>
            <b/>
            <sz val="9"/>
            <color indexed="81"/>
            <rFont val="ＭＳ ゴシック"/>
            <family val="3"/>
            <charset val="128"/>
          </rPr>
          <t>J</t>
        </r>
        <r>
          <rPr>
            <sz val="9"/>
            <color indexed="81"/>
            <rFont val="ＭＳ ゴシック"/>
            <family val="3"/>
            <charset val="128"/>
          </rPr>
          <t xml:space="preserve">：02N用 φ1/4"ハーフユニオン（KQ2H07-35AS） 
                                         </t>
        </r>
        <r>
          <rPr>
            <b/>
            <sz val="9"/>
            <color indexed="81"/>
            <rFont val="ＭＳ ゴシック"/>
            <family val="3"/>
            <charset val="128"/>
          </rPr>
          <t>K</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M</t>
        </r>
        <r>
          <rPr>
            <sz val="9"/>
            <color indexed="81"/>
            <rFont val="ＭＳ ゴシック"/>
            <family val="3"/>
            <charset val="128"/>
          </rPr>
          <t xml:space="preserve">：02N用 φ5/16"六角穴付ハーフ（KQ2S09-35AS）
                                         </t>
        </r>
        <r>
          <rPr>
            <b/>
            <sz val="9"/>
            <color indexed="81"/>
            <rFont val="ＭＳ ゴシック"/>
            <family val="3"/>
            <charset val="128"/>
          </rPr>
          <t>N</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：02N,02T用プラグ（TB00028）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R</t>
        </r>
        <r>
          <rPr>
            <sz val="9"/>
            <color indexed="81"/>
            <rFont val="ＭＳ ゴシック"/>
            <family val="3"/>
            <charset val="128"/>
          </rPr>
          <t xml:space="preserve">：02F,02T用 φ5/32"ハーフユニオン（KQ2H03-U02A）
</t>
        </r>
        <r>
          <rPr>
            <b/>
            <sz val="9"/>
            <color indexed="81"/>
            <rFont val="ＭＳ ゴシック"/>
            <family val="3"/>
            <charset val="128"/>
          </rPr>
          <t>S</t>
        </r>
        <r>
          <rPr>
            <sz val="9"/>
            <color indexed="81"/>
            <rFont val="ＭＳ ゴシック"/>
            <family val="3"/>
            <charset val="128"/>
          </rPr>
          <t xml:space="preserve">：02F,02T用 φ3/16"ハーフユニオン（KQ2H05-U02A）
</t>
        </r>
        <r>
          <rPr>
            <b/>
            <sz val="9"/>
            <color indexed="81"/>
            <rFont val="ＭＳ ゴシック"/>
            <family val="3"/>
            <charset val="128"/>
          </rPr>
          <t>T</t>
        </r>
        <r>
          <rPr>
            <sz val="9"/>
            <color indexed="81"/>
            <rFont val="ＭＳ ゴシック"/>
            <family val="3"/>
            <charset val="128"/>
          </rPr>
          <t xml:space="preserve">：02F,02T用 φ1/4"ハーフユニオン（KQ2H07-U02A）
</t>
        </r>
        <r>
          <rPr>
            <b/>
            <sz val="9"/>
            <color indexed="81"/>
            <rFont val="ＭＳ ゴシック"/>
            <family val="3"/>
            <charset val="128"/>
          </rPr>
          <t>W</t>
        </r>
        <r>
          <rPr>
            <sz val="9"/>
            <color indexed="81"/>
            <rFont val="ＭＳ ゴシック"/>
            <family val="3"/>
            <charset val="128"/>
          </rPr>
          <t xml:space="preserve">：02F,02T用 φ5/16"ハーフユニオン（KQ2H09-U02A）
</t>
        </r>
        <r>
          <rPr>
            <b/>
            <sz val="9"/>
            <color indexed="81"/>
            <rFont val="ＭＳ ゴシック"/>
            <family val="3"/>
            <charset val="128"/>
          </rPr>
          <t>PB</t>
        </r>
        <r>
          <rPr>
            <sz val="9"/>
            <color indexed="81"/>
            <rFont val="ＭＳ ゴシック"/>
            <family val="3"/>
            <charset val="128"/>
          </rPr>
          <t xml:space="preserve">：02N,02T用プラグ（TB00028）
</t>
        </r>
        <r>
          <rPr>
            <b/>
            <sz val="9"/>
            <color indexed="81"/>
            <rFont val="ＭＳ ゴシック"/>
            <family val="3"/>
            <charset val="128"/>
          </rPr>
          <t>PC</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t>
        </r>
        <r>
          <rPr>
            <sz val="9"/>
            <color indexed="81"/>
            <rFont val="ＭＳ ゴシック"/>
            <family val="3"/>
            <charset val="128"/>
          </rPr>
          <t>：A,Bポート用ポートプラグ(混合：Mの場合のみ可能)　(VVQ2000-58A)</t>
        </r>
      </text>
    </comment>
    <comment ref="F67" authorId="0" shapeId="0" xr:uid="{00000000-0006-0000-0300-00002E000000}">
      <text>
        <r>
          <rPr>
            <sz val="9"/>
            <color indexed="10"/>
            <rFont val="ＭＳ ゴシック"/>
            <family val="3"/>
            <charset val="128"/>
          </rPr>
          <t xml:space="preserve">選択されているBポートの口径に該当するものを選択下さい。発注情報に各型式の併記手配が必要となります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X</t>
        </r>
        <r>
          <rPr>
            <sz val="9"/>
            <color indexed="81"/>
            <rFont val="ＭＳ ゴシック"/>
            <family val="3"/>
            <charset val="128"/>
          </rPr>
          <t xml:space="preserve">：KC6用 φ6mm用プラグ（KQ2P-06）        </t>
        </r>
        <r>
          <rPr>
            <b/>
            <sz val="9"/>
            <color indexed="81"/>
            <rFont val="ＭＳ ゴシック"/>
            <family val="3"/>
            <charset val="128"/>
          </rPr>
          <t>A</t>
        </r>
        <r>
          <rPr>
            <sz val="9"/>
            <color indexed="81"/>
            <rFont val="ＭＳ ゴシック"/>
            <family val="3"/>
            <charset val="128"/>
          </rPr>
          <t xml:space="preserve">：02用 φ4mmハーフユニオン（KQ2H04-02AS）
</t>
        </r>
        <r>
          <rPr>
            <b/>
            <sz val="9"/>
            <color indexed="81"/>
            <rFont val="ＭＳ ゴシック"/>
            <family val="3"/>
            <charset val="128"/>
          </rPr>
          <t>Z</t>
        </r>
        <r>
          <rPr>
            <sz val="9"/>
            <color indexed="81"/>
            <rFont val="ＭＳ ゴシック"/>
            <family val="3"/>
            <charset val="128"/>
          </rPr>
          <t xml:space="preserve">：C8,KC8用 φ8mm用プラグ（KQ2P-08）     </t>
        </r>
        <r>
          <rPr>
            <b/>
            <sz val="9"/>
            <color indexed="81"/>
            <rFont val="ＭＳ ゴシック"/>
            <family val="3"/>
            <charset val="128"/>
          </rPr>
          <t>B</t>
        </r>
        <r>
          <rPr>
            <sz val="9"/>
            <color indexed="81"/>
            <rFont val="ＭＳ ゴシック"/>
            <family val="3"/>
            <charset val="128"/>
          </rPr>
          <t xml:space="preserve">：02用 φ6mmハーフユニオン（KQ2H06-02AS）
</t>
        </r>
        <r>
          <rPr>
            <b/>
            <sz val="9"/>
            <color indexed="81"/>
            <rFont val="ＭＳ ゴシック"/>
            <family val="3"/>
            <charset val="128"/>
          </rPr>
          <t>CA</t>
        </r>
        <r>
          <rPr>
            <sz val="9"/>
            <color indexed="81"/>
            <rFont val="ＭＳ ゴシック"/>
            <family val="3"/>
            <charset val="128"/>
          </rPr>
          <t xml:space="preserve">：C10,KC10用 φ10mm用プラグ（KQ2P-10） </t>
        </r>
        <r>
          <rPr>
            <b/>
            <sz val="9"/>
            <color indexed="81"/>
            <rFont val="ＭＳ ゴシック"/>
            <family val="3"/>
            <charset val="128"/>
          </rPr>
          <t>C</t>
        </r>
        <r>
          <rPr>
            <sz val="9"/>
            <color indexed="81"/>
            <rFont val="ＭＳ ゴシック"/>
            <family val="3"/>
            <charset val="128"/>
          </rPr>
          <t xml:space="preserve">：02用 φ8mmハーフユニオン（KQ2H08-02AS）
</t>
        </r>
        <r>
          <rPr>
            <b/>
            <sz val="9"/>
            <color indexed="81"/>
            <rFont val="ＭＳ ゴシック"/>
            <family val="3"/>
            <charset val="128"/>
          </rPr>
          <t>AB</t>
        </r>
        <r>
          <rPr>
            <sz val="9"/>
            <color indexed="81"/>
            <rFont val="ＭＳ ゴシック"/>
            <family val="3"/>
            <charset val="128"/>
          </rPr>
          <t xml:space="preserve">：C12,KC12用 φ12mm用プラグ（KQ2P-12） </t>
        </r>
        <r>
          <rPr>
            <b/>
            <sz val="9"/>
            <color indexed="81"/>
            <rFont val="ＭＳ ゴシック"/>
            <family val="3"/>
            <charset val="128"/>
          </rPr>
          <t>D</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F</t>
        </r>
        <r>
          <rPr>
            <sz val="9"/>
            <color indexed="81"/>
            <rFont val="ＭＳ ゴシック"/>
            <family val="3"/>
            <charset val="128"/>
          </rPr>
          <t xml:space="preserve">：02用 φ10mm六角穴付ハーフ（KQ2S10-02AS）
                                         </t>
        </r>
        <r>
          <rPr>
            <b/>
            <sz val="9"/>
            <color indexed="81"/>
            <rFont val="ＭＳ ゴシック"/>
            <family val="3"/>
            <charset val="128"/>
          </rPr>
          <t>PA</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Y</t>
        </r>
        <r>
          <rPr>
            <sz val="9"/>
            <color indexed="81"/>
            <rFont val="ＭＳ ゴシック"/>
            <family val="3"/>
            <charset val="128"/>
          </rPr>
          <t xml:space="preserve">：KN7用 φ1/4"用プラグ（KQ2P-07）       </t>
        </r>
        <r>
          <rPr>
            <b/>
            <sz val="9"/>
            <color indexed="81"/>
            <rFont val="ＭＳ ゴシック"/>
            <family val="3"/>
            <charset val="128"/>
          </rPr>
          <t>G</t>
        </r>
        <r>
          <rPr>
            <sz val="9"/>
            <color indexed="81"/>
            <rFont val="ＭＳ ゴシック"/>
            <family val="3"/>
            <charset val="128"/>
          </rPr>
          <t xml:space="preserve">：02N用 φ5/32"ハーフユニオン（KQ2H03-35AS） 
</t>
        </r>
        <r>
          <rPr>
            <b/>
            <sz val="9"/>
            <color indexed="81"/>
            <rFont val="ＭＳ ゴシック"/>
            <family val="3"/>
            <charset val="128"/>
          </rPr>
          <t>AA</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：02N用 φ3/16"ハーフユニオン（KQ2H05-35AS） 
</t>
        </r>
        <r>
          <rPr>
            <b/>
            <sz val="9"/>
            <color indexed="81"/>
            <rFont val="ＭＳ ゴシック"/>
            <family val="3"/>
            <charset val="128"/>
          </rPr>
          <t>CB</t>
        </r>
        <r>
          <rPr>
            <sz val="9"/>
            <color indexed="81"/>
            <rFont val="ＭＳ ゴシック"/>
            <family val="3"/>
            <charset val="128"/>
          </rPr>
          <t xml:space="preserve">：N11,KN11用 φ3/8"用プラグ（KQ2P-11） </t>
        </r>
        <r>
          <rPr>
            <b/>
            <sz val="9"/>
            <color indexed="81"/>
            <rFont val="ＭＳ ゴシック"/>
            <family val="3"/>
            <charset val="128"/>
          </rPr>
          <t>J</t>
        </r>
        <r>
          <rPr>
            <sz val="9"/>
            <color indexed="81"/>
            <rFont val="ＭＳ ゴシック"/>
            <family val="3"/>
            <charset val="128"/>
          </rPr>
          <t xml:space="preserve">：02N用 φ1/4"ハーフユニオン（KQ2H07-35AS） 
                                         </t>
        </r>
        <r>
          <rPr>
            <b/>
            <sz val="9"/>
            <color indexed="81"/>
            <rFont val="ＭＳ ゴシック"/>
            <family val="3"/>
            <charset val="128"/>
          </rPr>
          <t>K</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M</t>
        </r>
        <r>
          <rPr>
            <sz val="9"/>
            <color indexed="81"/>
            <rFont val="ＭＳ ゴシック"/>
            <family val="3"/>
            <charset val="128"/>
          </rPr>
          <t xml:space="preserve">：02N用 φ5/16"六角穴付ハーフ（KQ2S09-35AS）
                                         </t>
        </r>
        <r>
          <rPr>
            <b/>
            <sz val="9"/>
            <color indexed="81"/>
            <rFont val="ＭＳ ゴシック"/>
            <family val="3"/>
            <charset val="128"/>
          </rPr>
          <t>N</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：02N,02T用プラグ（TB00028）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R</t>
        </r>
        <r>
          <rPr>
            <sz val="9"/>
            <color indexed="81"/>
            <rFont val="ＭＳ ゴシック"/>
            <family val="3"/>
            <charset val="128"/>
          </rPr>
          <t xml:space="preserve">：02F,02T用 φ5/32"ハーフユニオン（KQ2H03-U02A）
</t>
        </r>
        <r>
          <rPr>
            <b/>
            <sz val="9"/>
            <color indexed="81"/>
            <rFont val="ＭＳ ゴシック"/>
            <family val="3"/>
            <charset val="128"/>
          </rPr>
          <t>S</t>
        </r>
        <r>
          <rPr>
            <sz val="9"/>
            <color indexed="81"/>
            <rFont val="ＭＳ ゴシック"/>
            <family val="3"/>
            <charset val="128"/>
          </rPr>
          <t xml:space="preserve">：02F,02T用 φ3/16"ハーフユニオン（KQ2H05-U02A）
</t>
        </r>
        <r>
          <rPr>
            <b/>
            <sz val="9"/>
            <color indexed="81"/>
            <rFont val="ＭＳ ゴシック"/>
            <family val="3"/>
            <charset val="128"/>
          </rPr>
          <t>T</t>
        </r>
        <r>
          <rPr>
            <sz val="9"/>
            <color indexed="81"/>
            <rFont val="ＭＳ ゴシック"/>
            <family val="3"/>
            <charset val="128"/>
          </rPr>
          <t xml:space="preserve">：02F,02T用 φ1/4"ハーフユニオン（KQ2H07-U02A）
</t>
        </r>
        <r>
          <rPr>
            <b/>
            <sz val="9"/>
            <color indexed="81"/>
            <rFont val="ＭＳ ゴシック"/>
            <family val="3"/>
            <charset val="128"/>
          </rPr>
          <t>W</t>
        </r>
        <r>
          <rPr>
            <sz val="9"/>
            <color indexed="81"/>
            <rFont val="ＭＳ ゴシック"/>
            <family val="3"/>
            <charset val="128"/>
          </rPr>
          <t xml:space="preserve">：02F,02T用 φ5/16"ハーフユニオン（KQ2H09-U02A）
</t>
        </r>
        <r>
          <rPr>
            <b/>
            <sz val="9"/>
            <color indexed="81"/>
            <rFont val="ＭＳ ゴシック"/>
            <family val="3"/>
            <charset val="128"/>
          </rPr>
          <t>PB</t>
        </r>
        <r>
          <rPr>
            <sz val="9"/>
            <color indexed="81"/>
            <rFont val="ＭＳ ゴシック"/>
            <family val="3"/>
            <charset val="128"/>
          </rPr>
          <t xml:space="preserve">：02N,02T用プラグ（TB00028）
</t>
        </r>
        <r>
          <rPr>
            <b/>
            <sz val="9"/>
            <color indexed="81"/>
            <rFont val="ＭＳ ゴシック"/>
            <family val="3"/>
            <charset val="128"/>
          </rPr>
          <t>PC</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t>
        </r>
        <r>
          <rPr>
            <sz val="9"/>
            <color indexed="81"/>
            <rFont val="ＭＳ ゴシック"/>
            <family val="3"/>
            <charset val="128"/>
          </rPr>
          <t>：A,Bポート用ポートプラグ(混合：Mの場合のみ可能)　(VVQ2000-58A)</t>
        </r>
      </text>
    </comment>
    <comment ref="C68"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69"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0"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1"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：M5用プラグ（M-5P）</t>
        </r>
      </text>
    </comment>
    <comment ref="C72"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 xml:space="preserve">：M5用プラグ（M-5P）
</t>
        </r>
        <r>
          <rPr>
            <b/>
            <sz val="10"/>
            <color indexed="81"/>
            <rFont val="ＭＳ Ｐゴシック"/>
            <family val="3"/>
            <charset val="128"/>
          </rPr>
          <t>BR</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<sst xmlns="http://schemas.openxmlformats.org/spreadsheetml/2006/main" count="1364" uniqueCount="860">
  <si>
    <t>AR</t>
    <phoneticPr fontId="2"/>
  </si>
  <si>
    <t>PG</t>
    <phoneticPr fontId="2"/>
  </si>
  <si>
    <t>38-1</t>
    <phoneticPr fontId="2"/>
  </si>
  <si>
    <t>39-1</t>
    <phoneticPr fontId="2"/>
  </si>
  <si>
    <t>2M</t>
    <phoneticPr fontId="2"/>
  </si>
  <si>
    <t>STOP</t>
    <phoneticPr fontId="2"/>
  </si>
  <si>
    <t>P</t>
    <phoneticPr fontId="2"/>
  </si>
  <si>
    <t>SUP</t>
    <phoneticPr fontId="2"/>
  </si>
  <si>
    <t>EXH</t>
    <phoneticPr fontId="2"/>
  </si>
  <si>
    <t>/Set</t>
    <phoneticPr fontId="2"/>
  </si>
  <si>
    <t>U側</t>
    <phoneticPr fontId="2"/>
  </si>
  <si>
    <t>1/2</t>
    <phoneticPr fontId="2"/>
  </si>
  <si>
    <t>2/2</t>
    <phoneticPr fontId="2"/>
  </si>
  <si>
    <t>シリーズ</t>
    <phoneticPr fontId="2"/>
  </si>
  <si>
    <t>サイズ</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</si>
  <si>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</si>
  <si>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</si>
  <si>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</si>
  <si>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</si>
  <si>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</si>
  <si>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</si>
  <si>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</si>
  <si>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</si>
  <si>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</si>
  <si>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</si>
  <si>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</si>
  <si>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</si>
  <si>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</si>
  <si>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</si>
  <si>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</si>
  <si>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</si>
  <si>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</si>
  <si>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</si>
  <si>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</si>
  <si>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</si>
  <si>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</si>
  <si>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</si>
  <si>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</si>
  <si>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</si>
  <si>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</si>
  <si>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</si>
  <si>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</si>
  <si>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</si>
  <si>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</si>
  <si>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</si>
  <si>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</si>
  <si>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</si>
  <si>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</si>
  <si>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</si>
  <si>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</si>
  <si>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</si>
  <si>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</si>
  <si>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</si>
  <si>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</si>
  <si>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</si>
  <si>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</si>
  <si>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</si>
  <si>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</si>
  <si>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</si>
  <si>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</si>
  <si>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</si>
  <si>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</si>
  <si>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</si>
  <si>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</si>
  <si>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</si>
  <si>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</si>
  <si>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</si>
  <si>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</si>
  <si>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</si>
  <si>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</si>
  <si>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</si>
  <si>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</si>
  <si>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</si>
  <si>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</si>
  <si>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</si>
  <si>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</si>
  <si>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</si>
  <si>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</si>
  <si>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</si>
  <si>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コネクタ上向き</t>
    <rPh sb="4" eb="6">
      <t>ウエム</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</si>
  <si>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</si>
  <si>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</si>
  <si>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</si>
  <si>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</si>
  <si>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</si>
  <si>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</si>
  <si>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</si>
  <si>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</si>
  <si>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</si>
  <si>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</si>
  <si>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</si>
  <si>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</si>
  <si>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</si>
  <si>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</si>
  <si>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</si>
  <si>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</si>
  <si>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</si>
  <si>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</si>
  <si>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</si>
  <si>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</si>
  <si>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</si>
  <si>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</si>
  <si>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</si>
  <si>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</si>
  <si>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</si>
  <si>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</si>
  <si>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</si>
  <si>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</si>
  <si>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</si>
  <si>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</si>
  <si>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</si>
  <si>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</si>
  <si>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</si>
  <si>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</si>
  <si>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</si>
  <si>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</si>
  <si>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</si>
  <si>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</si>
  <si>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</si>
  <si>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</si>
  <si>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</si>
  <si>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</si>
  <si>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</si>
  <si>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</si>
  <si>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</si>
  <si>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</si>
  <si>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</si>
  <si>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</si>
  <si>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</si>
  <si>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</si>
  <si>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</si>
  <si>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</si>
  <si>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</si>
  <si>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</si>
  <si>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</si>
  <si>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</si>
  <si>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</si>
  <si>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</si>
  <si>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</si>
  <si>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</si>
  <si>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</si>
  <si>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</si>
  <si>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</si>
  <si>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</si>
  <si>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</si>
  <si>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</si>
  <si>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</si>
  <si>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</si>
  <si>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</si>
  <si>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</si>
  <si>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</si>
  <si>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</si>
  <si>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</si>
  <si>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</si>
  <si>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</si>
  <si>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</si>
  <si>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</si>
  <si>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</si>
  <si>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</si>
  <si>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</si>
  <si>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</si>
  <si>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</si>
  <si>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</si>
  <si>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</si>
  <si>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</si>
  <si>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</si>
  <si>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</si>
  <si>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</si>
  <si>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</si>
  <si>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</si>
  <si>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</si>
  <si>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</si>
  <si>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</si>
  <si>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</si>
  <si>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</si>
  <si>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</si>
  <si>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</si>
  <si>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</si>
  <si>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</si>
  <si>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</si>
  <si>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</si>
  <si>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</si>
  <si>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</si>
  <si>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</si>
  <si>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</si>
  <si>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</si>
  <si>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</si>
  <si>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</si>
  <si>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</si>
  <si>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</si>
  <si>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</si>
  <si>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</si>
  <si>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</si>
  <si>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</si>
  <si>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</si>
  <si>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</si>
  <si>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コネクタ取出し向きの選択</t>
    <rPh sb="4" eb="6">
      <t>トリダ</t>
    </rPh>
    <rPh sb="7" eb="8">
      <t>ム</t>
    </rPh>
    <rPh sb="10" eb="12">
      <t>センタク</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</si>
  <si>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</si>
  <si>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</si>
  <si>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</si>
  <si>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</si>
  <si>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</si>
  <si>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</si>
  <si>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</si>
  <si>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</si>
  <si>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</si>
  <si>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</si>
  <si>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</si>
  <si>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</si>
  <si>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</si>
  <si>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</si>
  <si>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</si>
  <si>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</si>
  <si>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</si>
  <si>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</si>
  <si>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</si>
  <si>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</si>
  <si>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</si>
  <si>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</si>
  <si>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</si>
  <si>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</si>
  <si>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</si>
  <si>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</si>
  <si>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</si>
  <si>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</si>
  <si>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</si>
  <si>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</si>
  <si>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</si>
  <si>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</si>
  <si>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</si>
  <si>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</si>
  <si>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</si>
  <si>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</si>
  <si>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</si>
  <si>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</si>
  <si>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</si>
  <si>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</si>
  <si>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</si>
  <si>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</si>
  <si>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</si>
  <si>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</si>
  <si>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</si>
  <si>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</si>
  <si>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</si>
  <si>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</si>
  <si>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</si>
  <si>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</si>
  <si>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</si>
  <si>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</si>
  <si>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</si>
  <si>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</si>
  <si>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</si>
  <si>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</si>
  <si>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</si>
  <si>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</si>
  <si>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</si>
  <si>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</si>
  <si>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</si>
  <si>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</si>
  <si>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</si>
  <si>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</si>
  <si>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</si>
  <si>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コネクタ横向き</t>
    <rPh sb="4" eb="5">
      <t>ヨコ</t>
    </rPh>
    <rPh sb="5" eb="6">
      <t>ム</t>
    </rPh>
    <phoneticPr fontId="2"/>
  </si>
  <si>
    <t>混載時</t>
    <rPh sb="0" eb="2">
      <t>コンサイ</t>
    </rPh>
    <rPh sb="2" eb="3">
      <t>ジ</t>
    </rPh>
    <phoneticPr fontId="2"/>
  </si>
  <si>
    <t>“上配管”混載バルブＡ，Ｂポート</t>
    <rPh sb="1" eb="2">
      <t>ウエ</t>
    </rPh>
    <rPh sb="2" eb="3">
      <t>クバ</t>
    </rPh>
    <rPh sb="6" eb="7">
      <t>ミツル</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</si>
  <si>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</si>
  <si>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</si>
  <si>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</si>
  <si>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</si>
  <si>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</si>
  <si>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</si>
  <si>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</si>
  <si>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</si>
  <si>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</si>
  <si>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</si>
  <si>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</si>
  <si>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</si>
  <si>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</si>
  <si>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</si>
  <si>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</si>
  <si>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</si>
  <si>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</si>
  <si>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10-</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</si>
  <si>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</si>
  <si>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</si>
  <si>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</si>
  <si>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</si>
  <si>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</si>
  <si>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</si>
  <si>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</si>
  <si>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</si>
  <si>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</si>
  <si>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</si>
  <si>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</si>
  <si>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</si>
  <si>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</si>
  <si>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</si>
  <si>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</si>
  <si>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</si>
  <si>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</si>
  <si>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</si>
  <si>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</si>
  <si>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</si>
  <si>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</si>
  <si>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</si>
  <si>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</si>
  <si>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</si>
  <si>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</si>
  <si>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</si>
  <si>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</si>
  <si>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</si>
  <si>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</si>
  <si>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</si>
  <si>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</si>
  <si>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</si>
  <si>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</si>
  <si>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</si>
  <si>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</si>
  <si>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</si>
  <si>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</si>
  <si>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</si>
  <si>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</si>
  <si>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要オプション等も同一仕様</t>
  </si>
  <si>
    <t>※A,Bポート混合配管時記入</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</si>
  <si>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</si>
  <si>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</si>
  <si>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</si>
  <si>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</si>
  <si>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</si>
  <si>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</si>
  <si>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</si>
  <si>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</si>
  <si>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</si>
  <si>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</si>
  <si>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</si>
  <si>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</si>
  <si>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</si>
  <si>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</si>
  <si>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</si>
  <si>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</si>
  <si>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</si>
  <si>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</si>
  <si>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</si>
  <si>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</si>
  <si>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</si>
  <si>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</si>
  <si>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クリーンシリーズ使用不可</t>
    <rPh sb="8" eb="10">
      <t>シヨウ</t>
    </rPh>
    <rPh sb="10" eb="12">
      <t>フカ</t>
    </rPh>
    <phoneticPr fontId="2"/>
  </si>
  <si>
    <t>※選択項目に空欄があります。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</si>
  <si>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</si>
  <si>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</si>
  <si>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</si>
  <si>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</si>
  <si>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</si>
  <si>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</si>
  <si>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</si>
  <si>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</si>
  <si>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</si>
  <si>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</si>
  <si>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</si>
  <si>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</si>
  <si>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</si>
  <si>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</si>
  <si>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</si>
  <si>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</si>
  <si>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</si>
  <si>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</si>
  <si>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</si>
  <si>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</si>
  <si>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</si>
  <si>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</si>
  <si>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</si>
  <si>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</si>
  <si>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</si>
  <si>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</si>
  <si>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02</t>
    <phoneticPr fontId="2"/>
  </si>
  <si>
    <t>03</t>
    <phoneticPr fontId="2"/>
  </si>
  <si>
    <t>注：（ポートプラグ_○○）の手配は不要です</t>
    <rPh sb="0" eb="1">
      <t>チュウ</t>
    </rPh>
    <rPh sb="14" eb="16">
      <t>テハイ</t>
    </rPh>
    <rPh sb="17" eb="19">
      <t>フヨウ</t>
    </rPh>
    <phoneticPr fontId="2"/>
  </si>
  <si>
    <t>販売店
メモ欄</t>
    <rPh sb="0" eb="3">
      <t>ハンバイテン</t>
    </rPh>
    <rPh sb="6" eb="7">
      <t>ラン</t>
    </rPh>
    <phoneticPr fontId="2"/>
  </si>
  <si>
    <t>横配管・外部パイロット</t>
    <rPh sb="0" eb="1">
      <t>ヨコ</t>
    </rPh>
    <rPh sb="1" eb="3">
      <t>ハイカン</t>
    </rPh>
    <rPh sb="4" eb="6">
      <t>ガイブ</t>
    </rPh>
    <phoneticPr fontId="2"/>
  </si>
  <si>
    <t>横配管・標準仕様（内部パイロット）</t>
    <rPh sb="0" eb="1">
      <t>ヨコ</t>
    </rPh>
    <rPh sb="1" eb="3">
      <t>ハイカン</t>
    </rPh>
    <rPh sb="4" eb="6">
      <t>ヒョウジュン</t>
    </rPh>
    <rPh sb="6" eb="8">
      <t>シヨウ</t>
    </rPh>
    <rPh sb="9" eb="11">
      <t>ナイブ</t>
    </rPh>
    <phoneticPr fontId="2"/>
  </si>
  <si>
    <t>オールシングル配線</t>
    <rPh sb="7" eb="9">
      <t>ハイセン</t>
    </rPh>
    <phoneticPr fontId="2"/>
  </si>
  <si>
    <t>U側</t>
    <rPh sb="1" eb="2">
      <t>ガワ</t>
    </rPh>
    <phoneticPr fontId="2"/>
  </si>
  <si>
    <t>両側</t>
    <rPh sb="0" eb="2">
      <t>リョウガワ</t>
    </rPh>
    <phoneticPr fontId="2"/>
  </si>
  <si>
    <t>オールダブル配線（標準仕様）</t>
    <rPh sb="6" eb="8">
      <t>ハイセン</t>
    </rPh>
    <rPh sb="9" eb="11">
      <t>ヒョウジュン</t>
    </rPh>
    <rPh sb="11" eb="13">
      <t>シヨウ</t>
    </rPh>
    <phoneticPr fontId="2"/>
  </si>
  <si>
    <t>Rc（標準仕様）</t>
    <rPh sb="3" eb="5">
      <t>ヒョウジュン</t>
    </rPh>
    <rPh sb="5" eb="7">
      <t>シヨウ</t>
    </rPh>
    <phoneticPr fontId="2"/>
  </si>
  <si>
    <t>φ6 交換形 ワンタッチ管継手</t>
    <rPh sb="12" eb="13">
      <t>カン</t>
    </rPh>
    <rPh sb="13" eb="14">
      <t>ツギ</t>
    </rPh>
    <rPh sb="14" eb="15">
      <t>テ</t>
    </rPh>
    <phoneticPr fontId="2"/>
  </si>
  <si>
    <t>φ1/4"交換形 ワンタッチ管継手</t>
    <rPh sb="14" eb="15">
      <t>カン</t>
    </rPh>
    <rPh sb="15" eb="16">
      <t>ツギ</t>
    </rPh>
    <rPh sb="16" eb="17">
      <t>テ</t>
    </rPh>
    <phoneticPr fontId="2"/>
  </si>
  <si>
    <t>EAポート（Aポート用排気ポート）</t>
    <rPh sb="10" eb="11">
      <t>ヨウ</t>
    </rPh>
    <rPh sb="11" eb="13">
      <t>ハイキ</t>
    </rPh>
    <phoneticPr fontId="2"/>
  </si>
  <si>
    <t>EBポート（Bポート用排気ポート）</t>
    <rPh sb="10" eb="11">
      <t>ヨウ</t>
    </rPh>
    <rPh sb="11" eb="13">
      <t>ハイキ</t>
    </rPh>
    <phoneticPr fontId="2"/>
  </si>
  <si>
    <t>← 使用できません（プラグ済）</t>
    <rPh sb="13" eb="14">
      <t>スミ</t>
    </rPh>
    <phoneticPr fontId="2"/>
  </si>
  <si>
    <t>切換え方式・上配管チェック</t>
    <rPh sb="6" eb="7">
      <t>ウエ</t>
    </rPh>
    <rPh sb="7" eb="9">
      <t>ハイカン</t>
    </rPh>
    <phoneticPr fontId="2"/>
  </si>
  <si>
    <t>←　使用しません</t>
    <rPh sb="2" eb="4">
      <t>シヨウ</t>
    </rPh>
    <phoneticPr fontId="2"/>
  </si>
  <si>
    <t>使用しません　→</t>
    <rPh sb="0" eb="2">
      <t>シヨウ</t>
    </rPh>
    <phoneticPr fontId="2"/>
  </si>
  <si>
    <t>配管接続口径“混合”(交換形継手のみ)</t>
    <rPh sb="0" eb="2">
      <t>ハイカン</t>
    </rPh>
    <rPh sb="2" eb="4">
      <t>セツゾク</t>
    </rPh>
    <rPh sb="4" eb="6">
      <t>コウケイ</t>
    </rPh>
    <rPh sb="7" eb="9">
      <t>コンゴウ</t>
    </rPh>
    <rPh sb="11" eb="13">
      <t>コウカン</t>
    </rPh>
    <rPh sb="13" eb="14">
      <t>カタ</t>
    </rPh>
    <rPh sb="14" eb="15">
      <t>ツギ</t>
    </rPh>
    <rPh sb="15" eb="16">
      <t>テ</t>
    </rPh>
    <phoneticPr fontId="2"/>
  </si>
  <si>
    <t xml:space="preserve">
※下記の場合は、配管接続“混合”を選択し、
　仕様書にて各連毎に指示下さい。
　1) 各連毎に接続径を指示する場合
　　　　→　交換形継手のみ混合が可能
　2) “上配管”バルブを混載する場合</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t>
    </rPh>
    <rPh sb="35" eb="36">
      <t>クダ</t>
    </rPh>
    <rPh sb="45" eb="47">
      <t>カクレン</t>
    </rPh>
    <rPh sb="47" eb="48">
      <t>ゴト</t>
    </rPh>
    <rPh sb="49" eb="51">
      <t>セツゾク</t>
    </rPh>
    <rPh sb="51" eb="52">
      <t>ケイ</t>
    </rPh>
    <rPh sb="53" eb="55">
      <t>シジ</t>
    </rPh>
    <rPh sb="57" eb="59">
      <t>バアイ</t>
    </rPh>
    <rPh sb="66" eb="68">
      <t>コウカン</t>
    </rPh>
    <rPh sb="68" eb="69">
      <t>カタ</t>
    </rPh>
    <rPh sb="69" eb="70">
      <t>ツギ</t>
    </rPh>
    <rPh sb="70" eb="71">
      <t>テ</t>
    </rPh>
    <rPh sb="73" eb="75">
      <t>コンゴウ</t>
    </rPh>
    <rPh sb="76" eb="78">
      <t>カノウ</t>
    </rPh>
    <rPh sb="84" eb="85">
      <t>ウエ</t>
    </rPh>
    <rPh sb="85" eb="87">
      <t>ハイカン</t>
    </rPh>
    <rPh sb="92" eb="94">
      <t>コンサイ</t>
    </rPh>
    <rPh sb="96" eb="98">
      <t>バアイ</t>
    </rPh>
    <phoneticPr fontId="2"/>
  </si>
  <si>
    <t>シングル配線仕様ベースチェック</t>
    <rPh sb="4" eb="6">
      <t>ハイセン</t>
    </rPh>
    <rPh sb="6" eb="8">
      <t>シヨウ</t>
    </rPh>
    <phoneticPr fontId="2"/>
  </si>
  <si>
    <t>Ｐ，Ｅポートのねじ種類の選択となります。</t>
    <rPh sb="9" eb="11">
      <t>シュルイ</t>
    </rPh>
    <rPh sb="12" eb="14">
      <t>センタク</t>
    </rPh>
    <phoneticPr fontId="2"/>
  </si>
  <si>
    <t xml:space="preserve">Ａ，Ｂポートがねじ配管の場合（M5X0.8を除く)は、Ｐ，Ｅ，Ａ，Ｂポートのねじ種類となります。
</t>
    <rPh sb="9" eb="11">
      <t>ハイカン</t>
    </rPh>
    <rPh sb="12" eb="14">
      <t>バアイ</t>
    </rPh>
    <rPh sb="22" eb="23">
      <t>ノゾ</t>
    </rPh>
    <rPh sb="40" eb="42">
      <t>シュルイ</t>
    </rPh>
    <phoneticPr fontId="2"/>
  </si>
  <si>
    <t>← プラグ以外のみ可</t>
    <rPh sb="5" eb="7">
      <t>イガイ</t>
    </rPh>
    <rPh sb="9" eb="10">
      <t>カ</t>
    </rPh>
    <phoneticPr fontId="2"/>
  </si>
  <si>
    <t>プラグ以外のみ可 →</t>
    <rPh sb="3" eb="5">
      <t>イガイ</t>
    </rPh>
    <rPh sb="7" eb="8">
      <t>カ</t>
    </rPh>
    <phoneticPr fontId="2"/>
  </si>
  <si>
    <t>※A,Bポート管接続口径にエラーがあります</t>
    <rPh sb="7" eb="8">
      <t>カン</t>
    </rPh>
    <rPh sb="8" eb="10">
      <t>セツゾク</t>
    </rPh>
    <rPh sb="10" eb="12">
      <t>コウケイ</t>
    </rPh>
    <phoneticPr fontId="2"/>
  </si>
  <si>
    <t>連別のA,Bポート口径指定が入力されています。
ベース型式：『A,Bポート管接続口径』で‘M’混合を指定下さい。</t>
    <rPh sb="14" eb="16">
      <t>ニュウリョク</t>
    </rPh>
    <phoneticPr fontId="2"/>
  </si>
  <si>
    <t>切換・シール組合せエラー</t>
    <rPh sb="0" eb="2">
      <t>キリカ</t>
    </rPh>
    <rPh sb="6" eb="8">
      <t>クミアワ</t>
    </rPh>
    <phoneticPr fontId="2"/>
  </si>
  <si>
    <t>"P"はＡ，Ｂポート混合：Mの場合のみ使用可能です</t>
    <rPh sb="10" eb="12">
      <t>コンゴウ</t>
    </rPh>
    <rPh sb="15" eb="17">
      <t>バアイ</t>
    </rPh>
    <rPh sb="19" eb="21">
      <t>シヨウ</t>
    </rPh>
    <rPh sb="21" eb="23">
      <t>カノウ</t>
    </rPh>
    <phoneticPr fontId="2"/>
  </si>
  <si>
    <t>配管接続指示に漏れが有ります</t>
    <rPh sb="0" eb="2">
      <t>ハイカン</t>
    </rPh>
    <rPh sb="2" eb="4">
      <t>セツゾク</t>
    </rPh>
    <rPh sb="4" eb="6">
      <t>シジ</t>
    </rPh>
    <rPh sb="7" eb="8">
      <t>モ</t>
    </rPh>
    <rPh sb="10" eb="11">
      <t>ア</t>
    </rPh>
    <phoneticPr fontId="2"/>
  </si>
  <si>
    <t>G</t>
  </si>
  <si>
    <t>L</t>
  </si>
  <si>
    <t>必須項目に入力漏れがあります</t>
    <phoneticPr fontId="2"/>
  </si>
  <si>
    <t>型式構成エラーがあります</t>
    <phoneticPr fontId="2"/>
  </si>
  <si>
    <t>φ8 交換形 ワンタッチ管継手</t>
    <rPh sb="12" eb="13">
      <t>カン</t>
    </rPh>
    <rPh sb="13" eb="14">
      <t>ツギ</t>
    </rPh>
    <rPh sb="14" eb="15">
      <t>テ</t>
    </rPh>
    <phoneticPr fontId="2"/>
  </si>
  <si>
    <t>φ5/16"固定形 ワンタッチ管継手</t>
    <rPh sb="15" eb="16">
      <t>カン</t>
    </rPh>
    <rPh sb="16" eb="17">
      <t>ツギ</t>
    </rPh>
    <rPh sb="17" eb="18">
      <t>テ</t>
    </rPh>
    <phoneticPr fontId="2"/>
  </si>
  <si>
    <t>φ5/16"交換形 ワンタッチ管継手</t>
    <rPh sb="15" eb="16">
      <t>カン</t>
    </rPh>
    <rPh sb="16" eb="17">
      <t>ツギ</t>
    </rPh>
    <rPh sb="17" eb="18">
      <t>テ</t>
    </rPh>
    <phoneticPr fontId="2"/>
  </si>
  <si>
    <t>φ8 固定形 ワンタッチ管継手</t>
    <rPh sb="12" eb="13">
      <t>カン</t>
    </rPh>
    <rPh sb="13" eb="14">
      <t>ツギ</t>
    </rPh>
    <rPh sb="14" eb="15">
      <t>テ</t>
    </rPh>
    <phoneticPr fontId="2"/>
  </si>
  <si>
    <t>B</t>
  </si>
  <si>
    <t>C</t>
  </si>
  <si>
    <t>D</t>
  </si>
  <si>
    <t>E</t>
  </si>
  <si>
    <t>PA</t>
  </si>
  <si>
    <t>F</t>
  </si>
  <si>
    <t>H</t>
  </si>
  <si>
    <t>J</t>
  </si>
  <si>
    <t>K</t>
  </si>
  <si>
    <t>PB</t>
  </si>
  <si>
    <t>M</t>
  </si>
  <si>
    <t>PC</t>
  </si>
  <si>
    <t>N</t>
  </si>
  <si>
    <t>PD</t>
  </si>
  <si>
    <t>PE</t>
  </si>
  <si>
    <t>PF</t>
  </si>
  <si>
    <t>M-5P</t>
  </si>
  <si>
    <t>AN120-M5</t>
  </si>
  <si>
    <t>KQ2P-06</t>
  </si>
  <si>
    <t>KQ2P-08</t>
  </si>
  <si>
    <t>51型　裏配管形</t>
    <rPh sb="2" eb="3">
      <t>ガタ</t>
    </rPh>
    <rPh sb="4" eb="5">
      <t>ウラ</t>
    </rPh>
    <rPh sb="5" eb="7">
      <t>ハイカン</t>
    </rPh>
    <rPh sb="7" eb="8">
      <t>カタ</t>
    </rPh>
    <phoneticPr fontId="2"/>
  </si>
  <si>
    <t>裏配管形　プラグイン金属ベース</t>
    <rPh sb="0" eb="1">
      <t>ウラ</t>
    </rPh>
    <rPh sb="10" eb="12">
      <t>キンゾク</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</si>
  <si>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</si>
  <si>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配管・パイロット仕様</t>
    <rPh sb="0" eb="2">
      <t>ハイカン</t>
    </rPh>
    <rPh sb="8" eb="10">
      <t>シヨウ</t>
    </rPh>
    <phoneticPr fontId="2"/>
  </si>
  <si>
    <t>裏配管・標準仕様（内部パイロット）</t>
    <rPh sb="0" eb="1">
      <t>ウラ</t>
    </rPh>
    <rPh sb="1" eb="3">
      <t>ハイカン</t>
    </rPh>
    <rPh sb="4" eb="6">
      <t>ヒョウジュン</t>
    </rPh>
    <rPh sb="6" eb="8">
      <t>シヨウ</t>
    </rPh>
    <rPh sb="9" eb="11">
      <t>ナイブ</t>
    </rPh>
    <phoneticPr fontId="2"/>
  </si>
  <si>
    <t>L</t>
    <phoneticPr fontId="2"/>
  </si>
  <si>
    <t>S</t>
    <phoneticPr fontId="2"/>
  </si>
  <si>
    <t>ユーザ
CD</t>
    <phoneticPr fontId="2"/>
  </si>
  <si>
    <t>D側</t>
    <phoneticPr fontId="2"/>
  </si>
  <si>
    <t>U側</t>
    <phoneticPr fontId="2"/>
  </si>
  <si>
    <t>-</t>
    <phoneticPr fontId="2"/>
  </si>
  <si>
    <t>SY30M-24-1A</t>
    <phoneticPr fontId="2"/>
  </si>
  <si>
    <t>SUP.ブロッキングディスク</t>
    <phoneticPr fontId="2"/>
  </si>
  <si>
    <t>SY30M-40-1A</t>
    <phoneticPr fontId="2"/>
  </si>
  <si>
    <t>50R</t>
    <phoneticPr fontId="2"/>
  </si>
  <si>
    <t>※型式構成エラー
　11連以上は、'両側'になります</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</si>
  <si>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</si>
  <si>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</si>
  <si>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</si>
  <si>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TB00028</t>
  </si>
  <si>
    <t>SY5000-9-2</t>
  </si>
  <si>
    <t>KQ2S09-35AS</t>
  </si>
  <si>
    <t>KQ2S08-02AS</t>
  </si>
  <si>
    <t>KQ2S07-35AS</t>
  </si>
  <si>
    <t>KQ2S06-02AS</t>
  </si>
  <si>
    <t>KQ2H09-U02A</t>
  </si>
  <si>
    <t>KQ2H09-35AS</t>
  </si>
  <si>
    <t>KQ2H08-02AS</t>
  </si>
  <si>
    <t>KQ2H07-U02A</t>
  </si>
  <si>
    <t>KQ2H07-35AS</t>
  </si>
  <si>
    <t>KQ2H06-02AS</t>
  </si>
  <si>
    <t>KQ2H05-U02A</t>
  </si>
  <si>
    <t>KQ2H05-35AS</t>
  </si>
  <si>
    <t>KQ2H04-02AS</t>
  </si>
  <si>
    <t>KQ2H03-U02A</t>
  </si>
  <si>
    <t>KQ2H03-35AS</t>
  </si>
  <si>
    <t>KQ2H07-M5A</t>
  </si>
  <si>
    <t>KQ2H06-M5A</t>
  </si>
  <si>
    <t>KQ2H04-M5A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</si>
  <si>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</si>
  <si>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セット</t>
    <phoneticPr fontId="2"/>
  </si>
  <si>
    <t>マニホールドベース</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</si>
  <si>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</si>
  <si>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</si>
  <si>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</si>
  <si>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</si>
  <si>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</si>
  <si>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</si>
  <si>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</si>
  <si>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</si>
  <si>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</si>
  <si>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</si>
  <si>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</si>
  <si>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</si>
  <si>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</si>
  <si>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</si>
  <si>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</si>
  <si>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</si>
  <si>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</si>
  <si>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</si>
  <si>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</si>
  <si>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</si>
  <si>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</si>
  <si>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</si>
  <si>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</si>
  <si>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</si>
  <si>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マニホールドベース：</t>
    <phoneticPr fontId="2"/>
  </si>
  <si>
    <t>連です</t>
    <phoneticPr fontId="2"/>
  </si>
  <si>
    <t>D側</t>
    <phoneticPr fontId="2"/>
  </si>
  <si>
    <t>D側</t>
    <phoneticPr fontId="2"/>
  </si>
  <si>
    <t>U側</t>
    <phoneticPr fontId="2"/>
  </si>
  <si>
    <t>U側</t>
    <phoneticPr fontId="2"/>
  </si>
  <si>
    <t>-</t>
    <phoneticPr fontId="2"/>
  </si>
  <si>
    <t>　パイロットオプション</t>
    <phoneticPr fontId="2"/>
  </si>
  <si>
    <t>Aポート (A')</t>
    <phoneticPr fontId="2"/>
  </si>
  <si>
    <t>Bポート (B')</t>
    <phoneticPr fontId="2"/>
  </si>
  <si>
    <t>ブランキングプレート</t>
    <phoneticPr fontId="2"/>
  </si>
  <si>
    <t>マニホールドオプション</t>
    <phoneticPr fontId="2"/>
  </si>
  <si>
    <t>1：ｼﾝｸﾞﾙ、2：ﾀﾞﾌﾞﾙ MAX:24</t>
    <phoneticPr fontId="2"/>
  </si>
  <si>
    <t>SY30M-40-2A　　x2</t>
    <phoneticPr fontId="2"/>
  </si>
  <si>
    <t>SY30M-120-1A-□</t>
    <phoneticPr fontId="2"/>
  </si>
  <si>
    <t>Aポート</t>
    <phoneticPr fontId="2"/>
  </si>
  <si>
    <t>-</t>
    <phoneticPr fontId="2"/>
  </si>
  <si>
    <t>Bポート</t>
    <phoneticPr fontId="2"/>
  </si>
  <si>
    <t>-</t>
    <phoneticPr fontId="2"/>
  </si>
  <si>
    <t>TB00002</t>
  </si>
  <si>
    <t>1Setあたり</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</si>
  <si>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</si>
  <si>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</si>
  <si>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</si>
  <si>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</si>
  <si>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</si>
  <si>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</si>
  <si>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</si>
  <si>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</si>
  <si>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</si>
  <si>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</si>
  <si>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</si>
  <si>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</si>
  <si>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※ベースオプションにエラーが有ります</t>
    <phoneticPr fontId="2"/>
  </si>
  <si>
    <t>※連数外の選択項目が残っています</t>
    <phoneticPr fontId="2"/>
  </si>
  <si>
    <t>→ →|</t>
    <phoneticPr fontId="2"/>
  </si>
  <si>
    <t>→ →</t>
    <phoneticPr fontId="2"/>
  </si>
  <si>
    <t>X,XX＝組合せできません</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</si>
  <si>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</si>
  <si>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</si>
  <si>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</si>
  <si>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</si>
  <si>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</si>
  <si>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</si>
  <si>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</si>
  <si>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</si>
  <si>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</si>
  <si>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</si>
  <si>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</si>
  <si>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</si>
  <si>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</si>
  <si>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!!=ブランキングプレート部選択不可</t>
    <rPh sb="13" eb="14">
      <t>ブ</t>
    </rPh>
    <rPh sb="14" eb="16">
      <t>センタク</t>
    </rPh>
    <rPh sb="16" eb="18">
      <t>フカ</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</si>
  <si>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</si>
  <si>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</si>
  <si>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No</t>
  </si>
  <si>
    <t>配管ロングエルボ（配管サイズ指定）</t>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</si>
  <si>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</si>
  <si>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</si>
  <si>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</si>
  <si>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</si>
  <si>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</si>
  <si>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</si>
  <si>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</si>
  <si>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t>
    <phoneticPr fontId="2"/>
  </si>
  <si>
    <t>E</t>
    <phoneticPr fontId="2"/>
  </si>
  <si>
    <t>配線方法</t>
    <rPh sb="0" eb="2">
      <t>ハイセン</t>
    </rPh>
    <rPh sb="2" eb="4">
      <t>ホウホウ</t>
    </rPh>
    <phoneticPr fontId="2"/>
  </si>
  <si>
    <t>フラットケーブル (10極)</t>
    <rPh sb="12" eb="13">
      <t>キョク</t>
    </rPh>
    <phoneticPr fontId="2"/>
  </si>
  <si>
    <t>Dサブコネクタ (25極)</t>
    <rPh sb="11" eb="12">
      <t>キョク</t>
    </rPh>
    <phoneticPr fontId="2"/>
  </si>
  <si>
    <t>フラットケーブル (26極)</t>
    <rPh sb="12" eb="13">
      <t>キョク</t>
    </rPh>
    <phoneticPr fontId="2"/>
  </si>
  <si>
    <t>フラットケーブル (20極)</t>
    <rPh sb="12" eb="13">
      <t>キョク</t>
    </rPh>
    <phoneticPr fontId="2"/>
  </si>
  <si>
    <t>PCワイヤリング (20極)</t>
    <rPh sb="12" eb="13">
      <t>キョク</t>
    </rPh>
    <phoneticPr fontId="2"/>
  </si>
  <si>
    <t>連数</t>
    <rPh sb="0" eb="1">
      <t>レン</t>
    </rPh>
    <rPh sb="1" eb="2">
      <t>スウ</t>
    </rPh>
    <phoneticPr fontId="2"/>
  </si>
  <si>
    <t>備考</t>
    <rPh sb="0" eb="2">
      <t>ビコウ</t>
    </rPh>
    <phoneticPr fontId="2"/>
  </si>
  <si>
    <t>オールダブル配線仕様</t>
    <rPh sb="6" eb="8">
      <t>ハイセン</t>
    </rPh>
    <rPh sb="8" eb="10">
      <t>シヨウ</t>
    </rPh>
    <phoneticPr fontId="2"/>
  </si>
  <si>
    <t>この連数は選択できません</t>
    <rPh sb="2" eb="3">
      <t>レン</t>
    </rPh>
    <rPh sb="3" eb="4">
      <t>スウ</t>
    </rPh>
    <rPh sb="5" eb="7">
      <t>センタク</t>
    </rPh>
    <phoneticPr fontId="2"/>
  </si>
  <si>
    <t>最大"</t>
    <rPh sb="0" eb="2">
      <t>サイダイ</t>
    </rPh>
    <phoneticPr fontId="2"/>
  </si>
  <si>
    <t>連"となります</t>
    <rPh sb="0" eb="1">
      <t>レン</t>
    </rPh>
    <phoneticPr fontId="2"/>
  </si>
  <si>
    <t>|</t>
    <phoneticPr fontId="2"/>
  </si>
  <si>
    <t>オールシングル配線仕様</t>
    <rPh sb="7" eb="9">
      <t>ハイセン</t>
    </rPh>
    <rPh sb="9" eb="11">
      <t>シヨウ</t>
    </rPh>
    <phoneticPr fontId="2"/>
  </si>
  <si>
    <t>PH</t>
    <phoneticPr fontId="2"/>
  </si>
  <si>
    <t>※シリアル伝送（EX510対応）は別ファイルになります</t>
    <rPh sb="5" eb="7">
      <t>デンソウ</t>
    </rPh>
    <rPh sb="13" eb="15">
      <t>タイオウ</t>
    </rPh>
    <rPh sb="17" eb="18">
      <t>ベツ</t>
    </rPh>
    <phoneticPr fontId="2"/>
  </si>
  <si>
    <t>プラグイン金属ベース</t>
    <rPh sb="5" eb="7">
      <t>キンゾク</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</si>
  <si>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</si>
  <si>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</si>
  <si>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</si>
  <si>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</si>
  <si>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オプションのケーブルAss'yを付属する場合ケーブル長さを指定：</t>
    <phoneticPr fontId="2"/>
  </si>
  <si>
    <t>型式：</t>
  </si>
  <si>
    <t>AXT100-DS25-</t>
    <phoneticPr fontId="2"/>
  </si>
  <si>
    <t>SY30M-DS25-</t>
    <phoneticPr fontId="2"/>
  </si>
  <si>
    <t>AXT100-FC10-</t>
    <phoneticPr fontId="2"/>
  </si>
  <si>
    <t>AXT100-FC20-</t>
    <phoneticPr fontId="2"/>
  </si>
  <si>
    <t>AXT100-FC26-</t>
    <phoneticPr fontId="2"/>
  </si>
  <si>
    <t>AXT100-MC26-</t>
    <phoneticPr fontId="2"/>
  </si>
  <si>
    <t>Dサブ25極</t>
    <rPh sb="5" eb="6">
      <t>キョク</t>
    </rPh>
    <phoneticPr fontId="2"/>
  </si>
  <si>
    <t>IP67対応 Dサブ25極</t>
    <rPh sb="4" eb="6">
      <t>タイオウ</t>
    </rPh>
    <rPh sb="12" eb="13">
      <t>キョク</t>
    </rPh>
    <phoneticPr fontId="2"/>
  </si>
  <si>
    <t>フラットケーブル10極</t>
    <rPh sb="10" eb="11">
      <t>キョク</t>
    </rPh>
    <phoneticPr fontId="2"/>
  </si>
  <si>
    <t>フラットケーブル20極</t>
    <rPh sb="10" eb="11">
      <t>キョク</t>
    </rPh>
    <phoneticPr fontId="2"/>
  </si>
  <si>
    <t>フラットケーブル26極</t>
    <rPh sb="10" eb="11">
      <t>キョク</t>
    </rPh>
    <phoneticPr fontId="2"/>
  </si>
  <si>
    <t>マルチコネクタ26極</t>
    <rPh sb="9" eb="10">
      <t>キョク</t>
    </rPh>
    <phoneticPr fontId="2"/>
  </si>
  <si>
    <t>1.5m</t>
    <phoneticPr fontId="2"/>
  </si>
  <si>
    <t>3m</t>
    <phoneticPr fontId="2"/>
  </si>
  <si>
    <t>5m</t>
    <phoneticPr fontId="2"/>
  </si>
  <si>
    <t>1/4</t>
  </si>
  <si>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</si>
  <si>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</si>
  <si>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</si>
  <si>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</si>
  <si>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</si>
  <si>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</si>
  <si>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必須</t>
    <rPh sb="0" eb="2">
      <t>ヒッス</t>
    </rPh>
    <phoneticPr fontId="2"/>
  </si>
  <si>
    <t>　シール方式</t>
    <phoneticPr fontId="2"/>
  </si>
  <si>
    <t>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</si>
  <si>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</si>
  <si>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</si>
  <si>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r>
      <t>ＳＹ７０００</t>
    </r>
    <r>
      <rPr>
        <b/>
        <i/>
        <sz val="18"/>
        <rFont val="ＭＳ Ｐゴシック"/>
        <family val="3"/>
        <charset val="128"/>
      </rPr>
      <t>　Ｓｅｒｉｅｓ</t>
    </r>
    <phoneticPr fontId="2"/>
  </si>
  <si>
    <t>ＳＹ７０００　Ｓｅｒｉｅｓ</t>
    <phoneticPr fontId="2"/>
  </si>
  <si>
    <t>φ10 固定形 ワンタッチ管継手</t>
    <rPh sb="13" eb="14">
      <t>カン</t>
    </rPh>
    <rPh sb="14" eb="15">
      <t>ツギ</t>
    </rPh>
    <rPh sb="15" eb="16">
      <t>テ</t>
    </rPh>
    <phoneticPr fontId="2"/>
  </si>
  <si>
    <t>φ10 交換形 ワンタッチ管継手</t>
    <rPh sb="13" eb="14">
      <t>カン</t>
    </rPh>
    <rPh sb="14" eb="15">
      <t>ツギ</t>
    </rPh>
    <rPh sb="15" eb="16">
      <t>テ</t>
    </rPh>
    <phoneticPr fontId="2"/>
  </si>
  <si>
    <t>φ12 交換形 ワンタッチ管継手</t>
  </si>
  <si>
    <t>φ3/8"固定形 ワンタッチ管継手</t>
    <rPh sb="14" eb="15">
      <t>カン</t>
    </rPh>
    <rPh sb="15" eb="16">
      <t>ツギ</t>
    </rPh>
    <rPh sb="16" eb="17">
      <t>テ</t>
    </rPh>
    <phoneticPr fontId="2"/>
  </si>
  <si>
    <t>φ3/8"交換形 ワンタッチ管継手</t>
    <rPh sb="14" eb="15">
      <t>カン</t>
    </rPh>
    <rPh sb="15" eb="16">
      <t>ツギ</t>
    </rPh>
    <rPh sb="16" eb="17">
      <t>テ</t>
    </rPh>
    <phoneticPr fontId="2"/>
  </si>
  <si>
    <t>02</t>
  </si>
  <si>
    <t>C8</t>
  </si>
  <si>
    <t>C10</t>
  </si>
  <si>
    <t>KC6</t>
  </si>
  <si>
    <t>KC8</t>
  </si>
  <si>
    <t>KC10</t>
  </si>
  <si>
    <t>KC12</t>
  </si>
  <si>
    <t>N9</t>
  </si>
  <si>
    <t>N11</t>
  </si>
  <si>
    <t>KN7</t>
  </si>
  <si>
    <t>KN9</t>
  </si>
  <si>
    <t>KN11</t>
  </si>
  <si>
    <t>ＳＹ７０００　Ｓｅｒｉｅｓ</t>
    <phoneticPr fontId="2"/>
  </si>
  <si>
    <t>SS5Y7-51シリーズマニホールド仕様書</t>
    <rPh sb="18" eb="21">
      <t>シヨウショ</t>
    </rPh>
    <phoneticPr fontId="2"/>
  </si>
  <si>
    <t>SY70M-26-2A</t>
    <phoneticPr fontId="2"/>
  </si>
  <si>
    <t>SY70M-38-1A-□</t>
    <phoneticPr fontId="2"/>
  </si>
  <si>
    <t>SY70M-38-2A-□</t>
    <phoneticPr fontId="2"/>
  </si>
  <si>
    <t>SY70M-38-3A-□</t>
    <phoneticPr fontId="2"/>
  </si>
  <si>
    <t>SY70M-39-1A-□</t>
    <phoneticPr fontId="2"/>
  </si>
  <si>
    <t>SY70M-39-2A-□</t>
    <phoneticPr fontId="2"/>
  </si>
  <si>
    <t>SY70M-39-3A-□</t>
    <phoneticPr fontId="2"/>
  </si>
  <si>
    <t>SY70M-50-1A</t>
    <phoneticPr fontId="2"/>
  </si>
  <si>
    <t>SY70M-60-1A</t>
    <phoneticPr fontId="2"/>
  </si>
  <si>
    <t>SY70M-□-□-□</t>
    <phoneticPr fontId="2"/>
  </si>
  <si>
    <t>C6</t>
  </si>
  <si>
    <t>C12</t>
  </si>
  <si>
    <t>N7</t>
  </si>
  <si>
    <t>02F</t>
  </si>
  <si>
    <t>02N</t>
  </si>
  <si>
    <t>02T</t>
  </si>
  <si>
    <t>BD</t>
  </si>
  <si>
    <t>Z</t>
  </si>
  <si>
    <t>AB</t>
  </si>
  <si>
    <t>A</t>
  </si>
  <si>
    <t>BE</t>
  </si>
  <si>
    <t>Y</t>
  </si>
  <si>
    <t>AA</t>
  </si>
  <si>
    <t>R</t>
  </si>
  <si>
    <t>S</t>
  </si>
  <si>
    <t>T</t>
  </si>
  <si>
    <t>W</t>
  </si>
  <si>
    <t>L6</t>
  </si>
  <si>
    <t>L8</t>
  </si>
  <si>
    <t>L10</t>
  </si>
  <si>
    <t>L12</t>
  </si>
  <si>
    <t>LN11</t>
  </si>
  <si>
    <t>P</t>
  </si>
  <si>
    <t>AD</t>
  </si>
  <si>
    <t>AE</t>
  </si>
  <si>
    <t>AF</t>
  </si>
  <si>
    <t>AG</t>
  </si>
  <si>
    <t>AH</t>
  </si>
  <si>
    <t>AJ</t>
  </si>
  <si>
    <t>AK</t>
  </si>
  <si>
    <t>AL</t>
  </si>
  <si>
    <t>AM</t>
  </si>
  <si>
    <t>AN</t>
  </si>
  <si>
    <t>AR</t>
  </si>
  <si>
    <t>AS</t>
  </si>
  <si>
    <t>AT</t>
  </si>
  <si>
    <t>AW</t>
  </si>
  <si>
    <t>AX</t>
  </si>
  <si>
    <t>BF</t>
  </si>
  <si>
    <t>BG</t>
  </si>
  <si>
    <t>AY</t>
  </si>
  <si>
    <t>AZ</t>
  </si>
  <si>
    <t>BA</t>
  </si>
  <si>
    <t>BB</t>
  </si>
  <si>
    <t>BC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</si>
  <si>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</si>
  <si>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</si>
  <si>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</si>
  <si>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</si>
  <si>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</si>
  <si>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</si>
  <si>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</si>
  <si>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</si>
  <si>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</si>
  <si>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</si>
  <si>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</si>
  <si>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</si>
  <si>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</si>
  <si>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</si>
  <si>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</si>
  <si>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</si>
  <si>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</si>
  <si>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</si>
  <si>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</si>
  <si>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</si>
  <si>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</si>
  <si>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</si>
  <si>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</si>
  <si>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</si>
  <si>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</si>
  <si>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</si>
  <si>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</si>
  <si>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</si>
  <si>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</si>
  <si>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</si>
  <si>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</si>
  <si>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</si>
  <si>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</si>
  <si>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</si>
  <si>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</si>
  <si>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</si>
  <si>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</si>
  <si>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</si>
  <si>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</si>
  <si>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</si>
  <si>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</si>
  <si>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</si>
  <si>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</si>
  <si>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KQ2S10-02AS</t>
  </si>
  <si>
    <t>KQ2S11-35AS</t>
  </si>
  <si>
    <t>KQ2P-09</t>
  </si>
  <si>
    <t>KQ2P-10</t>
  </si>
  <si>
    <t>KQ2P-11</t>
  </si>
  <si>
    <t>KQ2P-12</t>
  </si>
  <si>
    <t>KQ2H08-03AS</t>
  </si>
  <si>
    <t>KQ2H10-03AS</t>
  </si>
  <si>
    <t>KQ2H12-03AS</t>
  </si>
  <si>
    <t>KQ2S08-03AS</t>
  </si>
  <si>
    <t>KQ2S10-03AS</t>
  </si>
  <si>
    <t>KQ2S12-03AS</t>
  </si>
  <si>
    <t>KQ2H09-36AS</t>
  </si>
  <si>
    <t>KQ2H11-36AS</t>
  </si>
  <si>
    <t>KQ2H13-36AS</t>
  </si>
  <si>
    <t>KQ2S09-36AS</t>
  </si>
  <si>
    <t>KQ2S11-36AS</t>
  </si>
  <si>
    <t>KQ2S13-36AS</t>
  </si>
  <si>
    <t>KQ2H09-U03A</t>
  </si>
  <si>
    <t>KQ2H11-U03A</t>
  </si>
  <si>
    <t>KQ2H13-U03A</t>
  </si>
  <si>
    <t>KQ2P-07</t>
  </si>
  <si>
    <t>AN30-03</t>
  </si>
  <si>
    <t>AN30-N03</t>
  </si>
  <si>
    <t>TB00155</t>
  </si>
  <si>
    <t>TB00030</t>
  </si>
  <si>
    <t>SY9000-17-1</t>
  </si>
  <si>
    <t>(ポートプラグ_VVQ2000-58A)</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</si>
  <si>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</si>
  <si>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</si>
  <si>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</si>
  <si>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</si>
  <si>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</si>
  <si>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</si>
  <si>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</si>
  <si>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</si>
  <si>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</si>
  <si>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</si>
  <si>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</si>
  <si>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</si>
  <si>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</si>
  <si>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</si>
  <si>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</si>
  <si>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</si>
  <si>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</si>
  <si>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</si>
  <si>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</si>
  <si>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</si>
  <si>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</si>
  <si>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</si>
  <si>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</si>
  <si>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</si>
  <si>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</si>
  <si>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</si>
  <si>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</si>
  <si>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</si>
  <si>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</si>
  <si>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</si>
  <si>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</si>
  <si>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</si>
  <si>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</si>
  <si>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</si>
  <si>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CA</t>
  </si>
  <si>
    <t>CB</t>
  </si>
  <si>
    <t>BH</t>
  </si>
  <si>
    <t>BJ</t>
  </si>
  <si>
    <t>BK</t>
  </si>
  <si>
    <t>BL</t>
  </si>
  <si>
    <t>BM</t>
  </si>
  <si>
    <t>BN</t>
  </si>
  <si>
    <t>BR</t>
  </si>
  <si>
    <t>KQ2L08-03AS</t>
  </si>
  <si>
    <t>KQ2L10-03AS</t>
  </si>
  <si>
    <t>KQ2L12-03AS</t>
  </si>
  <si>
    <t>KQ2L09-36AS</t>
  </si>
  <si>
    <t>KQ2L11-36AS</t>
  </si>
  <si>
    <t>KQ2L13-36AS</t>
  </si>
  <si>
    <t>KQ2L09-U03A</t>
  </si>
  <si>
    <t>KQ2L11-U03A</t>
  </si>
  <si>
    <t>KQ2L13-U03A</t>
  </si>
  <si>
    <t>G</t>
    <phoneticPr fontId="2"/>
  </si>
  <si>
    <t>NPT</t>
    <phoneticPr fontId="2"/>
  </si>
  <si>
    <t>NPTF</t>
    <phoneticPr fontId="2"/>
  </si>
  <si>
    <t>F</t>
    <phoneticPr fontId="2"/>
  </si>
  <si>
    <t>N</t>
    <phoneticPr fontId="2"/>
  </si>
  <si>
    <t>T</t>
    <phoneticPr fontId="2"/>
  </si>
  <si>
    <t>DINレール取付（DINレールなし）</t>
    <phoneticPr fontId="2"/>
  </si>
  <si>
    <t>※型式構成エラー
　連数＝レール長さ（標準長さ）の場合は、
　DINレール取付(DINレール付)を選択下さい</t>
    <phoneticPr fontId="2"/>
  </si>
  <si>
    <t>D</t>
    <phoneticPr fontId="2"/>
  </si>
  <si>
    <t>D0</t>
    <phoneticPr fontId="2"/>
  </si>
  <si>
    <t>A1</t>
    <phoneticPr fontId="2"/>
  </si>
  <si>
    <t>A</t>
    <phoneticPr fontId="2"/>
  </si>
  <si>
    <t>B</t>
    <phoneticPr fontId="2"/>
  </si>
  <si>
    <t>C8</t>
    <phoneticPr fontId="2"/>
  </si>
  <si>
    <t>N9</t>
    <phoneticPr fontId="2"/>
  </si>
  <si>
    <t>C</t>
    <phoneticPr fontId="2"/>
  </si>
  <si>
    <t>→</t>
    <phoneticPr fontId="2"/>
  </si>
  <si>
    <t>D</t>
    <phoneticPr fontId="2"/>
  </si>
  <si>
    <t>E</t>
    <phoneticPr fontId="2"/>
  </si>
  <si>
    <t>F</t>
    <phoneticPr fontId="2"/>
  </si>
  <si>
    <t>G</t>
    <phoneticPr fontId="2"/>
  </si>
  <si>
    <t>Ｈ</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</si>
  <si>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</si>
  <si>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</si>
  <si>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</si>
  <si>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</si>
  <si>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</si>
  <si>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</si>
  <si>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</si>
  <si>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</si>
  <si>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※A,Bポート混合配管'M'選択時</t>
    <phoneticPr fontId="2"/>
  </si>
  <si>
    <t>L</t>
    <phoneticPr fontId="2"/>
  </si>
  <si>
    <t>主配管(P,Eポート)取出し方向指示下さい→→|</t>
    <phoneticPr fontId="2"/>
  </si>
  <si>
    <t>|←←左のセルをクリックでプルダウンメニュー表示</t>
    <phoneticPr fontId="2"/>
  </si>
  <si>
    <t>← 使用できません（プラグ済）</t>
    <phoneticPr fontId="2"/>
  </si>
  <si>
    <t>使用できません（プラグ済） →</t>
    <phoneticPr fontId="2"/>
  </si>
  <si>
    <t>配管ショートエルボ（配管サイズ指定）</t>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</si>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</sst>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3"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10"/>
      <color indexed="12"/>
      <name val="ＭＳ Ｐゴシック"/>
      <family val="3"/>
      <charset val="128"/>
    </font>
    <font>
      <sz val="24"/>
      <name val="ＭＳ Ｐゴシック"/>
      <family val="3"/>
      <charset val="128"/>
    </font>
    <font>
      <sz val="10"/>
      <color indexed="81"/>
      <name val="ＭＳ ゴシック"/>
      <family val="3"/>
      <charset val="128"/>
    </font>
    <font>
      <b/>
      <sz val="9"/>
      <color indexed="12"/>
      <name val="ＭＳ ゴシック"/>
      <family val="3"/>
      <charset val="128"/>
    </font>
    <font>
      <b/>
      <sz val="10"/>
      <color indexed="12"/>
      <name val="ＭＳ ゴシック"/>
      <family val="3"/>
      <charset val="128"/>
    </font>
    <font>
      <b/>
      <sz val="11"/>
      <color indexed="81"/>
      <name val="ＭＳ ゴシック"/>
      <family val="3"/>
      <charset val="128"/>
    </font>
    <font>
      <sz val="10"/>
      <color indexed="10"/>
      <name val="ＭＳ ゴシック"/>
      <family val="3"/>
      <charset val="128"/>
    </font>
    <font>
      <sz val="11"/>
      <color indexed="12"/>
      <name val="ＭＳ Ｐゴシック"/>
      <family val="3"/>
      <charset val="128"/>
    </font>
    <font>
      <sz val="28"/>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sz val="12"/>
      <color indexed="12"/>
      <name val="ＭＳ Ｐゴシック"/>
      <family val="3"/>
      <charset val="128"/>
    </font>
    <font>
      <b/>
      <sz val="12"/>
      <color indexed="10"/>
      <name val="ＭＳ Ｐゴシック"/>
      <family val="3"/>
      <charset val="128"/>
    </font>
    <font>
      <b/>
      <sz val="11"/>
      <color indexed="12"/>
      <name val="ＭＳ Ｐゴシック"/>
      <family val="3"/>
      <charset val="128"/>
    </font>
    <font>
      <sz val="8"/>
      <name val="ＭＳ ゴシック"/>
      <family val="3"/>
      <charset val="128"/>
    </font>
    <font>
      <u/>
      <sz val="9"/>
      <color indexed="10"/>
      <name val="ＭＳ Ｐゴシック"/>
      <family val="3"/>
      <charset val="128"/>
    </font>
    <font>
      <b/>
      <u/>
      <sz val="11"/>
      <color indexed="12"/>
      <name val="ＭＳ Ｐゴシック"/>
      <family val="3"/>
      <charset val="128"/>
    </font>
    <font>
      <sz val="8"/>
      <color indexed="10"/>
      <name val="ＭＳ Ｐゴシック"/>
      <family val="3"/>
      <charset val="128"/>
    </font>
    <font>
      <sz val="8"/>
      <color rgb="FF0000FF"/>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mediumGray">
        <fgColor indexed="9"/>
        <bgColor indexed="22"/>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9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diagonal/>
    </border>
    <border>
      <left/>
      <right style="thick">
        <color indexed="9"/>
      </right>
      <top/>
      <bottom/>
      <diagonal/>
    </border>
    <border>
      <left/>
      <right style="dotted">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bottom style="hair">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style="thin">
        <color indexed="64"/>
      </left>
      <right style="thin">
        <color indexed="64"/>
      </right>
      <top/>
      <bottom style="dotted">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15">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6" fillId="0" borderId="0" xfId="0" applyFont="1" applyProtection="1">
      <alignment vertical="center"/>
      <protection hidden="1"/>
    </xf>
    <xf numFmtId="0" fontId="47" fillId="0" borderId="0" xfId="0" applyFont="1" applyAlignment="1" applyProtection="1">
      <alignment horizontal="right"/>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3"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3" fillId="0" borderId="22" xfId="0" applyFont="1" applyBorder="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9" fillId="27" borderId="16" xfId="0" applyFont="1" applyFill="1" applyBorder="1" applyProtection="1">
      <alignment vertical="center"/>
      <protection locked="0"/>
    </xf>
    <xf numFmtId="0" fontId="56" fillId="0" borderId="0" xfId="0" applyFont="1" applyProtection="1">
      <alignment vertical="center"/>
      <protection hidden="1"/>
    </xf>
    <xf numFmtId="0" fontId="53" fillId="0" borderId="13" xfId="0" applyFont="1" applyBorder="1" applyAlignment="1" applyProtection="1">
      <alignment horizontal="left" vertical="top" wrapText="1"/>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1" fillId="0" borderId="27"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28" xfId="0" applyFont="1" applyBorder="1" applyProtection="1">
      <alignment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8" fillId="25" borderId="31" xfId="0" applyFont="1" applyFill="1" applyBorder="1" applyAlignment="1" applyProtection="1">
      <alignment horizontal="center" vertical="center"/>
      <protection hidden="1"/>
    </xf>
    <xf numFmtId="0" fontId="4" fillId="26" borderId="29"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protection locked="0"/>
    </xf>
    <xf numFmtId="0" fontId="8" fillId="26" borderId="38" xfId="0" applyFont="1" applyFill="1" applyBorder="1" applyAlignment="1" applyProtection="1">
      <alignment horizontal="center" vertical="center"/>
      <protection hidden="1"/>
    </xf>
    <xf numFmtId="0" fontId="4" fillId="27" borderId="39" xfId="0" applyFont="1" applyFill="1" applyBorder="1" applyAlignment="1" applyProtection="1">
      <alignment horizontal="center" vertical="center"/>
      <protection locked="0"/>
    </xf>
    <xf numFmtId="0" fontId="4" fillId="27" borderId="40" xfId="0" applyFont="1" applyFill="1" applyBorder="1" applyAlignment="1" applyProtection="1">
      <alignment horizontal="center" vertical="center"/>
      <protection locked="0"/>
    </xf>
    <xf numFmtId="0" fontId="4" fillId="27" borderId="37" xfId="0" applyFont="1" applyFill="1" applyBorder="1" applyAlignment="1" applyProtection="1">
      <alignment horizontal="center" vertical="center"/>
      <protection locked="0"/>
    </xf>
    <xf numFmtId="0" fontId="4" fillId="27" borderId="30" xfId="0" applyFont="1" applyFill="1" applyBorder="1" applyAlignment="1" applyProtection="1">
      <alignment horizontal="center" vertical="center"/>
      <protection locked="0"/>
    </xf>
    <xf numFmtId="0" fontId="4" fillId="27" borderId="41" xfId="0" applyFont="1" applyFill="1" applyBorder="1" applyAlignment="1" applyProtection="1">
      <alignment horizontal="center" vertical="center"/>
      <protection locked="0"/>
    </xf>
    <xf numFmtId="0" fontId="4" fillId="27" borderId="42" xfId="0" applyFont="1" applyFill="1" applyBorder="1" applyAlignment="1" applyProtection="1">
      <alignment horizontal="center" vertical="center"/>
      <protection locked="0"/>
    </xf>
    <xf numFmtId="0" fontId="8" fillId="26" borderId="31"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8" fillId="0" borderId="31"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44"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7"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51" fillId="0" borderId="18" xfId="0" applyFont="1" applyBorder="1" applyProtection="1">
      <alignment vertical="center"/>
      <protection hidden="1"/>
    </xf>
    <xf numFmtId="0" fontId="3" fillId="0" borderId="0" xfId="0" applyFont="1" applyAlignment="1" applyProtection="1">
      <alignment horizontal="right"/>
      <protection hidden="1"/>
    </xf>
    <xf numFmtId="0" fontId="46"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6" fillId="0" borderId="46" xfId="0" applyFont="1" applyBorder="1" applyProtection="1">
      <alignment vertical="center"/>
      <protection hidden="1"/>
    </xf>
    <xf numFmtId="0" fontId="43" fillId="0" borderId="46" xfId="0" applyFont="1" applyBorder="1" applyProtection="1">
      <alignment vertical="center"/>
      <protection hidden="1"/>
    </xf>
    <xf numFmtId="0" fontId="3" fillId="0" borderId="3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56" fillId="0" borderId="46" xfId="0" applyFont="1" applyBorder="1" applyAlignment="1" applyProtection="1">
      <alignment vertical="center" shrinkToFit="1"/>
      <protection hidden="1"/>
    </xf>
    <xf numFmtId="0" fontId="56" fillId="0" borderId="37"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Protection="1">
      <alignment vertical="center"/>
      <protection hidden="1"/>
    </xf>
    <xf numFmtId="0" fontId="4" fillId="0" borderId="37" xfId="0" applyFont="1" applyBorder="1" applyProtection="1">
      <alignment vertical="center"/>
      <protection hidden="1"/>
    </xf>
    <xf numFmtId="0" fontId="4" fillId="0" borderId="37"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6" fillId="0" borderId="47" xfId="0" applyFont="1" applyBorder="1" applyAlignment="1" applyProtection="1">
      <alignment vertical="center" shrinkToFit="1"/>
      <protection hidden="1"/>
    </xf>
    <xf numFmtId="0" fontId="56" fillId="0" borderId="35" xfId="0" applyFont="1" applyBorder="1" applyProtection="1">
      <alignment vertical="center"/>
      <protection hidden="1"/>
    </xf>
    <xf numFmtId="0" fontId="4" fillId="0" borderId="47"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6" fillId="0" borderId="47" xfId="0" applyFont="1" applyBorder="1" applyAlignment="1" applyProtection="1">
      <alignment horizontal="center" vertical="center" shrinkToFit="1"/>
      <protection hidden="1"/>
    </xf>
    <xf numFmtId="0" fontId="56" fillId="0" borderId="35"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8" xfId="0" applyFont="1" applyBorder="1" applyAlignment="1" applyProtection="1">
      <alignment horizontal="center" vertical="center"/>
      <protection locked="0"/>
    </xf>
    <xf numFmtId="0" fontId="8" fillId="0" borderId="36" xfId="0" applyFont="1" applyBorder="1" applyAlignment="1" applyProtection="1">
      <alignment horizontal="right" vertical="center"/>
      <protection hidden="1"/>
    </xf>
    <xf numFmtId="0" fontId="4" fillId="0" borderId="41" xfId="0" applyFont="1" applyBorder="1" applyAlignment="1" applyProtection="1">
      <alignment horizontal="center" vertical="center"/>
      <protection locked="0"/>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0" xfId="0" applyFont="1" applyBorder="1" applyAlignment="1" applyProtection="1">
      <alignment horizontal="center" vertical="center"/>
      <protection hidden="1"/>
    </xf>
    <xf numFmtId="0" fontId="4" fillId="0" borderId="51"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37"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hidden="1"/>
    </xf>
    <xf numFmtId="0" fontId="4" fillId="0" borderId="53" xfId="0" applyFont="1" applyBorder="1" applyAlignment="1" applyProtection="1">
      <alignment horizontal="right" vertical="center"/>
      <protection locked="0"/>
    </xf>
    <xf numFmtId="0" fontId="4" fillId="0" borderId="55" xfId="0" applyFont="1" applyBorder="1" applyAlignment="1" applyProtection="1">
      <alignment horizontal="right" vertical="center"/>
      <protection locked="0"/>
    </xf>
    <xf numFmtId="0" fontId="4" fillId="0" borderId="41" xfId="0" applyFont="1" applyBorder="1" applyAlignment="1" applyProtection="1">
      <alignment horizontal="right" vertical="center"/>
      <protection locked="0"/>
    </xf>
    <xf numFmtId="0" fontId="4" fillId="0" borderId="42" xfId="0" applyFont="1" applyBorder="1" applyAlignment="1" applyProtection="1">
      <alignment horizontal="right" vertical="center"/>
      <protection locked="0"/>
    </xf>
    <xf numFmtId="0" fontId="4" fillId="0" borderId="56" xfId="0" applyFont="1" applyBorder="1" applyAlignment="1" applyProtection="1">
      <alignment horizontal="center" vertical="center"/>
      <protection hidden="1"/>
    </xf>
    <xf numFmtId="0" fontId="4" fillId="0" borderId="49"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 fillId="0" borderId="58" xfId="0" applyFont="1" applyBorder="1" applyProtection="1">
      <alignment vertical="center"/>
      <protection hidden="1"/>
    </xf>
    <xf numFmtId="0" fontId="30" fillId="0" borderId="35" xfId="0" applyFont="1" applyBorder="1" applyAlignment="1">
      <alignment horizontal="center" vertical="center"/>
    </xf>
    <xf numFmtId="0" fontId="1" fillId="0" borderId="59"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1"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53" fillId="0" borderId="0" xfId="0" applyFont="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43"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60" xfId="0" applyFont="1" applyBorder="1" applyAlignment="1" applyProtection="1">
      <alignment horizontal="center" vertical="center"/>
      <protection hidden="1"/>
    </xf>
    <xf numFmtId="0" fontId="9" fillId="0" borderId="52" xfId="0" applyFont="1" applyBorder="1" applyAlignment="1" applyProtection="1">
      <alignment horizontal="left" vertical="center"/>
      <protection hidden="1"/>
    </xf>
    <xf numFmtId="0" fontId="10" fillId="0" borderId="20" xfId="0" applyFont="1" applyBorder="1" applyAlignment="1" applyProtection="1">
      <alignment horizontal="left" vertical="center"/>
      <protection hidden="1"/>
    </xf>
    <xf numFmtId="0" fontId="10" fillId="0" borderId="46" xfId="0" applyFont="1" applyBorder="1" applyAlignment="1" applyProtection="1">
      <alignment vertical="center" shrinkToFit="1"/>
      <protection hidden="1"/>
    </xf>
    <xf numFmtId="0" fontId="1" fillId="0" borderId="0" xfId="0" applyFont="1" applyAlignment="1" applyProtection="1">
      <alignment horizontal="left" vertical="center"/>
      <protection hidden="1"/>
    </xf>
    <xf numFmtId="0" fontId="30" fillId="0" borderId="46"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3" fillId="0" borderId="12" xfId="0" applyFont="1" applyBorder="1" applyAlignment="1" applyProtection="1">
      <alignment horizontal="left" vertical="center"/>
      <protection hidden="1"/>
    </xf>
    <xf numFmtId="0" fontId="55" fillId="0" borderId="1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63" fillId="0" borderId="34" xfId="0" applyFont="1" applyBorder="1" applyProtection="1">
      <alignment vertical="center"/>
      <protection hidden="1"/>
    </xf>
    <xf numFmtId="0" fontId="33" fillId="0" borderId="34" xfId="0" applyFont="1" applyBorder="1" applyProtection="1">
      <alignment vertical="center"/>
      <protection locked="0"/>
    </xf>
    <xf numFmtId="0" fontId="63" fillId="0" borderId="61" xfId="0" applyFont="1" applyBorder="1" applyProtection="1">
      <alignment vertical="center"/>
      <protection hidden="1"/>
    </xf>
    <xf numFmtId="0" fontId="56" fillId="0" borderId="26" xfId="0" applyFont="1" applyBorder="1" applyAlignment="1" applyProtection="1">
      <alignment horizontal="center" vertical="top" textRotation="180" shrinkToFit="1"/>
      <protection hidden="1"/>
    </xf>
    <xf numFmtId="0" fontId="58" fillId="0" borderId="47" xfId="0" applyFont="1" applyBorder="1" applyProtection="1">
      <alignment vertical="center"/>
      <protection hidden="1"/>
    </xf>
    <xf numFmtId="0" fontId="52" fillId="0" borderId="17" xfId="0" applyFont="1" applyBorder="1" applyAlignment="1" applyProtection="1">
      <alignment horizontal="right" vertical="center"/>
      <protection hidden="1"/>
    </xf>
    <xf numFmtId="0" fontId="52" fillId="0" borderId="18" xfId="0" applyFont="1" applyBorder="1" applyAlignment="1" applyProtection="1">
      <alignment horizontal="right" vertical="center"/>
      <protection hidden="1"/>
    </xf>
    <xf numFmtId="0" fontId="52" fillId="0" borderId="27" xfId="0" applyFont="1" applyBorder="1" applyAlignment="1" applyProtection="1">
      <alignment horizontal="right" vertical="center"/>
      <protection hidden="1"/>
    </xf>
    <xf numFmtId="49" fontId="9" fillId="0" borderId="16" xfId="0" applyNumberFormat="1"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10" fillId="0" borderId="10" xfId="0" applyFont="1" applyBorder="1">
      <alignment vertical="center"/>
    </xf>
    <xf numFmtId="0" fontId="4" fillId="0" borderId="30" xfId="0" applyFont="1" applyBorder="1" applyAlignment="1" applyProtection="1">
      <alignment horizontal="center"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4" fillId="0" borderId="30" xfId="0" applyFont="1" applyBorder="1" applyAlignment="1" applyProtection="1">
      <alignment horizontal="right" vertical="center" shrinkToFit="1"/>
      <protection hidden="1"/>
    </xf>
    <xf numFmtId="0" fontId="4" fillId="0" borderId="34" xfId="0" applyFont="1" applyBorder="1" applyAlignment="1" applyProtection="1">
      <alignment horizontal="left" vertical="center" shrinkToFit="1"/>
      <protection hidden="1"/>
    </xf>
    <xf numFmtId="0" fontId="4" fillId="0" borderId="44" xfId="0" applyFont="1" applyBorder="1" applyAlignment="1" applyProtection="1">
      <alignment horizontal="right" vertical="center" shrinkToFit="1"/>
      <protection hidden="1"/>
    </xf>
    <xf numFmtId="0" fontId="4" fillId="0" borderId="62" xfId="0" applyFont="1" applyBorder="1" applyAlignment="1" applyProtection="1">
      <alignment horizontal="left" vertical="center" shrinkToFit="1"/>
      <protection hidden="1"/>
    </xf>
    <xf numFmtId="0" fontId="4" fillId="0" borderId="35" xfId="0" applyFont="1" applyBorder="1" applyAlignment="1" applyProtection="1">
      <alignment horizontal="left" vertical="center" shrinkToFit="1"/>
      <protection hidden="1"/>
    </xf>
    <xf numFmtId="0" fontId="1" fillId="0" borderId="62" xfId="0" applyFont="1" applyBorder="1" applyProtection="1">
      <alignment vertical="center"/>
      <protection hidden="1"/>
    </xf>
    <xf numFmtId="0" fontId="1" fillId="0" borderId="35" xfId="0" applyFont="1" applyBorder="1" applyProtection="1">
      <alignment vertical="center"/>
      <protection hidden="1"/>
    </xf>
    <xf numFmtId="0" fontId="1" fillId="0" borderId="46" xfId="0" applyFont="1" applyBorder="1" applyProtection="1">
      <alignment vertical="center"/>
      <protection hidden="1"/>
    </xf>
    <xf numFmtId="0" fontId="1" fillId="0" borderId="63"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25" borderId="65" xfId="0" applyFont="1" applyFill="1" applyBorder="1" applyAlignment="1" applyProtection="1">
      <alignment horizontal="center" vertical="center"/>
      <protection hidden="1"/>
    </xf>
    <xf numFmtId="0" fontId="1" fillId="26" borderId="66" xfId="0" applyFont="1" applyFill="1" applyBorder="1" applyAlignment="1" applyProtection="1">
      <alignment horizontal="center" vertical="center"/>
      <protection hidden="1"/>
    </xf>
    <xf numFmtId="0" fontId="1" fillId="26" borderId="67" xfId="0" applyFont="1" applyFill="1" applyBorder="1" applyAlignment="1" applyProtection="1">
      <alignment horizontal="center" vertical="center"/>
      <protection hidden="1"/>
    </xf>
    <xf numFmtId="0" fontId="1" fillId="27" borderId="66" xfId="0" applyFont="1" applyFill="1" applyBorder="1" applyAlignment="1" applyProtection="1">
      <alignment horizontal="center" vertical="center"/>
      <protection hidden="1"/>
    </xf>
    <xf numFmtId="0" fontId="1" fillId="27" borderId="68" xfId="0" applyFont="1" applyFill="1" applyBorder="1" applyProtection="1">
      <alignment vertical="center"/>
      <protection hidden="1"/>
    </xf>
    <xf numFmtId="0" fontId="1" fillId="26" borderId="33" xfId="0" applyFont="1" applyFill="1" applyBorder="1" applyProtection="1">
      <alignment vertical="center"/>
      <protection hidden="1"/>
    </xf>
    <xf numFmtId="0" fontId="1" fillId="0" borderId="33" xfId="0" applyFont="1" applyBorder="1" applyProtection="1">
      <alignment vertical="center"/>
      <protection hidden="1"/>
    </xf>
    <xf numFmtId="0" fontId="1" fillId="0" borderId="24" xfId="0" applyFont="1" applyBorder="1" applyProtection="1">
      <alignment vertical="center"/>
      <protection hidden="1"/>
    </xf>
    <xf numFmtId="0" fontId="1" fillId="0" borderId="68"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71" xfId="0" applyFont="1" applyBorder="1" applyProtection="1">
      <alignment vertical="center"/>
      <protection hidden="1"/>
    </xf>
    <xf numFmtId="0" fontId="1" fillId="0" borderId="66"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66" xfId="0" applyFont="1" applyBorder="1" applyAlignment="1" applyProtection="1">
      <alignment horizontal="right" vertical="center"/>
      <protection hidden="1"/>
    </xf>
    <xf numFmtId="0" fontId="1" fillId="0" borderId="70"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1" fillId="0" borderId="35" xfId="0" applyFont="1" applyBorder="1" applyAlignment="1" applyProtection="1">
      <alignment horizontal="center" vertical="top"/>
      <protection hidden="1"/>
    </xf>
    <xf numFmtId="0" fontId="1" fillId="0" borderId="45" xfId="0" applyFont="1" applyBorder="1" applyProtection="1">
      <alignment vertical="center"/>
      <protection hidden="1"/>
    </xf>
    <xf numFmtId="0" fontId="1" fillId="0" borderId="13" xfId="0" applyFont="1" applyBorder="1" applyProtection="1">
      <alignment vertical="center"/>
      <protection hidden="1"/>
    </xf>
    <xf numFmtId="0" fontId="1" fillId="0" borderId="12"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hidden="1"/>
    </xf>
    <xf numFmtId="0" fontId="44" fillId="0" borderId="0" xfId="0" applyFont="1" applyAlignment="1" applyProtection="1">
      <protection hidden="1"/>
    </xf>
    <xf numFmtId="0" fontId="58"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63" fillId="0" borderId="0" xfId="0" applyFont="1" applyAlignment="1" applyProtection="1">
      <alignment horizontal="right" vertical="center"/>
      <protection hidden="1"/>
    </xf>
    <xf numFmtId="0" fontId="63" fillId="0" borderId="10"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30" fillId="0" borderId="0" xfId="0" applyFont="1" applyAlignment="1" applyProtection="1">
      <alignment horizontal="left" vertical="center"/>
      <protection hidden="1"/>
    </xf>
    <xf numFmtId="0" fontId="53" fillId="0" borderId="13" xfId="0" applyFont="1" applyBorder="1" applyAlignment="1" applyProtection="1">
      <alignment vertical="top" wrapText="1"/>
      <protection hidden="1"/>
    </xf>
    <xf numFmtId="0" fontId="9" fillId="0" borderId="0" xfId="0" applyFont="1" applyAlignment="1" applyProtection="1">
      <alignment vertical="center" wrapText="1"/>
      <protection hidden="1"/>
    </xf>
    <xf numFmtId="0" fontId="50" fillId="0" borderId="0" xfId="0" applyFont="1" applyAlignment="1" applyProtection="1">
      <alignment vertical="center" wrapText="1"/>
      <protection hidden="1"/>
    </xf>
    <xf numFmtId="0" fontId="30" fillId="0" borderId="20" xfId="0" applyFont="1" applyBorder="1" applyAlignment="1" applyProtection="1">
      <alignment horizontal="center" vertical="center"/>
      <protection hidden="1"/>
    </xf>
    <xf numFmtId="0" fontId="61" fillId="0" borderId="6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1" fillId="0" borderId="68"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74" xfId="0" applyFont="1" applyBorder="1" applyProtection="1">
      <alignment vertical="center"/>
      <protection hidden="1"/>
    </xf>
    <xf numFmtId="0" fontId="61" fillId="0" borderId="75" xfId="0" applyFont="1" applyBorder="1" applyAlignment="1" applyProtection="1">
      <alignment horizontal="center" vertical="center"/>
      <protection hidden="1"/>
    </xf>
    <xf numFmtId="0" fontId="61" fillId="0" borderId="47" xfId="0" applyFont="1" applyBorder="1" applyAlignment="1" applyProtection="1">
      <alignment horizontal="center" vertical="center"/>
      <protection hidden="1"/>
    </xf>
    <xf numFmtId="0" fontId="61"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4" fillId="0" borderId="66" xfId="0" applyFont="1" applyBorder="1" applyAlignment="1" applyProtection="1">
      <alignment horizontal="center" vertical="center"/>
      <protection locked="0"/>
    </xf>
    <xf numFmtId="0" fontId="8" fillId="0" borderId="76" xfId="0" applyFont="1" applyBorder="1" applyAlignment="1" applyProtection="1">
      <alignment horizontal="center" vertical="center"/>
      <protection hidden="1"/>
    </xf>
    <xf numFmtId="0" fontId="8" fillId="0" borderId="55" xfId="0" applyFont="1" applyBorder="1" applyAlignment="1" applyProtection="1">
      <alignment horizontal="center" vertical="center"/>
      <protection hidden="1"/>
    </xf>
    <xf numFmtId="0" fontId="8" fillId="0" borderId="56" xfId="0" applyFont="1" applyBorder="1" applyAlignment="1" applyProtection="1">
      <alignment horizontal="center" vertical="center"/>
      <protection hidden="1"/>
    </xf>
    <xf numFmtId="0" fontId="1" fillId="0" borderId="68" xfId="0" applyFont="1" applyBorder="1" applyAlignment="1" applyProtection="1">
      <alignment horizontal="right" vertical="center"/>
      <protection hidden="1"/>
    </xf>
    <xf numFmtId="0" fontId="63" fillId="0" borderId="12" xfId="0" applyFont="1" applyBorder="1" applyAlignment="1" applyProtection="1">
      <alignment horizontal="left" vertical="center"/>
      <protection hidden="1"/>
    </xf>
    <xf numFmtId="0" fontId="64" fillId="0" borderId="0" xfId="0" applyFont="1" applyProtection="1">
      <alignment vertical="center"/>
      <protection hidden="1"/>
    </xf>
    <xf numFmtId="49" fontId="64" fillId="0" borderId="0" xfId="0" applyNumberFormat="1" applyFont="1" applyProtection="1">
      <alignment vertical="center"/>
      <protection hidden="1"/>
    </xf>
    <xf numFmtId="0" fontId="71" fillId="0" borderId="0" xfId="0" applyFont="1" applyProtection="1">
      <alignment vertical="center"/>
      <protection hidden="1"/>
    </xf>
    <xf numFmtId="0" fontId="31" fillId="0" borderId="0" xfId="0" applyFont="1" applyProtection="1">
      <alignment vertical="center"/>
      <protection hidden="1"/>
    </xf>
    <xf numFmtId="0" fontId="3" fillId="0" borderId="0" xfId="0" applyFont="1" applyAlignment="1" applyProtection="1">
      <alignment vertical="center" wrapText="1"/>
      <protection hidden="1"/>
    </xf>
    <xf numFmtId="0" fontId="62" fillId="0" borderId="10" xfId="0" applyFont="1" applyBorder="1" applyAlignment="1" applyProtection="1">
      <alignment vertical="center" textRotation="255" wrapText="1"/>
      <protection hidden="1"/>
    </xf>
    <xf numFmtId="0" fontId="62" fillId="0" borderId="0" xfId="0" applyFont="1" applyAlignment="1" applyProtection="1">
      <alignment vertical="center" textRotation="255" wrapText="1"/>
      <protection hidden="1"/>
    </xf>
    <xf numFmtId="0" fontId="57" fillId="0" borderId="0" xfId="0" applyFont="1" applyProtection="1">
      <alignment vertical="center"/>
      <protection hidden="1"/>
    </xf>
    <xf numFmtId="0" fontId="62" fillId="0" borderId="0" xfId="0" applyFont="1" applyAlignment="1" applyProtection="1">
      <alignment vertical="center" textRotation="255"/>
      <protection hidden="1"/>
    </xf>
    <xf numFmtId="0" fontId="58" fillId="0" borderId="0" xfId="0" applyFont="1" applyAlignment="1" applyProtection="1">
      <alignment vertical="center" textRotation="255"/>
      <protection hidden="1"/>
    </xf>
    <xf numFmtId="0" fontId="15" fillId="0" borderId="0" xfId="0" applyFont="1" applyAlignment="1" applyProtection="1">
      <alignment horizontal="center"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8" fillId="0" borderId="64"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1" fillId="0" borderId="69" xfId="0" applyFont="1" applyBorder="1" applyAlignment="1" applyProtection="1">
      <alignment horizontal="right" vertical="center"/>
      <protection hidden="1"/>
    </xf>
    <xf numFmtId="0" fontId="53" fillId="0" borderId="0" xfId="0" applyFont="1" applyAlignment="1" applyProtection="1">
      <alignment horizontal="left" vertical="top" wrapText="1"/>
      <protection hidden="1"/>
    </xf>
    <xf numFmtId="0" fontId="75" fillId="0" borderId="0" xfId="0" applyFont="1">
      <alignment vertical="center"/>
    </xf>
    <xf numFmtId="0" fontId="77" fillId="0" borderId="0" xfId="0" applyFont="1">
      <alignment vertical="center"/>
    </xf>
    <xf numFmtId="0" fontId="70" fillId="0" borderId="0" xfId="0" applyFont="1">
      <alignment vertical="center"/>
    </xf>
    <xf numFmtId="0" fontId="3" fillId="0" borderId="23" xfId="0" applyFont="1" applyBorder="1" applyAlignment="1" applyProtection="1">
      <alignment horizontal="left" vertical="center"/>
      <protection hidden="1"/>
    </xf>
    <xf numFmtId="0" fontId="29" fillId="0" borderId="0" xfId="0" applyFont="1" applyAlignment="1" applyProtection="1">
      <alignment horizontal="center"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center" vertical="center" wrapText="1"/>
      <protection hidden="1"/>
    </xf>
    <xf numFmtId="49" fontId="78"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29" borderId="16" xfId="0" applyFont="1" applyFill="1" applyBorder="1" applyAlignment="1" applyProtection="1">
      <alignment horizontal="center" vertical="center"/>
      <protection hidden="1"/>
    </xf>
    <xf numFmtId="0" fontId="3" fillId="0" borderId="26" xfId="0" applyFont="1" applyBorder="1" applyAlignment="1" applyProtection="1">
      <alignment horizontal="center" vertical="center"/>
      <protection hidden="1"/>
    </xf>
    <xf numFmtId="0" fontId="10" fillId="0" borderId="0" xfId="0" applyFont="1" applyAlignment="1" applyProtection="1">
      <alignment horizontal="left" vertical="top" wrapText="1"/>
      <protection hidden="1"/>
    </xf>
    <xf numFmtId="0" fontId="33" fillId="29" borderId="65" xfId="0" quotePrefix="1" applyFont="1" applyFill="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49" fontId="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9" fillId="29" borderId="45" xfId="0" applyFont="1" applyFill="1" applyBorder="1" applyAlignment="1" applyProtection="1">
      <alignment horizontal="center" vertical="center"/>
      <protection hidden="1"/>
    </xf>
    <xf numFmtId="0" fontId="33" fillId="29" borderId="71" xfId="0" applyFont="1" applyFill="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0" fontId="3" fillId="0" borderId="13" xfId="0" applyFont="1" applyBorder="1" applyAlignment="1" applyProtection="1">
      <alignment horizontal="right" vertical="center"/>
      <protection hidden="1"/>
    </xf>
    <xf numFmtId="0" fontId="3" fillId="0" borderId="13" xfId="0" applyFont="1" applyBorder="1" applyAlignment="1" applyProtection="1">
      <alignment horizontal="left" vertical="center"/>
      <protection hidden="1"/>
    </xf>
    <xf numFmtId="0" fontId="10" fillId="0" borderId="21"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3" fillId="0" borderId="62" xfId="0" applyFont="1" applyBorder="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3"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0" fillId="0" borderId="0" xfId="0" applyFont="1">
      <alignment vertical="center"/>
    </xf>
    <xf numFmtId="49" fontId="5" fillId="0" borderId="0" xfId="0" applyNumberFormat="1" applyFont="1" applyAlignment="1" applyProtection="1">
      <alignment horizontal="center" vertical="center"/>
      <protection hidden="1"/>
    </xf>
    <xf numFmtId="49" fontId="78" fillId="0" borderId="0" xfId="0" applyNumberFormat="1" applyFont="1" applyAlignment="1" applyProtection="1">
      <alignment horizontal="center" vertical="center"/>
      <protection hidden="1"/>
    </xf>
    <xf numFmtId="49" fontId="0" fillId="0" borderId="0" xfId="0" applyNumberFormat="1" applyAlignment="1" applyProtection="1">
      <alignment horizontal="right" vertical="center"/>
      <protection hidden="1"/>
    </xf>
    <xf numFmtId="0" fontId="0" fillId="0" borderId="0" xfId="0" applyAlignment="1" applyProtection="1">
      <alignment horizontal="right" vertical="center"/>
      <protection hidden="1"/>
    </xf>
    <xf numFmtId="49" fontId="3" fillId="0" borderId="0" xfId="0" applyNumberFormat="1" applyFont="1" applyAlignment="1" applyProtection="1">
      <alignment horizontal="center" vertical="center"/>
      <protection hidden="1"/>
    </xf>
    <xf numFmtId="0" fontId="0" fillId="0" borderId="0" xfId="0" applyProtection="1">
      <alignment vertical="center"/>
      <protection hidden="1"/>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shrinkToFit="1"/>
    </xf>
    <xf numFmtId="0" fontId="0" fillId="0" borderId="0" xfId="0" applyAlignment="1">
      <alignment horizontal="center"/>
    </xf>
    <xf numFmtId="0" fontId="0" fillId="0" borderId="0" xfId="0"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0" borderId="0" xfId="0" applyFont="1" applyFill="1" applyProtection="1">
      <alignment vertical="center"/>
      <protection hidden="1"/>
    </xf>
    <xf numFmtId="0" fontId="53" fillId="0" borderId="0" xfId="0" applyFont="1" applyAlignment="1" applyProtection="1">
      <alignment horizontal="right" vertical="center"/>
      <protection hidden="1"/>
    </xf>
    <xf numFmtId="49" fontId="30" fillId="0" borderId="0" xfId="0" applyNumberFormat="1" applyFont="1" applyAlignment="1" applyProtection="1">
      <alignment horizontal="center" vertical="center" wrapText="1"/>
      <protection hidden="1"/>
    </xf>
    <xf numFmtId="49" fontId="30" fillId="0" borderId="0" xfId="0" applyNumberFormat="1" applyFont="1" applyAlignment="1" applyProtection="1">
      <alignment vertical="center" wrapText="1"/>
      <protection hidden="1"/>
    </xf>
    <xf numFmtId="0" fontId="78" fillId="0" borderId="0" xfId="0" applyFont="1" applyAlignment="1" applyProtection="1">
      <alignment horizontal="left" vertical="center"/>
      <protection hidden="1"/>
    </xf>
    <xf numFmtId="0" fontId="3" fillId="0" borderId="0" xfId="0" quotePrefix="1" applyFont="1" applyAlignment="1" applyProtection="1">
      <alignment horizontal="left" vertical="center"/>
      <protection hidden="1"/>
    </xf>
    <xf numFmtId="0" fontId="53" fillId="0" borderId="13" xfId="0" applyFont="1" applyBorder="1" applyAlignment="1" applyProtection="1">
      <alignment horizontal="left" vertical="center" wrapText="1"/>
      <protection hidden="1"/>
    </xf>
    <xf numFmtId="0" fontId="30" fillId="30" borderId="0" xfId="0" applyFont="1" applyFill="1" applyAlignment="1" applyProtection="1">
      <alignment horizontal="left" vertical="center" wrapText="1"/>
      <protection hidden="1"/>
    </xf>
    <xf numFmtId="0" fontId="0" fillId="0" borderId="0" xfId="0" applyAlignment="1" applyProtection="1">
      <alignment horizontal="left" vertical="center"/>
      <protection hidden="1"/>
    </xf>
    <xf numFmtId="49" fontId="0" fillId="0" borderId="0" xfId="0" applyNumberFormat="1" applyProtection="1">
      <alignment vertical="center"/>
      <protection hidden="1"/>
    </xf>
    <xf numFmtId="0" fontId="0" fillId="0" borderId="0" xfId="0" applyAlignment="1"/>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74" fillId="0" borderId="0" xfId="0" applyFont="1" applyAlignment="1" applyProtection="1">
      <alignment horizontal="center" vertical="top" textRotation="180" shrinkToFit="1"/>
      <protection hidden="1"/>
    </xf>
    <xf numFmtId="0" fontId="81" fillId="32" borderId="78" xfId="0" applyFont="1" applyFill="1" applyBorder="1" applyProtection="1">
      <alignment vertical="center"/>
      <protection hidden="1"/>
    </xf>
    <xf numFmtId="0" fontId="4" fillId="32" borderId="37" xfId="0" applyFont="1" applyFill="1" applyBorder="1" applyAlignment="1" applyProtection="1">
      <alignment horizontal="center" vertical="center"/>
      <protection locked="0"/>
    </xf>
    <xf numFmtId="0" fontId="1" fillId="32" borderId="24" xfId="0" applyFont="1" applyFill="1" applyBorder="1" applyProtection="1">
      <alignment vertical="center"/>
      <protection hidden="1"/>
    </xf>
    <xf numFmtId="0" fontId="8" fillId="32" borderId="31" xfId="0" applyFont="1" applyFill="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1" fillId="0" borderId="16" xfId="0" applyFont="1" applyBorder="1" applyAlignment="1" applyProtection="1">
      <alignment horizontal="center" vertical="center"/>
      <protection locked="0" hidden="1"/>
    </xf>
    <xf numFmtId="0" fontId="3" fillId="27" borderId="16" xfId="0" applyFont="1" applyFill="1" applyBorder="1" applyProtection="1">
      <alignment vertical="center"/>
      <protection locked="0" hidden="1"/>
    </xf>
    <xf numFmtId="0" fontId="3" fillId="0" borderId="13" xfId="0" applyFont="1" applyBorder="1" applyAlignment="1" applyProtection="1">
      <alignment horizontal="left" vertical="center" wrapText="1"/>
      <protection hidden="1"/>
    </xf>
    <xf numFmtId="0" fontId="9"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49" fontId="4" fillId="27" borderId="17" xfId="0" applyNumberFormat="1" applyFont="1" applyFill="1" applyBorder="1" applyAlignment="1" applyProtection="1">
      <alignment horizontal="center" vertical="center" shrinkToFit="1"/>
      <protection locked="0"/>
    </xf>
    <xf numFmtId="49" fontId="4" fillId="27" borderId="18" xfId="0" applyNumberFormat="1" applyFont="1" applyFill="1" applyBorder="1" applyAlignment="1" applyProtection="1">
      <alignment horizontal="center" vertical="center" shrinkToFit="1"/>
      <protection locked="0"/>
    </xf>
    <xf numFmtId="49" fontId="4" fillId="27" borderId="19" xfId="0" applyNumberFormat="1" applyFont="1" applyFill="1" applyBorder="1" applyAlignment="1" applyProtection="1">
      <alignment horizontal="center" vertical="center" shrinkToFit="1"/>
      <protection locked="0"/>
    </xf>
    <xf numFmtId="0" fontId="9" fillId="0" borderId="18" xfId="0" applyFont="1" applyBorder="1" applyAlignment="1">
      <alignment horizontal="left"/>
    </xf>
    <xf numFmtId="0" fontId="44" fillId="31" borderId="0" xfId="0" applyFont="1" applyFill="1" applyAlignment="1" applyProtection="1">
      <alignment horizontal="left" vertical="center" wrapText="1"/>
      <protection hidden="1"/>
    </xf>
    <xf numFmtId="0" fontId="44" fillId="31" borderId="79" xfId="0" applyFont="1" applyFill="1" applyBorder="1" applyAlignment="1" applyProtection="1">
      <alignment horizontal="left" vertical="center" wrapText="1"/>
      <protection hidden="1"/>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0"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45" fillId="0" borderId="18" xfId="0" applyFont="1" applyBorder="1" applyAlignment="1" applyProtection="1">
      <alignment horizontal="left" vertical="center" shrinkToFit="1"/>
      <protection hidden="1"/>
    </xf>
    <xf numFmtId="0" fontId="45"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53" fillId="0" borderId="22" xfId="0" applyFont="1" applyBorder="1" applyAlignment="1" applyProtection="1">
      <alignment horizontal="right" vertical="center"/>
      <protection hidden="1"/>
    </xf>
    <xf numFmtId="0" fontId="0" fillId="0" borderId="0" xfId="0" applyAlignment="1" applyProtection="1">
      <alignment horizontal="left" vertical="center"/>
      <protection hidden="1"/>
    </xf>
    <xf numFmtId="0" fontId="0" fillId="0" borderId="11" xfId="0" applyBorder="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3" fillId="0" borderId="0" xfId="0" applyFont="1" applyAlignment="1" applyProtection="1">
      <alignment horizontal="left" vertical="top" wrapText="1"/>
      <protection hidden="1"/>
    </xf>
    <xf numFmtId="0" fontId="53" fillId="0" borderId="13" xfId="0" applyFont="1" applyBorder="1" applyAlignment="1" applyProtection="1">
      <alignment horizontal="left" vertical="top" wrapText="1"/>
      <protection hidden="1"/>
    </xf>
    <xf numFmtId="0" fontId="3" fillId="0" borderId="81" xfId="0" applyFont="1" applyBorder="1" applyAlignment="1" applyProtection="1">
      <alignment horizontal="center" vertical="center"/>
      <protection hidden="1"/>
    </xf>
    <xf numFmtId="0" fontId="3" fillId="0" borderId="63" xfId="0" applyFont="1" applyBorder="1" applyAlignment="1" applyProtection="1">
      <alignment horizontal="center" vertical="center"/>
      <protection hidden="1"/>
    </xf>
    <xf numFmtId="0" fontId="3" fillId="0" borderId="82"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3" fillId="0" borderId="69"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10" fillId="0" borderId="0" xfId="0" applyFont="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10" fillId="0" borderId="0" xfId="0" applyFont="1" applyAlignment="1" applyProtection="1">
      <alignment horizontal="left" vertical="top" wrapText="1"/>
      <protection hidden="1"/>
    </xf>
    <xf numFmtId="0" fontId="45" fillId="0" borderId="18" xfId="0" applyFont="1" applyBorder="1" applyAlignment="1" applyProtection="1">
      <alignment horizontal="left" vertical="center"/>
      <protection hidden="1"/>
    </xf>
    <xf numFmtId="0" fontId="45" fillId="0" borderId="19" xfId="0" applyFont="1" applyBorder="1" applyAlignment="1" applyProtection="1">
      <alignment horizontal="left" vertical="center"/>
      <protection hidden="1"/>
    </xf>
    <xf numFmtId="0" fontId="3" fillId="0" borderId="34" xfId="0" applyFont="1" applyBorder="1" applyAlignment="1" applyProtection="1">
      <alignment horizontal="left" vertical="center" shrinkToFit="1"/>
      <protection hidden="1"/>
    </xf>
    <xf numFmtId="0" fontId="3" fillId="0" borderId="37" xfId="0" applyFont="1" applyBorder="1" applyAlignment="1" applyProtection="1">
      <alignment horizontal="left" vertical="center" shrinkToFit="1"/>
      <protection hidden="1"/>
    </xf>
    <xf numFmtId="0" fontId="61" fillId="0" borderId="12" xfId="0" applyFont="1" applyBorder="1" applyAlignment="1" applyProtection="1">
      <alignment horizontal="left" vertical="center"/>
      <protection hidden="1"/>
    </xf>
    <xf numFmtId="0" fontId="61" fillId="0" borderId="13" xfId="0" applyFont="1" applyBorder="1" applyAlignment="1" applyProtection="1">
      <alignment horizontal="left" vertical="center"/>
      <protection hidden="1"/>
    </xf>
    <xf numFmtId="0" fontId="61" fillId="0" borderId="28" xfId="0" applyFont="1" applyBorder="1" applyAlignment="1" applyProtection="1">
      <alignment horizontal="left" vertical="center"/>
      <protection hidden="1"/>
    </xf>
    <xf numFmtId="0" fontId="54" fillId="27" borderId="52" xfId="0" applyFont="1" applyFill="1" applyBorder="1" applyAlignment="1" applyProtection="1">
      <alignment horizontal="left" vertical="center" wrapText="1"/>
      <protection hidden="1"/>
    </xf>
    <xf numFmtId="0" fontId="54" fillId="27" borderId="31" xfId="0" applyFont="1" applyFill="1" applyBorder="1" applyAlignment="1" applyProtection="1">
      <alignment horizontal="left" vertical="center" wrapText="1"/>
      <protection hidden="1"/>
    </xf>
    <xf numFmtId="0" fontId="54" fillId="27" borderId="41" xfId="0" applyFont="1" applyFill="1" applyBorder="1" applyAlignment="1" applyProtection="1">
      <alignment horizontal="left" vertical="center" wrapText="1"/>
      <protection hidden="1"/>
    </xf>
    <xf numFmtId="0" fontId="54" fillId="27" borderId="83" xfId="0" applyFont="1" applyFill="1" applyBorder="1" applyAlignment="1" applyProtection="1">
      <alignment horizontal="left" vertical="center" wrapText="1"/>
      <protection hidden="1"/>
    </xf>
    <xf numFmtId="0" fontId="54" fillId="27" borderId="62" xfId="0" applyFont="1" applyFill="1" applyBorder="1" applyAlignment="1" applyProtection="1">
      <alignment horizontal="left" vertical="center" wrapText="1"/>
      <protection hidden="1"/>
    </xf>
    <xf numFmtId="0" fontId="54" fillId="27" borderId="35" xfId="0" applyFont="1" applyFill="1" applyBorder="1" applyAlignment="1" applyProtection="1">
      <alignment horizontal="left" vertical="center" wrapText="1"/>
      <protection hidden="1"/>
    </xf>
    <xf numFmtId="0" fontId="9" fillId="0" borderId="48"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61" fillId="25" borderId="12" xfId="0" applyFont="1" applyFill="1" applyBorder="1" applyAlignment="1" applyProtection="1">
      <alignment horizontal="left" vertical="center" shrinkToFit="1"/>
      <protection hidden="1"/>
    </xf>
    <xf numFmtId="0" fontId="61" fillId="25" borderId="13" xfId="0" applyFont="1" applyFill="1" applyBorder="1" applyAlignment="1" applyProtection="1">
      <alignment horizontal="left" vertical="center" shrinkToFit="1"/>
      <protection hidden="1"/>
    </xf>
    <xf numFmtId="0" fontId="61" fillId="25" borderId="28" xfId="0" applyFont="1" applyFill="1" applyBorder="1" applyAlignment="1" applyProtection="1">
      <alignment horizontal="left" vertical="center" shrinkToFit="1"/>
      <protection hidden="1"/>
    </xf>
    <xf numFmtId="0" fontId="10" fillId="0" borderId="0" xfId="0" applyFont="1" applyAlignment="1" applyProtection="1">
      <alignment horizontal="left" vertical="center" shrinkToFit="1"/>
      <protection hidden="1"/>
    </xf>
    <xf numFmtId="0" fontId="10" fillId="0" borderId="43" xfId="0" applyFont="1" applyBorder="1" applyAlignment="1" applyProtection="1">
      <alignment horizontal="left" vertical="center" shrinkToFi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43" xfId="0" applyFont="1" applyFill="1" applyBorder="1" applyAlignment="1" applyProtection="1">
      <alignment horizontal="left" vertical="center" wrapText="1"/>
      <protection hidden="1"/>
    </xf>
    <xf numFmtId="0" fontId="30" fillId="26" borderId="84" xfId="0" applyFont="1" applyFill="1" applyBorder="1" applyAlignment="1" applyProtection="1">
      <alignment horizontal="left" vertical="center" wrapText="1"/>
      <protection hidden="1"/>
    </xf>
    <xf numFmtId="0" fontId="30" fillId="26" borderId="85" xfId="0" applyFont="1" applyFill="1" applyBorder="1" applyAlignment="1" applyProtection="1">
      <alignment horizontal="left" vertical="center" wrapText="1"/>
      <protection hidden="1"/>
    </xf>
    <xf numFmtId="0" fontId="30" fillId="26" borderId="86" xfId="0" applyFont="1" applyFill="1" applyBorder="1" applyAlignment="1" applyProtection="1">
      <alignment horizontal="left" vertical="center" wrapText="1"/>
      <protection hidden="1"/>
    </xf>
    <xf numFmtId="0" fontId="30" fillId="0" borderId="27" xfId="0" applyFont="1" applyBorder="1" applyAlignment="1" applyProtection="1">
      <alignment horizontal="left" vertical="center"/>
      <protection hidden="1"/>
    </xf>
    <xf numFmtId="0" fontId="30" fillId="0" borderId="29" xfId="0" applyFont="1" applyBorder="1" applyAlignment="1" applyProtection="1">
      <alignment horizontal="left" vertical="center"/>
      <protection hidden="1"/>
    </xf>
    <xf numFmtId="0" fontId="3" fillId="0" borderId="30"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9" fillId="0" borderId="51"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61" fillId="32" borderId="12" xfId="0" applyFont="1" applyFill="1" applyBorder="1" applyAlignment="1" applyProtection="1">
      <alignment horizontal="left"/>
      <protection hidden="1"/>
    </xf>
    <xf numFmtId="0" fontId="61" fillId="32" borderId="13" xfId="0" applyFont="1" applyFill="1" applyBorder="1" applyAlignment="1" applyProtection="1">
      <alignment horizontal="left"/>
      <protection hidden="1"/>
    </xf>
    <xf numFmtId="0" fontId="61" fillId="32" borderId="14" xfId="0" applyFont="1" applyFill="1" applyBorder="1" applyAlignment="1" applyProtection="1">
      <alignment horizontal="left"/>
      <protection hidden="1"/>
    </xf>
    <xf numFmtId="0" fontId="10" fillId="0" borderId="10" xfId="0" applyFont="1" applyBorder="1" applyAlignment="1" applyProtection="1">
      <alignment horizontal="left" vertical="center" shrinkToFit="1"/>
      <protection hidden="1"/>
    </xf>
    <xf numFmtId="0" fontId="3" fillId="26" borderId="20"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87" xfId="0" applyFont="1" applyFill="1" applyBorder="1" applyAlignment="1" applyProtection="1">
      <alignment horizontal="center" vertical="center" textRotation="255"/>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28" xfId="0" applyFont="1" applyBorder="1" applyAlignment="1">
      <alignment horizontal="left" vertical="center"/>
    </xf>
    <xf numFmtId="0" fontId="9" fillId="0" borderId="83" xfId="0" applyFont="1" applyBorder="1" applyAlignment="1" applyProtection="1">
      <alignment horizontal="left" vertical="center"/>
      <protection hidden="1"/>
    </xf>
    <xf numFmtId="0" fontId="1" fillId="0" borderId="62" xfId="0" applyFont="1" applyBorder="1" applyAlignment="1">
      <alignment horizontal="left" vertical="center"/>
    </xf>
    <xf numFmtId="0" fontId="1" fillId="0" borderId="35" xfId="0" applyFont="1" applyBorder="1" applyAlignment="1">
      <alignment horizontal="left" vertical="center"/>
    </xf>
    <xf numFmtId="0" fontId="9" fillId="0" borderId="6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43" xfId="0" applyFont="1" applyBorder="1" applyAlignment="1">
      <alignment horizontal="left" vertical="center"/>
    </xf>
    <xf numFmtId="0" fontId="61" fillId="0" borderId="83" xfId="0" applyFont="1" applyBorder="1" applyAlignment="1" applyProtection="1">
      <alignment horizontal="left" vertical="center"/>
      <protection hidden="1"/>
    </xf>
    <xf numFmtId="0" fontId="61" fillId="0" borderId="62" xfId="0" applyFont="1" applyBorder="1" applyAlignment="1" applyProtection="1">
      <alignment horizontal="left" vertical="center"/>
      <protection hidden="1"/>
    </xf>
    <xf numFmtId="0" fontId="61" fillId="0" borderId="35" xfId="0" applyFont="1" applyBorder="1" applyAlignment="1" applyProtection="1">
      <alignment horizontal="left" vertical="center"/>
      <protection hidden="1"/>
    </xf>
    <xf numFmtId="0" fontId="9" fillId="0" borderId="88"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61" fillId="0" borderId="88" xfId="0" applyFont="1" applyBorder="1" applyAlignment="1" applyProtection="1">
      <alignment horizontal="left" vertical="center"/>
      <protection hidden="1"/>
    </xf>
    <xf numFmtId="0" fontId="61" fillId="0" borderId="36" xfId="0" applyFont="1" applyBorder="1" applyAlignment="1" applyProtection="1">
      <alignment horizontal="left" vertical="center"/>
      <protection hidden="1"/>
    </xf>
    <xf numFmtId="0" fontId="61" fillId="0" borderId="53"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37" xfId="0" applyFont="1" applyBorder="1" applyAlignment="1">
      <alignment horizontal="left" vertical="center"/>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43" xfId="0" applyFont="1" applyBorder="1" applyAlignment="1" applyProtection="1">
      <alignment horizontal="left" vertical="center"/>
      <protection hidden="1"/>
    </xf>
    <xf numFmtId="0" fontId="30" fillId="32" borderId="21" xfId="0" applyFont="1" applyFill="1" applyBorder="1" applyAlignment="1" applyProtection="1">
      <alignment horizontal="left" vertical="center" wrapText="1"/>
      <protection hidden="1"/>
    </xf>
    <xf numFmtId="0" fontId="30" fillId="32" borderId="22" xfId="0" applyFont="1" applyFill="1" applyBorder="1" applyAlignment="1" applyProtection="1">
      <alignment horizontal="left" vertical="center" wrapText="1"/>
      <protection hidden="1"/>
    </xf>
    <xf numFmtId="0" fontId="30" fillId="32" borderId="49" xfId="0" applyFont="1" applyFill="1" applyBorder="1" applyAlignment="1" applyProtection="1">
      <alignment horizontal="left" vertical="center" wrapText="1"/>
      <protection hidden="1"/>
    </xf>
    <xf numFmtId="0" fontId="1" fillId="25" borderId="78" xfId="0" applyFont="1" applyFill="1" applyBorder="1" applyAlignment="1" applyProtection="1">
      <alignment horizontal="center" vertical="center"/>
      <protection hidden="1"/>
    </xf>
    <xf numFmtId="0" fontId="1" fillId="25" borderId="24" xfId="0" applyFont="1" applyFill="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82" fillId="32" borderId="10" xfId="0" applyFont="1" applyFill="1" applyBorder="1" applyAlignment="1" applyProtection="1">
      <alignment horizontal="left" vertical="center" wrapText="1"/>
      <protection hidden="1"/>
    </xf>
    <xf numFmtId="0" fontId="82" fillId="32" borderId="0" xfId="0" applyFont="1" applyFill="1" applyAlignment="1" applyProtection="1">
      <alignment horizontal="left" vertical="center" wrapText="1"/>
      <protection hidden="1"/>
    </xf>
    <xf numFmtId="0" fontId="82" fillId="32" borderId="43" xfId="0" applyFont="1" applyFill="1" applyBorder="1" applyAlignment="1" applyProtection="1">
      <alignment horizontal="left"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61" fillId="26" borderId="83" xfId="0" applyFont="1" applyFill="1" applyBorder="1" applyAlignment="1" applyProtection="1">
      <alignment horizontal="left"/>
      <protection hidden="1"/>
    </xf>
    <xf numFmtId="0" fontId="61" fillId="26" borderId="62" xfId="0" applyFont="1" applyFill="1" applyBorder="1" applyAlignment="1" applyProtection="1">
      <alignment horizontal="left"/>
      <protection hidden="1"/>
    </xf>
    <xf numFmtId="0" fontId="61" fillId="26" borderId="91"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1" fillId="26" borderId="20" xfId="0" applyFont="1" applyFill="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3" fillId="32" borderId="88" xfId="0" applyFont="1" applyFill="1" applyBorder="1" applyAlignment="1" applyProtection="1">
      <alignment horizontal="left" vertical="center"/>
      <protection hidden="1"/>
    </xf>
    <xf numFmtId="0" fontId="3" fillId="32" borderId="36" xfId="0" applyFont="1" applyFill="1" applyBorder="1" applyAlignment="1" applyProtection="1">
      <alignment horizontal="left" vertical="center"/>
      <protection hidden="1"/>
    </xf>
    <xf numFmtId="0" fontId="3" fillId="32" borderId="89" xfId="0" applyFont="1" applyFill="1" applyBorder="1" applyAlignment="1" applyProtection="1">
      <alignment horizontal="left" vertical="center"/>
      <protection hidden="1"/>
    </xf>
    <xf numFmtId="0" fontId="3" fillId="25" borderId="51" xfId="0" applyFont="1" applyFill="1" applyBorder="1" applyAlignment="1" applyProtection="1">
      <alignment horizontal="left" vertical="center"/>
      <protection hidden="1"/>
    </xf>
    <xf numFmtId="0" fontId="3" fillId="25" borderId="27" xfId="0" applyFont="1" applyFill="1" applyBorder="1" applyAlignment="1" applyProtection="1">
      <alignment horizontal="left" vertical="center"/>
      <protection hidden="1"/>
    </xf>
    <xf numFmtId="0" fontId="3" fillId="25" borderId="90" xfId="0" applyFont="1" applyFill="1" applyBorder="1" applyAlignment="1" applyProtection="1">
      <alignment horizontal="left" vertical="center"/>
      <protection hidden="1"/>
    </xf>
    <xf numFmtId="0" fontId="50" fillId="0" borderId="22" xfId="0" applyFont="1" applyBorder="1" applyAlignment="1" applyProtection="1">
      <alignment horizontal="center" vertical="center" shrinkToFit="1"/>
      <protection hidden="1"/>
    </xf>
    <xf numFmtId="0" fontId="50" fillId="0" borderId="0" xfId="0" applyFont="1" applyAlignment="1" applyProtection="1">
      <alignment horizontal="center" vertical="center" shrinkToFit="1"/>
      <protection hidden="1"/>
    </xf>
    <xf numFmtId="0" fontId="50" fillId="0" borderId="13" xfId="0" applyFont="1" applyBorder="1" applyAlignment="1" applyProtection="1">
      <alignment horizontal="center" vertical="center" shrinkToFit="1"/>
      <protection hidden="1"/>
    </xf>
    <xf numFmtId="0" fontId="61" fillId="25" borderId="58" xfId="0" applyFont="1" applyFill="1" applyBorder="1" applyAlignment="1" applyProtection="1">
      <alignment horizontal="center" vertical="center" wrapText="1"/>
      <protection hidden="1"/>
    </xf>
    <xf numFmtId="0" fontId="61" fillId="25" borderId="66" xfId="0" applyFont="1" applyFill="1" applyBorder="1" applyAlignment="1" applyProtection="1">
      <alignment horizontal="center" vertical="center" wrapText="1"/>
      <protection hidden="1"/>
    </xf>
    <xf numFmtId="0" fontId="61" fillId="25" borderId="68" xfId="0" applyFont="1" applyFill="1" applyBorder="1" applyAlignment="1" applyProtection="1">
      <alignment horizontal="center" vertical="center" wrapText="1"/>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61" fillId="26" borderId="12" xfId="0" applyFont="1" applyFill="1" applyBorder="1" applyAlignment="1" applyProtection="1">
      <alignment horizontal="center" vertical="center"/>
      <protection hidden="1"/>
    </xf>
    <xf numFmtId="0" fontId="61" fillId="26" borderId="13" xfId="0" applyFont="1" applyFill="1" applyBorder="1" applyAlignment="1" applyProtection="1">
      <alignment horizontal="center" vertical="center"/>
      <protection hidden="1"/>
    </xf>
    <xf numFmtId="0" fontId="61" fillId="26" borderId="14" xfId="0" applyFont="1" applyFill="1" applyBorder="1" applyAlignment="1" applyProtection="1">
      <alignment horizontal="center" vertical="center"/>
      <protection hidden="1"/>
    </xf>
    <xf numFmtId="0" fontId="3" fillId="26" borderId="88" xfId="0" applyFont="1" applyFill="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3" fillId="26" borderId="89" xfId="0" applyFont="1" applyFill="1" applyBorder="1" applyAlignment="1" applyProtection="1">
      <alignment horizontal="left" vertical="center"/>
      <protection hidden="1"/>
    </xf>
    <xf numFmtId="0" fontId="1" fillId="26" borderId="23" xfId="0" applyFont="1" applyFill="1" applyBorder="1" applyAlignment="1" applyProtection="1">
      <alignment horizontal="center" vertical="center"/>
      <protection hidden="1"/>
    </xf>
    <xf numFmtId="0" fontId="53" fillId="0" borderId="88" xfId="0" applyFont="1" applyBorder="1" applyAlignment="1" applyProtection="1">
      <alignment horizontal="left" vertical="center"/>
      <protection hidden="1"/>
    </xf>
    <xf numFmtId="0" fontId="53" fillId="0" borderId="36"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54" fillId="27" borderId="92" xfId="0" applyFont="1" applyFill="1" applyBorder="1" applyAlignment="1" applyProtection="1">
      <alignment horizontal="left" vertical="center" wrapText="1"/>
      <protection hidden="1"/>
    </xf>
    <xf numFmtId="0" fontId="54" fillId="27" borderId="93" xfId="0" applyFont="1" applyFill="1" applyBorder="1" applyAlignment="1" applyProtection="1">
      <alignment horizontal="left" vertical="center" wrapText="1"/>
      <protection hidden="1"/>
    </xf>
    <xf numFmtId="0" fontId="54" fillId="27" borderId="39" xfId="0" applyFont="1" applyFill="1" applyBorder="1" applyAlignment="1" applyProtection="1">
      <alignment horizontal="left" vertical="center" wrapText="1"/>
      <protection hidden="1"/>
    </xf>
    <xf numFmtId="0" fontId="61" fillId="26" borderId="10" xfId="0" applyFont="1" applyFill="1" applyBorder="1" applyAlignment="1" applyProtection="1">
      <alignment horizontal="left"/>
      <protection hidden="1"/>
    </xf>
    <xf numFmtId="0" fontId="61" fillId="26" borderId="0" xfId="0" applyFont="1" applyFill="1" applyAlignment="1" applyProtection="1">
      <alignment horizontal="left"/>
      <protection hidden="1"/>
    </xf>
    <xf numFmtId="0" fontId="61" fillId="26" borderId="11" xfId="0" applyFont="1" applyFill="1" applyBorder="1" applyAlignment="1" applyProtection="1">
      <alignment horizontal="left"/>
      <protection hidden="1"/>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49"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28" xfId="0" applyFont="1" applyBorder="1" applyAlignment="1" applyProtection="1">
      <alignment horizontal="left" vertical="center" wrapText="1"/>
      <protection hidden="1"/>
    </xf>
    <xf numFmtId="0" fontId="61" fillId="26" borderId="84" xfId="0" applyFont="1" applyFill="1" applyBorder="1" applyAlignment="1" applyProtection="1">
      <alignment horizontal="left"/>
      <protection hidden="1"/>
    </xf>
    <xf numFmtId="0" fontId="61" fillId="26" borderId="85" xfId="0" applyFont="1" applyFill="1" applyBorder="1" applyAlignment="1" applyProtection="1">
      <alignment horizontal="left"/>
      <protection hidden="1"/>
    </xf>
    <xf numFmtId="0" fontId="61" fillId="26" borderId="94" xfId="0" applyFont="1" applyFill="1" applyBorder="1" applyAlignment="1" applyProtection="1">
      <alignment horizontal="left"/>
      <protection hidden="1"/>
    </xf>
    <xf numFmtId="0" fontId="1" fillId="26" borderId="78" xfId="0" applyFont="1" applyFill="1" applyBorder="1" applyAlignment="1" applyProtection="1">
      <alignment horizontal="center" vertical="center"/>
      <protection hidden="1"/>
    </xf>
    <xf numFmtId="0" fontId="1" fillId="26" borderId="87" xfId="0" applyFont="1" applyFill="1" applyBorder="1" applyAlignment="1" applyProtection="1">
      <alignment horizontal="center" vertical="center"/>
      <protection hidden="1"/>
    </xf>
    <xf numFmtId="0" fontId="0" fillId="0" borderId="0" xfId="0" applyAlignment="1">
      <alignment horizontal="left" vertical="center"/>
    </xf>
    <xf numFmtId="0" fontId="0" fillId="0" borderId="11" xfId="0" applyBorder="1" applyAlignment="1">
      <alignment horizontal="left" vertical="center"/>
    </xf>
    <xf numFmtId="0" fontId="30" fillId="0" borderId="88"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1" fillId="0" borderId="91" xfId="0" applyFont="1" applyBorder="1" applyAlignment="1">
      <alignment horizontal="left" vertical="center"/>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91" xfId="0" applyFont="1" applyBorder="1" applyAlignment="1" applyProtection="1">
      <alignment horizontal="left" vertical="center"/>
      <protection hidden="1"/>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19" xfId="0" applyFont="1" applyBorder="1" applyAlignment="1" applyProtection="1">
      <alignment horizontal="left" vertical="center"/>
      <protection hidden="1"/>
    </xf>
    <xf numFmtId="0" fontId="54" fillId="0" borderId="88" xfId="0" applyFont="1" applyBorder="1" applyAlignment="1" applyProtection="1">
      <alignment horizontal="left" vertical="center"/>
      <protection hidden="1"/>
    </xf>
    <xf numFmtId="0" fontId="54" fillId="0" borderId="36" xfId="0" applyFont="1" applyBorder="1" applyAlignment="1" applyProtection="1">
      <alignment horizontal="left" vertical="center"/>
      <protection hidden="1"/>
    </xf>
    <xf numFmtId="0" fontId="54" fillId="0" borderId="89" xfId="0" applyFont="1" applyBorder="1" applyAlignment="1" applyProtection="1">
      <alignment horizontal="left" vertical="center"/>
      <protection hidden="1"/>
    </xf>
    <xf numFmtId="0" fontId="30" fillId="0" borderId="48"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61" xfId="0" applyFont="1" applyBorder="1" applyAlignment="1">
      <alignment horizontal="left" vertical="center"/>
    </xf>
    <xf numFmtId="0" fontId="3" fillId="26" borderId="24" xfId="0" applyFont="1" applyFill="1" applyBorder="1" applyAlignment="1" applyProtection="1">
      <alignment horizontal="center" vertical="center" textRotation="255"/>
      <protection hidden="1"/>
    </xf>
    <xf numFmtId="0" fontId="61" fillId="0" borderId="14" xfId="0" applyFont="1" applyBorder="1" applyAlignment="1" applyProtection="1">
      <alignment horizontal="left" vertical="center"/>
      <protection hidden="1"/>
    </xf>
    <xf numFmtId="0" fontId="61" fillId="0" borderId="11" xfId="0" applyFont="1" applyBorder="1" applyAlignment="1" applyProtection="1">
      <alignment horizontal="left" vertical="center"/>
      <protection hidden="1"/>
    </xf>
    <xf numFmtId="0" fontId="30" fillId="0" borderId="51"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61" fillId="26" borderId="52" xfId="0" applyFont="1" applyFill="1" applyBorder="1" applyAlignment="1" applyProtection="1">
      <alignment horizontal="left" vertical="center"/>
      <protection hidden="1"/>
    </xf>
    <xf numFmtId="0" fontId="61" fillId="26" borderId="31" xfId="0" applyFont="1" applyFill="1" applyBorder="1" applyAlignment="1" applyProtection="1">
      <alignment horizontal="left" vertical="center"/>
      <protection hidden="1"/>
    </xf>
    <xf numFmtId="0" fontId="61" fillId="26" borderId="60" xfId="0" applyFont="1" applyFill="1" applyBorder="1" applyAlignment="1" applyProtection="1">
      <alignment horizontal="left" vertical="center"/>
      <protection hidden="1"/>
    </xf>
    <xf numFmtId="0" fontId="9" fillId="26" borderId="51"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53" fillId="27" borderId="30" xfId="0" applyFont="1" applyFill="1" applyBorder="1" applyAlignment="1" applyProtection="1">
      <alignment horizontal="left" vertical="center"/>
      <protection hidden="1"/>
    </xf>
    <xf numFmtId="0" fontId="53" fillId="27" borderId="34" xfId="0" applyFont="1" applyFill="1" applyBorder="1" applyAlignment="1" applyProtection="1">
      <alignment horizontal="left" vertical="center"/>
      <protection hidden="1"/>
    </xf>
    <xf numFmtId="0" fontId="53" fillId="27" borderId="61" xfId="0" applyFont="1" applyFill="1" applyBorder="1" applyAlignment="1" applyProtection="1">
      <alignment horizontal="left" vertical="center"/>
      <protection hidden="1"/>
    </xf>
    <xf numFmtId="0" fontId="61" fillId="0" borderId="83" xfId="0" applyFont="1" applyBorder="1" applyAlignment="1" applyProtection="1">
      <alignment horizontal="left" vertical="center" shrinkToFit="1"/>
      <protection hidden="1"/>
    </xf>
    <xf numFmtId="0" fontId="61" fillId="0" borderId="62" xfId="0" applyFont="1" applyBorder="1" applyAlignment="1" applyProtection="1">
      <alignment horizontal="left" vertical="center" shrinkToFit="1"/>
      <protection hidden="1"/>
    </xf>
    <xf numFmtId="0" fontId="61" fillId="0" borderId="91" xfId="0" applyFont="1" applyBorder="1" applyAlignment="1" applyProtection="1">
      <alignment horizontal="left" vertical="center" shrinkToFit="1"/>
      <protection hidden="1"/>
    </xf>
    <xf numFmtId="0" fontId="61" fillId="0" borderId="91" xfId="0" applyFont="1" applyBorder="1" applyAlignment="1" applyProtection="1">
      <alignment horizontal="left" vertical="center"/>
      <protection hidden="1"/>
    </xf>
    <xf numFmtId="0" fontId="53" fillId="27" borderId="95" xfId="0" applyFont="1" applyFill="1" applyBorder="1" applyAlignment="1" applyProtection="1">
      <alignment horizontal="center" vertical="center" textRotation="255"/>
      <protection hidden="1"/>
    </xf>
    <xf numFmtId="0" fontId="53" fillId="27" borderId="23" xfId="0" applyFont="1" applyFill="1" applyBorder="1" applyAlignment="1" applyProtection="1">
      <alignment horizontal="center" vertical="center" textRotation="255"/>
      <protection hidden="1"/>
    </xf>
    <xf numFmtId="0" fontId="53" fillId="27" borderId="24" xfId="0" applyFont="1" applyFill="1" applyBorder="1" applyAlignment="1" applyProtection="1">
      <alignment horizontal="center" vertical="center" textRotation="255"/>
      <protection hidden="1"/>
    </xf>
    <xf numFmtId="0" fontId="53" fillId="27" borderId="92" xfId="0" applyFont="1" applyFill="1" applyBorder="1" applyAlignment="1" applyProtection="1">
      <alignment horizontal="left" vertical="center"/>
      <protection hidden="1"/>
    </xf>
    <xf numFmtId="0" fontId="53" fillId="27" borderId="93" xfId="0" applyFont="1" applyFill="1" applyBorder="1" applyAlignment="1" applyProtection="1">
      <alignment horizontal="left" vertical="center"/>
      <protection hidden="1"/>
    </xf>
    <xf numFmtId="0" fontId="53" fillId="27" borderId="96" xfId="0" applyFont="1" applyFill="1" applyBorder="1" applyAlignment="1" applyProtection="1">
      <alignment horizontal="left" vertical="center"/>
      <protection hidden="1"/>
    </xf>
    <xf numFmtId="0" fontId="33" fillId="27" borderId="95" xfId="0" applyFont="1" applyFill="1" applyBorder="1" applyAlignment="1" applyProtection="1">
      <alignment horizontal="center" vertical="center"/>
      <protection hidden="1"/>
    </xf>
    <xf numFmtId="0" fontId="33" fillId="27" borderId="23" xfId="0" applyFont="1" applyFill="1" applyBorder="1" applyAlignment="1" applyProtection="1">
      <alignment horizontal="center" vertical="center"/>
      <protection hidden="1"/>
    </xf>
    <xf numFmtId="0" fontId="33" fillId="27" borderId="24" xfId="0" applyFont="1" applyFill="1" applyBorder="1" applyAlignment="1" applyProtection="1">
      <alignment horizontal="center" vertical="center"/>
      <protection hidden="1"/>
    </xf>
    <xf numFmtId="0" fontId="53" fillId="27" borderId="88" xfId="0" applyFont="1" applyFill="1" applyBorder="1" applyAlignment="1" applyProtection="1">
      <alignment horizontal="center" vertical="center" wrapText="1"/>
      <protection hidden="1"/>
    </xf>
    <xf numFmtId="0" fontId="53" fillId="27" borderId="36" xfId="0" applyFont="1" applyFill="1" applyBorder="1" applyAlignment="1" applyProtection="1">
      <alignment horizontal="center" vertical="center" wrapText="1"/>
      <protection hidden="1"/>
    </xf>
    <xf numFmtId="0" fontId="53" fillId="27" borderId="53"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28" xfId="0" applyFont="1" applyFill="1" applyBorder="1" applyAlignment="1" applyProtection="1">
      <alignment horizontal="center" vertical="center" wrapText="1"/>
      <protection hidden="1"/>
    </xf>
    <xf numFmtId="0" fontId="54" fillId="0" borderId="10" xfId="0" applyFont="1" applyBorder="1" applyAlignment="1" applyProtection="1">
      <alignment horizontal="left" vertical="center"/>
      <protection hidden="1"/>
    </xf>
    <xf numFmtId="0" fontId="70" fillId="0" borderId="0" xfId="0" applyFont="1" applyAlignment="1">
      <alignment horizontal="left" vertical="center"/>
    </xf>
    <xf numFmtId="0" fontId="70" fillId="0" borderId="11" xfId="0" applyFont="1" applyBorder="1" applyAlignment="1">
      <alignment horizontal="left" vertical="center"/>
    </xf>
    <xf numFmtId="0" fontId="54" fillId="0" borderId="83" xfId="0" applyFont="1" applyBorder="1" applyAlignment="1" applyProtection="1">
      <alignment horizontal="left" vertical="center"/>
      <protection hidden="1"/>
    </xf>
    <xf numFmtId="0" fontId="54" fillId="0" borderId="62" xfId="0" applyFont="1" applyBorder="1" applyAlignment="1" applyProtection="1">
      <alignment horizontal="left" vertical="center"/>
      <protection hidden="1"/>
    </xf>
    <xf numFmtId="0" fontId="54" fillId="0" borderId="91" xfId="0" applyFont="1" applyBorder="1" applyAlignment="1" applyProtection="1">
      <alignment horizontal="left" vertical="center"/>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49" xfId="0" applyFont="1" applyBorder="1" applyAlignment="1" applyProtection="1">
      <alignment horizontal="center" vertical="center"/>
      <protection hidden="1"/>
    </xf>
    <xf numFmtId="0" fontId="3" fillId="0" borderId="30"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61" xfId="0" applyFont="1" applyBorder="1" applyAlignment="1" applyProtection="1">
      <alignment horizontal="left" vertical="center"/>
      <protection hidden="1"/>
    </xf>
    <xf numFmtId="0" fontId="1" fillId="0" borderId="78" xfId="0" applyFont="1" applyBorder="1" applyAlignment="1" applyProtection="1">
      <alignment horizontal="center" vertical="center"/>
      <protection hidden="1"/>
    </xf>
    <xf numFmtId="0" fontId="30" fillId="0" borderId="34"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10" fillId="0" borderId="88" xfId="0" applyFont="1" applyBorder="1" applyAlignment="1" applyProtection="1">
      <alignment horizontal="left" vertical="center" wrapText="1"/>
      <protection hidden="1"/>
    </xf>
    <xf numFmtId="0" fontId="10" fillId="0" borderId="36"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12" xfId="0" applyFont="1" applyBorder="1" applyAlignment="1" applyProtection="1">
      <alignment horizontal="left" vertical="center" wrapText="1"/>
      <protection hidden="1"/>
    </xf>
    <xf numFmtId="0" fontId="10" fillId="0" borderId="13" xfId="0" applyFont="1" applyBorder="1" applyAlignment="1" applyProtection="1">
      <alignment horizontal="left" vertical="center" wrapText="1"/>
      <protection hidden="1"/>
    </xf>
    <xf numFmtId="0" fontId="10" fillId="0" borderId="28" xfId="0" applyFont="1" applyBorder="1" applyAlignment="1" applyProtection="1">
      <alignment horizontal="left" vertical="center" wrapText="1"/>
      <protection hidden="1"/>
    </xf>
    <xf numFmtId="0" fontId="3" fillId="0" borderId="42" xfId="0" applyFont="1" applyBorder="1" applyAlignment="1" applyProtection="1">
      <alignment horizontal="left" vertical="center"/>
      <protection hidden="1"/>
    </xf>
    <xf numFmtId="0" fontId="3" fillId="0" borderId="31" xfId="0" applyFont="1" applyBorder="1" applyAlignment="1" applyProtection="1">
      <alignment horizontal="left" vertical="center"/>
      <protection hidden="1"/>
    </xf>
    <xf numFmtId="0" fontId="3" fillId="0" borderId="60" xfId="0" applyFont="1" applyBorder="1" applyAlignment="1" applyProtection="1">
      <alignment horizontal="left" vertical="center"/>
      <protection hidden="1"/>
    </xf>
    <xf numFmtId="0" fontId="1" fillId="0" borderId="58"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61" fillId="0" borderId="52" xfId="0" applyFont="1" applyBorder="1" applyAlignment="1" applyProtection="1">
      <alignment horizontal="left" vertical="center"/>
      <protection hidden="1"/>
    </xf>
    <xf numFmtId="0" fontId="61" fillId="0" borderId="31" xfId="0" applyFont="1" applyBorder="1" applyAlignment="1" applyProtection="1">
      <alignment horizontal="left" vertical="center"/>
      <protection hidden="1"/>
    </xf>
    <xf numFmtId="0" fontId="61" fillId="0" borderId="41" xfId="0" applyFont="1" applyBorder="1" applyAlignment="1" applyProtection="1">
      <alignment horizontal="left" vertical="center"/>
      <protection hidden="1"/>
    </xf>
    <xf numFmtId="0" fontId="9" fillId="0" borderId="83" xfId="0" applyFont="1" applyBorder="1" applyAlignment="1" applyProtection="1">
      <alignment horizontal="center" vertical="center"/>
      <protection hidden="1"/>
    </xf>
    <xf numFmtId="0" fontId="9" fillId="0" borderId="62"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30" fillId="0" borderId="52"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60"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 fillId="0" borderId="8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61" fillId="0" borderId="48" xfId="0" applyFont="1" applyBorder="1" applyAlignment="1" applyProtection="1">
      <alignment horizontal="left" vertical="center"/>
      <protection hidden="1"/>
    </xf>
    <xf numFmtId="0" fontId="61" fillId="0" borderId="34" xfId="0" applyFont="1" applyBorder="1" applyAlignment="1" applyProtection="1">
      <alignment horizontal="left" vertical="center"/>
      <protection hidden="1"/>
    </xf>
    <xf numFmtId="0" fontId="61" fillId="0" borderId="61" xfId="0" applyFont="1" applyBorder="1" applyAlignment="1" applyProtection="1">
      <alignment horizontal="left" vertical="center"/>
      <protection hidden="1"/>
    </xf>
    <xf numFmtId="0" fontId="61" fillId="0" borderId="48" xfId="0" applyFont="1" applyBorder="1" applyAlignment="1" applyProtection="1">
      <alignment horizontal="center" vertical="center"/>
      <protection hidden="1"/>
    </xf>
    <xf numFmtId="0" fontId="61" fillId="0" borderId="34" xfId="0" applyFont="1" applyBorder="1" applyAlignment="1" applyProtection="1">
      <alignment horizontal="center" vertical="center"/>
      <protection hidden="1"/>
    </xf>
    <xf numFmtId="0" fontId="61" fillId="0" borderId="37" xfId="0" applyFont="1" applyBorder="1" applyAlignment="1" applyProtection="1">
      <alignment horizontal="center" vertical="center"/>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1" fillId="0" borderId="68" xfId="0" applyFont="1" applyBorder="1" applyAlignment="1" applyProtection="1">
      <alignment horizontal="center"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61" fillId="0" borderId="26"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1" fillId="26" borderId="24" xfId="0" applyFont="1" applyFill="1" applyBorder="1" applyAlignment="1" applyProtection="1">
      <alignment horizontal="center" vertical="center"/>
      <protection hidden="1"/>
    </xf>
    <xf numFmtId="0" fontId="3" fillId="0" borderId="58" xfId="0" applyFont="1" applyBorder="1" applyAlignment="1" applyProtection="1">
      <alignment horizontal="center" vertical="center"/>
      <protection hidden="1"/>
    </xf>
    <xf numFmtId="0" fontId="3" fillId="0" borderId="66" xfId="0" applyFont="1" applyBorder="1" applyAlignment="1" applyProtection="1">
      <alignment horizontal="center" vertical="center"/>
      <protection hidden="1"/>
    </xf>
    <xf numFmtId="0" fontId="3" fillId="0" borderId="68"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72" fillId="0" borderId="62" xfId="0" applyFont="1" applyBorder="1" applyAlignment="1" applyProtection="1">
      <alignment horizontal="right" vertical="center"/>
      <protection hidden="1"/>
    </xf>
    <xf numFmtId="0" fontId="73" fillId="0" borderId="62"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9" fillId="0" borderId="0" xfId="0" applyFont="1" applyAlignment="1" applyProtection="1">
      <alignment horizontal="center" vertical="center"/>
      <protection locked="0"/>
    </xf>
    <xf numFmtId="0" fontId="1" fillId="0" borderId="30" xfId="0" applyFont="1" applyBorder="1" applyAlignment="1" applyProtection="1">
      <alignment horizontal="center" vertical="center"/>
      <protection hidden="1"/>
    </xf>
    <xf numFmtId="0" fontId="1" fillId="0" borderId="37" xfId="0" applyFont="1" applyBorder="1" applyAlignment="1" applyProtection="1">
      <alignment horizontal="center" vertical="center"/>
      <protection hidden="1"/>
    </xf>
    <xf numFmtId="0" fontId="61" fillId="0" borderId="17" xfId="0" applyFont="1" applyBorder="1" applyAlignment="1" applyProtection="1">
      <alignment horizontal="left" vertical="center" wrapText="1"/>
      <protection hidden="1"/>
    </xf>
    <xf numFmtId="0" fontId="61" fillId="0" borderId="18" xfId="0" applyFont="1" applyBorder="1" applyAlignment="1" applyProtection="1">
      <alignment horizontal="left" vertical="center" wrapText="1"/>
      <protection hidden="1"/>
    </xf>
    <xf numFmtId="0" fontId="61" fillId="0" borderId="26"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46" fillId="0" borderId="30" xfId="0" applyFont="1" applyBorder="1" applyAlignment="1" applyProtection="1">
      <alignment horizontal="left" vertical="center" shrinkToFit="1"/>
      <protection locked="0"/>
    </xf>
    <xf numFmtId="0" fontId="46" fillId="0" borderId="34" xfId="0" applyFont="1" applyBorder="1" applyAlignment="1" applyProtection="1">
      <alignment horizontal="left" vertical="center" shrinkToFit="1"/>
      <protection locked="0"/>
    </xf>
    <xf numFmtId="0" fontId="46" fillId="0" borderId="37" xfId="0"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30" fillId="0" borderId="46" xfId="0" applyFont="1" applyBorder="1" applyAlignment="1" applyProtection="1">
      <alignment horizontal="center" vertical="center" wrapText="1"/>
      <protection hidden="1"/>
    </xf>
    <xf numFmtId="0" fontId="4" fillId="0" borderId="30" xfId="0" applyFont="1" applyBorder="1" applyAlignment="1" applyProtection="1">
      <alignment horizontal="center" vertical="center"/>
      <protection hidden="1"/>
    </xf>
    <xf numFmtId="0" fontId="4" fillId="0" borderId="34"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hidden="1"/>
    </xf>
    <xf numFmtId="0" fontId="3" fillId="0" borderId="5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4" fillId="0" borderId="30" xfId="0" applyFont="1" applyBorder="1" applyAlignment="1" applyProtection="1">
      <alignment horizontal="center" vertical="center" shrinkToFit="1"/>
      <protection hidden="1"/>
    </xf>
    <xf numFmtId="0" fontId="64" fillId="0" borderId="54" xfId="0" applyFont="1" applyBorder="1" applyAlignment="1" applyProtection="1">
      <alignment horizontal="center" vertical="center" shrinkToFit="1"/>
      <protection locked="0"/>
    </xf>
    <xf numFmtId="0" fontId="64" fillId="0" borderId="36" xfId="0" applyFont="1" applyBorder="1" applyAlignment="1" applyProtection="1">
      <alignment horizontal="center" vertical="center" shrinkToFit="1"/>
      <protection locked="0"/>
    </xf>
    <xf numFmtId="0" fontId="64" fillId="0" borderId="53" xfId="0" applyFont="1" applyBorder="1" applyAlignment="1" applyProtection="1">
      <alignment horizontal="center" vertical="center" shrinkToFit="1"/>
      <protection locked="0"/>
    </xf>
    <xf numFmtId="0" fontId="64" fillId="0" borderId="44" xfId="0" applyFont="1" applyBorder="1" applyAlignment="1" applyProtection="1">
      <alignment horizontal="center" vertical="center" shrinkToFit="1"/>
      <protection locked="0"/>
    </xf>
    <xf numFmtId="0" fontId="64" fillId="0" borderId="62" xfId="0" applyFont="1" applyBorder="1" applyAlignment="1" applyProtection="1">
      <alignment horizontal="center" vertical="center" shrinkToFit="1"/>
      <protection locked="0"/>
    </xf>
    <xf numFmtId="0" fontId="64" fillId="0" borderId="35" xfId="0" applyFont="1" applyBorder="1" applyAlignment="1" applyProtection="1">
      <alignment horizontal="center" vertical="center" shrinkToFit="1"/>
      <protection locked="0"/>
    </xf>
    <xf numFmtId="0" fontId="3" fillId="0" borderId="46" xfId="0" applyFont="1" applyBorder="1" applyAlignment="1" applyProtection="1">
      <alignment horizontal="center" vertical="center" wrapText="1"/>
      <protection hidden="1"/>
    </xf>
    <xf numFmtId="0" fontId="30" fillId="0" borderId="46" xfId="0" applyFont="1" applyBorder="1" applyAlignment="1" applyProtection="1">
      <alignment horizontal="center" vertical="center"/>
      <protection hidden="1"/>
    </xf>
    <xf numFmtId="0" fontId="3" fillId="0" borderId="62" xfId="0" applyFont="1" applyBorder="1" applyAlignment="1" applyProtection="1">
      <alignment horizontal="left" vertical="center" shrinkToFit="1"/>
      <protection hidden="1"/>
    </xf>
    <xf numFmtId="0" fontId="46" fillId="0" borderId="30" xfId="0" applyFont="1" applyBorder="1" applyAlignment="1" applyProtection="1">
      <alignment horizontal="center" vertical="center" shrinkToFit="1"/>
      <protection locked="0"/>
    </xf>
    <xf numFmtId="0" fontId="46" fillId="0" borderId="37" xfId="0" applyFont="1" applyBorder="1" applyAlignment="1" applyProtection="1">
      <alignment horizontal="center" vertical="center" shrinkToFit="1"/>
      <protection locked="0"/>
    </xf>
    <xf numFmtId="0" fontId="3" fillId="0" borderId="62" xfId="0" applyFont="1" applyBorder="1" applyAlignment="1" applyProtection="1">
      <alignment horizontal="right" vertical="center" shrinkToFit="1"/>
      <protection hidden="1"/>
    </xf>
    <xf numFmtId="0" fontId="9" fillId="0" borderId="30" xfId="0" applyFont="1" applyBorder="1" applyAlignment="1" applyProtection="1">
      <alignment horizontal="left" vertical="top" wrapText="1"/>
      <protection locked="0"/>
    </xf>
    <xf numFmtId="0" fontId="9" fillId="0" borderId="34" xfId="0" applyFont="1" applyBorder="1" applyAlignment="1" applyProtection="1">
      <alignment horizontal="left" vertical="top" wrapText="1"/>
      <protection locked="0"/>
    </xf>
    <xf numFmtId="0" fontId="9" fillId="0" borderId="37" xfId="0" applyFont="1" applyBorder="1" applyAlignment="1" applyProtection="1">
      <alignment horizontal="left" vertical="top" wrapTex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2">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ill>
        <patternFill>
          <bgColor indexed="41"/>
        </patternFill>
      </fill>
      <border>
        <left style="thin">
          <color indexed="64"/>
        </left>
        <right style="thin">
          <color indexed="64"/>
        </right>
        <top style="thin">
          <color indexed="64"/>
        </top>
        <bottom style="thin">
          <color indexed="64"/>
        </bottom>
      </border>
    </dxf>
    <dxf>
      <font>
        <b/>
        <i val="0"/>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png"/></Relationships>
</file>

<file path=xl/drawings/_rels/drawing3.xml.rels><?xml version="1.0" encoding="UTF-8" standalone="yes"?>
<Relationships xmlns="http://schemas.openxmlformats.org/package/2006/relationships"><Relationship Id="rId8" Type="http://schemas.openxmlformats.org/officeDocument/2006/relationships/image" Target="../media/image11.pn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16</xdr:col>
      <xdr:colOff>9525</xdr:colOff>
      <xdr:row>17</xdr:row>
      <xdr:rowOff>0</xdr:rowOff>
    </xdr:from>
    <xdr:to>
      <xdr:col>21</xdr:col>
      <xdr:colOff>228600</xdr:colOff>
      <xdr:row>31</xdr:row>
      <xdr:rowOff>47625</xdr:rowOff>
    </xdr:to>
    <xdr:pic>
      <xdr:nvPicPr>
        <xdr:cNvPr id="4409" name="Picture 39" descr="5__U">
          <a:extLst>
            <a:ext uri="{FF2B5EF4-FFF2-40B4-BE49-F238E27FC236}">
              <a16:creationId xmlns:a16="http://schemas.microsoft.com/office/drawing/2014/main" id="{00000000-0008-0000-0000-00003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81525" y="3676650"/>
          <a:ext cx="1790700" cy="2457450"/>
        </a:xfrm>
        <a:prstGeom prst="rect">
          <a:avLst/>
        </a:prstGeom>
        <a:noFill/>
        <a:ln w="9525">
          <a:noFill/>
          <a:miter lim="800000"/>
          <a:headEnd/>
          <a:tailEnd/>
        </a:ln>
      </xdr:spPr>
    </xdr:pic>
    <xdr:clientData/>
  </xdr:twoCellAnchor>
  <xdr:twoCellAnchor editAs="oneCell">
    <xdr:from>
      <xdr:col>3</xdr:col>
      <xdr:colOff>180975</xdr:colOff>
      <xdr:row>15</xdr:row>
      <xdr:rowOff>19050</xdr:rowOff>
    </xdr:from>
    <xdr:to>
      <xdr:col>11</xdr:col>
      <xdr:colOff>123825</xdr:colOff>
      <xdr:row>25</xdr:row>
      <xdr:rowOff>85725</xdr:rowOff>
    </xdr:to>
    <xdr:pic>
      <xdr:nvPicPr>
        <xdr:cNvPr id="4410" name="Picture 40" descr="5__U">
          <a:extLst>
            <a:ext uri="{FF2B5EF4-FFF2-40B4-BE49-F238E27FC236}">
              <a16:creationId xmlns:a16="http://schemas.microsoft.com/office/drawing/2014/main" id="{00000000-0008-0000-0000-00003A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66750" y="3352800"/>
          <a:ext cx="2457450" cy="1790700"/>
        </a:xfrm>
        <a:prstGeom prst="rect">
          <a:avLst/>
        </a:prstGeom>
        <a:noFill/>
        <a:ln w="9525">
          <a:noFill/>
          <a:miter lim="800000"/>
          <a:headEnd/>
          <a:tailEnd/>
        </a:ln>
      </xdr:spPr>
    </xdr:pic>
    <xdr:clientData/>
  </xdr:twoCellAnchor>
  <xdr:twoCellAnchor editAs="oneCell">
    <xdr:from>
      <xdr:col>3</xdr:col>
      <xdr:colOff>180975</xdr:colOff>
      <xdr:row>27</xdr:row>
      <xdr:rowOff>57150</xdr:rowOff>
    </xdr:from>
    <xdr:to>
      <xdr:col>11</xdr:col>
      <xdr:colOff>123825</xdr:colOff>
      <xdr:row>35</xdr:row>
      <xdr:rowOff>47625</xdr:rowOff>
    </xdr:to>
    <xdr:pic>
      <xdr:nvPicPr>
        <xdr:cNvPr id="4411" name="Picture 41" descr="5__Y">
          <a:extLst>
            <a:ext uri="{FF2B5EF4-FFF2-40B4-BE49-F238E27FC236}">
              <a16:creationId xmlns:a16="http://schemas.microsoft.com/office/drawing/2014/main" id="{00000000-0008-0000-0000-00003B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66750" y="5457825"/>
          <a:ext cx="2457450" cy="13620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257175</xdr:colOff>
      <xdr:row>35</xdr:row>
      <xdr:rowOff>38100</xdr:rowOff>
    </xdr:from>
    <xdr:to>
      <xdr:col>35</xdr:col>
      <xdr:colOff>0</xdr:colOff>
      <xdr:row>39</xdr:row>
      <xdr:rowOff>85725</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067800" y="6810375"/>
          <a:ext cx="1857375" cy="733425"/>
        </a:xfrm>
        <a:prstGeom prst="borderCallout2">
          <a:avLst>
            <a:gd name="adj1" fmla="val 15583"/>
            <a:gd name="adj2" fmla="val -4102"/>
            <a:gd name="adj3" fmla="val 15583"/>
            <a:gd name="adj4" fmla="val -9231"/>
            <a:gd name="adj5" fmla="val 0"/>
            <a:gd name="adj6" fmla="val -13333"/>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15" name="Group 44">
          <a:extLst>
            <a:ext uri="{FF2B5EF4-FFF2-40B4-BE49-F238E27FC236}">
              <a16:creationId xmlns:a16="http://schemas.microsoft.com/office/drawing/2014/main" id="{00000000-0008-0000-0000-00003F110000}"/>
            </a:ext>
          </a:extLst>
        </xdr:cNvPr>
        <xdr:cNvGrpSpPr>
          <a:grpSpLocks/>
        </xdr:cNvGrpSpPr>
      </xdr:nvGrpSpPr>
      <xdr:grpSpPr bwMode="auto">
        <a:xfrm>
          <a:off x="200025" y="361950"/>
          <a:ext cx="685800" cy="219075"/>
          <a:chOff x="0" y="1"/>
          <a:chExt cx="1079" cy="344"/>
        </a:xfrm>
      </xdr:grpSpPr>
      <xdr:sp macro="" textlink="">
        <xdr:nvSpPr>
          <xdr:cNvPr id="4417" name="Freeform 45">
            <a:extLst>
              <a:ext uri="{FF2B5EF4-FFF2-40B4-BE49-F238E27FC236}">
                <a16:creationId xmlns:a16="http://schemas.microsoft.com/office/drawing/2014/main" id="{00000000-0008-0000-0000-000041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18" name="Freeform 46">
            <a:extLst>
              <a:ext uri="{FF2B5EF4-FFF2-40B4-BE49-F238E27FC236}">
                <a16:creationId xmlns:a16="http://schemas.microsoft.com/office/drawing/2014/main" id="{00000000-0008-0000-0000-000042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19" name="Freeform 47">
            <a:extLst>
              <a:ext uri="{FF2B5EF4-FFF2-40B4-BE49-F238E27FC236}">
                <a16:creationId xmlns:a16="http://schemas.microsoft.com/office/drawing/2014/main" id="{00000000-0008-0000-0000-000043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19050</xdr:colOff>
      <xdr:row>0</xdr:row>
      <xdr:rowOff>47625</xdr:rowOff>
    </xdr:from>
    <xdr:to>
      <xdr:col>35</xdr:col>
      <xdr:colOff>247650</xdr:colOff>
      <xdr:row>20</xdr:row>
      <xdr:rowOff>95250</xdr:rowOff>
    </xdr:to>
    <xdr:pic>
      <xdr:nvPicPr>
        <xdr:cNvPr id="4416" name="Picture 48" descr="50-2">
          <a:extLst>
            <a:ext uri="{FF2B5EF4-FFF2-40B4-BE49-F238E27FC236}">
              <a16:creationId xmlns:a16="http://schemas.microsoft.com/office/drawing/2014/main" id="{00000000-0008-0000-0000-000040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124825" y="47625"/>
          <a:ext cx="3048000" cy="42386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104775</xdr:colOff>
      <xdr:row>26</xdr:row>
      <xdr:rowOff>47625</xdr:rowOff>
    </xdr:from>
    <xdr:to>
      <xdr:col>10</xdr:col>
      <xdr:colOff>19050</xdr:colOff>
      <xdr:row>28</xdr:row>
      <xdr:rowOff>800100</xdr:rowOff>
    </xdr:to>
    <xdr:grpSp>
      <xdr:nvGrpSpPr>
        <xdr:cNvPr id="1470" name="Group 91">
          <a:extLst>
            <a:ext uri="{FF2B5EF4-FFF2-40B4-BE49-F238E27FC236}">
              <a16:creationId xmlns:a16="http://schemas.microsoft.com/office/drawing/2014/main" id="{00000000-0008-0000-0100-0000BE050000}"/>
            </a:ext>
          </a:extLst>
        </xdr:cNvPr>
        <xdr:cNvGrpSpPr>
          <a:grpSpLocks/>
        </xdr:cNvGrpSpPr>
      </xdr:nvGrpSpPr>
      <xdr:grpSpPr bwMode="auto">
        <a:xfrm>
          <a:off x="4400550" y="3667125"/>
          <a:ext cx="2000250" cy="1123950"/>
          <a:chOff x="767" y="236"/>
          <a:chExt cx="210" cy="118"/>
        </a:xfrm>
      </xdr:grpSpPr>
      <xdr:pic>
        <xdr:nvPicPr>
          <xdr:cNvPr id="1479" name="Picture 85" descr="50_4">
            <a:extLst>
              <a:ext uri="{FF2B5EF4-FFF2-40B4-BE49-F238E27FC236}">
                <a16:creationId xmlns:a16="http://schemas.microsoft.com/office/drawing/2014/main" id="{00000000-0008-0000-01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767" y="236"/>
            <a:ext cx="210" cy="118"/>
          </a:xfrm>
          <a:prstGeom prst="rect">
            <a:avLst/>
          </a:prstGeom>
          <a:noFill/>
          <a:ln w="9525">
            <a:noFill/>
            <a:miter lim="800000"/>
            <a:headEnd/>
            <a:tailEnd/>
          </a:ln>
        </xdr:spPr>
      </xdr:pic>
      <xdr:sp macro="" textlink="">
        <xdr:nvSpPr>
          <xdr:cNvPr id="1480" name="Line 27">
            <a:extLst>
              <a:ext uri="{FF2B5EF4-FFF2-40B4-BE49-F238E27FC236}">
                <a16:creationId xmlns:a16="http://schemas.microsoft.com/office/drawing/2014/main" id="{00000000-0008-0000-0100-0000C8050000}"/>
              </a:ext>
            </a:extLst>
          </xdr:cNvPr>
          <xdr:cNvSpPr>
            <a:spLocks noChangeShapeType="1"/>
          </xdr:cNvSpPr>
        </xdr:nvSpPr>
        <xdr:spPr bwMode="auto">
          <a:xfrm flipV="1">
            <a:off x="785" y="272"/>
            <a:ext cx="0" cy="34"/>
          </a:xfrm>
          <a:prstGeom prst="line">
            <a:avLst/>
          </a:prstGeom>
          <a:noFill/>
          <a:ln w="25400">
            <a:solidFill>
              <a:srgbClr val="FF0000"/>
            </a:solidFill>
            <a:round/>
            <a:headEnd/>
            <a:tailEnd type="stealth" w="med" len="med"/>
          </a:ln>
        </xdr:spPr>
      </xdr:sp>
      <xdr:sp macro="" textlink="">
        <xdr:nvSpPr>
          <xdr:cNvPr id="1481" name="Line 28">
            <a:extLst>
              <a:ext uri="{FF2B5EF4-FFF2-40B4-BE49-F238E27FC236}">
                <a16:creationId xmlns:a16="http://schemas.microsoft.com/office/drawing/2014/main" id="{00000000-0008-0000-0100-0000C9050000}"/>
              </a:ext>
            </a:extLst>
          </xdr:cNvPr>
          <xdr:cNvSpPr>
            <a:spLocks noChangeShapeType="1"/>
          </xdr:cNvSpPr>
        </xdr:nvSpPr>
        <xdr:spPr bwMode="auto">
          <a:xfrm flipH="1">
            <a:off x="878" y="274"/>
            <a:ext cx="21" cy="16"/>
          </a:xfrm>
          <a:prstGeom prst="line">
            <a:avLst/>
          </a:prstGeom>
          <a:noFill/>
          <a:ln w="25400">
            <a:solidFill>
              <a:srgbClr val="FF0000"/>
            </a:solidFill>
            <a:round/>
            <a:headEnd/>
            <a:tailEnd type="stealth" w="med" len="med"/>
          </a:ln>
        </xdr:spPr>
      </xdr:sp>
    </xdr:grpSp>
    <xdr:clientData/>
  </xdr:twoCellAnchor>
  <xdr:twoCellAnchor editAs="oneCell">
    <xdr:from>
      <xdr:col>7</xdr:col>
      <xdr:colOff>76200</xdr:colOff>
      <xdr:row>38</xdr:row>
      <xdr:rowOff>28575</xdr:rowOff>
    </xdr:from>
    <xdr:to>
      <xdr:col>14</xdr:col>
      <xdr:colOff>542925</xdr:colOff>
      <xdr:row>41</xdr:row>
      <xdr:rowOff>0</xdr:rowOff>
    </xdr:to>
    <xdr:pic>
      <xdr:nvPicPr>
        <xdr:cNvPr id="1471" name="Picture 86" descr="50_5">
          <a:extLst>
            <a:ext uri="{FF2B5EF4-FFF2-40B4-BE49-F238E27FC236}">
              <a16:creationId xmlns:a16="http://schemas.microsoft.com/office/drawing/2014/main" id="{00000000-0008-0000-0100-0000BF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371975" y="4857750"/>
          <a:ext cx="5334000" cy="1019175"/>
        </a:xfrm>
        <a:prstGeom prst="rect">
          <a:avLst/>
        </a:prstGeom>
        <a:noFill/>
        <a:ln w="9525">
          <a:noFill/>
          <a:miter lim="800000"/>
          <a:headEnd/>
          <a:tailEnd/>
        </a:ln>
      </xdr:spPr>
    </xdr:pic>
    <xdr:clientData/>
  </xdr:twoCellAnchor>
  <xdr:twoCellAnchor editAs="oneCell">
    <xdr:from>
      <xdr:col>7</xdr:col>
      <xdr:colOff>95250</xdr:colOff>
      <xdr:row>68</xdr:row>
      <xdr:rowOff>38100</xdr:rowOff>
    </xdr:from>
    <xdr:to>
      <xdr:col>9</xdr:col>
      <xdr:colOff>219075</xdr:colOff>
      <xdr:row>70</xdr:row>
      <xdr:rowOff>323850</xdr:rowOff>
    </xdr:to>
    <xdr:pic>
      <xdr:nvPicPr>
        <xdr:cNvPr id="1472" name="Picture 102" descr="50_9_1">
          <a:extLst>
            <a:ext uri="{FF2B5EF4-FFF2-40B4-BE49-F238E27FC236}">
              <a16:creationId xmlns:a16="http://schemas.microsoft.com/office/drawing/2014/main" id="{00000000-0008-0000-0100-0000C0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391025" y="10772775"/>
          <a:ext cx="1514475" cy="704850"/>
        </a:xfrm>
        <a:prstGeom prst="rect">
          <a:avLst/>
        </a:prstGeom>
        <a:noFill/>
        <a:ln w="9525">
          <a:noFill/>
          <a:miter lim="800000"/>
          <a:headEnd/>
          <a:tailEnd/>
        </a:ln>
      </xdr:spPr>
    </xdr:pic>
    <xdr:clientData/>
  </xdr:twoCellAnchor>
  <xdr:twoCellAnchor editAs="oneCell">
    <xdr:from>
      <xdr:col>7</xdr:col>
      <xdr:colOff>85725</xdr:colOff>
      <xdr:row>20</xdr:row>
      <xdr:rowOff>47625</xdr:rowOff>
    </xdr:from>
    <xdr:to>
      <xdr:col>9</xdr:col>
      <xdr:colOff>228600</xdr:colOff>
      <xdr:row>22</xdr:row>
      <xdr:rowOff>228600</xdr:rowOff>
    </xdr:to>
    <xdr:pic>
      <xdr:nvPicPr>
        <xdr:cNvPr id="1473" name="Picture 114" descr="51_2">
          <a:extLst>
            <a:ext uri="{FF2B5EF4-FFF2-40B4-BE49-F238E27FC236}">
              <a16:creationId xmlns:a16="http://schemas.microsoft.com/office/drawing/2014/main" id="{00000000-0008-0000-0100-0000C1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381500" y="1885950"/>
          <a:ext cx="1533525" cy="552450"/>
        </a:xfrm>
        <a:prstGeom prst="rect">
          <a:avLst/>
        </a:prstGeom>
        <a:noFill/>
        <a:ln w="9525">
          <a:noFill/>
          <a:miter lim="800000"/>
          <a:headEnd/>
          <a:tailEnd/>
        </a:ln>
      </xdr:spPr>
    </xdr:pic>
    <xdr:clientData/>
  </xdr:twoCellAnchor>
  <xdr:twoCellAnchor editAs="oneCell">
    <xdr:from>
      <xdr:col>7</xdr:col>
      <xdr:colOff>85725</xdr:colOff>
      <xdr:row>50</xdr:row>
      <xdr:rowOff>38100</xdr:rowOff>
    </xdr:from>
    <xdr:to>
      <xdr:col>11</xdr:col>
      <xdr:colOff>590550</xdr:colOff>
      <xdr:row>52</xdr:row>
      <xdr:rowOff>209550</xdr:rowOff>
    </xdr:to>
    <xdr:pic>
      <xdr:nvPicPr>
        <xdr:cNvPr id="1474" name="Picture 115" descr="51_7">
          <a:extLst>
            <a:ext uri="{FF2B5EF4-FFF2-40B4-BE49-F238E27FC236}">
              <a16:creationId xmlns:a16="http://schemas.microsoft.com/office/drawing/2014/main" id="{00000000-0008-0000-0100-0000C2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381500" y="7286625"/>
          <a:ext cx="3286125" cy="542925"/>
        </a:xfrm>
        <a:prstGeom prst="rect">
          <a:avLst/>
        </a:prstGeom>
        <a:noFill/>
        <a:ln w="9525">
          <a:noFill/>
          <a:miter lim="800000"/>
          <a:headEnd/>
          <a:tailEnd/>
        </a:ln>
      </xdr:spPr>
    </xdr:pic>
    <xdr:clientData/>
  </xdr:twoCellAnchor>
  <xdr:twoCellAnchor editAs="oneCell">
    <xdr:from>
      <xdr:col>7</xdr:col>
      <xdr:colOff>133350</xdr:colOff>
      <xdr:row>71</xdr:row>
      <xdr:rowOff>57150</xdr:rowOff>
    </xdr:from>
    <xdr:to>
      <xdr:col>10</xdr:col>
      <xdr:colOff>142875</xdr:colOff>
      <xdr:row>73</xdr:row>
      <xdr:rowOff>104775</xdr:rowOff>
    </xdr:to>
    <xdr:pic>
      <xdr:nvPicPr>
        <xdr:cNvPr id="1475" name="Picture 116" descr="51_10">
          <a:extLst>
            <a:ext uri="{FF2B5EF4-FFF2-40B4-BE49-F238E27FC236}">
              <a16:creationId xmlns:a16="http://schemas.microsoft.com/office/drawing/2014/main" id="{00000000-0008-0000-0100-0000C3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429125" y="11572875"/>
          <a:ext cx="2095500" cy="419100"/>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476" name="Picture 118" descr="名刺">
          <a:extLst>
            <a:ext uri="{FF2B5EF4-FFF2-40B4-BE49-F238E27FC236}">
              <a16:creationId xmlns:a16="http://schemas.microsoft.com/office/drawing/2014/main" id="{00000000-0008-0000-0100-0000C405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382250" y="485775"/>
          <a:ext cx="685800" cy="219075"/>
        </a:xfrm>
        <a:prstGeom prst="rect">
          <a:avLst/>
        </a:prstGeom>
        <a:noFill/>
        <a:ln w="9525">
          <a:noFill/>
          <a:miter lim="800000"/>
          <a:headEnd/>
          <a:tailEnd/>
        </a:ln>
      </xdr:spPr>
    </xdr:pic>
    <xdr:clientData/>
  </xdr:twoCellAnchor>
  <xdr:twoCellAnchor editAs="oneCell">
    <xdr:from>
      <xdr:col>7</xdr:col>
      <xdr:colOff>114300</xdr:colOff>
      <xdr:row>23</xdr:row>
      <xdr:rowOff>38100</xdr:rowOff>
    </xdr:from>
    <xdr:to>
      <xdr:col>15</xdr:col>
      <xdr:colOff>228600</xdr:colOff>
      <xdr:row>26</xdr:row>
      <xdr:rowOff>0</xdr:rowOff>
    </xdr:to>
    <xdr:pic>
      <xdr:nvPicPr>
        <xdr:cNvPr id="1477" name="Picture 119" descr="20-3">
          <a:extLst>
            <a:ext uri="{FF2B5EF4-FFF2-40B4-BE49-F238E27FC236}">
              <a16:creationId xmlns:a16="http://schemas.microsoft.com/office/drawing/2014/main" id="{00000000-0008-0000-0100-0000C5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410075" y="2514600"/>
          <a:ext cx="5676900" cy="1104900"/>
        </a:xfrm>
        <a:prstGeom prst="rect">
          <a:avLst/>
        </a:prstGeom>
        <a:noFill/>
        <a:ln w="9525">
          <a:noFill/>
          <a:miter lim="800000"/>
          <a:headEnd/>
          <a:tailEnd/>
        </a:ln>
      </xdr:spPr>
    </xdr:pic>
    <xdr:clientData/>
  </xdr:twoCellAnchor>
  <xdr:twoCellAnchor editAs="oneCell">
    <xdr:from>
      <xdr:col>7</xdr:col>
      <xdr:colOff>66675</xdr:colOff>
      <xdr:row>59</xdr:row>
      <xdr:rowOff>28575</xdr:rowOff>
    </xdr:from>
    <xdr:to>
      <xdr:col>15</xdr:col>
      <xdr:colOff>466725</xdr:colOff>
      <xdr:row>61</xdr:row>
      <xdr:rowOff>2362200</xdr:rowOff>
    </xdr:to>
    <xdr:pic>
      <xdr:nvPicPr>
        <xdr:cNvPr id="1478" name="図 3">
          <a:extLst>
            <a:ext uri="{FF2B5EF4-FFF2-40B4-BE49-F238E27FC236}">
              <a16:creationId xmlns:a16="http://schemas.microsoft.com/office/drawing/2014/main" id="{00000000-0008-0000-0100-0000C6050000}"/>
            </a:ext>
          </a:extLst>
        </xdr:cNvPr>
        <xdr:cNvPicPr>
          <a:picLocks noChangeAspect="1"/>
        </xdr:cNvPicPr>
      </xdr:nvPicPr>
      <xdr:blipFill>
        <a:blip xmlns:r="http://schemas.openxmlformats.org/officeDocument/2006/relationships" r:embed="rId9"/>
        <a:srcRect/>
        <a:stretch>
          <a:fillRect/>
        </a:stretch>
      </xdr:blipFill>
      <xdr:spPr bwMode="auto">
        <a:xfrm>
          <a:off x="4362450" y="7962900"/>
          <a:ext cx="5962650" cy="27051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434" name="Picture 21" descr="00_kirikae のコピー">
          <a:extLst>
            <a:ext uri="{FF2B5EF4-FFF2-40B4-BE49-F238E27FC236}">
              <a16:creationId xmlns:a16="http://schemas.microsoft.com/office/drawing/2014/main" id="{00000000-0008-0000-0200-00006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80010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435" name="Picture 22" descr="00_koiru のコピー">
          <a:extLst>
            <a:ext uri="{FF2B5EF4-FFF2-40B4-BE49-F238E27FC236}">
              <a16:creationId xmlns:a16="http://schemas.microsoft.com/office/drawing/2014/main" id="{00000000-0008-0000-0200-00006B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680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436" name="Picture 24" descr="00_pairotto_siyo のコピー">
          <a:extLst>
            <a:ext uri="{FF2B5EF4-FFF2-40B4-BE49-F238E27FC236}">
              <a16:creationId xmlns:a16="http://schemas.microsoft.com/office/drawing/2014/main" id="{00000000-0008-0000-0200-00006C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535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437" name="Picture 25" descr="00_pairottoi_op のコピー">
          <a:extLst>
            <a:ext uri="{FF2B5EF4-FFF2-40B4-BE49-F238E27FC236}">
              <a16:creationId xmlns:a16="http://schemas.microsoft.com/office/drawing/2014/main" id="{00000000-0008-0000-0200-00006D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34575"/>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438" name="Picture 26" descr="00_ranpu のコピー">
          <a:extLst>
            <a:ext uri="{FF2B5EF4-FFF2-40B4-BE49-F238E27FC236}">
              <a16:creationId xmlns:a16="http://schemas.microsoft.com/office/drawing/2014/main" id="{00000000-0008-0000-0200-00006E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67250" y="34671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439" name="Picture 29" descr="00_teikaku_56 のコピー">
          <a:extLst>
            <a:ext uri="{FF2B5EF4-FFF2-40B4-BE49-F238E27FC236}">
              <a16:creationId xmlns:a16="http://schemas.microsoft.com/office/drawing/2014/main" id="{00000000-0008-0000-0200-00006F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2886075"/>
          <a:ext cx="2105025" cy="457200"/>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440" name="Picture 68" descr="00_torituke_op_2 のコピー">
          <a:extLst>
            <a:ext uri="{FF2B5EF4-FFF2-40B4-BE49-F238E27FC236}">
              <a16:creationId xmlns:a16="http://schemas.microsoft.com/office/drawing/2014/main" id="{00000000-0008-0000-0200-000070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52975" y="6057900"/>
          <a:ext cx="4181475" cy="866775"/>
        </a:xfrm>
        <a:prstGeom prst="rect">
          <a:avLst/>
        </a:prstGeom>
        <a:noFill/>
        <a:ln w="9525">
          <a:noFill/>
          <a:miter lim="800000"/>
          <a:headEnd/>
          <a:tailEnd/>
        </a:ln>
      </xdr:spPr>
    </xdr:pic>
    <xdr:clientData/>
  </xdr:twoCellAnchor>
  <xdr:twoCellAnchor>
    <xdr:from>
      <xdr:col>16</xdr:col>
      <xdr:colOff>9525</xdr:colOff>
      <xdr:row>2</xdr:row>
      <xdr:rowOff>66675</xdr:rowOff>
    </xdr:from>
    <xdr:to>
      <xdr:col>18</xdr:col>
      <xdr:colOff>66675</xdr:colOff>
      <xdr:row>3</xdr:row>
      <xdr:rowOff>9525</xdr:rowOff>
    </xdr:to>
    <xdr:pic>
      <xdr:nvPicPr>
        <xdr:cNvPr id="3441" name="Picture 76" descr="名刺">
          <a:extLst>
            <a:ext uri="{FF2B5EF4-FFF2-40B4-BE49-F238E27FC236}">
              <a16:creationId xmlns:a16="http://schemas.microsoft.com/office/drawing/2014/main" id="{00000000-0008-0000-0200-0000710D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442" name="Picture 77" descr="sy_ma">
          <a:extLst>
            <a:ext uri="{FF2B5EF4-FFF2-40B4-BE49-F238E27FC236}">
              <a16:creationId xmlns:a16="http://schemas.microsoft.com/office/drawing/2014/main" id="{00000000-0008-0000-0200-000072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6250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43" name="Picture 27" descr="00_siru のコピー">
          <a:extLst>
            <a:ext uri="{FF2B5EF4-FFF2-40B4-BE49-F238E27FC236}">
              <a16:creationId xmlns:a16="http://schemas.microsoft.com/office/drawing/2014/main" id="{00000000-0008-0000-0200-000073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4" name="Text Box 50">
          <a:extLst>
            <a:ext uri="{FF2B5EF4-FFF2-40B4-BE49-F238E27FC236}">
              <a16:creationId xmlns:a16="http://schemas.microsoft.com/office/drawing/2014/main" id="{00000000-0008-0000-0200-00000E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7477" name="Picture 215" descr="名刺">
          <a:extLst>
            <a:ext uri="{FF2B5EF4-FFF2-40B4-BE49-F238E27FC236}">
              <a16:creationId xmlns:a16="http://schemas.microsoft.com/office/drawing/2014/main" id="{00000000-0008-0000-0300-000035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7" max="79" width="0" hidden="1" customWidth="1"/>
  </cols>
  <sheetData>
    <row r="1" spans="2:54" s="17" customFormat="1" ht="25.5" customHeight="1" x14ac:dyDescent="0.15">
      <c r="B1" s="431" t="s">
        <v>433</v>
      </c>
      <c r="C1" s="431"/>
      <c r="D1" s="431"/>
      <c r="E1" s="431"/>
      <c r="F1" s="431"/>
      <c r="G1" s="432"/>
      <c r="I1" s="18"/>
      <c r="J1" s="19" t="s">
        <v>580</v>
      </c>
      <c r="Q1" s="108" t="s">
        <v>579</v>
      </c>
      <c r="R1" s="108"/>
      <c r="AI1" s="20"/>
      <c r="AQ1" s="398"/>
      <c r="AR1" s="399"/>
      <c r="AS1" s="399"/>
      <c r="AT1" s="399"/>
      <c r="AU1" s="399"/>
      <c r="AV1" s="399"/>
      <c r="AW1" s="399"/>
      <c r="AX1" s="399"/>
      <c r="AY1" s="399"/>
      <c r="AZ1" s="399"/>
      <c r="BA1" s="399"/>
      <c r="BB1" s="399"/>
    </row>
    <row r="2" spans="2:54" s="17" customFormat="1" ht="25.5" customHeight="1" x14ac:dyDescent="0.15">
      <c r="B2" s="431"/>
      <c r="C2" s="431"/>
      <c r="D2" s="431"/>
      <c r="E2" s="431"/>
      <c r="F2" s="431"/>
      <c r="G2" s="432"/>
      <c r="I2" s="18"/>
      <c r="J2" s="21" t="s">
        <v>614</v>
      </c>
      <c r="AF2" s="22"/>
      <c r="AQ2" s="398"/>
      <c r="AR2" s="370" t="s">
        <v>215</v>
      </c>
      <c r="AS2" s="370" t="s">
        <v>216</v>
      </c>
      <c r="AT2" s="370" t="s">
        <v>217</v>
      </c>
      <c r="AU2" s="370"/>
      <c r="AV2" s="370" t="s">
        <v>218</v>
      </c>
      <c r="AW2" s="370" t="s">
        <v>219</v>
      </c>
      <c r="AX2" s="370" t="s">
        <v>220</v>
      </c>
      <c r="AY2" s="370"/>
      <c r="AZ2" s="370" t="s">
        <v>221</v>
      </c>
      <c r="BA2" s="370" t="s">
        <v>222</v>
      </c>
      <c r="BB2" s="370"/>
    </row>
    <row r="3" spans="2:54" ht="9" customHeight="1" x14ac:dyDescent="0.15"/>
    <row r="4" spans="2:54" s="2" customFormat="1" ht="21" customHeight="1" x14ac:dyDescent="0.15">
      <c r="C4" s="414" t="s">
        <v>126</v>
      </c>
      <c r="D4" s="414"/>
      <c r="E4" s="436"/>
      <c r="F4" s="437"/>
      <c r="G4" s="437"/>
      <c r="H4" s="437"/>
      <c r="I4" s="437"/>
      <c r="J4" s="438"/>
      <c r="K4" s="414" t="s">
        <v>127</v>
      </c>
      <c r="L4" s="414"/>
      <c r="M4" s="436"/>
      <c r="N4" s="437"/>
      <c r="O4" s="437"/>
      <c r="P4" s="437"/>
      <c r="Q4" s="437"/>
      <c r="R4" s="438"/>
      <c r="S4" s="414" t="s">
        <v>128</v>
      </c>
      <c r="T4" s="414"/>
      <c r="U4" s="436"/>
      <c r="V4" s="437"/>
      <c r="W4" s="437"/>
      <c r="X4" s="437"/>
      <c r="Y4" s="438"/>
      <c r="BA4" s="2" t="s">
        <v>129</v>
      </c>
      <c r="BB4" s="2" t="s">
        <v>130</v>
      </c>
    </row>
    <row r="5" spans="2:54" s="2" customFormat="1" ht="21" customHeight="1" x14ac:dyDescent="0.15">
      <c r="C5" s="414" t="s">
        <v>189</v>
      </c>
      <c r="D5" s="414"/>
      <c r="E5" s="436"/>
      <c r="F5" s="437"/>
      <c r="G5" s="437"/>
      <c r="H5" s="437"/>
      <c r="I5" s="437"/>
      <c r="J5" s="438"/>
      <c r="K5" s="414" t="s">
        <v>190</v>
      </c>
      <c r="L5" s="414"/>
      <c r="M5" s="436"/>
      <c r="N5" s="437"/>
      <c r="O5" s="437"/>
      <c r="P5" s="437"/>
      <c r="Q5" s="437"/>
      <c r="R5" s="438"/>
      <c r="BA5" s="2" t="s">
        <v>129</v>
      </c>
      <c r="BB5" s="2" t="s">
        <v>130</v>
      </c>
    </row>
    <row r="6" spans="2:54" s="2" customFormat="1" ht="21" customHeight="1" x14ac:dyDescent="0.15">
      <c r="C6" s="442" t="s">
        <v>131</v>
      </c>
      <c r="D6" s="443"/>
      <c r="E6" s="433"/>
      <c r="F6" s="434"/>
      <c r="G6" s="434"/>
      <c r="H6" s="435"/>
      <c r="I6" s="415" t="s">
        <v>132</v>
      </c>
      <c r="J6" s="416"/>
      <c r="K6" s="444" t="s">
        <v>133</v>
      </c>
      <c r="L6" s="445"/>
      <c r="M6" s="445"/>
      <c r="N6" s="445"/>
      <c r="O6" s="446"/>
      <c r="P6" s="446"/>
      <c r="Q6" s="446"/>
      <c r="R6" s="446"/>
    </row>
    <row r="7" spans="2:54" s="2" customFormat="1" ht="23.25" customHeight="1" x14ac:dyDescent="0.15">
      <c r="C7" s="430" t="s">
        <v>251</v>
      </c>
      <c r="D7" s="430"/>
      <c r="E7" s="430"/>
      <c r="F7" s="430"/>
      <c r="G7" s="430"/>
      <c r="K7" s="447" t="s">
        <v>134</v>
      </c>
      <c r="L7" s="447"/>
      <c r="M7" s="447"/>
      <c r="N7" s="447"/>
      <c r="O7" s="447"/>
      <c r="P7" s="447"/>
      <c r="Q7" s="447"/>
      <c r="R7" s="447"/>
      <c r="S7" s="447"/>
      <c r="T7" s="447"/>
      <c r="U7" s="447"/>
      <c r="V7" s="447"/>
      <c r="W7" s="447"/>
      <c r="X7" s="447"/>
      <c r="Y7" s="447"/>
    </row>
    <row r="8" spans="2:54" s="2" customFormat="1" ht="21" customHeight="1" x14ac:dyDescent="0.15">
      <c r="C8" s="414" t="s">
        <v>135</v>
      </c>
      <c r="D8" s="414"/>
      <c r="E8" s="427"/>
      <c r="F8" s="428"/>
      <c r="G8" s="428"/>
      <c r="H8" s="428"/>
      <c r="I8" s="428"/>
      <c r="J8" s="429"/>
      <c r="K8" s="414" t="s">
        <v>136</v>
      </c>
      <c r="L8" s="414"/>
      <c r="M8" s="427"/>
      <c r="N8" s="428"/>
      <c r="O8" s="428"/>
      <c r="P8" s="428"/>
      <c r="Q8" s="428"/>
      <c r="R8" s="429"/>
      <c r="S8" s="414" t="s">
        <v>137</v>
      </c>
      <c r="T8" s="414"/>
      <c r="U8" s="427"/>
      <c r="V8" s="428"/>
      <c r="W8" s="428"/>
      <c r="X8" s="428"/>
      <c r="Y8" s="429"/>
    </row>
    <row r="9" spans="2:54" ht="21" customHeight="1" x14ac:dyDescent="0.15">
      <c r="C9" s="414" t="s">
        <v>138</v>
      </c>
      <c r="D9" s="414"/>
      <c r="E9" s="417"/>
      <c r="F9" s="418"/>
      <c r="G9" s="418"/>
      <c r="H9" s="418"/>
      <c r="I9" s="418"/>
      <c r="J9" s="418"/>
      <c r="K9" s="418"/>
      <c r="L9" s="418"/>
      <c r="M9" s="418"/>
      <c r="N9" s="418"/>
      <c r="O9" s="418"/>
      <c r="P9" s="418"/>
      <c r="Q9" s="418"/>
      <c r="R9" s="418"/>
      <c r="S9" s="418"/>
      <c r="T9" s="418"/>
      <c r="U9" s="418"/>
      <c r="V9" s="418"/>
      <c r="W9" s="418"/>
      <c r="X9" s="418"/>
      <c r="Y9" s="419"/>
    </row>
    <row r="10" spans="2:54" ht="6.75" customHeight="1" x14ac:dyDescent="0.15"/>
    <row r="11" spans="2:54" x14ac:dyDescent="0.15">
      <c r="C11" s="2" t="s">
        <v>139</v>
      </c>
    </row>
    <row r="12" spans="2:54" x14ac:dyDescent="0.15">
      <c r="C12" s="421" t="s">
        <v>140</v>
      </c>
      <c r="D12" s="422"/>
      <c r="E12" s="422"/>
      <c r="F12" s="422"/>
      <c r="G12" s="422"/>
      <c r="H12" s="422"/>
      <c r="I12" s="422"/>
      <c r="J12" s="422"/>
      <c r="K12" s="422"/>
      <c r="L12" s="422"/>
      <c r="M12" s="422"/>
      <c r="N12" s="423"/>
      <c r="O12" s="421" t="s">
        <v>191</v>
      </c>
      <c r="P12" s="422"/>
      <c r="Q12" s="422"/>
      <c r="R12" s="422"/>
      <c r="S12" s="422"/>
      <c r="T12" s="422"/>
      <c r="U12" s="422"/>
      <c r="V12" s="422"/>
      <c r="W12" s="422"/>
      <c r="X12" s="422"/>
      <c r="Y12" s="423"/>
      <c r="AB12" s="3"/>
      <c r="AC12" s="3"/>
      <c r="AD12" s="3"/>
      <c r="AE12" s="3"/>
      <c r="AF12" s="3"/>
      <c r="AG12" s="3"/>
      <c r="AH12" s="4"/>
    </row>
    <row r="13" spans="2:54" x14ac:dyDescent="0.15">
      <c r="C13" s="424" t="s">
        <v>141</v>
      </c>
      <c r="D13" s="425"/>
      <c r="E13" s="425"/>
      <c r="F13" s="425"/>
      <c r="G13" s="425"/>
      <c r="H13" s="425"/>
      <c r="I13" s="425"/>
      <c r="J13" s="425"/>
      <c r="K13" s="425"/>
      <c r="L13" s="425"/>
      <c r="M13" s="425"/>
      <c r="N13" s="426"/>
      <c r="O13" s="424" t="s">
        <v>192</v>
      </c>
      <c r="P13" s="425"/>
      <c r="Q13" s="425"/>
      <c r="R13" s="425"/>
      <c r="S13" s="425"/>
      <c r="T13" s="425"/>
      <c r="U13" s="425"/>
      <c r="V13" s="425"/>
      <c r="W13" s="425"/>
      <c r="X13" s="425"/>
      <c r="Y13" s="426"/>
      <c r="AB13" s="3"/>
      <c r="AC13" s="3"/>
      <c r="AD13" s="3"/>
      <c r="AE13" s="3"/>
      <c r="AF13" s="3"/>
      <c r="AG13" s="3"/>
      <c r="AH13" s="4"/>
    </row>
    <row r="14" spans="2:54" x14ac:dyDescent="0.15">
      <c r="C14" s="246" t="s">
        <v>435</v>
      </c>
      <c r="N14" s="6"/>
      <c r="O14" s="246" t="s">
        <v>435</v>
      </c>
      <c r="Y14" s="6"/>
      <c r="Z14" s="3"/>
      <c r="AA14" s="3"/>
      <c r="AB14" s="3"/>
      <c r="AC14" s="3"/>
      <c r="AD14" s="3"/>
      <c r="AE14" s="3"/>
      <c r="AF14" s="3"/>
      <c r="AG14" s="3"/>
      <c r="AH14" s="4"/>
    </row>
    <row r="15" spans="2:54" x14ac:dyDescent="0.15">
      <c r="C15" s="5"/>
      <c r="N15" s="6"/>
      <c r="O15" s="5"/>
      <c r="Y15" s="6"/>
      <c r="AB15" s="3"/>
      <c r="AC15" s="3"/>
      <c r="AD15" s="3"/>
      <c r="AE15" s="3"/>
      <c r="AF15" s="3"/>
      <c r="AG15" s="3"/>
      <c r="AH15" s="4"/>
    </row>
    <row r="16" spans="2:54" x14ac:dyDescent="0.15">
      <c r="C16" s="5"/>
      <c r="N16" s="6"/>
      <c r="O16" s="5"/>
      <c r="S16" s="420" t="s">
        <v>142</v>
      </c>
      <c r="T16" s="420"/>
      <c r="U16" s="420"/>
      <c r="Y16" s="6"/>
      <c r="AB16" s="3"/>
      <c r="AC16" s="3"/>
      <c r="AD16" s="3"/>
      <c r="AE16" s="3"/>
      <c r="AF16" s="3"/>
      <c r="AG16" s="3"/>
      <c r="AH16" s="4"/>
    </row>
    <row r="17" spans="3:34" x14ac:dyDescent="0.15">
      <c r="C17" s="5"/>
      <c r="N17" s="6"/>
      <c r="O17" s="5"/>
      <c r="Y17" s="6"/>
      <c r="Z17" s="3"/>
      <c r="AA17" s="3"/>
      <c r="AB17" s="3"/>
      <c r="AC17" s="3"/>
      <c r="AD17" s="3"/>
      <c r="AE17" s="3"/>
      <c r="AF17" s="3"/>
      <c r="AG17" s="3"/>
      <c r="AH17" s="4"/>
    </row>
    <row r="18" spans="3:34" x14ac:dyDescent="0.15">
      <c r="C18" s="5"/>
      <c r="N18" s="6"/>
      <c r="O18" s="5"/>
      <c r="Y18" s="6"/>
      <c r="AB18" s="3"/>
      <c r="AC18" s="3"/>
      <c r="AD18" s="3"/>
      <c r="AE18" s="3"/>
      <c r="AF18" s="3"/>
      <c r="AG18" s="3"/>
      <c r="AH18" s="4"/>
    </row>
    <row r="19" spans="3:34" x14ac:dyDescent="0.15">
      <c r="C19" s="5"/>
      <c r="N19" s="6"/>
      <c r="O19" s="5"/>
      <c r="Y19" s="6"/>
      <c r="AB19" s="3"/>
      <c r="AC19" s="3"/>
      <c r="AD19" s="3"/>
      <c r="AE19" s="3"/>
      <c r="AF19" s="3"/>
      <c r="AG19" s="3"/>
      <c r="AH19" s="4"/>
    </row>
    <row r="20" spans="3:34" x14ac:dyDescent="0.15">
      <c r="C20" s="5"/>
      <c r="N20" s="6"/>
      <c r="O20" s="5"/>
      <c r="Y20" s="6"/>
      <c r="Z20" s="3"/>
      <c r="AA20" s="3"/>
      <c r="AB20" s="3"/>
      <c r="AC20" s="3"/>
      <c r="AD20" s="3"/>
      <c r="AE20" s="3"/>
      <c r="AF20" s="3"/>
      <c r="AG20" s="3"/>
      <c r="AH20" s="4"/>
    </row>
    <row r="21" spans="3:34" x14ac:dyDescent="0.15">
      <c r="C21" s="5"/>
      <c r="N21" s="6"/>
      <c r="O21" s="5"/>
      <c r="Y21" s="6"/>
      <c r="AB21" s="3"/>
      <c r="AC21" s="3"/>
      <c r="AD21" s="3"/>
      <c r="AE21" s="3"/>
      <c r="AF21" s="3"/>
      <c r="AG21" s="3"/>
      <c r="AH21" s="4"/>
    </row>
    <row r="22" spans="3:34" ht="14.25" x14ac:dyDescent="0.15">
      <c r="C22" s="5"/>
      <c r="N22" s="6"/>
      <c r="O22" s="5"/>
      <c r="W22" s="7" t="s">
        <v>193</v>
      </c>
      <c r="Y22" s="6"/>
      <c r="Z22" s="3"/>
      <c r="AA22" s="340" t="s">
        <v>555</v>
      </c>
      <c r="AB22" s="3"/>
      <c r="AC22" s="3"/>
      <c r="AD22" s="3"/>
      <c r="AE22" s="3"/>
      <c r="AF22" s="3"/>
      <c r="AG22" s="3"/>
    </row>
    <row r="23" spans="3:34" x14ac:dyDescent="0.15">
      <c r="C23" s="5"/>
      <c r="N23" s="6"/>
      <c r="O23" s="5"/>
      <c r="W23" s="7" t="s">
        <v>193</v>
      </c>
      <c r="Y23" s="6"/>
      <c r="Z23" s="341">
        <v>1</v>
      </c>
      <c r="AA23" s="341" t="s">
        <v>260</v>
      </c>
      <c r="AB23" s="341"/>
      <c r="AC23" s="3"/>
      <c r="AD23" s="3"/>
      <c r="AE23" s="3"/>
      <c r="AF23" s="3"/>
      <c r="AG23" s="3"/>
    </row>
    <row r="24" spans="3:34" x14ac:dyDescent="0.15">
      <c r="C24" s="5"/>
      <c r="N24" s="6"/>
      <c r="O24" s="5"/>
      <c r="W24" s="7" t="s">
        <v>144</v>
      </c>
      <c r="Y24" s="6"/>
      <c r="Z24" s="341">
        <v>2</v>
      </c>
      <c r="AA24" s="341" t="s">
        <v>556</v>
      </c>
      <c r="AB24" s="341"/>
      <c r="AC24" s="3"/>
      <c r="AD24" s="3"/>
      <c r="AE24" s="3"/>
      <c r="AF24" s="3"/>
      <c r="AG24" s="3"/>
    </row>
    <row r="25" spans="3:34" x14ac:dyDescent="0.15">
      <c r="C25" s="5"/>
      <c r="N25" s="6"/>
      <c r="O25" s="5"/>
      <c r="W25" s="7" t="s">
        <v>145</v>
      </c>
      <c r="Y25" s="6"/>
      <c r="Z25" s="341"/>
      <c r="AA25" s="341" t="s">
        <v>557</v>
      </c>
      <c r="AB25" s="341"/>
      <c r="AC25" s="3"/>
      <c r="AD25" s="3"/>
      <c r="AE25" s="3"/>
      <c r="AF25" s="3"/>
      <c r="AG25" s="3"/>
    </row>
    <row r="26" spans="3:34" x14ac:dyDescent="0.15">
      <c r="C26" s="5"/>
      <c r="N26" s="6"/>
      <c r="O26" s="5"/>
      <c r="W26" s="7" t="s">
        <v>146</v>
      </c>
      <c r="Y26" s="6"/>
      <c r="Z26" s="341">
        <v>3</v>
      </c>
      <c r="AA26" s="341" t="s">
        <v>558</v>
      </c>
      <c r="AB26" s="341"/>
      <c r="AC26" s="3"/>
      <c r="AD26" s="3"/>
      <c r="AE26" s="3"/>
      <c r="AF26" s="3"/>
      <c r="AG26" s="3"/>
    </row>
    <row r="27" spans="3:34" x14ac:dyDescent="0.15">
      <c r="C27" s="5"/>
      <c r="G27" s="420" t="s">
        <v>147</v>
      </c>
      <c r="H27" s="420"/>
      <c r="I27" s="420"/>
      <c r="J27" s="420"/>
      <c r="K27" s="420"/>
      <c r="N27" s="6"/>
      <c r="O27" s="5"/>
      <c r="Y27" s="6"/>
      <c r="Z27" s="341"/>
      <c r="AA27" s="341" t="s">
        <v>143</v>
      </c>
      <c r="AB27" s="341"/>
      <c r="AC27" s="3"/>
      <c r="AD27" s="3"/>
      <c r="AE27" s="3"/>
      <c r="AF27" s="3"/>
      <c r="AG27" s="3"/>
    </row>
    <row r="28" spans="3:34" x14ac:dyDescent="0.15">
      <c r="C28" s="5"/>
      <c r="N28" s="6"/>
      <c r="O28" s="5"/>
      <c r="Y28" s="6"/>
      <c r="Z28" s="341">
        <v>4</v>
      </c>
      <c r="AA28" s="341" t="s">
        <v>559</v>
      </c>
      <c r="AB28" s="342"/>
    </row>
    <row r="29" spans="3:34" x14ac:dyDescent="0.15">
      <c r="C29" s="5"/>
      <c r="N29" s="6"/>
      <c r="O29" s="5"/>
      <c r="Y29" s="6"/>
      <c r="Z29" s="341"/>
      <c r="AA29" s="341" t="s">
        <v>560</v>
      </c>
      <c r="AB29" s="342"/>
    </row>
    <row r="30" spans="3:34" x14ac:dyDescent="0.15">
      <c r="C30" s="5"/>
      <c r="N30" s="6"/>
      <c r="O30" s="5"/>
      <c r="Y30" s="6"/>
      <c r="Z30" s="341">
        <v>5</v>
      </c>
      <c r="AA30" s="341" t="s">
        <v>561</v>
      </c>
      <c r="AB30" s="342"/>
    </row>
    <row r="31" spans="3:34" x14ac:dyDescent="0.15">
      <c r="C31" s="5"/>
      <c r="N31" s="6"/>
      <c r="O31" s="5"/>
      <c r="Y31" s="6"/>
      <c r="Z31" s="341"/>
      <c r="AA31" s="341" t="s">
        <v>148</v>
      </c>
      <c r="AB31" s="342"/>
    </row>
    <row r="32" spans="3:34" x14ac:dyDescent="0.15">
      <c r="C32" s="5"/>
      <c r="N32" s="6"/>
      <c r="O32" s="5"/>
      <c r="Y32" s="6"/>
      <c r="Z32" s="341"/>
      <c r="AA32" s="341" t="s">
        <v>582</v>
      </c>
      <c r="AB32" s="342"/>
    </row>
    <row r="33" spans="3:33" x14ac:dyDescent="0.15">
      <c r="C33" s="5"/>
      <c r="N33" s="6"/>
      <c r="O33" s="5"/>
      <c r="Y33" s="6"/>
      <c r="Z33" s="341">
        <v>6</v>
      </c>
      <c r="AA33" s="341" t="s">
        <v>583</v>
      </c>
      <c r="AB33" s="342"/>
    </row>
    <row r="34" spans="3:33" x14ac:dyDescent="0.15">
      <c r="C34" s="5"/>
      <c r="N34" s="6"/>
      <c r="O34" s="5"/>
      <c r="S34" s="420" t="s">
        <v>149</v>
      </c>
      <c r="T34" s="420"/>
      <c r="U34" s="420"/>
      <c r="Y34" s="6"/>
      <c r="Z34" s="342"/>
      <c r="AA34" s="369" t="s">
        <v>584</v>
      </c>
      <c r="AB34" s="342"/>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439"/>
      <c r="AB36" s="440"/>
      <c r="AC36" s="441"/>
      <c r="AD36" s="8"/>
      <c r="AE36" s="8"/>
      <c r="AF36" s="8"/>
      <c r="AG36" s="8"/>
    </row>
    <row r="38" spans="3:33" x14ac:dyDescent="0.15">
      <c r="E38" s="2" t="s">
        <v>331</v>
      </c>
    </row>
  </sheetData>
  <sheetProtection password="CC67" sheet="1" objects="1" formatCells="0" selectLockedCells="1"/>
  <mergeCells count="35">
    <mergeCell ref="M5:R5"/>
    <mergeCell ref="S4:T4"/>
    <mergeCell ref="O6:R6"/>
    <mergeCell ref="M8:R8"/>
    <mergeCell ref="K7:Y7"/>
    <mergeCell ref="K8:L8"/>
    <mergeCell ref="S8:T8"/>
    <mergeCell ref="B1:G1"/>
    <mergeCell ref="B2:G2"/>
    <mergeCell ref="E6:H6"/>
    <mergeCell ref="E4:J4"/>
    <mergeCell ref="AA36:AC36"/>
    <mergeCell ref="C4:D4"/>
    <mergeCell ref="K4:L4"/>
    <mergeCell ref="C5:D5"/>
    <mergeCell ref="K5:L5"/>
    <mergeCell ref="E5:J5"/>
    <mergeCell ref="C13:N13"/>
    <mergeCell ref="C6:D6"/>
    <mergeCell ref="K6:N6"/>
    <mergeCell ref="M4:R4"/>
    <mergeCell ref="U8:Y8"/>
    <mergeCell ref="U4:Y4"/>
    <mergeCell ref="C9:D9"/>
    <mergeCell ref="I6:J6"/>
    <mergeCell ref="E9:Y9"/>
    <mergeCell ref="S34:U34"/>
    <mergeCell ref="O12:Y12"/>
    <mergeCell ref="O13:Y13"/>
    <mergeCell ref="G27:K27"/>
    <mergeCell ref="S16:U16"/>
    <mergeCell ref="C12:N12"/>
    <mergeCell ref="C8:D8"/>
    <mergeCell ref="E8:J8"/>
    <mergeCell ref="C7:G7"/>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&amp;R&amp;9SMC-SS5Y7-51-d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T83"/>
  <sheetViews>
    <sheetView showGridLines="0" showRowColHeaders="0" workbookViewId="0">
      <pane ySplit="5" topLeftCell="A6" activePane="bottomLeft" state="frozen"/>
      <selection activeCell="CC1" sqref="CC1"/>
      <selection pane="bottomLeft" activeCell="E7" sqref="E7"/>
    </sheetView>
  </sheetViews>
  <sheetFormatPr defaultColWidth="8.125" defaultRowHeight="16.5" customHeight="1" x14ac:dyDescent="0.15"/>
  <cols>
    <col min="1" max="1" width="2.5" style="65" customWidth="1"/>
    <col min="2" max="2" width="3" style="66" hidden="1" customWidth="1"/>
    <col min="3" max="3" width="19.625" style="38" customWidth="1"/>
    <col min="4" max="4" width="1.125" style="12" customWidth="1"/>
    <col min="5" max="5" width="31.75" style="58" customWidth="1"/>
    <col min="6" max="6" width="5" style="12" hidden="1" customWidth="1"/>
    <col min="7" max="7" width="1.375" style="12" customWidth="1"/>
    <col min="8" max="15" width="9.125" style="12" customWidth="1"/>
    <col min="16" max="16" width="6.875" style="12" customWidth="1"/>
    <col min="17" max="17" width="1.125" style="12" customWidth="1"/>
    <col min="18" max="18" width="7.25" style="67" customWidth="1"/>
    <col min="19" max="19" width="6.25" style="67" hidden="1" customWidth="1"/>
    <col min="20" max="20" width="1.125" style="12" customWidth="1"/>
    <col min="21" max="21" width="7.75" style="12" hidden="1" customWidth="1"/>
    <col min="22" max="23" width="8.375" style="106" hidden="1" customWidth="1"/>
    <col min="24" max="25" width="15.25" style="106" hidden="1" customWidth="1"/>
    <col min="26" max="26" width="8.375" style="106" hidden="1" customWidth="1"/>
    <col min="27" max="28" width="26" style="346" hidden="1" customWidth="1"/>
    <col min="29" max="29" width="26" style="104" hidden="1" customWidth="1"/>
    <col min="30" max="30" width="23.75" style="104" hidden="1" customWidth="1"/>
    <col min="31" max="31" width="8.375" style="106" hidden="1" customWidth="1"/>
    <col min="32" max="58" width="5.5" style="38" hidden="1" customWidth="1"/>
    <col min="59" max="72" width="8.125" style="12" hidden="1" customWidth="1"/>
    <col min="73" max="73" width="8.125" style="12" customWidth="1"/>
    <col min="74" max="16384" width="8.125" style="12"/>
  </cols>
  <sheetData>
    <row r="1" spans="1:58" s="24" customFormat="1" ht="16.5" customHeight="1" x14ac:dyDescent="0.15">
      <c r="A1" s="23"/>
      <c r="C1" s="101" t="s">
        <v>434</v>
      </c>
      <c r="D1" s="102"/>
      <c r="E1" s="103"/>
      <c r="K1" s="462" t="s">
        <v>230</v>
      </c>
      <c r="L1" s="462"/>
      <c r="M1" s="462"/>
      <c r="N1" s="462"/>
      <c r="O1" s="462"/>
      <c r="R1" s="26"/>
      <c r="S1" s="26"/>
      <c r="V1" s="345"/>
      <c r="W1" s="345"/>
      <c r="X1" s="345"/>
      <c r="Y1" s="345"/>
      <c r="Z1" s="345"/>
      <c r="AA1" s="346"/>
      <c r="AB1" s="346"/>
      <c r="AC1" s="347"/>
      <c r="AD1" s="347"/>
      <c r="AE1" s="34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23"/>
      <c r="C2" s="100" t="s">
        <v>615</v>
      </c>
      <c r="E2" s="65"/>
      <c r="F2" s="27"/>
      <c r="G2" s="27"/>
      <c r="H2" s="27"/>
      <c r="I2" s="27"/>
      <c r="J2" s="27"/>
      <c r="K2" s="451" t="s">
        <v>231</v>
      </c>
      <c r="L2" s="451"/>
      <c r="M2" s="451"/>
      <c r="N2" s="451"/>
      <c r="O2" s="451"/>
      <c r="V2" s="345"/>
      <c r="W2" s="345"/>
      <c r="X2" s="345"/>
      <c r="Y2" s="345"/>
      <c r="Z2" s="345"/>
      <c r="AA2" s="346"/>
      <c r="AB2" s="346"/>
      <c r="AC2" s="347"/>
      <c r="AD2" s="347"/>
      <c r="AE2" s="34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23"/>
      <c r="C3" s="28" t="s">
        <v>210</v>
      </c>
      <c r="D3" s="29"/>
      <c r="E3" s="448" t="str">
        <f>IF(OR(E22="",E25="",E28="",E43="",E52="",E61=""),$AA$3,
IF(OR(E7="",E22="",E25="",E40="",E73="",E28="",E43="",E52="",E61="",E70=""),$AB$3,
IF(OR(E44&lt;&gt;"",E74&lt;&gt;""),$AC$3,
CONCATENATE(S7,S10,S13,S16,S19,S22,S25,S28,S31,S34,S37,S40,S43,S52,S55,S58,S61,S64,S67,S70,S73))))</f>
        <v>必須項目に入力漏れがあります</v>
      </c>
      <c r="F3" s="448"/>
      <c r="G3" s="448"/>
      <c r="H3" s="448"/>
      <c r="I3" s="449"/>
      <c r="J3" s="30"/>
      <c r="K3" s="463" t="s">
        <v>234</v>
      </c>
      <c r="L3" s="463"/>
      <c r="M3" s="463"/>
      <c r="N3" s="463"/>
      <c r="O3" s="463"/>
      <c r="P3" s="30"/>
      <c r="Q3" s="30"/>
      <c r="R3" s="26"/>
      <c r="S3" s="26"/>
      <c r="V3" s="345"/>
      <c r="W3" s="345"/>
      <c r="X3" s="345"/>
      <c r="Y3" s="345"/>
      <c r="Z3" s="345"/>
      <c r="AA3" s="346" t="s">
        <v>407</v>
      </c>
      <c r="AB3" s="346" t="s">
        <v>283</v>
      </c>
      <c r="AC3" s="346" t="s">
        <v>408</v>
      </c>
      <c r="AD3" s="347" t="s">
        <v>332</v>
      </c>
      <c r="AE3" s="34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6.75" customHeight="1" x14ac:dyDescent="0.15">
      <c r="A4" s="23"/>
      <c r="C4" s="25"/>
      <c r="E4" s="31"/>
      <c r="F4" s="30"/>
      <c r="G4" s="30"/>
      <c r="H4" s="30"/>
      <c r="I4" s="30"/>
      <c r="J4" s="30"/>
      <c r="K4" s="30"/>
      <c r="L4" s="30"/>
      <c r="M4" s="30"/>
      <c r="N4" s="30"/>
      <c r="O4" s="30"/>
      <c r="P4" s="30"/>
      <c r="Q4" s="30"/>
      <c r="R4" s="26"/>
      <c r="S4" s="26"/>
      <c r="V4" s="345"/>
      <c r="W4" s="345"/>
      <c r="X4" s="345"/>
      <c r="Y4" s="345"/>
      <c r="Z4" s="345"/>
      <c r="AA4" s="346"/>
      <c r="AB4" s="346"/>
      <c r="AC4" s="347"/>
      <c r="AD4" s="347"/>
      <c r="AE4" s="34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23"/>
      <c r="B5" s="24"/>
      <c r="C5" s="32" t="s">
        <v>212</v>
      </c>
      <c r="D5" s="33"/>
      <c r="E5" s="34" t="s">
        <v>211</v>
      </c>
      <c r="F5" s="34"/>
      <c r="G5" s="34"/>
      <c r="H5" s="33"/>
      <c r="I5" s="450" t="s">
        <v>213</v>
      </c>
      <c r="J5" s="450"/>
      <c r="K5" s="450"/>
      <c r="L5" s="450"/>
      <c r="M5" s="450"/>
      <c r="N5" s="450"/>
      <c r="O5" s="450"/>
      <c r="P5" s="35"/>
      <c r="Q5" s="34"/>
      <c r="R5" s="36" t="s">
        <v>209</v>
      </c>
      <c r="S5" s="36"/>
      <c r="T5" s="35"/>
      <c r="V5" s="345"/>
      <c r="W5" s="345"/>
      <c r="X5" s="345"/>
      <c r="Y5" s="345"/>
      <c r="Z5" s="345"/>
      <c r="AA5" s="346"/>
      <c r="AB5" s="346"/>
      <c r="AC5" s="347"/>
      <c r="AD5" s="347"/>
      <c r="AE5" s="345"/>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2.75" customHeight="1" x14ac:dyDescent="0.15">
      <c r="A6" s="24">
        <v>1</v>
      </c>
      <c r="B6" s="24"/>
      <c r="C6" s="39"/>
      <c r="D6" s="40"/>
      <c r="E6" s="41" t="s">
        <v>99</v>
      </c>
      <c r="F6" s="42"/>
      <c r="G6" s="42"/>
      <c r="H6" s="362" t="str">
        <f>IF(OR(AND(R7="10-",バルブ!R7=$AA$8),AND(R7=$AA$8,バルブ!R7="10-")),$AB$7,"")</f>
        <v/>
      </c>
      <c r="I6" s="42"/>
      <c r="J6" s="42"/>
      <c r="K6" s="42"/>
      <c r="L6" s="42"/>
      <c r="M6" s="42"/>
      <c r="N6" s="42"/>
      <c r="O6" s="42"/>
      <c r="P6" s="43"/>
      <c r="Q6" s="42"/>
      <c r="R6" s="44"/>
      <c r="S6" s="44"/>
      <c r="T6" s="43"/>
      <c r="V6" s="345"/>
      <c r="W6" s="345"/>
      <c r="X6" s="345"/>
      <c r="Y6" s="345"/>
      <c r="Z6" s="345"/>
      <c r="AA6" s="346"/>
      <c r="AB6" s="346"/>
      <c r="AC6" s="347"/>
      <c r="AD6" s="347"/>
      <c r="AE6" s="345"/>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45" t="s">
        <v>562</v>
      </c>
      <c r="B7" s="29" t="s">
        <v>22</v>
      </c>
      <c r="C7" s="46" t="s">
        <v>195</v>
      </c>
      <c r="D7" s="47"/>
      <c r="E7" s="69" t="s">
        <v>232</v>
      </c>
      <c r="F7" s="37">
        <f>IF(E7="","",MATCH(E7,AF7:BB7,0))</f>
        <v>1</v>
      </c>
      <c r="H7" s="48" t="s">
        <v>226</v>
      </c>
      <c r="I7" s="38"/>
      <c r="J7" s="38"/>
      <c r="K7" s="38"/>
      <c r="L7" s="38"/>
      <c r="M7" s="38"/>
      <c r="N7" s="38"/>
      <c r="O7" s="38"/>
      <c r="P7" s="49"/>
      <c r="Q7" s="38"/>
      <c r="R7" s="50" t="str">
        <f>IF(F7="","",INDEX(AF8:BB8,1,F7))</f>
        <v>無記号</v>
      </c>
      <c r="S7" s="26" t="str">
        <f>IF(R7="","",IF(R7="無記号","",R7))</f>
        <v/>
      </c>
      <c r="T7" s="51"/>
      <c r="V7" s="345"/>
      <c r="W7" s="345"/>
      <c r="X7" s="345"/>
      <c r="Y7" s="345"/>
      <c r="Z7" s="345"/>
      <c r="AA7" s="346" t="s">
        <v>856</v>
      </c>
      <c r="AB7" s="346" t="s">
        <v>324</v>
      </c>
      <c r="AC7" s="347"/>
      <c r="AD7" s="347"/>
      <c r="AE7" s="345"/>
      <c r="AF7" s="38" t="s">
        <v>232</v>
      </c>
      <c r="AG7" s="38" t="s">
        <v>340</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23"/>
      <c r="B8" s="24"/>
      <c r="C8" s="52"/>
      <c r="D8" s="53"/>
      <c r="E8" s="413" t="str">
        <f>IF(R7="10-",AA7,"")</f>
        <v/>
      </c>
      <c r="F8" s="54"/>
      <c r="G8" s="54"/>
      <c r="H8" s="454" t="str">
        <f>IF(R7="10-",AB8,"")</f>
        <v/>
      </c>
      <c r="I8" s="455"/>
      <c r="J8" s="455"/>
      <c r="K8" s="455"/>
      <c r="L8" s="455"/>
      <c r="M8" s="455"/>
      <c r="N8" s="455"/>
      <c r="O8" s="455"/>
      <c r="P8" s="456"/>
      <c r="Q8" s="54"/>
      <c r="R8" s="56"/>
      <c r="S8" s="56"/>
      <c r="T8" s="55"/>
      <c r="V8" s="345"/>
      <c r="W8" s="345"/>
      <c r="X8" s="345"/>
      <c r="Y8" s="345"/>
      <c r="Z8" s="345"/>
      <c r="AA8" s="346" t="s">
        <v>98</v>
      </c>
      <c r="AB8" s="346" t="s">
        <v>581</v>
      </c>
      <c r="AC8" s="347"/>
      <c r="AD8" s="347"/>
      <c r="AE8" s="345"/>
      <c r="AF8" s="38" t="s">
        <v>98</v>
      </c>
      <c r="AG8" s="355" t="s">
        <v>282</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hidden="1" customHeight="1" x14ac:dyDescent="0.15">
      <c r="A9" s="23"/>
      <c r="B9" s="24"/>
      <c r="C9" s="38"/>
      <c r="E9" s="57"/>
      <c r="R9" s="26"/>
      <c r="S9" s="26"/>
      <c r="V9" s="345"/>
      <c r="W9" s="345"/>
      <c r="X9" s="345"/>
      <c r="Y9" s="345"/>
      <c r="Z9" s="345"/>
      <c r="AA9" s="346"/>
      <c r="AB9" s="346"/>
      <c r="AC9" s="347"/>
      <c r="AD9" s="347"/>
      <c r="AE9" s="345"/>
      <c r="AF9" s="38"/>
      <c r="AG9" s="355"/>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hidden="1" customHeight="1" x14ac:dyDescent="0.15">
      <c r="A10" s="23"/>
      <c r="B10" s="24"/>
      <c r="C10" s="38"/>
      <c r="E10" s="58"/>
      <c r="R10" s="26"/>
      <c r="S10" s="26"/>
      <c r="V10" s="345"/>
      <c r="W10" s="345"/>
      <c r="X10" s="345"/>
      <c r="Y10" s="345"/>
      <c r="Z10" s="345"/>
      <c r="AA10" s="346"/>
      <c r="AB10" s="346"/>
      <c r="AC10" s="347"/>
      <c r="AD10" s="347"/>
      <c r="AE10" s="345"/>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16.5" hidden="1" customHeight="1" x14ac:dyDescent="0.15">
      <c r="A11" s="23"/>
      <c r="B11" s="24"/>
      <c r="C11" s="38"/>
      <c r="E11" s="58"/>
      <c r="R11" s="26"/>
      <c r="S11" s="26"/>
      <c r="V11" s="345"/>
      <c r="W11" s="345"/>
      <c r="X11" s="345"/>
      <c r="Y11" s="345"/>
      <c r="Z11" s="345"/>
      <c r="AA11" s="346"/>
      <c r="AB11" s="346"/>
      <c r="AC11" s="347"/>
      <c r="AD11" s="347"/>
      <c r="AE11" s="345"/>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hidden="1" customHeight="1" x14ac:dyDescent="0.15">
      <c r="A12" s="23"/>
      <c r="B12" s="24"/>
      <c r="C12" s="38"/>
      <c r="E12" s="58"/>
      <c r="R12" s="26"/>
      <c r="S12" s="26"/>
      <c r="V12" s="345"/>
      <c r="W12" s="345"/>
      <c r="X12" s="345"/>
      <c r="Y12" s="345"/>
      <c r="Z12" s="345"/>
      <c r="AA12" s="346"/>
      <c r="AB12" s="346"/>
      <c r="AC12" s="347"/>
      <c r="AD12" s="347"/>
      <c r="AE12" s="345"/>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hidden="1" customHeight="1" x14ac:dyDescent="0.15">
      <c r="A13" s="23"/>
      <c r="B13" s="59" t="s">
        <v>23</v>
      </c>
      <c r="C13" s="38" t="s">
        <v>13</v>
      </c>
      <c r="E13" s="58"/>
      <c r="R13" s="26" t="s">
        <v>17</v>
      </c>
      <c r="S13" s="26" t="str">
        <f>IF(R13="","",IF(R13="無記号","",R13))</f>
        <v>SS5Y</v>
      </c>
      <c r="V13" s="345"/>
      <c r="W13" s="345"/>
      <c r="X13" s="345"/>
      <c r="Y13" s="345"/>
      <c r="Z13" s="345"/>
      <c r="AA13" s="346"/>
      <c r="AB13" s="346"/>
      <c r="AC13" s="347"/>
      <c r="AD13" s="347"/>
      <c r="AE13" s="345"/>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hidden="1" customHeight="1" x14ac:dyDescent="0.15">
      <c r="A14" s="23"/>
      <c r="B14" s="24"/>
      <c r="C14" s="38"/>
      <c r="E14" s="58"/>
      <c r="R14" s="26"/>
      <c r="S14" s="26"/>
      <c r="V14" s="345"/>
      <c r="W14" s="345"/>
      <c r="X14" s="345"/>
      <c r="Y14" s="345"/>
      <c r="Z14" s="345"/>
      <c r="AA14" s="346"/>
      <c r="AB14" s="346"/>
      <c r="AC14" s="347"/>
      <c r="AD14" s="347"/>
      <c r="AE14" s="345"/>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row>
    <row r="15" spans="1:58" s="37" customFormat="1" ht="16.5" hidden="1" customHeight="1" thickBot="1" x14ac:dyDescent="0.2">
      <c r="A15" s="23"/>
      <c r="B15" s="24"/>
      <c r="C15" s="38"/>
      <c r="E15" s="58"/>
      <c r="R15" s="26"/>
      <c r="S15" s="26"/>
      <c r="V15" s="345"/>
      <c r="W15" s="345"/>
      <c r="X15" s="345"/>
      <c r="Y15" s="345"/>
      <c r="Z15" s="345"/>
      <c r="AA15" s="346"/>
      <c r="AB15" s="346"/>
      <c r="AC15" s="347"/>
      <c r="AD15" s="347"/>
      <c r="AE15" s="345"/>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row>
    <row r="16" spans="1:58" s="37" customFormat="1" ht="16.5" hidden="1" customHeight="1" thickBot="1" x14ac:dyDescent="0.2">
      <c r="A16" s="23"/>
      <c r="B16" s="59" t="s">
        <v>24</v>
      </c>
      <c r="C16" s="38" t="s">
        <v>14</v>
      </c>
      <c r="E16" s="58"/>
      <c r="R16" s="60">
        <v>7</v>
      </c>
      <c r="S16" s="26">
        <f>IF(R16="","",IF(R16="無記号","",R16))</f>
        <v>7</v>
      </c>
      <c r="V16" s="345"/>
      <c r="W16" s="345"/>
      <c r="X16" s="345"/>
      <c r="Y16" s="345"/>
      <c r="Z16" s="345"/>
      <c r="AA16" s="346"/>
      <c r="AB16" s="346"/>
      <c r="AC16" s="347"/>
      <c r="AD16" s="347"/>
      <c r="AE16" s="345"/>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16.5" hidden="1" customHeight="1" x14ac:dyDescent="0.15">
      <c r="A17" s="23"/>
      <c r="B17" s="24"/>
      <c r="C17" s="38"/>
      <c r="E17" s="58"/>
      <c r="R17" s="26"/>
      <c r="S17" s="26"/>
      <c r="V17" s="345"/>
      <c r="W17" s="345"/>
      <c r="X17" s="345"/>
      <c r="Y17" s="345"/>
      <c r="Z17" s="345"/>
      <c r="AA17" s="346"/>
      <c r="AB17" s="346"/>
      <c r="AC17" s="347"/>
      <c r="AD17" s="347"/>
      <c r="AE17" s="345"/>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hidden="1" customHeight="1" x14ac:dyDescent="0.15">
      <c r="A18" s="23"/>
      <c r="B18" s="24"/>
      <c r="C18" s="38"/>
      <c r="E18" s="58"/>
      <c r="R18" s="26"/>
      <c r="S18" s="26"/>
      <c r="V18" s="345"/>
      <c r="W18" s="345"/>
      <c r="X18" s="345"/>
      <c r="Y18" s="345"/>
      <c r="Z18" s="345"/>
      <c r="AA18" s="346"/>
      <c r="AB18" s="346"/>
      <c r="AC18" s="347"/>
      <c r="AD18" s="347"/>
      <c r="AE18" s="345"/>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hidden="1" customHeight="1" x14ac:dyDescent="0.15">
      <c r="A19" s="23"/>
      <c r="B19" s="24"/>
      <c r="C19" s="38"/>
      <c r="E19" s="58"/>
      <c r="R19" s="26" t="s">
        <v>102</v>
      </c>
      <c r="S19" s="26" t="str">
        <f>IF(R19="","",IF(R19="無記号","",R19))</f>
        <v>-</v>
      </c>
      <c r="V19" s="345"/>
      <c r="W19" s="345"/>
      <c r="X19" s="345"/>
      <c r="Y19" s="345"/>
      <c r="Z19" s="345"/>
      <c r="AA19" s="346"/>
      <c r="AB19" s="346"/>
      <c r="AC19" s="347"/>
      <c r="AD19" s="347"/>
      <c r="AE19" s="345"/>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16.5" hidden="1" customHeight="1" x14ac:dyDescent="0.15">
      <c r="A20" s="23"/>
      <c r="B20" s="24"/>
      <c r="C20" s="38"/>
      <c r="E20" s="58"/>
      <c r="R20" s="26"/>
      <c r="S20" s="26"/>
      <c r="V20" s="345"/>
      <c r="W20" s="345"/>
      <c r="X20" s="345"/>
      <c r="Y20" s="345"/>
      <c r="Z20" s="345"/>
      <c r="AA20" s="346"/>
      <c r="AB20" s="346"/>
      <c r="AC20" s="347"/>
      <c r="AD20" s="347"/>
      <c r="AE20" s="345"/>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2.75" customHeight="1" x14ac:dyDescent="0.15">
      <c r="A21" s="24">
        <v>2</v>
      </c>
      <c r="B21" s="24"/>
      <c r="C21" s="230"/>
      <c r="D21" s="40"/>
      <c r="E21" s="61"/>
      <c r="F21" s="42"/>
      <c r="G21" s="43"/>
      <c r="H21" s="40"/>
      <c r="I21" s="42"/>
      <c r="J21" s="42"/>
      <c r="K21" s="42"/>
      <c r="L21" s="42"/>
      <c r="M21" s="42"/>
      <c r="N21" s="42"/>
      <c r="O21" s="42"/>
      <c r="P21" s="43"/>
      <c r="Q21" s="40"/>
      <c r="R21" s="44"/>
      <c r="S21" s="44"/>
      <c r="T21" s="43"/>
      <c r="V21" s="345"/>
      <c r="W21" s="345"/>
      <c r="X21" s="345"/>
      <c r="Y21" s="345"/>
      <c r="Z21" s="345"/>
      <c r="AA21" s="346"/>
      <c r="AB21" s="346"/>
      <c r="AC21" s="347"/>
      <c r="AD21" s="347"/>
      <c r="AE21" s="345"/>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row>
    <row r="22" spans="1:58" s="37" customFormat="1" ht="16.5" customHeight="1" x14ac:dyDescent="0.15">
      <c r="A22" s="45" t="s">
        <v>562</v>
      </c>
      <c r="B22" s="29" t="s">
        <v>25</v>
      </c>
      <c r="C22" s="232" t="s">
        <v>436</v>
      </c>
      <c r="D22" s="47"/>
      <c r="E22" s="228" t="s">
        <v>437</v>
      </c>
      <c r="F22" s="37">
        <f>IF(E22="","",MATCH(E22,AF22:BB22,0))</f>
        <v>3</v>
      </c>
      <c r="G22" s="51"/>
      <c r="H22" s="47"/>
      <c r="P22" s="51"/>
      <c r="Q22" s="47"/>
      <c r="R22" s="244">
        <f>IF(F22="","",INDEX(AF23:BB23,1,F22))</f>
        <v>51</v>
      </c>
      <c r="S22" s="26">
        <f>IF(R22="","",IF(R22="無記号","",R22))</f>
        <v>51</v>
      </c>
      <c r="T22" s="51"/>
      <c r="V22" s="345"/>
      <c r="W22" s="345"/>
      <c r="X22" s="345"/>
      <c r="Y22" s="345"/>
      <c r="Z22" s="345"/>
      <c r="AA22" s="346"/>
      <c r="AB22" s="346"/>
      <c r="AC22" s="347"/>
      <c r="AD22" s="347"/>
      <c r="AE22" s="345"/>
      <c r="AF22" s="38" t="s">
        <v>379</v>
      </c>
      <c r="AG22" s="38" t="s">
        <v>378</v>
      </c>
      <c r="AH22" s="38" t="s">
        <v>437</v>
      </c>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21" customHeight="1" x14ac:dyDescent="0.15">
      <c r="A23" s="23"/>
      <c r="B23" s="24"/>
      <c r="C23" s="231"/>
      <c r="D23" s="53"/>
      <c r="E23" s="62"/>
      <c r="F23" s="54"/>
      <c r="G23" s="55"/>
      <c r="H23" s="53"/>
      <c r="I23" s="54"/>
      <c r="J23" s="54"/>
      <c r="K23" s="54"/>
      <c r="L23" s="54"/>
      <c r="M23" s="54"/>
      <c r="N23" s="54"/>
      <c r="O23" s="54"/>
      <c r="P23" s="55"/>
      <c r="Q23" s="53"/>
      <c r="R23" s="56"/>
      <c r="S23" s="56"/>
      <c r="T23" s="55"/>
      <c r="V23" s="345"/>
      <c r="W23" s="345"/>
      <c r="X23" s="345"/>
      <c r="Y23" s="345"/>
      <c r="Z23" s="345"/>
      <c r="AA23" s="346"/>
      <c r="AB23" s="346"/>
      <c r="AC23" s="347"/>
      <c r="AD23" s="347"/>
      <c r="AE23" s="345"/>
      <c r="AF23" s="356">
        <v>50</v>
      </c>
      <c r="AG23" s="38" t="s">
        <v>447</v>
      </c>
      <c r="AH23" s="38">
        <v>51</v>
      </c>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row>
    <row r="24" spans="1:58" s="37" customFormat="1" ht="16.5" customHeight="1" x14ac:dyDescent="0.15">
      <c r="A24" s="24">
        <v>3</v>
      </c>
      <c r="B24" s="24"/>
      <c r="C24" s="39"/>
      <c r="D24" s="40"/>
      <c r="E24" s="41"/>
      <c r="F24" s="42"/>
      <c r="G24" s="43"/>
      <c r="H24" s="40"/>
      <c r="I24" s="42"/>
      <c r="J24" s="42"/>
      <c r="K24" s="42"/>
      <c r="L24" s="42"/>
      <c r="M24" s="42"/>
      <c r="N24" s="42"/>
      <c r="O24" s="42"/>
      <c r="P24" s="43"/>
      <c r="Q24" s="40"/>
      <c r="R24" s="44"/>
      <c r="S24" s="44"/>
      <c r="T24" s="43"/>
      <c r="V24" s="345"/>
      <c r="W24" s="345"/>
      <c r="X24" s="345" t="str">
        <f>IF(R25="F",Y45,IF(R25="FW",Y46,IF(R25="P",Y49,IF(R25="PH",Y47,IF(OR(R25="PG",R25="J",R25="G"),Y48,IF(R25="M",Y50,""))))))</f>
        <v/>
      </c>
      <c r="Y24" s="345"/>
      <c r="Z24" s="345"/>
      <c r="AA24" s="346"/>
      <c r="AB24" s="346"/>
      <c r="AC24" s="347"/>
      <c r="AD24" s="347"/>
      <c r="AE24" s="345"/>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45" t="s">
        <v>562</v>
      </c>
      <c r="B25" s="29" t="s">
        <v>563</v>
      </c>
      <c r="C25" s="46" t="s">
        <v>564</v>
      </c>
      <c r="D25" s="47"/>
      <c r="E25" s="68"/>
      <c r="F25" s="37" t="str">
        <f>IF(E25="","",MATCH(E25,AF25:BB25,0))</f>
        <v/>
      </c>
      <c r="G25" s="51"/>
      <c r="H25" s="47"/>
      <c r="P25" s="51"/>
      <c r="Q25" s="47"/>
      <c r="R25" s="50" t="str">
        <f>IF(F25="","",INDEX(AF26:BB26,1,F25))</f>
        <v/>
      </c>
      <c r="S25" s="26" t="str">
        <f>IF(R25="","",IF(R25="無記号","",R25))</f>
        <v/>
      </c>
      <c r="T25" s="13"/>
      <c r="U25" s="37" t="str">
        <f>IF(F25="","",INDEX(AF27:BB27,1,F25))</f>
        <v/>
      </c>
      <c r="V25" s="345" t="str">
        <f>IF(F25="","",INDEX(AF39:BB39,1,F25))</f>
        <v/>
      </c>
      <c r="W25" s="345" t="str">
        <f>IF(S40="",V25,IF(S40="S",U25,""))</f>
        <v/>
      </c>
      <c r="X25" s="38" t="str">
        <f>IF(R25="F",Y25,IF(R25="FW",Y26,IF(R25="P",Y29,IF(R25="PH",Y27,IF(OR(R25="PG",R25="J",R25="G"),Y28,IF(R25="M",Y30,""))))))</f>
        <v/>
      </c>
      <c r="Y25" s="38" t="s">
        <v>587</v>
      </c>
      <c r="Z25" s="345"/>
      <c r="AA25" s="346"/>
      <c r="AB25" s="346"/>
      <c r="AC25" s="347"/>
      <c r="AD25" s="347"/>
      <c r="AE25" s="345"/>
      <c r="AF25" s="38" t="s">
        <v>566</v>
      </c>
      <c r="AG25" s="38" t="s">
        <v>567</v>
      </c>
      <c r="AH25" s="38" t="s">
        <v>568</v>
      </c>
      <c r="AI25" s="38" t="s">
        <v>565</v>
      </c>
      <c r="AJ25" s="38" t="s">
        <v>569</v>
      </c>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57" customHeight="1" x14ac:dyDescent="0.15">
      <c r="A26" s="45"/>
      <c r="B26" s="24"/>
      <c r="C26" s="52"/>
      <c r="D26" s="53"/>
      <c r="E26" s="54"/>
      <c r="F26" s="54"/>
      <c r="G26" s="55"/>
      <c r="H26" s="53"/>
      <c r="I26" s="54"/>
      <c r="J26" s="54"/>
      <c r="K26" s="54"/>
      <c r="L26" s="54"/>
      <c r="M26" s="54"/>
      <c r="N26" s="54"/>
      <c r="O26" s="54"/>
      <c r="P26" s="55"/>
      <c r="Q26" s="53"/>
      <c r="R26" s="56"/>
      <c r="S26" s="56"/>
      <c r="T26" s="55"/>
      <c r="U26" s="37" t="str">
        <f>IF(U25="","",RIGHT("0"&amp;U25,2))</f>
        <v/>
      </c>
      <c r="V26" s="345" t="str">
        <f>IF(V25="","",RIGHT("0"&amp;V25,2))</f>
        <v/>
      </c>
      <c r="W26" s="345"/>
      <c r="X26" s="345" t="str">
        <f>IF(OR(R25="F",R25="FW",R25="M"),1,IF(OR(R25="P",R25="PH",R25="PG",R25="J",R25="G"),2,""))</f>
        <v/>
      </c>
      <c r="Y26" s="38" t="s">
        <v>588</v>
      </c>
      <c r="Z26" s="345"/>
      <c r="AA26" s="346"/>
      <c r="AB26" s="346"/>
      <c r="AC26" s="347"/>
      <c r="AD26" s="347"/>
      <c r="AE26" s="345"/>
      <c r="AF26" s="38" t="s">
        <v>26</v>
      </c>
      <c r="AG26" s="38" t="s">
        <v>6</v>
      </c>
      <c r="AH26" s="38" t="s">
        <v>1</v>
      </c>
      <c r="AI26" s="38" t="s">
        <v>578</v>
      </c>
      <c r="AJ26" s="38" t="s">
        <v>29</v>
      </c>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2.75" customHeight="1" x14ac:dyDescent="0.15">
      <c r="A27" s="24">
        <v>4</v>
      </c>
      <c r="B27" s="24"/>
      <c r="C27" s="39"/>
      <c r="D27" s="40"/>
      <c r="E27" s="61" t="s">
        <v>100</v>
      </c>
      <c r="F27" s="42"/>
      <c r="G27" s="42"/>
      <c r="H27" s="40"/>
      <c r="I27" s="42"/>
      <c r="J27" s="42"/>
      <c r="K27" s="457" t="s">
        <v>585</v>
      </c>
      <c r="L27" s="457"/>
      <c r="M27" s="457"/>
      <c r="N27" s="457"/>
      <c r="O27" s="457"/>
      <c r="P27" s="411"/>
      <c r="Q27" s="42"/>
      <c r="R27" s="44"/>
      <c r="S27" s="44"/>
      <c r="T27" s="43"/>
      <c r="V27" s="345"/>
      <c r="W27" s="345"/>
      <c r="X27" s="345" t="str">
        <f>IF(AND(X26=1,P27="1.5m"),"015",IF(AND(X26=1,P27="3m"),"030",IF(AND(X26=1,P27="5m"),"050",IF(AND(X26=2,P27="1.5m"),"1",IF(AND(X26=2,P27="3m"),"2",IF(AND(X26=2,P27="5m"),"3",""))))))</f>
        <v/>
      </c>
      <c r="Y27" s="38" t="s">
        <v>589</v>
      </c>
      <c r="AA27" s="346" t="s">
        <v>599</v>
      </c>
      <c r="AB27" s="346" t="s">
        <v>600</v>
      </c>
      <c r="AC27" s="346" t="s">
        <v>601</v>
      </c>
      <c r="AD27" s="347"/>
      <c r="AE27" s="345"/>
      <c r="AF27" s="38">
        <v>12</v>
      </c>
      <c r="AG27" s="38">
        <v>12</v>
      </c>
      <c r="AH27" s="38">
        <v>12</v>
      </c>
      <c r="AI27" s="38">
        <v>8</v>
      </c>
      <c r="AJ27" s="38">
        <v>12</v>
      </c>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customHeight="1" x14ac:dyDescent="0.15">
      <c r="A28" s="45" t="s">
        <v>562</v>
      </c>
      <c r="B28" s="29" t="s">
        <v>26</v>
      </c>
      <c r="C28" s="46" t="s">
        <v>196</v>
      </c>
      <c r="D28" s="47"/>
      <c r="E28" s="68"/>
      <c r="F28" s="37" t="str">
        <f>IF(E28="","",MATCH(E28,AF28:BB28,0))</f>
        <v/>
      </c>
      <c r="H28" s="47"/>
      <c r="K28" s="38"/>
      <c r="M28" s="384" t="s">
        <v>586</v>
      </c>
      <c r="N28" s="458" t="str">
        <f>IF(AND(R25&lt;&gt;"",P27&lt;&gt;"",R70&lt;&gt;""),X31,"")</f>
        <v/>
      </c>
      <c r="O28" s="458"/>
      <c r="P28" s="459"/>
      <c r="R28" s="50" t="str">
        <f>IF(F28="","",INDEX(AF29:BB29,1,F28))</f>
        <v/>
      </c>
      <c r="S28" s="26" t="str">
        <f>IF(R28="","",IF(R28="無記号","",R28))</f>
        <v/>
      </c>
      <c r="T28" s="13"/>
      <c r="U28" s="370"/>
      <c r="V28" s="371"/>
      <c r="W28" s="371"/>
      <c r="X28" s="345" t="str">
        <f>IF(OR(AND(OR(R25="F",R25="FW"),OR(R70="N",R70="T")),仕様書作成!AP83&gt;0),"N","")</f>
        <v/>
      </c>
      <c r="Y28" s="38" t="s">
        <v>590</v>
      </c>
      <c r="Z28" s="371"/>
      <c r="AA28" s="349"/>
      <c r="AB28" s="349"/>
      <c r="AC28" s="385"/>
      <c r="AD28" s="347"/>
      <c r="AE28" s="345"/>
      <c r="AF28" s="38" t="s">
        <v>79</v>
      </c>
      <c r="AG28" s="38" t="s">
        <v>262</v>
      </c>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66" customHeight="1" x14ac:dyDescent="0.15">
      <c r="A29" s="23"/>
      <c r="B29" s="24"/>
      <c r="C29" s="52"/>
      <c r="D29" s="53"/>
      <c r="E29" s="62"/>
      <c r="F29" s="54"/>
      <c r="G29" s="54"/>
      <c r="H29" s="53"/>
      <c r="I29" s="54"/>
      <c r="J29" s="54"/>
      <c r="K29" s="54"/>
      <c r="L29" s="54"/>
      <c r="M29" s="54"/>
      <c r="N29" s="54"/>
      <c r="O29" s="54"/>
      <c r="P29" s="55"/>
      <c r="Q29" s="54"/>
      <c r="R29" s="56"/>
      <c r="S29" s="56"/>
      <c r="T29" s="14"/>
      <c r="U29" s="1"/>
      <c r="V29" s="345"/>
      <c r="W29" s="348"/>
      <c r="X29" s="345"/>
      <c r="Y29" s="38" t="s">
        <v>591</v>
      </c>
      <c r="Z29" s="348"/>
      <c r="AA29" s="349"/>
      <c r="AB29" s="346"/>
      <c r="AC29" s="386"/>
      <c r="AD29" s="347"/>
      <c r="AE29" s="345"/>
      <c r="AF29" s="355" t="s">
        <v>360</v>
      </c>
      <c r="AG29" s="355" t="s">
        <v>215</v>
      </c>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23"/>
      <c r="B30" s="24"/>
      <c r="C30" s="38"/>
      <c r="E30" s="58"/>
      <c r="R30" s="26"/>
      <c r="S30" s="26"/>
      <c r="T30" s="1"/>
      <c r="U30" s="1"/>
      <c r="V30" s="345"/>
      <c r="W30" s="348"/>
      <c r="X30" s="345"/>
      <c r="Y30" s="38" t="s">
        <v>592</v>
      </c>
      <c r="Z30" s="348"/>
      <c r="AA30" s="349"/>
      <c r="AB30" s="346"/>
      <c r="AC30" s="386"/>
      <c r="AD30" s="347"/>
      <c r="AE30" s="345"/>
      <c r="AF30" s="355"/>
      <c r="AG30" s="355"/>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23"/>
      <c r="B31" s="59" t="s">
        <v>27</v>
      </c>
      <c r="C31" s="38"/>
      <c r="E31" s="58"/>
      <c r="R31" s="26"/>
      <c r="S31" s="26" t="str">
        <f>IF(R31="","",IF(R31="無記号","",R31))</f>
        <v/>
      </c>
      <c r="U31" s="1"/>
      <c r="V31" s="345"/>
      <c r="W31" s="348"/>
      <c r="X31" s="387" t="str">
        <f>X25&amp;X27&amp;X28</f>
        <v/>
      </c>
      <c r="Y31" s="371"/>
      <c r="Z31" s="345"/>
      <c r="AA31" s="349"/>
      <c r="AB31" s="346"/>
      <c r="AC31" s="347"/>
      <c r="AD31" s="347"/>
      <c r="AE31" s="345"/>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23"/>
      <c r="B32" s="24"/>
      <c r="C32" s="38"/>
      <c r="E32" s="58"/>
      <c r="R32" s="26"/>
      <c r="S32" s="26"/>
      <c r="T32" s="1"/>
      <c r="U32" s="1"/>
      <c r="V32" s="348"/>
      <c r="W32" s="348"/>
      <c r="X32" s="345"/>
      <c r="Y32" s="345"/>
      <c r="Z32" s="345"/>
      <c r="AA32" s="349"/>
      <c r="AB32" s="346"/>
      <c r="AC32" s="347"/>
      <c r="AD32" s="347"/>
      <c r="AE32" s="345"/>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23"/>
      <c r="B33" s="24"/>
      <c r="C33" s="38"/>
      <c r="E33" s="58"/>
      <c r="R33" s="26"/>
      <c r="S33" s="26"/>
      <c r="T33" s="1"/>
      <c r="U33" s="1"/>
      <c r="V33" s="348"/>
      <c r="W33" s="348"/>
      <c r="X33" s="345"/>
      <c r="Y33" s="345"/>
      <c r="Z33" s="345"/>
      <c r="AA33" s="349"/>
      <c r="AB33" s="346"/>
      <c r="AC33" s="347"/>
      <c r="AD33" s="347"/>
      <c r="AE33" s="345"/>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23"/>
      <c r="B34" s="59" t="s">
        <v>28</v>
      </c>
      <c r="C34" s="38"/>
      <c r="E34" s="58"/>
      <c r="R34" s="26"/>
      <c r="S34" s="26" t="str">
        <f>IF(R34="","",IF(R34="無記号","",R34))</f>
        <v/>
      </c>
      <c r="T34" s="1"/>
      <c r="U34" s="1"/>
      <c r="V34" s="348"/>
      <c r="W34" s="348"/>
      <c r="X34" s="345"/>
      <c r="Y34" s="345"/>
      <c r="Z34" s="348"/>
      <c r="AA34" s="349"/>
      <c r="AB34" s="346"/>
      <c r="AC34" s="347"/>
      <c r="AD34" s="347"/>
      <c r="AE34" s="345"/>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23"/>
      <c r="B35" s="24"/>
      <c r="C35" s="38"/>
      <c r="E35" s="58"/>
      <c r="R35" s="26"/>
      <c r="S35" s="26"/>
      <c r="T35" s="1"/>
      <c r="U35" s="1"/>
      <c r="V35" s="348"/>
      <c r="W35" s="348"/>
      <c r="X35" s="345"/>
      <c r="Y35" s="345"/>
      <c r="Z35" s="348"/>
      <c r="AA35" s="349"/>
      <c r="AB35" s="346"/>
      <c r="AC35" s="347"/>
      <c r="AD35" s="347"/>
      <c r="AE35" s="345"/>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s="37" customFormat="1" ht="16.5" hidden="1" customHeight="1" x14ac:dyDescent="0.15">
      <c r="A36" s="23"/>
      <c r="B36" s="24"/>
      <c r="C36" s="38"/>
      <c r="E36" s="58"/>
      <c r="R36" s="26"/>
      <c r="S36" s="26"/>
      <c r="T36" s="1"/>
      <c r="U36" s="1"/>
      <c r="V36" s="348"/>
      <c r="W36" s="348"/>
      <c r="X36" s="345"/>
      <c r="Y36" s="345"/>
      <c r="Z36" s="348"/>
      <c r="AA36" s="349"/>
      <c r="AB36" s="346"/>
      <c r="AC36" s="347"/>
      <c r="AD36" s="347"/>
      <c r="AE36" s="345"/>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row>
    <row r="37" spans="1:58" s="37" customFormat="1" ht="16.5" hidden="1" customHeight="1" x14ac:dyDescent="0.15">
      <c r="A37" s="23"/>
      <c r="B37" s="24"/>
      <c r="C37" s="38"/>
      <c r="E37" s="58"/>
      <c r="R37" s="26" t="s">
        <v>102</v>
      </c>
      <c r="S37" s="26" t="str">
        <f>IF(R37="","",IF(R37="無記号","",R37))</f>
        <v>-</v>
      </c>
      <c r="T37" s="1"/>
      <c r="U37" s="1"/>
      <c r="V37" s="348"/>
      <c r="W37" s="348"/>
      <c r="X37" s="345"/>
      <c r="Y37" s="348"/>
      <c r="Z37" s="348"/>
      <c r="AA37" s="349"/>
      <c r="AB37" s="346"/>
      <c r="AC37" s="347"/>
      <c r="AD37" s="347"/>
      <c r="AE37" s="345"/>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row>
    <row r="38" spans="1:58" s="37" customFormat="1" ht="16.5" hidden="1" customHeight="1" x14ac:dyDescent="0.15">
      <c r="A38" s="23"/>
      <c r="B38" s="24"/>
      <c r="C38" s="38"/>
      <c r="E38" s="58"/>
      <c r="R38" s="26"/>
      <c r="S38" s="26"/>
      <c r="T38" s="1"/>
      <c r="U38" s="1"/>
      <c r="V38" s="348"/>
      <c r="W38" s="348"/>
      <c r="X38" s="345"/>
      <c r="Y38" s="348"/>
      <c r="Z38" s="348"/>
      <c r="AA38" s="349"/>
      <c r="AB38" s="346"/>
      <c r="AC38" s="347"/>
      <c r="AD38" s="347"/>
      <c r="AE38" s="345"/>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row>
    <row r="39" spans="1:58" s="37" customFormat="1" ht="16.5" customHeight="1" x14ac:dyDescent="0.15">
      <c r="A39" s="24">
        <v>5</v>
      </c>
      <c r="B39" s="24"/>
      <c r="C39" s="230"/>
      <c r="D39" s="40"/>
      <c r="E39" s="41"/>
      <c r="F39" s="42"/>
      <c r="G39" s="43"/>
      <c r="H39" s="40"/>
      <c r="I39" s="42"/>
      <c r="J39" s="42"/>
      <c r="K39" s="42"/>
      <c r="L39" s="42"/>
      <c r="M39" s="42"/>
      <c r="N39" s="42"/>
      <c r="O39" s="42"/>
      <c r="P39" s="43"/>
      <c r="Q39" s="40"/>
      <c r="R39" s="44"/>
      <c r="S39" s="44"/>
      <c r="T39" s="43"/>
      <c r="U39" s="1"/>
      <c r="V39" s="348"/>
      <c r="W39" s="348"/>
      <c r="X39" s="345"/>
      <c r="Y39" s="348"/>
      <c r="Z39" s="348"/>
      <c r="AA39" s="349"/>
      <c r="AB39" s="346"/>
      <c r="AC39" s="347"/>
      <c r="AD39" s="347"/>
      <c r="AE39" s="345"/>
      <c r="AF39" s="38">
        <v>12</v>
      </c>
      <c r="AG39" s="38">
        <v>12</v>
      </c>
      <c r="AH39" s="38">
        <v>9</v>
      </c>
      <c r="AI39" s="38">
        <v>4</v>
      </c>
      <c r="AJ39" s="38">
        <v>8</v>
      </c>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45" t="s">
        <v>562</v>
      </c>
      <c r="B40" s="59" t="s">
        <v>29</v>
      </c>
      <c r="C40" s="232" t="s">
        <v>18</v>
      </c>
      <c r="D40" s="47"/>
      <c r="E40" s="69" t="s">
        <v>383</v>
      </c>
      <c r="F40" s="37">
        <f>IF(E40="","",MATCH(E40,AF40:BB40,0))</f>
        <v>1</v>
      </c>
      <c r="G40" s="51"/>
      <c r="H40" s="47"/>
      <c r="P40" s="51"/>
      <c r="Q40" s="47"/>
      <c r="R40" s="50" t="str">
        <f>IF(F40="","",INDEX(AF41:BB41,1,F40))</f>
        <v>無記号</v>
      </c>
      <c r="S40" s="26" t="str">
        <f>IF(R40="","",IF(R40="無記号","",R40))</f>
        <v/>
      </c>
      <c r="T40" s="51"/>
      <c r="U40" s="1"/>
      <c r="V40" s="348"/>
      <c r="W40" s="348"/>
      <c r="X40" s="345"/>
      <c r="Y40" s="348"/>
      <c r="Z40" s="348"/>
      <c r="AA40" s="349"/>
      <c r="AB40" s="346"/>
      <c r="AC40" s="347"/>
      <c r="AD40" s="347"/>
      <c r="AE40" s="345"/>
      <c r="AF40" s="38" t="s">
        <v>383</v>
      </c>
      <c r="AG40" s="38" t="s">
        <v>380</v>
      </c>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49.5" customHeight="1" x14ac:dyDescent="0.15">
      <c r="A41" s="23"/>
      <c r="B41" s="24"/>
      <c r="C41" s="231"/>
      <c r="D41" s="53"/>
      <c r="E41" s="62"/>
      <c r="F41" s="54"/>
      <c r="G41" s="55"/>
      <c r="H41" s="53"/>
      <c r="I41" s="54"/>
      <c r="J41" s="54"/>
      <c r="K41" s="54"/>
      <c r="L41" s="54"/>
      <c r="M41" s="54"/>
      <c r="N41" s="54"/>
      <c r="O41" s="54"/>
      <c r="P41" s="55"/>
      <c r="Q41" s="53"/>
      <c r="R41" s="56"/>
      <c r="S41" s="56"/>
      <c r="T41" s="55"/>
      <c r="U41" s="1"/>
      <c r="V41" s="348"/>
      <c r="W41" s="348"/>
      <c r="X41" s="345"/>
      <c r="Y41" s="348"/>
      <c r="Z41" s="348"/>
      <c r="AA41" s="349"/>
      <c r="AB41" s="346"/>
      <c r="AC41" s="347"/>
      <c r="AD41" s="347"/>
      <c r="AE41" s="345"/>
      <c r="AF41" s="38" t="s">
        <v>98</v>
      </c>
      <c r="AG41" s="38" t="s">
        <v>15</v>
      </c>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2.75" customHeight="1" x14ac:dyDescent="0.15">
      <c r="A42" s="24">
        <v>6</v>
      </c>
      <c r="B42" s="24"/>
      <c r="C42" s="39"/>
      <c r="D42" s="40"/>
      <c r="E42" s="61" t="s">
        <v>100</v>
      </c>
      <c r="F42" s="42"/>
      <c r="G42" s="43"/>
      <c r="H42" s="42"/>
      <c r="I42" s="42"/>
      <c r="J42" s="42"/>
      <c r="K42" s="42"/>
      <c r="L42" s="42"/>
      <c r="M42" s="42"/>
      <c r="N42" s="42"/>
      <c r="O42" s="42"/>
      <c r="P42" s="42"/>
      <c r="Q42" s="40"/>
      <c r="R42" s="44"/>
      <c r="S42" s="44"/>
      <c r="T42" s="15"/>
      <c r="U42" s="372"/>
      <c r="V42" s="348"/>
      <c r="W42" s="348"/>
      <c r="X42" s="345"/>
      <c r="Y42" s="348"/>
      <c r="Z42" s="348"/>
      <c r="AA42" s="349"/>
      <c r="AB42" s="346"/>
      <c r="AC42" s="347"/>
      <c r="AD42" s="347"/>
      <c r="AE42" s="345"/>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customHeight="1" x14ac:dyDescent="0.15">
      <c r="A43" s="45" t="s">
        <v>562</v>
      </c>
      <c r="B43" s="29" t="s">
        <v>30</v>
      </c>
      <c r="C43" s="46" t="s">
        <v>197</v>
      </c>
      <c r="D43" s="47"/>
      <c r="E43" s="68"/>
      <c r="F43" s="37" t="str">
        <f>IF(E43="","",MATCH(E43,AF43:BB43,0))</f>
        <v/>
      </c>
      <c r="G43" s="51"/>
      <c r="I43" s="350" t="s">
        <v>333</v>
      </c>
      <c r="J43" s="351" t="s">
        <v>570</v>
      </c>
      <c r="K43" s="466" t="s">
        <v>571</v>
      </c>
      <c r="L43" s="467"/>
      <c r="Q43" s="47"/>
      <c r="R43" s="50" t="str">
        <f>IF(F43="","",INDEX(AF44:BB44,1,F43))</f>
        <v/>
      </c>
      <c r="S43" s="26" t="str">
        <f>IF(R43="","",IF(R43="無記号","",R43))</f>
        <v/>
      </c>
      <c r="T43" s="16"/>
      <c r="U43" s="372"/>
      <c r="V43" s="348"/>
      <c r="W43" s="348"/>
      <c r="X43" s="345"/>
      <c r="Y43" s="348"/>
      <c r="Z43" s="348"/>
      <c r="AA43" s="349"/>
      <c r="AB43" s="346"/>
      <c r="AC43" s="347"/>
      <c r="AD43" s="347"/>
      <c r="AE43" s="345"/>
      <c r="AF43" s="38" t="s">
        <v>80</v>
      </c>
      <c r="AG43" s="38" t="s">
        <v>81</v>
      </c>
      <c r="AH43" s="38" t="s">
        <v>82</v>
      </c>
      <c r="AI43" s="38" t="s">
        <v>83</v>
      </c>
      <c r="AJ43" s="38" t="s">
        <v>84</v>
      </c>
      <c r="AK43" s="38" t="s">
        <v>85</v>
      </c>
      <c r="AL43" s="38" t="s">
        <v>86</v>
      </c>
      <c r="AM43" s="38" t="s">
        <v>87</v>
      </c>
      <c r="AN43" s="38" t="s">
        <v>88</v>
      </c>
      <c r="AO43" s="38" t="s">
        <v>89</v>
      </c>
      <c r="AP43" s="38" t="s">
        <v>90</v>
      </c>
      <c r="AQ43" s="38"/>
      <c r="AR43" s="38"/>
      <c r="AS43" s="38"/>
      <c r="AT43" s="38"/>
      <c r="AU43" s="38"/>
      <c r="AV43" s="38"/>
      <c r="AW43" s="38"/>
      <c r="AX43" s="38"/>
      <c r="AY43" s="38"/>
      <c r="AZ43" s="38"/>
      <c r="BA43" s="38"/>
      <c r="BB43" s="38"/>
      <c r="BC43" s="38"/>
      <c r="BD43" s="38"/>
      <c r="BE43" s="38"/>
      <c r="BF43" s="38"/>
    </row>
    <row r="44" spans="1:58" s="37" customFormat="1" ht="11.25" customHeight="1" x14ac:dyDescent="0.15">
      <c r="A44" s="23"/>
      <c r="B44" s="24"/>
      <c r="C44" s="343"/>
      <c r="D44" s="47"/>
      <c r="E44" s="352" t="str">
        <f>IF(R44="","",IF(R44&gt;W25,$AA$44,""))</f>
        <v/>
      </c>
      <c r="G44" s="51"/>
      <c r="I44" s="353" t="s">
        <v>374</v>
      </c>
      <c r="J44" s="354" t="s">
        <v>80</v>
      </c>
      <c r="K44" s="468" t="s">
        <v>572</v>
      </c>
      <c r="L44" s="469"/>
      <c r="Q44" s="47"/>
      <c r="R44" s="344" t="str">
        <f>IF(R43="","",VALUE(R43))</f>
        <v/>
      </c>
      <c r="S44" s="26"/>
      <c r="T44" s="16"/>
      <c r="U44" s="372"/>
      <c r="V44" s="348"/>
      <c r="W44" s="348"/>
      <c r="X44" s="345"/>
      <c r="Y44" s="348"/>
      <c r="Z44" s="348"/>
      <c r="AA44" s="349" t="s">
        <v>573</v>
      </c>
      <c r="AB44" s="346" t="s">
        <v>574</v>
      </c>
      <c r="AC44" s="347" t="s">
        <v>575</v>
      </c>
      <c r="AD44" s="347"/>
      <c r="AE44" s="345"/>
      <c r="AF44" s="355" t="s">
        <v>374</v>
      </c>
      <c r="AG44" s="355" t="s">
        <v>375</v>
      </c>
      <c r="AH44" s="355" t="s">
        <v>59</v>
      </c>
      <c r="AI44" s="355" t="s">
        <v>60</v>
      </c>
      <c r="AJ44" s="355" t="s">
        <v>62</v>
      </c>
      <c r="AK44" s="355" t="s">
        <v>64</v>
      </c>
      <c r="AL44" s="355" t="s">
        <v>66</v>
      </c>
      <c r="AM44" s="355" t="s">
        <v>68</v>
      </c>
      <c r="AN44" s="355" t="s">
        <v>70</v>
      </c>
      <c r="AO44" s="355" t="s">
        <v>72</v>
      </c>
      <c r="AP44" s="355" t="s">
        <v>74</v>
      </c>
      <c r="AQ44" s="355"/>
      <c r="AR44" s="355"/>
      <c r="AS44" s="355"/>
      <c r="AT44" s="355"/>
      <c r="AU44" s="355"/>
      <c r="AV44" s="355"/>
      <c r="AW44" s="355"/>
      <c r="AX44" s="355"/>
      <c r="AY44" s="355"/>
      <c r="AZ44" s="355"/>
      <c r="BA44" s="355"/>
      <c r="BB44" s="355"/>
      <c r="BC44" s="356"/>
      <c r="BD44" s="38"/>
      <c r="BE44" s="38"/>
      <c r="BF44" s="38"/>
    </row>
    <row r="45" spans="1:58" s="37" customFormat="1" ht="11.25" customHeight="1" x14ac:dyDescent="0.15">
      <c r="A45" s="23"/>
      <c r="B45" s="24"/>
      <c r="C45" s="343"/>
      <c r="D45" s="47"/>
      <c r="E45" s="352" t="str">
        <f>IF(R44="","",IF(R44&gt;W25,AB44&amp;W25&amp;AC44,""))</f>
        <v/>
      </c>
      <c r="G45" s="51"/>
      <c r="I45" s="357" t="s">
        <v>576</v>
      </c>
      <c r="J45" s="164" t="s">
        <v>576</v>
      </c>
      <c r="K45" s="470"/>
      <c r="L45" s="471"/>
      <c r="Q45" s="47"/>
      <c r="R45" s="344"/>
      <c r="S45" s="26"/>
      <c r="T45" s="16"/>
      <c r="U45" s="372"/>
      <c r="V45" s="348"/>
      <c r="W45" s="348"/>
      <c r="X45" s="345"/>
      <c r="Y45" s="345" t="s">
        <v>593</v>
      </c>
      <c r="Z45" s="348"/>
      <c r="AA45" s="349"/>
      <c r="AB45" s="346"/>
      <c r="AC45" s="347"/>
      <c r="AD45" s="347"/>
      <c r="AE45" s="345"/>
      <c r="AF45" s="355"/>
      <c r="AG45" s="355"/>
      <c r="AH45" s="355"/>
      <c r="AI45" s="355"/>
      <c r="AJ45" s="355"/>
      <c r="AK45" s="355"/>
      <c r="AL45" s="355"/>
      <c r="AM45" s="355"/>
      <c r="AN45" s="355"/>
      <c r="AO45" s="355"/>
      <c r="AP45" s="355"/>
      <c r="AQ45" s="355"/>
      <c r="AR45" s="355"/>
      <c r="AS45" s="355"/>
      <c r="AT45" s="355"/>
      <c r="AU45" s="355"/>
      <c r="AV45" s="355"/>
      <c r="AW45" s="355"/>
      <c r="AX45" s="355"/>
      <c r="AY45" s="355"/>
      <c r="AZ45" s="355"/>
      <c r="BA45" s="355"/>
      <c r="BB45" s="355"/>
      <c r="BC45" s="356"/>
      <c r="BD45" s="38"/>
      <c r="BE45" s="38"/>
      <c r="BF45" s="38"/>
    </row>
    <row r="46" spans="1:58" s="37" customFormat="1" ht="11.25" customHeight="1" x14ac:dyDescent="0.15">
      <c r="A46" s="23"/>
      <c r="B46" s="24"/>
      <c r="C46" s="343"/>
      <c r="D46" s="47"/>
      <c r="E46" s="339"/>
      <c r="G46" s="51"/>
      <c r="I46" s="358" t="str">
        <f>IF(E25="","",V26)</f>
        <v/>
      </c>
      <c r="J46" s="359" t="str">
        <f>IF(E25="","",V25&amp;"連")</f>
        <v/>
      </c>
      <c r="K46" s="472"/>
      <c r="L46" s="473"/>
      <c r="Q46" s="47"/>
      <c r="R46" s="344"/>
      <c r="S46" s="26"/>
      <c r="T46" s="16"/>
      <c r="U46" s="373"/>
      <c r="V46" s="348"/>
      <c r="W46" s="348"/>
      <c r="X46" s="345"/>
      <c r="Y46" s="345" t="s">
        <v>594</v>
      </c>
      <c r="Z46" s="348"/>
      <c r="AA46" s="349"/>
      <c r="AB46" s="346"/>
      <c r="AC46" s="347"/>
      <c r="AD46" s="347"/>
      <c r="AE46" s="345"/>
      <c r="AF46" s="355"/>
      <c r="AG46" s="355"/>
      <c r="AH46" s="355"/>
      <c r="AI46" s="355"/>
      <c r="AJ46" s="355"/>
      <c r="AK46" s="355"/>
      <c r="AL46" s="355"/>
      <c r="AM46" s="355"/>
      <c r="AN46" s="355"/>
      <c r="AO46" s="355"/>
      <c r="AP46" s="355"/>
      <c r="AQ46" s="355"/>
      <c r="AR46" s="355"/>
      <c r="AS46" s="355"/>
      <c r="AT46" s="355"/>
      <c r="AU46" s="355"/>
      <c r="AV46" s="355"/>
      <c r="AW46" s="355"/>
      <c r="AX46" s="355"/>
      <c r="AY46" s="355"/>
      <c r="AZ46" s="355"/>
      <c r="BA46" s="355"/>
      <c r="BB46" s="355"/>
      <c r="BC46" s="356"/>
      <c r="BD46" s="38"/>
      <c r="BE46" s="38"/>
      <c r="BF46" s="38"/>
    </row>
    <row r="47" spans="1:58" s="37" customFormat="1" ht="11.25" customHeight="1" x14ac:dyDescent="0.15">
      <c r="A47" s="23"/>
      <c r="B47" s="24"/>
      <c r="C47" s="343"/>
      <c r="D47" s="47"/>
      <c r="E47" s="339"/>
      <c r="G47" s="51"/>
      <c r="I47" s="353" t="s">
        <v>374</v>
      </c>
      <c r="J47" s="354" t="s">
        <v>80</v>
      </c>
      <c r="K47" s="468" t="s">
        <v>577</v>
      </c>
      <c r="L47" s="469"/>
      <c r="Q47" s="47"/>
      <c r="R47" s="344"/>
      <c r="S47" s="26"/>
      <c r="T47" s="16"/>
      <c r="U47" s="372"/>
      <c r="V47" s="348"/>
      <c r="W47" s="348"/>
      <c r="X47" s="345"/>
      <c r="Y47" s="345" t="s">
        <v>595</v>
      </c>
      <c r="Z47" s="348"/>
      <c r="AA47" s="349"/>
      <c r="AB47" s="346"/>
      <c r="AC47" s="347"/>
      <c r="AD47" s="347"/>
      <c r="AE47" s="345"/>
      <c r="AF47" s="355"/>
      <c r="AG47" s="355"/>
      <c r="AH47" s="355"/>
      <c r="AI47" s="355"/>
      <c r="AJ47" s="355"/>
      <c r="AK47" s="355"/>
      <c r="AL47" s="355"/>
      <c r="AM47" s="355"/>
      <c r="AN47" s="355"/>
      <c r="AO47" s="355"/>
      <c r="AP47" s="355"/>
      <c r="AQ47" s="355"/>
      <c r="AR47" s="355"/>
      <c r="AS47" s="355"/>
      <c r="AT47" s="355"/>
      <c r="AU47" s="355"/>
      <c r="AV47" s="355"/>
      <c r="AW47" s="355"/>
      <c r="AX47" s="355"/>
      <c r="AY47" s="355"/>
      <c r="AZ47" s="355"/>
      <c r="BA47" s="355"/>
      <c r="BB47" s="355"/>
      <c r="BC47" s="356"/>
      <c r="BD47" s="38"/>
      <c r="BE47" s="38"/>
      <c r="BF47" s="38"/>
    </row>
    <row r="48" spans="1:58" s="37" customFormat="1" ht="11.25" customHeight="1" x14ac:dyDescent="0.15">
      <c r="A48" s="23"/>
      <c r="B48" s="24"/>
      <c r="C48" s="343"/>
      <c r="D48" s="47"/>
      <c r="E48" s="339"/>
      <c r="G48" s="51"/>
      <c r="I48" s="357" t="s">
        <v>576</v>
      </c>
      <c r="J48" s="164" t="s">
        <v>576</v>
      </c>
      <c r="K48" s="470"/>
      <c r="L48" s="471"/>
      <c r="Q48" s="47"/>
      <c r="R48" s="344"/>
      <c r="S48" s="26"/>
      <c r="T48" s="16"/>
      <c r="U48" s="372"/>
      <c r="V48" s="348"/>
      <c r="W48" s="348"/>
      <c r="X48" s="345"/>
      <c r="Y48" s="345" t="s">
        <v>596</v>
      </c>
      <c r="Z48" s="348"/>
      <c r="AA48" s="349"/>
      <c r="AB48" s="346"/>
      <c r="AC48" s="347"/>
      <c r="AD48" s="347"/>
      <c r="AE48" s="345"/>
      <c r="AF48" s="355"/>
      <c r="AG48" s="355"/>
      <c r="AH48" s="355"/>
      <c r="AI48" s="355"/>
      <c r="AJ48" s="355"/>
      <c r="AK48" s="355"/>
      <c r="AL48" s="355"/>
      <c r="AM48" s="355"/>
      <c r="AN48" s="355"/>
      <c r="AO48" s="355"/>
      <c r="AP48" s="355"/>
      <c r="AQ48" s="355"/>
      <c r="AR48" s="355"/>
      <c r="AS48" s="355"/>
      <c r="AT48" s="355"/>
      <c r="AU48" s="355"/>
      <c r="AV48" s="355"/>
      <c r="AW48" s="355"/>
      <c r="AX48" s="355"/>
      <c r="AY48" s="355"/>
      <c r="AZ48" s="355"/>
      <c r="BA48" s="355"/>
      <c r="BB48" s="355"/>
      <c r="BC48" s="356"/>
      <c r="BD48" s="38"/>
      <c r="BE48" s="38"/>
      <c r="BF48" s="38"/>
    </row>
    <row r="49" spans="1:58" s="37" customFormat="1" ht="11.25" customHeight="1" x14ac:dyDescent="0.15">
      <c r="A49" s="23"/>
      <c r="B49" s="24"/>
      <c r="C49" s="343"/>
      <c r="D49" s="47"/>
      <c r="E49" s="339"/>
      <c r="G49" s="51"/>
      <c r="I49" s="358" t="str">
        <f>IF(E25="","",U26)</f>
        <v/>
      </c>
      <c r="J49" s="359" t="str">
        <f>IF(E25="","",U25&amp;"連")</f>
        <v/>
      </c>
      <c r="K49" s="472"/>
      <c r="L49" s="473"/>
      <c r="Q49" s="47"/>
      <c r="R49" s="344"/>
      <c r="S49" s="26"/>
      <c r="T49" s="16"/>
      <c r="U49" s="372"/>
      <c r="V49" s="348"/>
      <c r="W49" s="348"/>
      <c r="X49" s="345"/>
      <c r="Y49" s="345" t="s">
        <v>597</v>
      </c>
      <c r="Z49" s="348"/>
      <c r="AA49" s="349"/>
      <c r="AB49" s="346"/>
      <c r="AC49" s="347"/>
      <c r="AD49" s="347"/>
      <c r="AE49" s="345"/>
      <c r="AF49" s="355"/>
      <c r="AG49" s="355"/>
      <c r="AH49" s="355"/>
      <c r="AI49" s="355"/>
      <c r="AJ49" s="355"/>
      <c r="AK49" s="355"/>
      <c r="AL49" s="355"/>
      <c r="AM49" s="355"/>
      <c r="AN49" s="355"/>
      <c r="AO49" s="355"/>
      <c r="AP49" s="355"/>
      <c r="AQ49" s="355"/>
      <c r="AR49" s="355"/>
      <c r="AS49" s="355"/>
      <c r="AT49" s="355"/>
      <c r="AU49" s="355"/>
      <c r="AV49" s="355"/>
      <c r="AW49" s="355"/>
      <c r="AX49" s="355"/>
      <c r="AY49" s="355"/>
      <c r="AZ49" s="355"/>
      <c r="BA49" s="355"/>
      <c r="BB49" s="355"/>
      <c r="BC49" s="356"/>
      <c r="BD49" s="38"/>
      <c r="BE49" s="38"/>
      <c r="BF49" s="38"/>
    </row>
    <row r="50" spans="1:58" s="37" customFormat="1" ht="11.25" customHeight="1" x14ac:dyDescent="0.15">
      <c r="A50" s="23"/>
      <c r="B50" s="24"/>
      <c r="C50" s="52"/>
      <c r="D50" s="53"/>
      <c r="E50" s="97"/>
      <c r="F50" s="54"/>
      <c r="G50" s="55"/>
      <c r="H50" s="54"/>
      <c r="I50" s="54"/>
      <c r="J50" s="360"/>
      <c r="K50" s="361"/>
      <c r="L50" s="54"/>
      <c r="M50" s="54"/>
      <c r="N50" s="54"/>
      <c r="O50" s="54"/>
      <c r="P50" s="54"/>
      <c r="Q50" s="53"/>
      <c r="R50" s="99"/>
      <c r="S50" s="56"/>
      <c r="T50" s="14"/>
      <c r="U50" s="372"/>
      <c r="V50" s="348"/>
      <c r="W50" s="348"/>
      <c r="X50" s="345"/>
      <c r="Y50" s="345" t="s">
        <v>598</v>
      </c>
      <c r="Z50" s="348"/>
      <c r="AA50" s="349"/>
      <c r="AB50" s="346"/>
      <c r="AC50" s="347"/>
      <c r="AD50" s="347"/>
      <c r="AE50" s="345"/>
      <c r="AF50" s="355"/>
      <c r="AG50" s="355"/>
      <c r="AH50" s="355"/>
      <c r="AI50" s="355"/>
      <c r="AJ50" s="355"/>
      <c r="AK50" s="355"/>
      <c r="AL50" s="355"/>
      <c r="AM50" s="355"/>
      <c r="AN50" s="355"/>
      <c r="AO50" s="355"/>
      <c r="AP50" s="355"/>
      <c r="AQ50" s="355"/>
      <c r="AR50" s="355"/>
      <c r="AS50" s="355"/>
      <c r="AT50" s="355"/>
      <c r="AU50" s="355"/>
      <c r="AV50" s="355"/>
      <c r="AW50" s="355"/>
      <c r="AX50" s="355"/>
      <c r="AY50" s="355"/>
      <c r="AZ50" s="355"/>
      <c r="BA50" s="355"/>
      <c r="BB50" s="355"/>
      <c r="BC50" s="356"/>
      <c r="BD50" s="38"/>
      <c r="BE50" s="38"/>
      <c r="BF50" s="38"/>
    </row>
    <row r="51" spans="1:58" s="37" customFormat="1" ht="12.75" customHeight="1" x14ac:dyDescent="0.15">
      <c r="A51" s="24">
        <v>7</v>
      </c>
      <c r="B51" s="24"/>
      <c r="C51" s="39"/>
      <c r="D51" s="40"/>
      <c r="E51" s="61"/>
      <c r="F51" s="42"/>
      <c r="G51" s="42"/>
      <c r="H51" s="40"/>
      <c r="I51" s="42"/>
      <c r="J51" s="42"/>
      <c r="K51" s="42"/>
      <c r="L51" s="42"/>
      <c r="M51" s="42"/>
      <c r="N51" s="42"/>
      <c r="O51" s="42"/>
      <c r="P51" s="43"/>
      <c r="Q51" s="42"/>
      <c r="R51" s="44"/>
      <c r="S51" s="44"/>
      <c r="T51" s="15"/>
      <c r="U51" s="1"/>
      <c r="V51" s="348"/>
      <c r="W51" s="348"/>
      <c r="X51" s="345"/>
      <c r="Y51" s="348"/>
      <c r="Z51" s="348"/>
      <c r="AA51" s="349"/>
      <c r="AB51" s="346"/>
      <c r="AC51" s="347"/>
      <c r="AD51" s="347"/>
      <c r="AE51" s="345"/>
      <c r="AF51" s="355"/>
      <c r="AG51" s="355"/>
      <c r="AH51" s="355"/>
      <c r="AI51" s="355"/>
      <c r="AJ51" s="355"/>
      <c r="AK51" s="355"/>
      <c r="AL51" s="355"/>
      <c r="AM51" s="355"/>
      <c r="AN51" s="355"/>
      <c r="AO51" s="355"/>
      <c r="AP51" s="355"/>
      <c r="AQ51" s="355"/>
      <c r="AR51" s="355"/>
      <c r="AS51" s="355"/>
      <c r="AT51" s="355"/>
      <c r="AU51" s="355"/>
      <c r="AV51" s="355"/>
      <c r="AW51" s="355"/>
      <c r="AX51" s="355"/>
      <c r="AY51" s="355"/>
      <c r="AZ51" s="355"/>
      <c r="BA51" s="355"/>
      <c r="BB51" s="355"/>
      <c r="BC51" s="38"/>
      <c r="BD51" s="38"/>
      <c r="BE51" s="38"/>
      <c r="BF51" s="38"/>
    </row>
    <row r="52" spans="1:58" s="37" customFormat="1" ht="16.5" customHeight="1" x14ac:dyDescent="0.15">
      <c r="A52" s="45" t="s">
        <v>562</v>
      </c>
      <c r="B52" s="29" t="s">
        <v>438</v>
      </c>
      <c r="C52" s="46" t="s">
        <v>199</v>
      </c>
      <c r="D52" s="47"/>
      <c r="E52" s="228" t="s">
        <v>255</v>
      </c>
      <c r="F52" s="37">
        <f>IF(E52="","",MATCH(E52,AF52:BB52,0))</f>
        <v>2</v>
      </c>
      <c r="H52" s="47"/>
      <c r="K52" s="220"/>
      <c r="P52" s="51"/>
      <c r="R52" s="50" t="str">
        <f>IF(F52="","",INDEX(AF53:BB53,1,F52))</f>
        <v>D</v>
      </c>
      <c r="S52" s="26" t="str">
        <f>IF(R52="","",IF(R52="無記号","",R52))</f>
        <v>D</v>
      </c>
      <c r="T52" s="16"/>
      <c r="U52" s="1"/>
      <c r="V52" s="348"/>
      <c r="W52" s="348"/>
      <c r="X52" s="345"/>
      <c r="Y52" s="348"/>
      <c r="Z52" s="348"/>
      <c r="AA52" s="349"/>
      <c r="AB52" s="346"/>
      <c r="AC52" s="347"/>
      <c r="AD52" s="347"/>
      <c r="AE52" s="345"/>
      <c r="AF52" s="38" t="s">
        <v>381</v>
      </c>
      <c r="AG52" s="38" t="s">
        <v>255</v>
      </c>
      <c r="AH52" s="38" t="s">
        <v>382</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24.75" customHeight="1" x14ac:dyDescent="0.15">
      <c r="A53" s="23"/>
      <c r="B53" s="24"/>
      <c r="C53" s="52"/>
      <c r="D53" s="53"/>
      <c r="E53" s="64"/>
      <c r="F53" s="54"/>
      <c r="G53" s="54"/>
      <c r="H53" s="53"/>
      <c r="I53" s="54"/>
      <c r="J53" s="54"/>
      <c r="K53" s="220"/>
      <c r="L53" s="54"/>
      <c r="M53" s="54"/>
      <c r="N53" s="54"/>
      <c r="O53" s="54"/>
      <c r="P53" s="55"/>
      <c r="Q53" s="54"/>
      <c r="R53" s="56"/>
      <c r="S53" s="56"/>
      <c r="T53" s="14"/>
      <c r="U53" s="1"/>
      <c r="V53" s="348"/>
      <c r="W53" s="348"/>
      <c r="X53" s="345"/>
      <c r="Y53" s="348"/>
      <c r="Z53" s="348"/>
      <c r="AA53" s="349" t="s">
        <v>448</v>
      </c>
      <c r="AB53" s="346" t="s">
        <v>325</v>
      </c>
      <c r="AD53" s="347"/>
      <c r="AE53" s="345"/>
      <c r="AF53" s="355" t="s">
        <v>351</v>
      </c>
      <c r="AG53" s="355" t="s">
        <v>25</v>
      </c>
      <c r="AH53" s="355" t="s">
        <v>23</v>
      </c>
      <c r="AI53" s="38"/>
      <c r="AJ53" s="38"/>
      <c r="AK53" s="38"/>
      <c r="AL53" s="38"/>
      <c r="AM53" s="38"/>
      <c r="AU53" s="38"/>
      <c r="AY53" s="38"/>
      <c r="AZ53" s="38"/>
      <c r="BA53" s="38"/>
      <c r="BB53" s="38"/>
      <c r="BC53" s="38"/>
      <c r="BD53" s="38"/>
      <c r="BE53" s="38"/>
      <c r="BF53" s="38"/>
    </row>
    <row r="54" spans="1:58" s="37" customFormat="1" ht="12.75" hidden="1" customHeight="1" x14ac:dyDescent="0.15">
      <c r="A54" s="24">
        <v>5</v>
      </c>
      <c r="B54" s="24"/>
      <c r="C54" s="39"/>
      <c r="D54" s="40"/>
      <c r="E54" s="41" t="s">
        <v>99</v>
      </c>
      <c r="F54" s="42"/>
      <c r="G54" s="42"/>
      <c r="H54" s="40"/>
      <c r="I54" s="42"/>
      <c r="J54" s="42"/>
      <c r="K54" s="42"/>
      <c r="L54" s="42"/>
      <c r="M54" s="42"/>
      <c r="N54" s="42"/>
      <c r="O54" s="42"/>
      <c r="P54" s="43"/>
      <c r="Q54" s="42"/>
      <c r="R54" s="44"/>
      <c r="S54" s="44"/>
      <c r="T54" s="15"/>
      <c r="U54" s="1"/>
      <c r="V54" s="348"/>
      <c r="W54" s="348"/>
      <c r="X54" s="345"/>
      <c r="Y54" s="348"/>
      <c r="Z54" s="348"/>
      <c r="AA54" s="349"/>
      <c r="AB54" s="346"/>
      <c r="AC54" s="347"/>
      <c r="AD54" s="347"/>
      <c r="AE54" s="345"/>
      <c r="AF54" s="355"/>
      <c r="AG54" s="355"/>
      <c r="AH54" s="355"/>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45" t="s">
        <v>562</v>
      </c>
      <c r="B55" s="29" t="s">
        <v>31</v>
      </c>
      <c r="C55" s="46" t="s">
        <v>200</v>
      </c>
      <c r="D55" s="47"/>
      <c r="E55" s="69"/>
      <c r="F55" s="37" t="str">
        <f>IF(E55="","",MATCH(E55,AF55:BB55,0))</f>
        <v/>
      </c>
      <c r="H55" s="47"/>
      <c r="M55" s="464" t="str">
        <f>IF(R7="10-",$AA$56,"")</f>
        <v/>
      </c>
      <c r="N55" s="464"/>
      <c r="O55" s="464"/>
      <c r="P55" s="51"/>
      <c r="R55" s="50" t="str">
        <f>IF(F55="","",INDEX(AF56:BB56,1,F55))</f>
        <v/>
      </c>
      <c r="S55" s="26" t="str">
        <f>IF(R55="","",IF(R55="無記号","",R55))</f>
        <v/>
      </c>
      <c r="T55" s="16"/>
      <c r="U55" s="1"/>
      <c r="V55" s="348"/>
      <c r="W55" s="348"/>
      <c r="X55" s="345"/>
      <c r="Y55" s="348"/>
      <c r="Z55" s="348"/>
      <c r="AA55" s="349"/>
      <c r="AB55" s="346"/>
      <c r="AC55" s="347"/>
      <c r="AD55" s="347"/>
      <c r="AE55" s="345"/>
      <c r="AF55" s="38" t="s">
        <v>233</v>
      </c>
      <c r="AG55" s="38" t="s">
        <v>267</v>
      </c>
      <c r="AH55" s="38" t="s">
        <v>107</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35.25" hidden="1" customHeight="1" x14ac:dyDescent="0.15">
      <c r="A56" s="23"/>
      <c r="B56" s="24"/>
      <c r="C56" s="52"/>
      <c r="D56" s="53"/>
      <c r="E56" s="221" t="str">
        <f>IF(AND(R7="10-",R55="S"),$AB$56,"")</f>
        <v/>
      </c>
      <c r="F56" s="54"/>
      <c r="G56" s="54"/>
      <c r="H56" s="53"/>
      <c r="I56" s="54"/>
      <c r="J56" s="54"/>
      <c r="K56" s="54"/>
      <c r="L56" s="54"/>
      <c r="M56" s="465"/>
      <c r="N56" s="465"/>
      <c r="O56" s="465"/>
      <c r="P56" s="55"/>
      <c r="Q56" s="54"/>
      <c r="R56" s="56"/>
      <c r="S56" s="56"/>
      <c r="T56" s="14"/>
      <c r="U56" s="1"/>
      <c r="V56" s="348"/>
      <c r="W56" s="348"/>
      <c r="X56" s="345"/>
      <c r="Y56" s="348"/>
      <c r="Z56" s="348"/>
      <c r="AA56" s="346" t="s">
        <v>345</v>
      </c>
      <c r="AB56" s="346" t="s">
        <v>344</v>
      </c>
      <c r="AC56" s="347"/>
      <c r="AD56" s="347"/>
      <c r="AE56" s="345"/>
      <c r="AF56" s="38" t="s">
        <v>98</v>
      </c>
      <c r="AG56" s="355" t="s">
        <v>15</v>
      </c>
      <c r="AH56" s="355" t="s">
        <v>35</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hidden="1" customHeight="1" x14ac:dyDescent="0.15">
      <c r="A57" s="23"/>
      <c r="B57" s="24"/>
      <c r="C57" s="38"/>
      <c r="E57" s="58"/>
      <c r="R57" s="26"/>
      <c r="S57" s="26"/>
      <c r="T57" s="1"/>
      <c r="U57" s="1"/>
      <c r="V57" s="348"/>
      <c r="W57" s="348"/>
      <c r="X57" s="345"/>
      <c r="Y57" s="348"/>
      <c r="Z57" s="348"/>
      <c r="AA57" s="349"/>
      <c r="AB57" s="346"/>
      <c r="AC57" s="347"/>
      <c r="AD57" s="347"/>
      <c r="AE57" s="345"/>
      <c r="AF57" s="38"/>
      <c r="AG57" s="355"/>
      <c r="AH57" s="355"/>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hidden="1" customHeight="1" x14ac:dyDescent="0.15">
      <c r="A58" s="23"/>
      <c r="B58" s="24"/>
      <c r="C58" s="38"/>
      <c r="E58" s="58"/>
      <c r="R58" s="26" t="str">
        <f>IF(AND(OR(R61="",R61="無記号"),OR(R64="",R64="無記号"),OR(R67="",R67="無記号"),OR(R70="",R70="無記号"),OR(R73="",R73="無記号")),"","-")</f>
        <v/>
      </c>
      <c r="S58" s="26" t="str">
        <f>IF(R58="","",IF(R58="無記号","",R58))</f>
        <v/>
      </c>
      <c r="T58" s="1"/>
      <c r="U58" s="1"/>
      <c r="V58" s="348"/>
      <c r="W58" s="348"/>
      <c r="X58" s="345"/>
      <c r="Y58" s="348"/>
      <c r="Z58" s="348"/>
      <c r="AA58" s="349"/>
      <c r="AB58" s="346"/>
      <c r="AC58" s="347"/>
      <c r="AD58" s="347"/>
      <c r="AE58" s="345"/>
      <c r="AF58" s="38"/>
      <c r="AG58" s="38"/>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hidden="1" customHeight="1" x14ac:dyDescent="0.15">
      <c r="A59" s="23"/>
      <c r="B59" s="24"/>
      <c r="C59" s="38"/>
      <c r="R59" s="26"/>
      <c r="S59" s="26"/>
      <c r="T59" s="1"/>
      <c r="U59" s="1"/>
      <c r="V59" s="348"/>
      <c r="W59" s="348"/>
      <c r="X59" s="345"/>
      <c r="Y59" s="348"/>
      <c r="Z59" s="348"/>
      <c r="AA59" s="349"/>
      <c r="AB59" s="349"/>
      <c r="AC59" s="347"/>
      <c r="AD59" s="347"/>
      <c r="AE59" s="345"/>
      <c r="AF59" s="38"/>
      <c r="AG59" s="38"/>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2.75" customHeight="1" x14ac:dyDescent="0.15">
      <c r="A60" s="24">
        <v>8</v>
      </c>
      <c r="B60" s="24"/>
      <c r="C60" s="39"/>
      <c r="D60" s="40"/>
      <c r="E60" s="61" t="s">
        <v>100</v>
      </c>
      <c r="F60" s="42"/>
      <c r="G60" s="42"/>
      <c r="H60" s="40"/>
      <c r="I60" s="42"/>
      <c r="J60" s="42"/>
      <c r="K60" s="42"/>
      <c r="L60" s="42"/>
      <c r="M60" s="42"/>
      <c r="N60" s="42"/>
      <c r="O60" s="42"/>
      <c r="P60" s="43"/>
      <c r="Q60" s="42"/>
      <c r="R60" s="44"/>
      <c r="S60" s="44"/>
      <c r="T60" s="15"/>
      <c r="U60" s="1"/>
      <c r="V60" s="348"/>
      <c r="W60" s="348"/>
      <c r="X60" s="345"/>
      <c r="Y60" s="348"/>
      <c r="Z60" s="348"/>
      <c r="AA60" s="349"/>
      <c r="AB60" s="349"/>
      <c r="AC60" s="347"/>
      <c r="AD60" s="347"/>
      <c r="AE60" s="345"/>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45" t="s">
        <v>562</v>
      </c>
      <c r="B61" s="29" t="s">
        <v>32</v>
      </c>
      <c r="C61" s="46" t="s">
        <v>198</v>
      </c>
      <c r="D61" s="47"/>
      <c r="E61" s="245"/>
      <c r="F61" s="37" t="str">
        <f>IF(E61="","",MATCH(E61,AF61:BB61,0))</f>
        <v/>
      </c>
      <c r="H61" s="47"/>
      <c r="P61" s="51"/>
      <c r="R61" s="50" t="str">
        <f>IF(F61="","",INDEX(AF62:BB62,1,F61))</f>
        <v/>
      </c>
      <c r="S61" s="26" t="str">
        <f>IF(R61="","",IF(R61="無記号","",R61))</f>
        <v/>
      </c>
      <c r="T61" s="16"/>
      <c r="U61" s="1"/>
      <c r="V61" s="348"/>
      <c r="W61" s="348"/>
      <c r="X61" s="345"/>
      <c r="Y61" s="348"/>
      <c r="Z61" s="348"/>
      <c r="AA61" s="349"/>
      <c r="AB61" s="349"/>
      <c r="AC61" s="347"/>
      <c r="AD61" s="347"/>
      <c r="AE61" s="345"/>
      <c r="AF61" s="374" t="s">
        <v>602</v>
      </c>
      <c r="AG61" s="374" t="s">
        <v>412</v>
      </c>
      <c r="AH61" s="356" t="s">
        <v>616</v>
      </c>
      <c r="AI61" s="356" t="s">
        <v>385</v>
      </c>
      <c r="AJ61" s="356" t="s">
        <v>409</v>
      </c>
      <c r="AK61" s="356" t="s">
        <v>617</v>
      </c>
      <c r="AL61" s="356" t="s">
        <v>618</v>
      </c>
      <c r="AM61" s="356" t="s">
        <v>410</v>
      </c>
      <c r="AN61" s="356" t="s">
        <v>619</v>
      </c>
      <c r="AO61" s="356" t="s">
        <v>386</v>
      </c>
      <c r="AP61" s="356" t="s">
        <v>411</v>
      </c>
      <c r="AQ61" s="356" t="s">
        <v>620</v>
      </c>
      <c r="AR61" s="356" t="s">
        <v>393</v>
      </c>
      <c r="AW61" s="374"/>
      <c r="AX61" s="374"/>
      <c r="AY61" s="374"/>
      <c r="AZ61" s="356"/>
      <c r="BA61" s="38"/>
      <c r="BB61" s="38"/>
      <c r="BC61" s="38"/>
      <c r="BD61" s="38"/>
      <c r="BE61" s="38"/>
      <c r="BF61" s="38"/>
    </row>
    <row r="62" spans="1:58" s="37" customFormat="1" ht="191.25" customHeight="1" x14ac:dyDescent="0.15">
      <c r="A62" s="45" t="s">
        <v>265</v>
      </c>
      <c r="B62" s="24"/>
      <c r="C62" s="52"/>
      <c r="D62" s="53"/>
      <c r="E62" s="63" t="s">
        <v>394</v>
      </c>
      <c r="F62" s="54"/>
      <c r="G62" s="54"/>
      <c r="H62" s="53"/>
      <c r="I62" s="54"/>
      <c r="J62" s="54"/>
      <c r="K62" s="54"/>
      <c r="L62" s="54"/>
      <c r="M62" s="54"/>
      <c r="N62" s="54"/>
      <c r="O62" s="54"/>
      <c r="P62" s="55"/>
      <c r="Q62" s="54"/>
      <c r="R62" s="56"/>
      <c r="S62" s="56"/>
      <c r="T62" s="14"/>
      <c r="U62" s="1"/>
      <c r="V62" s="348"/>
      <c r="W62" s="348"/>
      <c r="X62" s="345"/>
      <c r="Y62" s="348"/>
      <c r="Z62" s="348"/>
      <c r="AA62" s="349"/>
      <c r="AB62" s="349"/>
      <c r="AC62" s="347"/>
      <c r="AD62" s="347"/>
      <c r="AE62" s="345"/>
      <c r="AF62" s="370" t="s">
        <v>621</v>
      </c>
      <c r="AG62" s="370" t="s">
        <v>622</v>
      </c>
      <c r="AH62" s="355" t="s">
        <v>623</v>
      </c>
      <c r="AI62" s="355" t="s">
        <v>624</v>
      </c>
      <c r="AJ62" s="355" t="s">
        <v>625</v>
      </c>
      <c r="AK62" s="370" t="s">
        <v>626</v>
      </c>
      <c r="AL62" s="370" t="s">
        <v>627</v>
      </c>
      <c r="AM62" s="370" t="s">
        <v>628</v>
      </c>
      <c r="AN62" s="355" t="s">
        <v>629</v>
      </c>
      <c r="AO62" s="355" t="s">
        <v>630</v>
      </c>
      <c r="AP62" s="355" t="s">
        <v>631</v>
      </c>
      <c r="AQ62" s="355" t="s">
        <v>632</v>
      </c>
      <c r="AR62" s="355" t="s">
        <v>423</v>
      </c>
      <c r="AU62" s="355"/>
      <c r="AW62" s="355"/>
      <c r="AX62" s="355"/>
      <c r="AY62" s="374"/>
      <c r="AZ62" s="356"/>
      <c r="BA62" s="38"/>
      <c r="BB62" s="38"/>
      <c r="BC62" s="38"/>
      <c r="BD62" s="38"/>
      <c r="BE62" s="38"/>
      <c r="BF62" s="38"/>
    </row>
    <row r="63" spans="1:58" s="37" customFormat="1" ht="16.5" hidden="1" customHeight="1" x14ac:dyDescent="0.15">
      <c r="A63" s="23"/>
      <c r="B63" s="24"/>
      <c r="C63" s="38"/>
      <c r="E63" s="58"/>
      <c r="R63" s="26"/>
      <c r="S63" s="26"/>
      <c r="T63" s="1"/>
      <c r="U63" s="1"/>
      <c r="V63" s="348"/>
      <c r="W63" s="348"/>
      <c r="X63" s="345"/>
      <c r="Y63" s="348"/>
      <c r="Z63" s="348"/>
      <c r="AA63" s="349"/>
      <c r="AB63" s="349"/>
      <c r="AC63" s="347"/>
      <c r="AD63" s="347"/>
      <c r="AE63" s="345"/>
      <c r="AF63" s="355"/>
      <c r="AG63" s="355"/>
      <c r="AH63" s="355"/>
      <c r="AI63" s="355"/>
      <c r="AJ63" s="355"/>
      <c r="AK63" s="355"/>
      <c r="AL63" s="355"/>
      <c r="AM63" s="355"/>
      <c r="AN63" s="355"/>
      <c r="AO63" s="355"/>
      <c r="AP63" s="355"/>
      <c r="AQ63" s="355"/>
      <c r="AR63" s="355"/>
      <c r="AS63" s="355"/>
      <c r="AT63" s="355"/>
      <c r="AU63" s="355"/>
      <c r="AV63" s="38"/>
      <c r="AW63" s="38"/>
      <c r="AX63" s="38"/>
      <c r="AY63" s="38"/>
      <c r="AZ63" s="38"/>
      <c r="BA63" s="38"/>
      <c r="BB63" s="38"/>
      <c r="BC63" s="38"/>
      <c r="BD63" s="38"/>
      <c r="BE63" s="38"/>
      <c r="BF63" s="38"/>
    </row>
    <row r="64" spans="1:58" s="37" customFormat="1" ht="16.5" hidden="1" customHeight="1" x14ac:dyDescent="0.15">
      <c r="A64" s="23"/>
      <c r="B64" s="59" t="s">
        <v>33</v>
      </c>
      <c r="C64" s="38" t="s">
        <v>20</v>
      </c>
      <c r="E64" s="58"/>
      <c r="R64" s="26"/>
      <c r="S64" s="26" t="str">
        <f>IF(R64="","",IF(R64="無記号","",R64))</f>
        <v/>
      </c>
      <c r="T64" s="1"/>
      <c r="U64" s="1"/>
      <c r="V64" s="348"/>
      <c r="W64" s="348"/>
      <c r="X64" s="345"/>
      <c r="Y64" s="348"/>
      <c r="Z64" s="348"/>
      <c r="AA64" s="349"/>
      <c r="AB64" s="349"/>
      <c r="AC64" s="347"/>
      <c r="AD64" s="347"/>
      <c r="AE64" s="345"/>
      <c r="AF64" s="38"/>
      <c r="AG64" s="38"/>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hidden="1" customHeight="1" x14ac:dyDescent="0.15">
      <c r="A65" s="23"/>
      <c r="B65" s="24"/>
      <c r="C65" s="38"/>
      <c r="E65" s="58"/>
      <c r="R65" s="26"/>
      <c r="S65" s="26"/>
      <c r="T65" s="1"/>
      <c r="U65" s="1"/>
      <c r="V65" s="348"/>
      <c r="W65" s="348"/>
      <c r="X65" s="345"/>
      <c r="Y65" s="348"/>
      <c r="Z65" s="348"/>
      <c r="AA65" s="349"/>
      <c r="AB65" s="349"/>
      <c r="AC65" s="347"/>
      <c r="AD65" s="347"/>
      <c r="AE65" s="345"/>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6" spans="1:58" s="37" customFormat="1" ht="16.5" hidden="1" customHeight="1" x14ac:dyDescent="0.15">
      <c r="A66" s="23"/>
      <c r="B66" s="24"/>
      <c r="C66" s="38"/>
      <c r="E66" s="58"/>
      <c r="R66" s="26"/>
      <c r="S66" s="26"/>
      <c r="T66" s="1"/>
      <c r="U66" s="1"/>
      <c r="V66" s="348"/>
      <c r="W66" s="348"/>
      <c r="X66" s="345"/>
      <c r="Y66" s="348"/>
      <c r="Z66" s="348"/>
      <c r="AA66" s="349"/>
      <c r="AB66" s="349"/>
      <c r="AC66" s="347"/>
      <c r="AD66" s="347"/>
      <c r="AE66" s="345"/>
      <c r="AF66" s="38"/>
      <c r="AG66" s="38"/>
      <c r="AH66" s="38"/>
      <c r="AI66" s="38"/>
      <c r="AJ66" s="38"/>
      <c r="AK66" s="38"/>
      <c r="AL66" s="38"/>
      <c r="AM66" s="38"/>
      <c r="AN66" s="38"/>
      <c r="AO66" s="38"/>
      <c r="AP66" s="38"/>
      <c r="AQ66" s="38"/>
      <c r="AR66" s="38"/>
      <c r="AS66" s="38"/>
      <c r="AT66" s="38"/>
      <c r="AU66" s="38"/>
      <c r="AV66" s="38"/>
      <c r="AW66" s="38"/>
      <c r="AX66" s="38"/>
      <c r="AY66" s="38"/>
      <c r="AZ66" s="38"/>
      <c r="BA66" s="38"/>
      <c r="BB66" s="38"/>
      <c r="BC66" s="38"/>
      <c r="BD66" s="38"/>
      <c r="BE66" s="38"/>
      <c r="BF66" s="38"/>
    </row>
    <row r="67" spans="1:58" s="37" customFormat="1" ht="16.5" hidden="1" customHeight="1" x14ac:dyDescent="0.15">
      <c r="A67" s="23"/>
      <c r="B67" s="59" t="s">
        <v>34</v>
      </c>
      <c r="C67" s="38" t="s">
        <v>21</v>
      </c>
      <c r="E67" s="58"/>
      <c r="R67" s="26"/>
      <c r="S67" s="26" t="str">
        <f>IF(R67="","",IF(R67="無記号","",R67))</f>
        <v/>
      </c>
      <c r="T67" s="1"/>
      <c r="U67" s="1"/>
      <c r="V67" s="348"/>
      <c r="W67" s="348"/>
      <c r="X67" s="345"/>
      <c r="Y67" s="348"/>
      <c r="Z67" s="348"/>
      <c r="AA67" s="349"/>
      <c r="AB67" s="349"/>
      <c r="AC67" s="347"/>
      <c r="AD67" s="347"/>
      <c r="AE67" s="345"/>
      <c r="AF67" s="38"/>
      <c r="AG67" s="38"/>
      <c r="AH67" s="38"/>
      <c r="AI67" s="38"/>
      <c r="AJ67" s="38"/>
      <c r="AK67" s="38"/>
      <c r="AL67" s="38"/>
      <c r="AM67" s="38"/>
      <c r="AN67" s="38"/>
      <c r="AO67" s="38"/>
      <c r="AP67" s="38"/>
      <c r="AQ67" s="38"/>
      <c r="AR67" s="38"/>
      <c r="AS67" s="38"/>
      <c r="AT67" s="38"/>
      <c r="AU67" s="38"/>
      <c r="AV67" s="38"/>
      <c r="AW67" s="38"/>
      <c r="AX67" s="38"/>
      <c r="AY67" s="38"/>
      <c r="AZ67" s="38"/>
      <c r="BA67" s="38"/>
      <c r="BB67" s="38"/>
      <c r="BC67" s="38"/>
      <c r="BD67" s="38"/>
      <c r="BE67" s="38"/>
      <c r="BF67" s="38"/>
    </row>
    <row r="68" spans="1:58" s="37" customFormat="1" ht="16.5" hidden="1" customHeight="1" x14ac:dyDescent="0.15">
      <c r="A68" s="23"/>
      <c r="B68" s="24"/>
      <c r="C68" s="38"/>
      <c r="E68" s="58"/>
      <c r="R68" s="26"/>
      <c r="S68" s="26"/>
      <c r="T68" s="1"/>
      <c r="U68" s="1"/>
      <c r="V68" s="348"/>
      <c r="W68" s="348"/>
      <c r="X68" s="345"/>
      <c r="Y68" s="348"/>
      <c r="Z68" s="348"/>
      <c r="AA68" s="349"/>
      <c r="AB68" s="349"/>
      <c r="AC68" s="347"/>
      <c r="AD68" s="347"/>
      <c r="AE68" s="345"/>
      <c r="AF68" s="38"/>
      <c r="AG68" s="38"/>
      <c r="AH68" s="38"/>
      <c r="AI68" s="38"/>
      <c r="AJ68" s="38"/>
      <c r="AK68" s="38"/>
      <c r="AL68" s="38"/>
      <c r="AM68" s="38"/>
      <c r="AN68" s="38"/>
      <c r="AO68" s="38"/>
      <c r="AP68" s="38"/>
      <c r="AQ68" s="38"/>
      <c r="AR68" s="38"/>
      <c r="AS68" s="38"/>
      <c r="AT68" s="38"/>
      <c r="AU68" s="38"/>
      <c r="AV68" s="38"/>
      <c r="AW68" s="38"/>
      <c r="AX68" s="38"/>
      <c r="AY68" s="38"/>
      <c r="AZ68" s="38"/>
      <c r="BA68" s="38"/>
      <c r="BB68" s="38"/>
      <c r="BC68" s="38"/>
      <c r="BD68" s="38"/>
      <c r="BE68" s="38"/>
      <c r="BF68" s="38"/>
    </row>
    <row r="69" spans="1:58" s="37" customFormat="1" ht="16.5" customHeight="1" x14ac:dyDescent="0.15">
      <c r="A69" s="24">
        <v>9</v>
      </c>
      <c r="B69" s="24"/>
      <c r="C69" s="230"/>
      <c r="D69" s="40"/>
      <c r="E69" s="41"/>
      <c r="F69" s="42"/>
      <c r="G69" s="43"/>
      <c r="H69" s="40"/>
      <c r="I69" s="42"/>
      <c r="J69" s="42"/>
      <c r="K69" s="42"/>
      <c r="L69" s="42"/>
      <c r="M69" s="42"/>
      <c r="N69" s="42"/>
      <c r="O69" s="42"/>
      <c r="P69" s="43"/>
      <c r="Q69" s="40"/>
      <c r="R69" s="44"/>
      <c r="S69" s="44"/>
      <c r="T69" s="43"/>
      <c r="U69" s="1"/>
      <c r="V69" s="348"/>
      <c r="W69" s="348"/>
      <c r="X69" s="345"/>
      <c r="Y69" s="348"/>
      <c r="Z69" s="348"/>
      <c r="AA69" s="349"/>
      <c r="AB69" s="349"/>
      <c r="AC69" s="347"/>
      <c r="AD69" s="347"/>
      <c r="AE69" s="345"/>
      <c r="AF69" s="38"/>
      <c r="AG69" s="38"/>
      <c r="AH69" s="38"/>
      <c r="AI69" s="38"/>
      <c r="AJ69" s="38"/>
      <c r="AK69" s="38"/>
      <c r="AL69" s="38"/>
      <c r="AM69" s="38"/>
      <c r="AN69" s="38"/>
      <c r="AO69" s="38"/>
      <c r="AP69" s="38"/>
      <c r="AQ69" s="38"/>
      <c r="AR69" s="38"/>
      <c r="AS69" s="38"/>
      <c r="AT69" s="38"/>
      <c r="AU69" s="38"/>
      <c r="AV69" s="38"/>
      <c r="AW69" s="38"/>
      <c r="AX69" s="38"/>
      <c r="AY69" s="38"/>
      <c r="AZ69" s="38"/>
      <c r="BA69" s="38"/>
      <c r="BB69" s="38"/>
      <c r="BC69" s="38"/>
      <c r="BD69" s="38"/>
      <c r="BE69" s="38"/>
      <c r="BF69" s="38"/>
    </row>
    <row r="70" spans="1:58" s="37" customFormat="1" ht="16.5" customHeight="1" x14ac:dyDescent="0.15">
      <c r="A70" s="45" t="s">
        <v>562</v>
      </c>
      <c r="B70" s="59" t="s">
        <v>35</v>
      </c>
      <c r="C70" s="232" t="s">
        <v>19</v>
      </c>
      <c r="D70" s="47"/>
      <c r="E70" s="69" t="s">
        <v>384</v>
      </c>
      <c r="F70" s="37">
        <f>IF(E70="","",MATCH(E70,AF70:BB70,0))</f>
        <v>1</v>
      </c>
      <c r="G70" s="51"/>
      <c r="H70" s="47"/>
      <c r="K70" s="452" t="s">
        <v>396</v>
      </c>
      <c r="L70" s="452"/>
      <c r="M70" s="452"/>
      <c r="N70" s="452"/>
      <c r="O70" s="452"/>
      <c r="P70" s="453"/>
      <c r="Q70" s="47"/>
      <c r="R70" s="50" t="str">
        <f>IF(F70="","",INDEX(AF71:BB71,1,F70))</f>
        <v>無記号</v>
      </c>
      <c r="S70" s="26" t="str">
        <f>IF(R70="","",IF(R70="無記号","",R70))</f>
        <v/>
      </c>
      <c r="T70" s="51"/>
      <c r="U70" s="1"/>
      <c r="V70" s="348"/>
      <c r="W70" s="348"/>
      <c r="X70" s="348"/>
      <c r="Y70" s="348"/>
      <c r="Z70" s="348"/>
      <c r="AA70" s="349"/>
      <c r="AB70" s="349"/>
      <c r="AC70" s="347"/>
      <c r="AD70" s="347"/>
      <c r="AE70" s="345"/>
      <c r="AF70" s="37" t="s">
        <v>384</v>
      </c>
      <c r="AG70" s="37" t="s">
        <v>813</v>
      </c>
      <c r="AH70" s="37" t="s">
        <v>814</v>
      </c>
      <c r="AI70" s="37" t="s">
        <v>815</v>
      </c>
    </row>
    <row r="71" spans="1:58" s="37" customFormat="1" ht="28.5" customHeight="1" x14ac:dyDescent="0.15">
      <c r="A71" s="23"/>
      <c r="B71" s="24"/>
      <c r="C71" s="231"/>
      <c r="D71" s="53"/>
      <c r="E71" s="62"/>
      <c r="F71" s="54"/>
      <c r="G71" s="55"/>
      <c r="H71" s="53"/>
      <c r="I71" s="54"/>
      <c r="J71" s="54"/>
      <c r="K71" s="460" t="s">
        <v>397</v>
      </c>
      <c r="L71" s="460"/>
      <c r="M71" s="460"/>
      <c r="N71" s="460"/>
      <c r="O71" s="460"/>
      <c r="P71" s="461"/>
      <c r="Q71" s="53"/>
      <c r="R71" s="56"/>
      <c r="S71" s="56"/>
      <c r="T71" s="55"/>
      <c r="U71" s="1"/>
      <c r="V71" s="348"/>
      <c r="W71" s="348"/>
      <c r="X71" s="348"/>
      <c r="Y71" s="348"/>
      <c r="Z71" s="348"/>
      <c r="AA71" s="349"/>
      <c r="AB71" s="349"/>
      <c r="AC71" s="347"/>
      <c r="AD71" s="347"/>
      <c r="AE71" s="345"/>
      <c r="AF71" s="37" t="s">
        <v>98</v>
      </c>
      <c r="AG71" s="37" t="s">
        <v>816</v>
      </c>
      <c r="AH71" s="37" t="s">
        <v>817</v>
      </c>
      <c r="AI71" s="37" t="s">
        <v>818</v>
      </c>
    </row>
    <row r="72" spans="1:58" s="37" customFormat="1" ht="12.75" customHeight="1" x14ac:dyDescent="0.15">
      <c r="A72" s="217">
        <v>10</v>
      </c>
      <c r="B72" s="24"/>
      <c r="C72" s="39"/>
      <c r="D72" s="40"/>
      <c r="E72" s="58"/>
      <c r="F72" s="42"/>
      <c r="G72" s="42"/>
      <c r="H72" s="40"/>
      <c r="I72" s="42"/>
      <c r="J72" s="42"/>
      <c r="K72" s="42"/>
      <c r="L72" s="42"/>
      <c r="M72" s="42"/>
      <c r="N72" s="42"/>
      <c r="O72" s="42"/>
      <c r="P72" s="43"/>
      <c r="Q72" s="42"/>
      <c r="R72" s="44"/>
      <c r="S72" s="44"/>
      <c r="T72" s="15"/>
      <c r="U72" s="1"/>
      <c r="V72" s="348"/>
      <c r="W72" s="348"/>
      <c r="X72" s="348"/>
      <c r="Y72" s="348"/>
      <c r="Z72" s="348"/>
      <c r="AA72" s="349"/>
      <c r="AB72" s="349"/>
      <c r="AC72" s="347"/>
      <c r="AD72" s="347"/>
      <c r="AE72" s="345"/>
    </row>
    <row r="73" spans="1:58" s="37" customFormat="1" ht="16.5" customHeight="1" x14ac:dyDescent="0.15">
      <c r="A73" s="45" t="s">
        <v>562</v>
      </c>
      <c r="B73" s="29" t="s">
        <v>439</v>
      </c>
      <c r="C73" s="46" t="s">
        <v>103</v>
      </c>
      <c r="D73" s="47"/>
      <c r="E73" s="228" t="s">
        <v>268</v>
      </c>
      <c r="F73" s="37">
        <f>IF(E73="","",MATCH(E73,AF73:BB73,0))</f>
        <v>1</v>
      </c>
      <c r="H73" s="47"/>
      <c r="P73" s="51"/>
      <c r="R73" s="50" t="str">
        <f>IF(F73="","",INDEX(AF74:BB74,1,F73))</f>
        <v>無記号</v>
      </c>
      <c r="S73" s="26" t="str">
        <f>IF(R73="","",IF(R73="無記号","",R73))</f>
        <v/>
      </c>
      <c r="T73" s="51"/>
      <c r="V73" s="345"/>
      <c r="W73" s="345"/>
      <c r="X73" s="345"/>
      <c r="Y73" s="345"/>
      <c r="Z73" s="345"/>
      <c r="AA73" s="346"/>
      <c r="AB73" s="346"/>
      <c r="AC73" s="347"/>
      <c r="AD73" s="347"/>
      <c r="AE73" s="345"/>
      <c r="AF73" s="38" t="s">
        <v>268</v>
      </c>
      <c r="AG73" s="38" t="s">
        <v>269</v>
      </c>
      <c r="AH73" s="38" t="s">
        <v>819</v>
      </c>
      <c r="AI73" s="38" t="s">
        <v>270</v>
      </c>
      <c r="AJ73" s="38" t="s">
        <v>271</v>
      </c>
      <c r="AK73" s="38" t="s">
        <v>272</v>
      </c>
      <c r="AL73" s="38" t="s">
        <v>273</v>
      </c>
      <c r="AM73" s="38" t="s">
        <v>274</v>
      </c>
      <c r="AN73" s="38" t="s">
        <v>275</v>
      </c>
      <c r="AO73" s="38" t="s">
        <v>276</v>
      </c>
      <c r="AP73" s="38" t="s">
        <v>277</v>
      </c>
      <c r="AQ73" s="38" t="s">
        <v>278</v>
      </c>
      <c r="AR73" s="38" t="s">
        <v>279</v>
      </c>
      <c r="AS73" s="38"/>
      <c r="AT73" s="38"/>
      <c r="AU73" s="38"/>
      <c r="AV73" s="38"/>
      <c r="AW73" s="38"/>
      <c r="AX73" s="38"/>
      <c r="AY73" s="38"/>
      <c r="AZ73" s="38"/>
      <c r="BA73" s="38"/>
      <c r="BB73" s="38"/>
      <c r="BC73" s="38"/>
      <c r="BD73" s="38"/>
      <c r="BE73" s="38"/>
      <c r="BF73" s="38"/>
    </row>
    <row r="74" spans="1:58" s="37" customFormat="1" ht="13.5" customHeight="1" x14ac:dyDescent="0.15">
      <c r="A74" s="23"/>
      <c r="B74" s="24"/>
      <c r="C74" s="52"/>
      <c r="D74" s="53"/>
      <c r="E74" s="64"/>
      <c r="F74" s="54"/>
      <c r="G74" s="54"/>
      <c r="H74" s="53"/>
      <c r="I74" s="54"/>
      <c r="J74" s="54"/>
      <c r="K74" s="54"/>
      <c r="L74" s="54"/>
      <c r="M74" s="54"/>
      <c r="N74" s="54"/>
      <c r="O74" s="54"/>
      <c r="P74" s="70" t="str">
        <f>MID(R73,2,2)</f>
        <v>記号</v>
      </c>
      <c r="Q74" s="54"/>
      <c r="R74" s="56" t="str">
        <f>IF(OR(P74="",P74=$AC$74),"",VALUE(P74))</f>
        <v/>
      </c>
      <c r="S74" s="56"/>
      <c r="T74" s="55"/>
      <c r="V74" s="345"/>
      <c r="W74" s="345"/>
      <c r="X74" s="345"/>
      <c r="Y74" s="345"/>
      <c r="Z74" s="345"/>
      <c r="AA74" s="346" t="s">
        <v>820</v>
      </c>
      <c r="AB74" s="346" t="s">
        <v>284</v>
      </c>
      <c r="AC74" s="347" t="s">
        <v>333</v>
      </c>
      <c r="AD74" s="347" t="s">
        <v>334</v>
      </c>
      <c r="AE74" s="345"/>
      <c r="AF74" s="38" t="s">
        <v>98</v>
      </c>
      <c r="AG74" s="355" t="s">
        <v>821</v>
      </c>
      <c r="AH74" s="355" t="s">
        <v>822</v>
      </c>
      <c r="AI74" s="355" t="s">
        <v>61</v>
      </c>
      <c r="AJ74" s="355" t="s">
        <v>63</v>
      </c>
      <c r="AK74" s="355" t="s">
        <v>65</v>
      </c>
      <c r="AL74" s="355" t="s">
        <v>67</v>
      </c>
      <c r="AM74" s="355" t="s">
        <v>69</v>
      </c>
      <c r="AN74" s="355" t="s">
        <v>71</v>
      </c>
      <c r="AO74" s="355" t="s">
        <v>73</v>
      </c>
      <c r="AP74" s="355" t="s">
        <v>75</v>
      </c>
      <c r="AQ74" s="355" t="s">
        <v>76</v>
      </c>
      <c r="AR74" s="355" t="s">
        <v>77</v>
      </c>
      <c r="AS74" s="355"/>
      <c r="AT74" s="355"/>
      <c r="AU74" s="355"/>
      <c r="AV74" s="355"/>
      <c r="AW74" s="355"/>
      <c r="AX74" s="355"/>
      <c r="AY74" s="355"/>
      <c r="AZ74" s="355"/>
      <c r="BA74" s="355"/>
      <c r="BB74" s="355"/>
      <c r="BC74" s="355"/>
      <c r="BD74" s="355"/>
      <c r="BE74" s="38"/>
      <c r="BF74" s="38"/>
    </row>
    <row r="75" spans="1:58" s="37" customFormat="1" ht="16.5" customHeight="1" x14ac:dyDescent="0.15">
      <c r="A75" s="23"/>
      <c r="B75" s="24"/>
      <c r="C75" s="38"/>
      <c r="E75" s="58"/>
      <c r="R75" s="26"/>
      <c r="S75" s="26"/>
      <c r="V75" s="345"/>
      <c r="W75" s="345"/>
      <c r="X75" s="345"/>
      <c r="Y75" s="345"/>
      <c r="Z75" s="345"/>
      <c r="AA75" s="346"/>
      <c r="AB75" s="346"/>
      <c r="AC75" s="347"/>
      <c r="AD75" s="347"/>
      <c r="AE75" s="345"/>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customHeight="1" x14ac:dyDescent="0.15">
      <c r="A76" s="23"/>
      <c r="B76" s="24"/>
      <c r="C76" s="38"/>
      <c r="E76" s="58"/>
      <c r="R76" s="26"/>
      <c r="S76" s="26"/>
      <c r="V76" s="345"/>
      <c r="W76" s="345"/>
      <c r="X76" s="345"/>
      <c r="Y76" s="345"/>
      <c r="Z76" s="345"/>
      <c r="AA76" s="346"/>
      <c r="AB76" s="346"/>
      <c r="AC76" s="347"/>
      <c r="AD76" s="347"/>
      <c r="AE76" s="345"/>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customHeight="1" x14ac:dyDescent="0.15">
      <c r="A77" s="23"/>
      <c r="B77" s="24"/>
      <c r="C77" s="38"/>
      <c r="E77" s="58"/>
      <c r="R77" s="26"/>
      <c r="S77" s="26"/>
      <c r="V77" s="345"/>
      <c r="W77" s="345"/>
      <c r="X77" s="345"/>
      <c r="Y77" s="345"/>
      <c r="Z77" s="345"/>
      <c r="AA77" s="346"/>
      <c r="AB77" s="346"/>
      <c r="AC77" s="347"/>
      <c r="AD77" s="347"/>
      <c r="AE77" s="345"/>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row r="78" spans="1:58" s="37" customFormat="1" ht="16.5" customHeight="1" x14ac:dyDescent="0.15">
      <c r="A78" s="23"/>
      <c r="B78" s="24"/>
      <c r="C78" s="38"/>
      <c r="E78" s="58"/>
      <c r="R78" s="26"/>
      <c r="S78" s="26"/>
      <c r="V78" s="345"/>
      <c r="W78" s="345"/>
      <c r="X78" s="345"/>
      <c r="Y78" s="345"/>
      <c r="Z78" s="345"/>
      <c r="AA78" s="346"/>
      <c r="AB78" s="346"/>
      <c r="AC78" s="347"/>
      <c r="AD78" s="347"/>
      <c r="AE78" s="345"/>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customHeight="1" x14ac:dyDescent="0.15">
      <c r="A79" s="23"/>
      <c r="B79" s="24"/>
      <c r="C79" s="38"/>
      <c r="E79" s="58"/>
      <c r="R79" s="26"/>
      <c r="S79" s="26"/>
      <c r="V79" s="345"/>
      <c r="W79" s="345"/>
      <c r="X79" s="345"/>
      <c r="Y79" s="345"/>
      <c r="Z79" s="345"/>
      <c r="AA79" s="346"/>
      <c r="AB79" s="346"/>
      <c r="AC79" s="347"/>
      <c r="AD79" s="347"/>
      <c r="AE79" s="345"/>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row>
    <row r="80" spans="1:58" s="37" customFormat="1" ht="16.5" customHeight="1" x14ac:dyDescent="0.15">
      <c r="A80" s="23"/>
      <c r="B80" s="24"/>
      <c r="C80" s="38"/>
      <c r="E80" s="58"/>
      <c r="R80" s="26"/>
      <c r="S80" s="26"/>
      <c r="V80" s="345"/>
      <c r="W80" s="345"/>
      <c r="X80" s="345"/>
      <c r="Y80" s="345"/>
      <c r="Z80" s="345"/>
      <c r="AA80" s="346"/>
      <c r="AB80" s="346"/>
      <c r="AC80" s="347"/>
      <c r="AD80" s="347"/>
      <c r="AE80" s="345"/>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c r="BF80" s="38"/>
    </row>
    <row r="81" spans="1:58" s="37" customFormat="1" ht="16.5" customHeight="1" x14ac:dyDescent="0.15">
      <c r="A81" s="23"/>
      <c r="B81" s="24"/>
      <c r="C81" s="38"/>
      <c r="E81" s="58"/>
      <c r="R81" s="26"/>
      <c r="S81" s="26"/>
      <c r="V81" s="345"/>
      <c r="W81" s="345"/>
      <c r="X81" s="345"/>
      <c r="Y81" s="345"/>
      <c r="Z81" s="345"/>
      <c r="AA81" s="346"/>
      <c r="AB81" s="346"/>
      <c r="AC81" s="347"/>
      <c r="AD81" s="347"/>
      <c r="AE81" s="345"/>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customHeight="1" x14ac:dyDescent="0.15">
      <c r="A82" s="23"/>
      <c r="B82" s="24"/>
      <c r="C82" s="38"/>
      <c r="E82" s="58"/>
      <c r="R82" s="26"/>
      <c r="S82" s="26"/>
      <c r="V82" s="345"/>
      <c r="W82" s="345"/>
      <c r="X82" s="345"/>
      <c r="Y82" s="345"/>
      <c r="Z82" s="345"/>
      <c r="AA82" s="346"/>
      <c r="AB82" s="346"/>
      <c r="AC82" s="347"/>
      <c r="AD82" s="347"/>
      <c r="AE82" s="345"/>
      <c r="AF82" s="38"/>
      <c r="AG82" s="38"/>
      <c r="AH82" s="38"/>
      <c r="AI82" s="38"/>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customHeight="1" x14ac:dyDescent="0.15">
      <c r="A83" s="23"/>
      <c r="B83" s="24"/>
      <c r="C83" s="38"/>
      <c r="E83" s="58"/>
      <c r="R83" s="26"/>
      <c r="S83" s="26"/>
      <c r="V83" s="345"/>
      <c r="W83" s="345"/>
      <c r="X83" s="345"/>
      <c r="Y83" s="345"/>
      <c r="Z83" s="345"/>
      <c r="AA83" s="346"/>
      <c r="AB83" s="346"/>
      <c r="AC83" s="347"/>
      <c r="AD83" s="347"/>
      <c r="AE83" s="345"/>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sheetData>
  <sheetProtection password="CC67" sheet="1" objects="1" selectLockedCells="1"/>
  <mergeCells count="14">
    <mergeCell ref="K71:P71"/>
    <mergeCell ref="K1:O1"/>
    <mergeCell ref="K3:O3"/>
    <mergeCell ref="M55:O56"/>
    <mergeCell ref="K43:L43"/>
    <mergeCell ref="K44:L46"/>
    <mergeCell ref="K47:L49"/>
    <mergeCell ref="E3:I3"/>
    <mergeCell ref="I5:O5"/>
    <mergeCell ref="K2:O2"/>
    <mergeCell ref="K70:P70"/>
    <mergeCell ref="H8:P8"/>
    <mergeCell ref="K27:O27"/>
    <mergeCell ref="N28:P28"/>
  </mergeCells>
  <phoneticPr fontId="2"/>
  <conditionalFormatting sqref="E8">
    <cfRule type="expression" dxfId="31" priority="1" stopIfTrue="1">
      <formula>$R$7="10-"</formula>
    </cfRule>
  </conditionalFormatting>
  <conditionalFormatting sqref="E3:I3">
    <cfRule type="cellIs" dxfId="30" priority="3" stopIfTrue="1" operator="equal">
      <formula>"必須項目に入力漏れがあります"</formula>
    </cfRule>
    <cfRule type="cellIs" dxfId="29" priority="4" stopIfTrue="1" operator="equal">
      <formula>"選択項目に空欄があります"</formula>
    </cfRule>
    <cfRule type="cellIs" dxfId="28" priority="5" stopIfTrue="1" operator="equal">
      <formula>"型式構成エラーがあります"</formula>
    </cfRule>
  </conditionalFormatting>
  <conditionalFormatting sqref="K44:L46 J46">
    <cfRule type="expression" dxfId="27" priority="9" stopIfTrue="1">
      <formula>AND($S$40="",$E$44&lt;&gt;"")</formula>
    </cfRule>
  </conditionalFormatting>
  <conditionalFormatting sqref="K47:L49 J49">
    <cfRule type="expression" dxfId="26" priority="10" stopIfTrue="1">
      <formula>AND($S$40="S",$E$44&lt;&gt;"")</formula>
    </cfRule>
  </conditionalFormatting>
  <conditionalFormatting sqref="P27">
    <cfRule type="expression" dxfId="25" priority="16" stopIfTrue="1">
      <formula>OR($R$25="F",$R$25="FW",$R$25="G",$R$25="J",$R$25="P",$R$25="PG",$R$25="PH",$R$25="M")</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$AF$43:$AP$43</formula1>
    </dataValidation>
    <dataValidation type="list" allowBlank="1" showInputMessage="1" showErrorMessage="1" sqref="E55" xr:uid="{00000000-0002-0000-0100-000003000000}">
      <formula1>$AF$55:$AH$55</formula1>
    </dataValidation>
    <dataValidation type="list" allowBlank="1" showInputMessage="1" showErrorMessage="1" sqref="E61" xr:uid="{00000000-0002-0000-0100-000004000000}">
      <formula1>$AF$61:$AR$61</formula1>
    </dataValidation>
    <dataValidation type="list" allowBlank="1" showInputMessage="1" showErrorMessage="1" sqref="E40" xr:uid="{00000000-0002-0000-0100-000005000000}">
      <formula1>$AF$40:$AG$40</formula1>
    </dataValidation>
    <dataValidation type="list" allowBlank="1" showInputMessage="1" showErrorMessage="1" sqref="E70" xr:uid="{00000000-0002-0000-0100-000006000000}">
      <formula1>$AF$70:$AI$70</formula1>
    </dataValidation>
    <dataValidation type="list" allowBlank="1" showInputMessage="1" showErrorMessage="1" sqref="E25" xr:uid="{00000000-0002-0000-0100-000007000000}">
      <formula1>$AF$25:$AJ$25</formula1>
    </dataValidation>
    <dataValidation type="list" allowBlank="1" showInputMessage="1" showErrorMessage="1" sqref="P27" xr:uid="{00000000-0002-0000-0100-000008000000}">
      <formula1>$Z$27:$AC$27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103"/>
  <sheetViews>
    <sheetView showGridLines="0" showRowColHeaders="0" workbookViewId="0">
      <pane ySplit="5" topLeftCell="A6" activePane="bottomLeft" state="frozen"/>
      <selection activeCell="CC1" sqref="CC1"/>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customWidth="1"/>
    <col min="19" max="19" width="1.375" style="66" customWidth="1"/>
    <col min="20" max="21" width="5.125" style="66" hidden="1" customWidth="1"/>
    <col min="22" max="22" width="5.125" style="12" hidden="1" customWidth="1"/>
    <col min="23" max="26" width="2" style="12" hidden="1" customWidth="1"/>
    <col min="27" max="29" width="25.125" style="346" hidden="1" customWidth="1"/>
    <col min="30" max="30" width="15.625" style="12" hidden="1" customWidth="1"/>
    <col min="31" max="31" width="6.5" style="12" hidden="1" customWidth="1"/>
    <col min="32" max="58" width="5.5" style="38" hidden="1" customWidth="1"/>
    <col min="59" max="69" width="8.125" style="12" hidden="1" customWidth="1"/>
    <col min="70" max="77" width="5.125" style="12" hidden="1" customWidth="1"/>
    <col min="78" max="109" width="0" style="12" hidden="1" customWidth="1"/>
    <col min="110" max="16384" width="5.125" style="12"/>
  </cols>
  <sheetData>
    <row r="1" spans="1:58" s="24" customFormat="1" ht="16.5" customHeight="1" x14ac:dyDescent="0.15">
      <c r="A1" s="71"/>
      <c r="C1" s="101" t="s">
        <v>434</v>
      </c>
      <c r="D1" s="102"/>
      <c r="E1" s="103"/>
      <c r="K1" s="477" t="s">
        <v>225</v>
      </c>
      <c r="L1" s="477"/>
      <c r="M1" s="477"/>
      <c r="N1" s="477"/>
      <c r="O1" s="477"/>
      <c r="R1" s="72"/>
      <c r="S1" s="72"/>
      <c r="AA1" s="346"/>
      <c r="AB1" s="346"/>
      <c r="AC1" s="346"/>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71"/>
      <c r="C2" s="100" t="s">
        <v>633</v>
      </c>
      <c r="E2" s="65"/>
      <c r="K2" s="474" t="s">
        <v>246</v>
      </c>
      <c r="L2" s="474"/>
      <c r="M2" s="474"/>
      <c r="N2" s="474"/>
      <c r="O2" s="474"/>
      <c r="P2" s="474"/>
      <c r="Q2" s="66"/>
      <c r="R2" s="66"/>
      <c r="S2" s="66"/>
      <c r="AA2" s="346"/>
      <c r="AB2" s="346"/>
      <c r="AC2" s="346"/>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71"/>
      <c r="C3" s="28" t="s">
        <v>214</v>
      </c>
      <c r="D3" s="29"/>
      <c r="E3" s="479" t="str">
        <f>IF(E8&lt;&gt;"",$AB$3,IF(OR(E7="",E46="",E49="",E52="",E55="",E58="",E13="",E16="",E19="",E22="",E25=""),"※選択項目に空欄があります。",CONCATENATE(T7,T34,T28,T31,T40,T43,T46,T49,T55,T58,T61,T13,T16,T19,T73,T76,T79,T82,T88,T22,T25)))</f>
        <v>※選択項目に空欄があります。</v>
      </c>
      <c r="F3" s="479"/>
      <c r="G3" s="479"/>
      <c r="H3" s="479"/>
      <c r="I3" s="480"/>
      <c r="J3" s="30"/>
      <c r="K3" s="478"/>
      <c r="L3" s="478"/>
      <c r="M3" s="478"/>
      <c r="N3" s="478"/>
      <c r="O3" s="478"/>
      <c r="P3" s="478"/>
      <c r="Q3" s="30"/>
      <c r="AA3" s="346" t="s">
        <v>347</v>
      </c>
      <c r="AB3" s="346" t="s">
        <v>341</v>
      </c>
      <c r="AC3" s="346"/>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9.75" customHeight="1" x14ac:dyDescent="0.15">
      <c r="A4" s="71"/>
      <c r="C4" s="25"/>
      <c r="E4" s="30"/>
      <c r="F4" s="30"/>
      <c r="G4" s="30"/>
      <c r="H4" s="30"/>
      <c r="I4" s="30"/>
      <c r="J4" s="30"/>
      <c r="K4" s="30"/>
      <c r="L4" s="30"/>
      <c r="M4" s="30"/>
      <c r="N4" s="30"/>
      <c r="O4" s="30"/>
      <c r="P4" s="30"/>
      <c r="Q4" s="30"/>
      <c r="AA4" s="346"/>
      <c r="AB4" s="346"/>
      <c r="AC4" s="346"/>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71"/>
      <c r="B5" s="24"/>
      <c r="C5" s="32" t="s">
        <v>212</v>
      </c>
      <c r="D5" s="33"/>
      <c r="E5" s="34" t="s">
        <v>211</v>
      </c>
      <c r="F5" s="73"/>
      <c r="G5" s="73"/>
      <c r="H5" s="74"/>
      <c r="I5" s="450" t="s">
        <v>213</v>
      </c>
      <c r="J5" s="450"/>
      <c r="K5" s="450"/>
      <c r="L5" s="450"/>
      <c r="M5" s="450"/>
      <c r="N5" s="450"/>
      <c r="O5" s="450"/>
      <c r="P5" s="75"/>
      <c r="Q5" s="73"/>
      <c r="R5" s="34" t="s">
        <v>209</v>
      </c>
      <c r="S5" s="35"/>
      <c r="AA5" s="346"/>
      <c r="AB5" s="346"/>
      <c r="AC5" s="346"/>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3.5" customHeight="1" x14ac:dyDescent="0.15">
      <c r="A6" s="37">
        <v>1</v>
      </c>
      <c r="B6" s="24"/>
      <c r="C6" s="39"/>
      <c r="D6" s="40"/>
      <c r="E6" s="475"/>
      <c r="F6" s="475"/>
      <c r="G6" s="476"/>
      <c r="H6" s="362" t="str">
        <f>IF(OR(AND(R7="10-",ベース!R7=$AA$7),AND(R7=$AA$7,ベース!R7="10-")),$AC$8,"")</f>
        <v/>
      </c>
      <c r="I6" s="42"/>
      <c r="J6" s="42"/>
      <c r="K6" s="42"/>
      <c r="L6" s="42"/>
      <c r="M6" s="42"/>
      <c r="N6" s="42"/>
      <c r="O6" s="42"/>
      <c r="P6" s="43"/>
      <c r="Q6" s="42"/>
      <c r="R6" s="76"/>
      <c r="S6" s="77"/>
      <c r="T6" s="24"/>
      <c r="U6" s="24"/>
      <c r="AA6" s="346"/>
      <c r="AB6" s="346"/>
      <c r="AC6" s="346"/>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78" t="s">
        <v>223</v>
      </c>
      <c r="B7" s="29" t="s">
        <v>37</v>
      </c>
      <c r="C7" s="46" t="s">
        <v>195</v>
      </c>
      <c r="D7" s="47"/>
      <c r="E7" s="94" t="s">
        <v>232</v>
      </c>
      <c r="F7" s="37">
        <f>IF(E7="","",MATCH(E7,AF7:BB7,0))</f>
        <v>1</v>
      </c>
      <c r="H7" s="48" t="s">
        <v>226</v>
      </c>
      <c r="I7" s="38"/>
      <c r="J7" s="38"/>
      <c r="K7" s="38"/>
      <c r="L7" s="38"/>
      <c r="M7" s="38"/>
      <c r="N7" s="38"/>
      <c r="O7" s="38"/>
      <c r="P7" s="49"/>
      <c r="R7" s="32" t="str">
        <f>IF(F7="","",INDEX(AF8:BB8,1,F7))</f>
        <v>無記号</v>
      </c>
      <c r="S7" s="51"/>
      <c r="T7" s="37" t="str">
        <f>IF(R7="","",IF(R7="無記号","",R7))</f>
        <v/>
      </c>
      <c r="U7" s="37" t="str">
        <f>IF(F7="","",INDEX(AF8:BB8,1,F7))</f>
        <v>無記号</v>
      </c>
      <c r="AA7" s="346" t="s">
        <v>98</v>
      </c>
      <c r="AB7" s="346"/>
      <c r="AC7" s="346"/>
      <c r="AF7" s="38" t="s">
        <v>232</v>
      </c>
      <c r="AG7" s="38" t="s">
        <v>340</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71"/>
      <c r="B8" s="24"/>
      <c r="C8" s="52"/>
      <c r="D8" s="53"/>
      <c r="E8" s="79" t="str">
        <f>IF(AND(R7="10-",ベース!R7=$AA$7),$AA$8,IF(AND(R7=$AA$7,ベース!R7="10-"),$AB$8,""))</f>
        <v/>
      </c>
      <c r="F8" s="54"/>
      <c r="G8" s="54"/>
      <c r="H8" s="454" t="str">
        <f>IF(R7="10-",AD8,"")</f>
        <v/>
      </c>
      <c r="I8" s="455"/>
      <c r="J8" s="455"/>
      <c r="K8" s="455"/>
      <c r="L8" s="455"/>
      <c r="M8" s="455"/>
      <c r="N8" s="455"/>
      <c r="O8" s="455"/>
      <c r="P8" s="456"/>
      <c r="Q8" s="54"/>
      <c r="R8" s="80"/>
      <c r="S8" s="81"/>
      <c r="T8" s="24"/>
      <c r="U8" s="24"/>
      <c r="AA8" s="346" t="s">
        <v>290</v>
      </c>
      <c r="AB8" s="346" t="s">
        <v>291</v>
      </c>
      <c r="AC8" s="346" t="s">
        <v>324</v>
      </c>
      <c r="AD8" s="346" t="s">
        <v>581</v>
      </c>
      <c r="AF8" s="38" t="s">
        <v>98</v>
      </c>
      <c r="AG8" s="355" t="s">
        <v>282</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customHeight="1" x14ac:dyDescent="0.15">
      <c r="A9" s="37">
        <v>2</v>
      </c>
      <c r="B9" s="24"/>
      <c r="C9" s="226"/>
      <c r="D9" s="40"/>
      <c r="E9" s="88"/>
      <c r="F9" s="42"/>
      <c r="G9" s="43"/>
      <c r="H9" s="40"/>
      <c r="I9" s="42"/>
      <c r="J9" s="42"/>
      <c r="K9" s="42"/>
      <c r="L9" s="42"/>
      <c r="M9" s="42"/>
      <c r="N9" s="42"/>
      <c r="O9" s="42"/>
      <c r="P9" s="43"/>
      <c r="Q9" s="42"/>
      <c r="R9" s="76"/>
      <c r="S9" s="77"/>
      <c r="T9" s="24"/>
      <c r="U9" s="24"/>
      <c r="V9" s="24"/>
      <c r="AA9" s="346"/>
      <c r="AB9" s="346"/>
      <c r="AC9" s="346"/>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customHeight="1" x14ac:dyDescent="0.15">
      <c r="A10" s="78" t="s">
        <v>603</v>
      </c>
      <c r="B10" s="29" t="s">
        <v>604</v>
      </c>
      <c r="C10" s="46" t="s">
        <v>202</v>
      </c>
      <c r="D10" s="47"/>
      <c r="E10" s="412"/>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1"/>
      <c r="AA10" s="346" t="s">
        <v>605</v>
      </c>
      <c r="AB10" s="346" t="s">
        <v>606</v>
      </c>
      <c r="AC10" s="346" t="s">
        <v>607</v>
      </c>
      <c r="AF10" s="38" t="s">
        <v>104</v>
      </c>
      <c r="AG10" s="38" t="s">
        <v>358</v>
      </c>
      <c r="AH10" s="38" t="s">
        <v>224</v>
      </c>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41.25" customHeight="1" x14ac:dyDescent="0.15">
      <c r="A11" s="71"/>
      <c r="B11" s="24"/>
      <c r="C11" s="52"/>
      <c r="D11" s="53"/>
      <c r="E11" s="389" t="str">
        <f>IF(AND(R7="10-",R10="1"),AC10,IF(R10="0",AA10,IF(R10="1",AB10,"")))</f>
        <v/>
      </c>
      <c r="F11" s="54"/>
      <c r="G11" s="55"/>
      <c r="H11" s="53"/>
      <c r="I11" s="54"/>
      <c r="J11" s="54"/>
      <c r="K11" s="54"/>
      <c r="L11" s="89"/>
      <c r="N11" s="54"/>
      <c r="O11" s="54"/>
      <c r="P11" s="55"/>
      <c r="Q11" s="54"/>
      <c r="R11" s="80"/>
      <c r="S11" s="81"/>
      <c r="T11" s="24"/>
      <c r="U11" s="24"/>
      <c r="V11" s="24"/>
      <c r="AA11" s="346"/>
      <c r="AB11" s="346"/>
      <c r="AC11" s="346"/>
      <c r="AF11" s="388" t="s">
        <v>359</v>
      </c>
      <c r="AG11" s="388" t="s">
        <v>360</v>
      </c>
      <c r="AH11" s="37" t="s">
        <v>289</v>
      </c>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customHeight="1" x14ac:dyDescent="0.15">
      <c r="A12" s="37">
        <v>3</v>
      </c>
      <c r="B12" s="24"/>
      <c r="C12" s="39"/>
      <c r="D12" s="40"/>
      <c r="E12" s="475"/>
      <c r="F12" s="475"/>
      <c r="G12" s="476"/>
      <c r="H12" s="40"/>
      <c r="I12" s="42"/>
      <c r="J12" s="42"/>
      <c r="K12" s="42"/>
      <c r="L12" s="42"/>
      <c r="M12" s="42"/>
      <c r="N12" s="42"/>
      <c r="O12" s="42"/>
      <c r="P12" s="43"/>
      <c r="Q12" s="42"/>
      <c r="R12" s="76"/>
      <c r="S12" s="77"/>
      <c r="T12" s="24"/>
      <c r="U12" s="24"/>
      <c r="V12" s="24"/>
      <c r="W12" s="1"/>
      <c r="Y12" s="1"/>
      <c r="Z12" s="1"/>
      <c r="AA12" s="349"/>
      <c r="AB12" s="346"/>
      <c r="AC12" s="346"/>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customHeight="1" x14ac:dyDescent="0.15">
      <c r="A13" s="78" t="s">
        <v>223</v>
      </c>
      <c r="B13" s="29" t="s">
        <v>16</v>
      </c>
      <c r="C13" s="46" t="s">
        <v>204</v>
      </c>
      <c r="D13" s="47"/>
      <c r="E13" s="94"/>
      <c r="F13" s="37" t="str">
        <f>IF(E13="","",MATCH(E13,AF13:BB13,0))</f>
        <v/>
      </c>
      <c r="H13" s="47"/>
      <c r="P13" s="51"/>
      <c r="R13" s="32" t="str">
        <f>IF(F13="","",INDEX(AF14:BB14,1,F13))</f>
        <v/>
      </c>
      <c r="S13" s="51"/>
      <c r="T13" s="37" t="str">
        <f>IF(R13="","",IF(R13="無記号","",R13))</f>
        <v/>
      </c>
      <c r="U13" s="37" t="str">
        <f>IF(F13="","",INDEX(AF14:BB14,1,F13))</f>
        <v/>
      </c>
      <c r="V13" s="37" t="str">
        <f>IF(U13="","",IF(U13="無記号","",U13))</f>
        <v/>
      </c>
      <c r="W13" s="1"/>
      <c r="Y13" s="1"/>
      <c r="Z13" s="1"/>
      <c r="AA13" s="349"/>
      <c r="AB13" s="346"/>
      <c r="AC13" s="346"/>
      <c r="AF13" s="38" t="s">
        <v>348</v>
      </c>
      <c r="AG13" s="38" t="s">
        <v>349</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1"/>
      <c r="Y14" s="1"/>
      <c r="Z14" s="1"/>
      <c r="AA14" s="349"/>
      <c r="AB14" s="346"/>
      <c r="AC14" s="346"/>
      <c r="AF14" s="355" t="s">
        <v>218</v>
      </c>
      <c r="AG14" s="355" t="s">
        <v>219</v>
      </c>
      <c r="AH14" s="355"/>
      <c r="AI14" s="355"/>
      <c r="AJ14" s="355"/>
      <c r="AK14" s="355"/>
      <c r="AL14" s="355"/>
      <c r="AM14" s="355"/>
      <c r="AN14" s="355"/>
      <c r="AO14" s="355"/>
      <c r="AP14" s="355"/>
      <c r="AQ14" s="355"/>
      <c r="AR14" s="355"/>
      <c r="AS14" s="355"/>
      <c r="AT14" s="355"/>
      <c r="AU14" s="355"/>
      <c r="AV14" s="355"/>
      <c r="AW14" s="355"/>
      <c r="AX14" s="355"/>
      <c r="AY14" s="355"/>
      <c r="AZ14" s="355"/>
      <c r="BA14" s="355"/>
      <c r="BB14" s="355"/>
      <c r="BC14" s="38"/>
      <c r="BD14" s="38"/>
      <c r="BE14" s="38"/>
      <c r="BF14" s="38"/>
    </row>
    <row r="15" spans="1:58" s="37" customFormat="1" ht="16.5" customHeight="1" x14ac:dyDescent="0.15">
      <c r="A15" s="37">
        <v>4</v>
      </c>
      <c r="B15" s="24"/>
      <c r="C15" s="39"/>
      <c r="D15" s="40"/>
      <c r="E15" s="475"/>
      <c r="F15" s="475"/>
      <c r="G15" s="476"/>
      <c r="H15" s="40"/>
      <c r="I15" s="42"/>
      <c r="J15" s="42"/>
      <c r="K15" s="42"/>
      <c r="L15" s="42"/>
      <c r="M15" s="42"/>
      <c r="N15" s="42"/>
      <c r="O15" s="42"/>
      <c r="P15" s="43"/>
      <c r="Q15" s="42"/>
      <c r="R15" s="76"/>
      <c r="S15" s="77"/>
      <c r="T15" s="24"/>
      <c r="U15" s="24"/>
      <c r="V15" s="24"/>
      <c r="W15" s="1"/>
      <c r="Y15" s="1"/>
      <c r="Z15" s="1"/>
      <c r="AA15" s="349"/>
      <c r="AB15" s="346"/>
      <c r="AC15" s="346"/>
      <c r="AF15" s="355"/>
      <c r="AG15" s="355"/>
      <c r="AH15" s="355"/>
      <c r="AI15" s="355"/>
      <c r="AJ15" s="355"/>
      <c r="AK15" s="355"/>
      <c r="AL15" s="355"/>
      <c r="AM15" s="355"/>
      <c r="AN15" s="355"/>
      <c r="AO15" s="355"/>
      <c r="AP15" s="355"/>
      <c r="AQ15" s="355"/>
      <c r="AR15" s="355"/>
      <c r="AS15" s="355"/>
      <c r="AT15" s="355"/>
      <c r="AU15" s="355"/>
      <c r="AV15" s="355"/>
      <c r="AW15" s="355"/>
      <c r="AX15" s="355"/>
      <c r="AY15" s="355"/>
      <c r="AZ15" s="355"/>
      <c r="BA15" s="355"/>
      <c r="BB15" s="355"/>
      <c r="BC15" s="38"/>
      <c r="BD15" s="38"/>
      <c r="BE15" s="38"/>
      <c r="BF15" s="38"/>
    </row>
    <row r="16" spans="1:58" s="37" customFormat="1" ht="16.5" customHeight="1" x14ac:dyDescent="0.15">
      <c r="A16" s="78" t="s">
        <v>223</v>
      </c>
      <c r="B16" s="29" t="s">
        <v>48</v>
      </c>
      <c r="C16" s="46" t="s">
        <v>205</v>
      </c>
      <c r="D16" s="47"/>
      <c r="E16" s="95"/>
      <c r="F16" s="37" t="str">
        <f>IF(E16="","",MATCH(E16,AF16:BB16,0))</f>
        <v/>
      </c>
      <c r="H16" s="47"/>
      <c r="P16" s="51"/>
      <c r="R16" s="32" t="str">
        <f>IF(F16="","",INDEX(AF17:BB17,1,F16))</f>
        <v/>
      </c>
      <c r="S16" s="51"/>
      <c r="T16" s="37" t="str">
        <f>IF(R16="","",IF(R16="無記号","",R16))</f>
        <v/>
      </c>
      <c r="U16" s="37" t="str">
        <f>IF(F16="","",INDEX(AF17:BB17,1,F16))</f>
        <v/>
      </c>
      <c r="V16" s="37" t="str">
        <f>IF(U16="","",IF(U16="無記号","",U16))</f>
        <v/>
      </c>
      <c r="W16" s="1"/>
      <c r="Y16" s="1"/>
      <c r="Z16" s="1"/>
      <c r="AA16" s="349"/>
      <c r="AB16" s="346"/>
      <c r="AC16" s="346"/>
      <c r="AF16" s="38" t="s">
        <v>112</v>
      </c>
      <c r="AG16" s="38" t="s">
        <v>113</v>
      </c>
      <c r="AH16" s="38" t="s">
        <v>114</v>
      </c>
      <c r="AI16" s="38" t="s">
        <v>285</v>
      </c>
      <c r="AJ16" s="38" t="s">
        <v>286</v>
      </c>
      <c r="AK16" s="38" t="s">
        <v>287</v>
      </c>
      <c r="AL16" s="38" t="s">
        <v>288</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3" t="s">
        <v>242</v>
      </c>
      <c r="D17" s="53"/>
      <c r="E17" s="84" t="str">
        <f>IF(AND(R58="T",OR(R16=$AB$17,R16="R",R16="U",R16="S",R16="NS")),$AA$17,"")</f>
        <v/>
      </c>
      <c r="F17" s="54"/>
      <c r="G17" s="54"/>
      <c r="H17" s="53"/>
      <c r="I17" s="54"/>
      <c r="J17" s="54"/>
      <c r="K17" s="54"/>
      <c r="L17" s="54"/>
      <c r="M17" s="54"/>
      <c r="N17" s="54"/>
      <c r="O17" s="54"/>
      <c r="P17" s="55"/>
      <c r="Q17" s="54"/>
      <c r="R17" s="80"/>
      <c r="S17" s="81"/>
      <c r="T17" s="24"/>
      <c r="U17" s="24"/>
      <c r="V17" s="24"/>
      <c r="W17" s="1"/>
      <c r="Y17" s="1"/>
      <c r="Z17" s="1"/>
      <c r="AA17" s="349" t="s">
        <v>350</v>
      </c>
      <c r="AB17" s="346" t="s">
        <v>98</v>
      </c>
      <c r="AC17" s="346"/>
      <c r="AF17" s="38" t="s">
        <v>98</v>
      </c>
      <c r="AG17" s="355" t="s">
        <v>35</v>
      </c>
      <c r="AH17" s="355" t="s">
        <v>351</v>
      </c>
      <c r="AI17" s="38" t="s">
        <v>15</v>
      </c>
      <c r="AJ17" s="38" t="s">
        <v>352</v>
      </c>
      <c r="AK17" s="38" t="s">
        <v>353</v>
      </c>
      <c r="AL17" s="38" t="s">
        <v>354</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75"/>
      <c r="F18" s="475"/>
      <c r="G18" s="476"/>
      <c r="H18" s="40"/>
      <c r="I18" s="42"/>
      <c r="J18" s="42"/>
      <c r="K18" s="42"/>
      <c r="L18" s="42"/>
      <c r="M18" s="42"/>
      <c r="N18" s="42"/>
      <c r="O18" s="42"/>
      <c r="P18" s="43"/>
      <c r="Q18" s="42"/>
      <c r="R18" s="76"/>
      <c r="S18" s="77"/>
      <c r="T18" s="24"/>
      <c r="U18" s="24"/>
      <c r="V18" s="24"/>
      <c r="W18" s="1"/>
      <c r="Y18" s="1"/>
      <c r="Z18" s="1"/>
      <c r="AA18" s="349"/>
      <c r="AB18" s="346"/>
      <c r="AC18" s="346"/>
      <c r="AF18" s="355"/>
      <c r="AG18" s="355"/>
      <c r="AH18" s="355"/>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223</v>
      </c>
      <c r="B19" s="29" t="s">
        <v>49</v>
      </c>
      <c r="C19" s="46" t="s">
        <v>240</v>
      </c>
      <c r="D19" s="47"/>
      <c r="E19" s="185" t="s">
        <v>207</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1"/>
      <c r="Y19" s="1"/>
      <c r="Z19" s="1"/>
      <c r="AA19" s="349"/>
      <c r="AB19" s="346"/>
      <c r="AC19" s="346"/>
      <c r="AF19" s="38" t="s">
        <v>207</v>
      </c>
      <c r="AG19" s="38" t="s">
        <v>122</v>
      </c>
      <c r="AH19" s="38" t="s">
        <v>449</v>
      </c>
      <c r="AI19" s="38" t="s">
        <v>123</v>
      </c>
      <c r="AJ19" s="38" t="s">
        <v>450</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1"/>
      <c r="B20" s="24"/>
      <c r="C20" s="52"/>
      <c r="D20" s="53"/>
      <c r="E20" s="296" t="s">
        <v>472</v>
      </c>
      <c r="F20" s="54"/>
      <c r="G20" s="54"/>
      <c r="H20" s="53"/>
      <c r="I20" s="54"/>
      <c r="J20" s="54"/>
      <c r="K20" s="54"/>
      <c r="L20" s="54"/>
      <c r="M20" s="54"/>
      <c r="N20" s="54"/>
      <c r="O20" s="54"/>
      <c r="P20" s="55"/>
      <c r="Q20" s="54"/>
      <c r="R20" s="80"/>
      <c r="S20" s="81"/>
      <c r="T20" s="24"/>
      <c r="U20" s="24"/>
      <c r="V20" s="24"/>
      <c r="W20" s="1"/>
      <c r="Y20" s="1"/>
      <c r="Z20" s="1"/>
      <c r="AA20" s="349"/>
      <c r="AB20" s="346"/>
      <c r="AC20" s="346"/>
      <c r="AF20" s="38" t="s">
        <v>98</v>
      </c>
      <c r="AG20" s="355" t="s">
        <v>25</v>
      </c>
      <c r="AH20" s="37" t="s">
        <v>42</v>
      </c>
      <c r="AI20" s="355" t="s">
        <v>26</v>
      </c>
      <c r="AJ20" s="38" t="s">
        <v>289</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75"/>
      <c r="F21" s="475"/>
      <c r="G21" s="476"/>
      <c r="H21" s="40"/>
      <c r="I21" s="42"/>
      <c r="J21" s="42"/>
      <c r="K21" s="42"/>
      <c r="L21" s="42"/>
      <c r="M21" s="42"/>
      <c r="N21" s="42"/>
      <c r="O21" s="42"/>
      <c r="P21" s="43"/>
      <c r="Q21" s="42"/>
      <c r="R21" s="76"/>
      <c r="S21" s="77"/>
      <c r="T21" s="24"/>
      <c r="U21" s="24"/>
      <c r="V21" s="24"/>
      <c r="W21" s="1"/>
      <c r="X21" s="1"/>
      <c r="Y21" s="1"/>
      <c r="Z21" s="1"/>
      <c r="AA21" s="349"/>
      <c r="AB21" s="349"/>
      <c r="AC21" s="346"/>
    </row>
    <row r="22" spans="1:58" s="37" customFormat="1" ht="16.5" customHeight="1" x14ac:dyDescent="0.15">
      <c r="A22" s="78" t="s">
        <v>223</v>
      </c>
      <c r="B22" s="29" t="s">
        <v>15</v>
      </c>
      <c r="C22" s="46" t="s">
        <v>206</v>
      </c>
      <c r="D22" s="47"/>
      <c r="E22" s="185" t="s">
        <v>208</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46"/>
      <c r="AB22" s="346"/>
      <c r="AC22" s="346"/>
      <c r="AF22" s="38" t="s">
        <v>208</v>
      </c>
      <c r="AG22" s="38" t="s">
        <v>115</v>
      </c>
      <c r="AH22" s="38" t="s">
        <v>355</v>
      </c>
      <c r="AI22" s="38" t="s">
        <v>356</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1" customHeight="1" x14ac:dyDescent="0.15">
      <c r="A23" s="71"/>
      <c r="C23" s="52"/>
      <c r="D23" s="53"/>
      <c r="E23" s="98" t="str">
        <f>IF(OR(R22="B",R22="H"),$AA$23,"")</f>
        <v/>
      </c>
      <c r="F23" s="54"/>
      <c r="G23" s="54"/>
      <c r="H23" s="53"/>
      <c r="I23" s="54"/>
      <c r="J23" s="54"/>
      <c r="K23" s="54"/>
      <c r="L23" s="54"/>
      <c r="M23" s="54"/>
      <c r="N23" s="54"/>
      <c r="O23" s="54"/>
      <c r="P23" s="55"/>
      <c r="Q23" s="54"/>
      <c r="R23" s="54"/>
      <c r="S23" s="55"/>
      <c r="AA23" s="346" t="s">
        <v>542</v>
      </c>
      <c r="AB23" s="346"/>
      <c r="AC23" s="346"/>
      <c r="AF23" s="38" t="s">
        <v>98</v>
      </c>
      <c r="AG23" s="355" t="s">
        <v>23</v>
      </c>
      <c r="AH23" s="355" t="s">
        <v>30</v>
      </c>
      <c r="AI23" s="355" t="s">
        <v>28</v>
      </c>
      <c r="AJ23" s="355"/>
      <c r="AK23" s="355"/>
      <c r="AL23" s="355"/>
      <c r="AM23" s="355"/>
      <c r="AN23" s="355"/>
      <c r="AO23" s="355"/>
      <c r="AP23" s="355"/>
      <c r="AQ23" s="355"/>
      <c r="AR23" s="355"/>
      <c r="AS23" s="355"/>
      <c r="AT23" s="355"/>
      <c r="AU23" s="355"/>
      <c r="AV23" s="355"/>
      <c r="AW23" s="355"/>
      <c r="AX23" s="355"/>
      <c r="AY23" s="355"/>
      <c r="AZ23" s="355"/>
      <c r="BA23" s="355"/>
      <c r="BB23" s="355"/>
      <c r="BC23" s="355"/>
      <c r="BD23" s="355"/>
      <c r="BE23" s="38"/>
      <c r="BF23" s="38"/>
    </row>
    <row r="24" spans="1:58" s="37" customFormat="1" ht="16.5" customHeight="1" x14ac:dyDescent="0.15">
      <c r="A24" s="37">
        <v>7</v>
      </c>
      <c r="C24" s="39"/>
      <c r="D24" s="40"/>
      <c r="E24" s="475"/>
      <c r="F24" s="475"/>
      <c r="G24" s="476"/>
      <c r="H24" s="40"/>
      <c r="I24" s="42"/>
      <c r="J24" s="42"/>
      <c r="K24" s="42"/>
      <c r="L24" s="42"/>
      <c r="M24" s="42"/>
      <c r="N24" s="42"/>
      <c r="O24" s="42"/>
      <c r="P24" s="43"/>
      <c r="Q24" s="42"/>
      <c r="R24" s="42"/>
      <c r="S24" s="43"/>
      <c r="AA24" s="346"/>
      <c r="AB24" s="346"/>
      <c r="AC24" s="346"/>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223</v>
      </c>
      <c r="B25" s="33" t="s">
        <v>124</v>
      </c>
      <c r="C25" s="46" t="s">
        <v>241</v>
      </c>
      <c r="D25" s="47"/>
      <c r="E25" s="94" t="s">
        <v>117</v>
      </c>
      <c r="F25" s="37">
        <f>IF(E25="","",MATCH(E25,AF25:BB25,0))</f>
        <v>1</v>
      </c>
      <c r="H25" s="48" t="s">
        <v>229</v>
      </c>
      <c r="P25" s="51"/>
      <c r="R25" s="32" t="str">
        <f>IF(F25="","",INDEX(AF26:BB26,1,F25))</f>
        <v>無記号</v>
      </c>
      <c r="S25" s="51"/>
      <c r="T25" s="37" t="str">
        <f>IF(R25="","",IF(R25="無記号","",R25))</f>
        <v/>
      </c>
      <c r="U25" s="37" t="str">
        <f>IF(F25="","",INDEX(AF26:BB26,1,F25))</f>
        <v>無記号</v>
      </c>
      <c r="V25" s="37" t="str">
        <f>IF(U25="","",IF(U25="無記号","",U25))</f>
        <v/>
      </c>
      <c r="AA25" s="346"/>
      <c r="AB25" s="346"/>
      <c r="AC25" s="346"/>
      <c r="AF25" s="38" t="s">
        <v>117</v>
      </c>
      <c r="AG25" s="38" t="s">
        <v>118</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7.5" customHeight="1" x14ac:dyDescent="0.15">
      <c r="A26" s="71"/>
      <c r="B26" s="24"/>
      <c r="C26" s="83" t="s">
        <v>227</v>
      </c>
      <c r="D26" s="53"/>
      <c r="E26" s="84" t="str">
        <f>IF(AND(OR(R10="1",R10="■"),R25="-X90"),$AB$26,"")</f>
        <v/>
      </c>
      <c r="F26" s="54"/>
      <c r="G26" s="54"/>
      <c r="H26" s="86" t="s">
        <v>228</v>
      </c>
      <c r="I26" s="54"/>
      <c r="J26" s="54"/>
      <c r="K26" s="54"/>
      <c r="L26" s="54"/>
      <c r="M26" s="54"/>
      <c r="N26" s="54"/>
      <c r="O26" s="54"/>
      <c r="P26" s="55"/>
      <c r="Q26" s="54"/>
      <c r="R26" s="80"/>
      <c r="S26" s="81"/>
      <c r="T26" s="24"/>
      <c r="U26" s="24"/>
      <c r="AA26" s="346" t="s">
        <v>292</v>
      </c>
      <c r="AB26" s="390" t="s">
        <v>608</v>
      </c>
      <c r="AC26" s="346"/>
      <c r="AF26" s="38" t="s">
        <v>98</v>
      </c>
      <c r="AG26" s="388" t="s">
        <v>357</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46"/>
      <c r="AB27" s="346"/>
      <c r="AC27" s="346"/>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39</v>
      </c>
      <c r="C28" s="38" t="s">
        <v>36</v>
      </c>
      <c r="E28" s="12"/>
      <c r="R28" s="24" t="s">
        <v>53</v>
      </c>
      <c r="S28" s="24"/>
      <c r="T28" s="37" t="str">
        <f>IF(R28="","",IF(R28="無記号","",R28))</f>
        <v>SY</v>
      </c>
      <c r="U28" s="24" t="s">
        <v>53</v>
      </c>
      <c r="V28" s="37" t="str">
        <f>IF(U28="","",IF(U28="無記号","",U28))</f>
        <v>SY</v>
      </c>
      <c r="AA28" s="346"/>
      <c r="AB28" s="346"/>
      <c r="AC28" s="346"/>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46"/>
      <c r="AB29" s="346"/>
      <c r="AC29" s="346"/>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46"/>
      <c r="AB30" s="346"/>
      <c r="AC30" s="346"/>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40</v>
      </c>
      <c r="C31" s="38" t="s">
        <v>38</v>
      </c>
      <c r="E31" s="12"/>
      <c r="R31" s="24">
        <v>7</v>
      </c>
      <c r="S31" s="24"/>
      <c r="T31" s="37">
        <f>IF(R31="","",IF(R31="無記号","",R31))</f>
        <v>7</v>
      </c>
      <c r="U31" s="24">
        <v>3</v>
      </c>
      <c r="V31" s="37">
        <f>IF(U31="","",IF(U31="無記号","",U31))</f>
        <v>3</v>
      </c>
      <c r="AA31" s="346"/>
      <c r="AB31" s="346"/>
      <c r="AC31" s="346"/>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46"/>
      <c r="AB32" s="346"/>
      <c r="AC32" s="346"/>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46"/>
      <c r="AB33" s="346"/>
      <c r="AC33" s="346"/>
      <c r="AF33" s="38"/>
      <c r="AG33" s="355"/>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46"/>
      <c r="AB34" s="346"/>
      <c r="AC34" s="346"/>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46"/>
      <c r="AB35" s="346"/>
      <c r="AC35" s="346"/>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226" t="s">
        <v>237</v>
      </c>
      <c r="D39" s="40"/>
      <c r="E39" s="87"/>
      <c r="F39" s="42"/>
      <c r="G39" s="42"/>
      <c r="H39" s="40"/>
      <c r="I39" s="42"/>
      <c r="J39" s="42"/>
      <c r="K39" s="42"/>
      <c r="L39" s="42"/>
      <c r="M39" s="42"/>
      <c r="N39" s="42"/>
      <c r="O39" s="42"/>
      <c r="P39" s="43"/>
      <c r="Q39" s="42"/>
      <c r="R39" s="76"/>
      <c r="S39" s="77"/>
      <c r="T39" s="24"/>
      <c r="U39" s="24"/>
      <c r="V39" s="24"/>
      <c r="AA39" s="346"/>
      <c r="AB39" s="346"/>
      <c r="AC39" s="346"/>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223</v>
      </c>
      <c r="B40" s="29" t="s">
        <v>41</v>
      </c>
      <c r="C40" s="46" t="s">
        <v>201</v>
      </c>
      <c r="D40" s="47"/>
      <c r="E40" s="107" t="s">
        <v>342</v>
      </c>
      <c r="H40" s="47"/>
      <c r="P40" s="51"/>
      <c r="R40" s="32" t="s">
        <v>120</v>
      </c>
      <c r="S40" s="51"/>
      <c r="T40" s="37" t="s">
        <v>120</v>
      </c>
      <c r="U40" s="37" t="s">
        <v>120</v>
      </c>
      <c r="V40" s="37" t="s">
        <v>120</v>
      </c>
      <c r="AA40" s="346"/>
      <c r="AB40" s="346"/>
      <c r="AC40" s="346"/>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346"/>
      <c r="AB41" s="346"/>
      <c r="AC41" s="346"/>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46"/>
      <c r="AB42" s="346"/>
      <c r="AC42" s="346"/>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42</v>
      </c>
      <c r="C43" s="38" t="s">
        <v>54</v>
      </c>
      <c r="E43" s="12"/>
      <c r="R43" s="24">
        <v>0</v>
      </c>
      <c r="S43" s="24"/>
      <c r="T43" s="37">
        <f>IF(R43="","",IF(R43="無記号","",R43))</f>
        <v>0</v>
      </c>
      <c r="U43" s="24">
        <v>3</v>
      </c>
      <c r="V43" s="37">
        <f>IF(U43="","",IF(U43="無記号","",U43))</f>
        <v>3</v>
      </c>
      <c r="AA43" s="346"/>
      <c r="AB43" s="346"/>
      <c r="AC43" s="346"/>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46"/>
      <c r="AB44" s="346"/>
      <c r="AC44" s="346"/>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226" t="s">
        <v>237</v>
      </c>
      <c r="D45" s="40"/>
      <c r="E45" s="88"/>
      <c r="F45" s="42"/>
      <c r="G45" s="43"/>
      <c r="H45" s="40"/>
      <c r="I45" s="42"/>
      <c r="J45" s="42"/>
      <c r="K45" s="42"/>
      <c r="L45" s="42"/>
      <c r="M45" s="42"/>
      <c r="N45" s="42"/>
      <c r="O45" s="42"/>
      <c r="P45" s="43"/>
      <c r="Q45" s="42"/>
      <c r="R45" s="76"/>
      <c r="S45" s="77"/>
      <c r="T45" s="24"/>
      <c r="U45" s="24"/>
      <c r="V45" s="24"/>
      <c r="AA45" s="346"/>
      <c r="AB45" s="346"/>
      <c r="AC45" s="346"/>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223</v>
      </c>
      <c r="B46" s="29" t="s">
        <v>43</v>
      </c>
      <c r="C46" s="46" t="s">
        <v>202</v>
      </c>
      <c r="D46" s="47"/>
      <c r="E46" s="107" t="s">
        <v>342</v>
      </c>
      <c r="F46" s="37" t="e">
        <f>IF(E46="","",MATCH(E46,AF46:BB46,0))</f>
        <v>#N/A</v>
      </c>
      <c r="G46" s="51"/>
      <c r="H46" s="47"/>
      <c r="L46" s="58"/>
      <c r="P46" s="51"/>
      <c r="R46" s="32" t="s">
        <v>235</v>
      </c>
      <c r="S46" s="51"/>
      <c r="T46" s="37" t="s">
        <v>235</v>
      </c>
      <c r="U46" s="37" t="s">
        <v>235</v>
      </c>
      <c r="V46" s="37" t="s">
        <v>235</v>
      </c>
      <c r="AA46" s="346"/>
      <c r="AB46" s="346"/>
      <c r="AC46" s="346"/>
      <c r="AF46" s="38" t="s">
        <v>104</v>
      </c>
      <c r="AG46" s="38" t="s">
        <v>358</v>
      </c>
      <c r="AH46" s="38" t="s">
        <v>224</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89"/>
      <c r="N47" s="54"/>
      <c r="O47" s="54"/>
      <c r="P47" s="55"/>
      <c r="Q47" s="54"/>
      <c r="R47" s="80"/>
      <c r="S47" s="81"/>
      <c r="T47" s="24"/>
      <c r="U47" s="24"/>
      <c r="V47" s="24"/>
      <c r="AA47" s="346"/>
      <c r="AB47" s="346"/>
      <c r="AC47" s="346"/>
      <c r="AF47" s="388" t="s">
        <v>359</v>
      </c>
      <c r="AG47" s="388" t="s">
        <v>360</v>
      </c>
      <c r="AH47" s="37" t="s">
        <v>289</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0" t="s">
        <v>238</v>
      </c>
      <c r="D48" s="40"/>
      <c r="E48" s="88"/>
      <c r="F48" s="42"/>
      <c r="G48" s="43"/>
      <c r="H48" s="40"/>
      <c r="I48" s="42"/>
      <c r="J48" s="42"/>
      <c r="K48" s="42"/>
      <c r="L48" s="42"/>
      <c r="M48" s="42"/>
      <c r="N48" s="42"/>
      <c r="O48" s="42"/>
      <c r="P48" s="43"/>
      <c r="Q48" s="42"/>
      <c r="R48" s="76"/>
      <c r="S48" s="77"/>
      <c r="T48" s="24"/>
      <c r="U48" s="24"/>
      <c r="V48" s="24"/>
      <c r="AA48" s="346"/>
      <c r="AB48" s="346"/>
      <c r="AC48" s="346"/>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223</v>
      </c>
      <c r="B49" s="29" t="s">
        <v>44</v>
      </c>
      <c r="C49" s="46" t="s">
        <v>55</v>
      </c>
      <c r="D49" s="47"/>
      <c r="E49" s="91" t="s">
        <v>239</v>
      </c>
      <c r="F49" s="37" t="e">
        <f>IF(E49="","",MATCH(E49,AF49:BB49,0))</f>
        <v>#N/A</v>
      </c>
      <c r="G49" s="51"/>
      <c r="H49" s="47"/>
      <c r="L49" s="58"/>
      <c r="P49" s="51"/>
      <c r="R49" s="32" t="s">
        <v>236</v>
      </c>
      <c r="S49" s="51"/>
      <c r="T49" s="37" t="s">
        <v>236</v>
      </c>
      <c r="U49" s="37" t="s">
        <v>236</v>
      </c>
      <c r="V49" s="37" t="s">
        <v>236</v>
      </c>
      <c r="W49" s="370"/>
      <c r="X49" s="370"/>
      <c r="Y49" s="370"/>
      <c r="Z49" s="370"/>
      <c r="AA49" s="349"/>
      <c r="AB49" s="349"/>
      <c r="AC49" s="349"/>
      <c r="AF49" s="38" t="s">
        <v>106</v>
      </c>
      <c r="AG49" s="38" t="s">
        <v>107</v>
      </c>
      <c r="AH49" s="38" t="s">
        <v>224</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89"/>
      <c r="M50" s="54"/>
      <c r="N50" s="54"/>
      <c r="O50" s="54"/>
      <c r="P50" s="55"/>
      <c r="Q50" s="54"/>
      <c r="R50" s="80"/>
      <c r="S50" s="81"/>
      <c r="T50" s="24"/>
      <c r="U50" s="24"/>
      <c r="V50" s="24"/>
      <c r="W50" s="1"/>
      <c r="Z50" s="1"/>
      <c r="AA50" s="349"/>
      <c r="AB50" s="346"/>
      <c r="AC50" s="349"/>
      <c r="AF50" s="38" t="s">
        <v>98</v>
      </c>
      <c r="AG50" s="355" t="s">
        <v>35</v>
      </c>
      <c r="AH50" s="37" t="s">
        <v>289</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hidden="1" customHeight="1" x14ac:dyDescent="0.15">
      <c r="A51" s="37">
        <v>10</v>
      </c>
      <c r="B51" s="24"/>
      <c r="C51" s="90" t="s">
        <v>238</v>
      </c>
      <c r="D51" s="40"/>
      <c r="E51" s="88"/>
      <c r="F51" s="42"/>
      <c r="G51" s="43"/>
      <c r="H51" s="40"/>
      <c r="I51" s="42"/>
      <c r="J51" s="42"/>
      <c r="K51" s="42"/>
      <c r="L51" s="42"/>
      <c r="M51" s="42"/>
      <c r="N51" s="42"/>
      <c r="O51" s="42"/>
      <c r="P51" s="43"/>
      <c r="Q51" s="42"/>
      <c r="R51" s="76"/>
      <c r="S51" s="77"/>
      <c r="T51" s="24"/>
      <c r="U51" s="24"/>
      <c r="V51" s="24"/>
      <c r="W51" s="1"/>
      <c r="Z51" s="1"/>
      <c r="AA51" s="349"/>
      <c r="AB51" s="346"/>
      <c r="AC51" s="349"/>
      <c r="AF51" s="355"/>
      <c r="AG51" s="355"/>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hidden="1" customHeight="1" x14ac:dyDescent="0.15">
      <c r="A52" s="78" t="s">
        <v>223</v>
      </c>
      <c r="B52" s="29" t="s">
        <v>45</v>
      </c>
      <c r="C52" s="46" t="s">
        <v>188</v>
      </c>
      <c r="D52" s="47"/>
      <c r="E52" s="91" t="s">
        <v>239</v>
      </c>
      <c r="F52" s="37" t="e">
        <f>IF(E52="","",MATCH(E52,AF52:BB52,0))</f>
        <v>#N/A</v>
      </c>
      <c r="G52" s="51"/>
      <c r="H52" s="47"/>
      <c r="P52" s="51"/>
      <c r="R52" s="32" t="s">
        <v>236</v>
      </c>
      <c r="S52" s="51"/>
      <c r="T52" s="37" t="s">
        <v>236</v>
      </c>
      <c r="U52" s="37" t="s">
        <v>236</v>
      </c>
      <c r="V52" s="37" t="s">
        <v>236</v>
      </c>
      <c r="W52" s="1"/>
      <c r="AA52" s="349"/>
      <c r="AB52" s="346"/>
      <c r="AC52" s="346"/>
      <c r="AF52" s="38" t="s">
        <v>361</v>
      </c>
      <c r="AG52" s="38" t="s">
        <v>105</v>
      </c>
      <c r="AH52" s="38" t="s">
        <v>224</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hidden="1" customHeight="1" x14ac:dyDescent="0.15">
      <c r="A53" s="71"/>
      <c r="B53" s="24"/>
      <c r="C53" s="83" t="s">
        <v>281</v>
      </c>
      <c r="D53" s="53"/>
      <c r="E53" s="85"/>
      <c r="F53" s="54"/>
      <c r="G53" s="55"/>
      <c r="H53" s="53"/>
      <c r="I53" s="54"/>
      <c r="J53" s="54"/>
      <c r="K53" s="54"/>
      <c r="L53" s="54"/>
      <c r="M53" s="54"/>
      <c r="N53" s="54"/>
      <c r="O53" s="54"/>
      <c r="P53" s="55"/>
      <c r="Q53" s="54"/>
      <c r="R53" s="80"/>
      <c r="S53" s="81"/>
      <c r="T53" s="24"/>
      <c r="U53" s="24"/>
      <c r="V53" s="24"/>
      <c r="W53" s="1"/>
      <c r="AA53" s="349"/>
      <c r="AB53" s="346"/>
      <c r="AC53" s="346"/>
      <c r="AF53" s="38" t="s">
        <v>98</v>
      </c>
      <c r="AG53" s="38" t="s">
        <v>28</v>
      </c>
      <c r="AH53" s="37" t="s">
        <v>289</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10</v>
      </c>
      <c r="B54" s="24"/>
      <c r="C54" s="90" t="s">
        <v>238</v>
      </c>
      <c r="D54" s="40"/>
      <c r="E54" s="88"/>
      <c r="F54" s="42"/>
      <c r="G54" s="43"/>
      <c r="H54" s="40"/>
      <c r="I54" s="42"/>
      <c r="J54" s="42"/>
      <c r="K54" s="42"/>
      <c r="L54" s="42"/>
      <c r="M54" s="42"/>
      <c r="N54" s="42"/>
      <c r="O54" s="42"/>
      <c r="P54" s="43"/>
      <c r="Q54" s="42"/>
      <c r="R54" s="76"/>
      <c r="S54" s="77"/>
      <c r="T54" s="24"/>
      <c r="U54" s="24"/>
      <c r="V54" s="24"/>
      <c r="W54" s="1"/>
      <c r="AA54" s="349"/>
      <c r="AB54" s="346"/>
      <c r="AC54" s="346"/>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223</v>
      </c>
      <c r="B55" s="29" t="s">
        <v>46</v>
      </c>
      <c r="C55" s="46" t="s">
        <v>203</v>
      </c>
      <c r="D55" s="47"/>
      <c r="E55" s="91" t="s">
        <v>239</v>
      </c>
      <c r="F55" s="37" t="e">
        <f>IF(E55="","",MATCH(E55,AF55:BB55,0))</f>
        <v>#N/A</v>
      </c>
      <c r="G55" s="51"/>
      <c r="H55" s="47"/>
      <c r="P55" s="51"/>
      <c r="R55" s="32" t="s">
        <v>236</v>
      </c>
      <c r="S55" s="51"/>
      <c r="T55" s="37" t="s">
        <v>236</v>
      </c>
      <c r="U55" s="37" t="s">
        <v>236</v>
      </c>
      <c r="V55" s="37" t="s">
        <v>236</v>
      </c>
      <c r="W55" s="1"/>
      <c r="Y55" s="1"/>
      <c r="Z55" s="1"/>
      <c r="AA55" s="349"/>
      <c r="AB55" s="346"/>
      <c r="AC55" s="346"/>
      <c r="AF55" s="38" t="s">
        <v>110</v>
      </c>
      <c r="AG55" s="38" t="s">
        <v>109</v>
      </c>
      <c r="AH55" s="38" t="s">
        <v>108</v>
      </c>
      <c r="AI55" s="38" t="s">
        <v>224</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1"/>
      <c r="Y56" s="1"/>
      <c r="Z56" s="1"/>
      <c r="AA56" s="349"/>
      <c r="AB56" s="346"/>
      <c r="AC56" s="346"/>
      <c r="AF56" s="38" t="s">
        <v>98</v>
      </c>
      <c r="AG56" s="38" t="s">
        <v>23</v>
      </c>
      <c r="AH56" s="38" t="s">
        <v>30</v>
      </c>
      <c r="AI56" s="37" t="s">
        <v>289</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90" t="s">
        <v>238</v>
      </c>
      <c r="D57" s="40"/>
      <c r="E57" s="88"/>
      <c r="F57" s="42"/>
      <c r="G57" s="43"/>
      <c r="H57" s="40"/>
      <c r="I57" s="42"/>
      <c r="J57" s="42"/>
      <c r="K57" s="42"/>
      <c r="L57" s="42"/>
      <c r="M57" s="42"/>
      <c r="N57" s="42"/>
      <c r="O57" s="42"/>
      <c r="P57" s="43"/>
      <c r="Q57" s="42"/>
      <c r="R57" s="76"/>
      <c r="S57" s="77"/>
      <c r="T57" s="24"/>
      <c r="U57" s="24"/>
      <c r="V57" s="24"/>
      <c r="W57" s="1"/>
      <c r="Y57" s="1"/>
      <c r="Z57" s="1"/>
      <c r="AA57" s="349"/>
      <c r="AB57" s="346"/>
      <c r="AC57" s="346"/>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47</v>
      </c>
      <c r="C58" s="46" t="s">
        <v>56</v>
      </c>
      <c r="D58" s="47"/>
      <c r="E58" s="91" t="s">
        <v>239</v>
      </c>
      <c r="F58" s="37" t="e">
        <f>IF(E58="","",MATCH(E58,AF58:BB58,0))</f>
        <v>#N/A</v>
      </c>
      <c r="G58" s="51"/>
      <c r="H58" s="47"/>
      <c r="P58" s="51"/>
      <c r="R58" s="32" t="s">
        <v>236</v>
      </c>
      <c r="S58" s="51"/>
      <c r="T58" s="37" t="s">
        <v>236</v>
      </c>
      <c r="U58" s="37" t="s">
        <v>236</v>
      </c>
      <c r="V58" s="37" t="s">
        <v>236</v>
      </c>
      <c r="W58" s="1"/>
      <c r="Y58" s="1"/>
      <c r="Z58" s="1"/>
      <c r="AA58" s="349"/>
      <c r="AB58" s="346"/>
      <c r="AC58" s="346"/>
      <c r="AF58" s="38" t="s">
        <v>78</v>
      </c>
      <c r="AG58" s="38" t="s">
        <v>111</v>
      </c>
      <c r="AH58" s="38" t="s">
        <v>224</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1"/>
      <c r="Y59" s="1"/>
      <c r="Z59" s="1"/>
      <c r="AA59" s="349"/>
      <c r="AB59" s="346"/>
      <c r="AC59" s="346"/>
      <c r="AF59" s="38" t="s">
        <v>98</v>
      </c>
      <c r="AG59" s="38" t="s">
        <v>124</v>
      </c>
      <c r="AH59" s="37" t="s">
        <v>289</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1"/>
      <c r="Y60" s="1"/>
      <c r="Z60" s="1"/>
      <c r="AA60" s="349"/>
      <c r="AB60" s="346"/>
      <c r="AC60" s="346"/>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119</v>
      </c>
      <c r="S61" s="24"/>
      <c r="T61" s="37" t="s">
        <v>102</v>
      </c>
      <c r="U61" s="24" t="s">
        <v>102</v>
      </c>
      <c r="V61" s="37" t="s">
        <v>102</v>
      </c>
      <c r="W61" s="1"/>
      <c r="Y61" s="1"/>
      <c r="Z61" s="1"/>
      <c r="AA61" s="349"/>
      <c r="AB61" s="346"/>
      <c r="AC61" s="346"/>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1"/>
      <c r="Y62" s="1"/>
      <c r="Z62" s="1"/>
      <c r="AA62" s="349"/>
      <c r="AB62" s="346"/>
      <c r="AC62" s="346"/>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1"/>
      <c r="Y72" s="1"/>
      <c r="Z72" s="1"/>
      <c r="AA72" s="349"/>
      <c r="AB72" s="346"/>
      <c r="AC72" s="346"/>
      <c r="AF72" s="38"/>
      <c r="AG72" s="355"/>
      <c r="AH72" s="355"/>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50</v>
      </c>
      <c r="C73" s="38" t="s">
        <v>57</v>
      </c>
      <c r="E73" s="12"/>
      <c r="F73" s="37" t="str">
        <f>IF(E73="","",MATCH(E73,AF73:BB73,0))</f>
        <v/>
      </c>
      <c r="R73" s="24">
        <v>1</v>
      </c>
      <c r="S73" s="24"/>
      <c r="T73" s="37">
        <f>IF(R73="","",IF(R73="無記号","",R73))</f>
        <v>1</v>
      </c>
      <c r="U73" s="24">
        <v>1</v>
      </c>
      <c r="V73" s="37">
        <f>IF(U73="","",IF(U73="無記号","",U73))</f>
        <v>1</v>
      </c>
      <c r="W73" s="1"/>
      <c r="Y73" s="1"/>
      <c r="Z73" s="1"/>
      <c r="AA73" s="349"/>
      <c r="AB73" s="346"/>
      <c r="AC73" s="346"/>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1"/>
      <c r="Y74" s="1"/>
      <c r="Z74" s="1"/>
      <c r="AA74" s="349"/>
      <c r="AB74" s="349"/>
      <c r="AC74" s="346"/>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2"/>
      <c r="R75" s="24"/>
      <c r="S75" s="24"/>
      <c r="T75" s="24"/>
      <c r="U75" s="24"/>
      <c r="V75" s="24"/>
      <c r="W75" s="1"/>
      <c r="Y75" s="1"/>
      <c r="Z75" s="1"/>
      <c r="AA75" s="349"/>
      <c r="AB75" s="349"/>
      <c r="AC75" s="346"/>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3"/>
      <c r="F76" s="37" t="str">
        <f>IF(E76="","",MATCH(E76,AG79:BB79,0))</f>
        <v/>
      </c>
      <c r="R76" s="24"/>
      <c r="S76" s="24"/>
      <c r="U76" s="24" t="s">
        <v>102</v>
      </c>
      <c r="V76" s="37" t="str">
        <f>IF(U76="","",IF(U76="無記号","",U76))</f>
        <v>-</v>
      </c>
      <c r="W76" s="1"/>
      <c r="Y76" s="1"/>
      <c r="Z76" s="1"/>
      <c r="AA76" s="349"/>
      <c r="AB76" s="349"/>
      <c r="AC76" s="346"/>
      <c r="BC76" s="38"/>
      <c r="BD76" s="38"/>
      <c r="BE76" s="38"/>
      <c r="BF76" s="38"/>
    </row>
    <row r="77" spans="1:58" s="37" customFormat="1" ht="16.5" hidden="1" customHeight="1" x14ac:dyDescent="0.15">
      <c r="A77" s="71"/>
      <c r="B77" s="24"/>
      <c r="C77" s="38"/>
      <c r="E77" s="12"/>
      <c r="R77" s="24"/>
      <c r="S77" s="24"/>
      <c r="T77" s="24"/>
      <c r="U77" s="24"/>
      <c r="V77" s="24"/>
      <c r="W77" s="1"/>
      <c r="Y77" s="1"/>
      <c r="Z77" s="1"/>
      <c r="AA77" s="349"/>
      <c r="AB77" s="349"/>
      <c r="AC77" s="346"/>
      <c r="BC77" s="38"/>
      <c r="BD77" s="38"/>
      <c r="BE77" s="38"/>
      <c r="BF77" s="38"/>
    </row>
    <row r="78" spans="1:58" s="37" customFormat="1" ht="16.5" hidden="1" customHeight="1" x14ac:dyDescent="0.15">
      <c r="A78" s="71"/>
      <c r="B78" s="24"/>
      <c r="C78" s="38"/>
      <c r="E78" s="12"/>
      <c r="R78" s="24"/>
      <c r="S78" s="24"/>
      <c r="T78" s="24"/>
      <c r="U78" s="24"/>
      <c r="V78" s="24"/>
      <c r="W78" s="1"/>
      <c r="Y78" s="1"/>
      <c r="Z78" s="1"/>
      <c r="AA78" s="349"/>
      <c r="AB78" s="349"/>
      <c r="AC78" s="346"/>
      <c r="AF78" s="355"/>
      <c r="AG78" s="355"/>
      <c r="AH78" s="355"/>
      <c r="AI78" s="355"/>
      <c r="AJ78" s="355"/>
      <c r="AK78" s="355"/>
      <c r="AL78" s="355"/>
      <c r="AM78" s="355"/>
      <c r="AN78" s="355"/>
      <c r="AO78" s="355"/>
      <c r="AP78" s="355"/>
      <c r="AQ78" s="355"/>
      <c r="AR78" s="355"/>
      <c r="AS78" s="355"/>
      <c r="AT78" s="355"/>
      <c r="AU78" s="355"/>
      <c r="AV78" s="38"/>
      <c r="AW78" s="38"/>
      <c r="AX78" s="38"/>
      <c r="AY78" s="38"/>
      <c r="AZ78" s="38"/>
      <c r="BA78" s="38"/>
      <c r="BB78" s="38"/>
      <c r="BC78" s="38"/>
      <c r="BD78" s="38"/>
      <c r="BE78" s="38"/>
      <c r="BF78" s="38"/>
    </row>
    <row r="79" spans="1:58" s="37" customFormat="1" ht="16.5" hidden="1" customHeight="1" x14ac:dyDescent="0.15">
      <c r="A79" s="71"/>
      <c r="B79" s="59" t="s">
        <v>51</v>
      </c>
      <c r="C79" s="38" t="s">
        <v>58</v>
      </c>
      <c r="E79" s="12" t="s">
        <v>121</v>
      </c>
      <c r="F79" s="37">
        <f>IF(E79="","",MATCH(E79,AF79:BB79,0))</f>
        <v>9</v>
      </c>
      <c r="T79" s="37" t="str">
        <f>IF(R79="","",IF(R79="無記号","",R79))</f>
        <v/>
      </c>
      <c r="U79" s="37" t="str">
        <f>IF(F79="","",INDEX(AF80:BB80,1,F79))</f>
        <v>■</v>
      </c>
      <c r="V79" s="37" t="str">
        <f>IF(U79="","",IF(U79="無記号","",U79))</f>
        <v>■</v>
      </c>
      <c r="W79" s="1"/>
      <c r="Y79" s="1"/>
      <c r="Z79" s="1"/>
      <c r="AA79" s="349"/>
      <c r="AB79" s="349"/>
      <c r="AC79" s="346"/>
      <c r="AF79" s="38" t="s">
        <v>362</v>
      </c>
      <c r="AG79" s="38" t="s">
        <v>91</v>
      </c>
      <c r="AH79" s="38" t="s">
        <v>92</v>
      </c>
      <c r="AI79" s="38" t="s">
        <v>93</v>
      </c>
      <c r="AJ79" s="38" t="s">
        <v>94</v>
      </c>
      <c r="AK79" s="38" t="s">
        <v>95</v>
      </c>
      <c r="AL79" s="38" t="s">
        <v>96</v>
      </c>
      <c r="AM79" s="38" t="s">
        <v>97</v>
      </c>
      <c r="AN79" s="38" t="s">
        <v>121</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1"/>
      <c r="Y80" s="1"/>
      <c r="Z80" s="1"/>
      <c r="AA80" s="349"/>
      <c r="AB80" s="349"/>
      <c r="AC80" s="346"/>
      <c r="AF80" s="38" t="s">
        <v>363</v>
      </c>
      <c r="AG80" s="355" t="s">
        <v>364</v>
      </c>
      <c r="AH80" s="355" t="s">
        <v>365</v>
      </c>
      <c r="AI80" s="355" t="s">
        <v>366</v>
      </c>
      <c r="AJ80" s="355" t="s">
        <v>367</v>
      </c>
      <c r="AK80" s="355" t="s">
        <v>368</v>
      </c>
      <c r="AL80" s="355" t="s">
        <v>369</v>
      </c>
      <c r="AM80" s="355" t="s">
        <v>370</v>
      </c>
      <c r="AN80" s="37" t="s">
        <v>289</v>
      </c>
      <c r="AR80" s="355"/>
      <c r="AS80" s="355"/>
      <c r="AT80" s="355"/>
      <c r="AU80" s="355"/>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1"/>
      <c r="Y81" s="1"/>
      <c r="Z81" s="1"/>
      <c r="AA81" s="349"/>
      <c r="AB81" s="349"/>
      <c r="AC81" s="346"/>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52</v>
      </c>
      <c r="C82" s="38" t="s">
        <v>19</v>
      </c>
      <c r="E82" s="12" t="s">
        <v>116</v>
      </c>
      <c r="F82" s="37">
        <f>IF(E82="","",MATCH(E82,AF82:BB82,0))</f>
        <v>1</v>
      </c>
      <c r="H82" s="38" t="s">
        <v>125</v>
      </c>
      <c r="I82" s="38"/>
      <c r="J82" s="38"/>
      <c r="K82" s="38"/>
      <c r="L82" s="38"/>
      <c r="M82" s="38"/>
      <c r="N82" s="38"/>
      <c r="O82" s="38"/>
      <c r="P82" s="38"/>
      <c r="T82" s="37" t="str">
        <f>IF(R82="","",IF(R82="無記号","",R82))</f>
        <v/>
      </c>
      <c r="U82" s="37" t="str">
        <f>IF(F82="","",INDEX(AF83:BB83,1,F82))</f>
        <v>無記号</v>
      </c>
      <c r="V82" s="37" t="str">
        <f>IF(U82="","",IF(U82="無記号","",U82))</f>
        <v/>
      </c>
      <c r="W82" s="1"/>
      <c r="Y82" s="1"/>
      <c r="Z82" s="1"/>
      <c r="AA82" s="349"/>
      <c r="AB82" s="349"/>
      <c r="AC82" s="346"/>
      <c r="AF82" s="38" t="s">
        <v>371</v>
      </c>
      <c r="AG82" s="38" t="s">
        <v>27</v>
      </c>
      <c r="AH82" s="38" t="s">
        <v>372</v>
      </c>
      <c r="AI82" s="38" t="s">
        <v>373</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1"/>
      <c r="Y83" s="1"/>
      <c r="Z83" s="1"/>
      <c r="AA83" s="349"/>
      <c r="AB83" s="349"/>
      <c r="AC83" s="346"/>
      <c r="AF83" s="38" t="s">
        <v>98</v>
      </c>
      <c r="AG83" s="38" t="s">
        <v>26</v>
      </c>
      <c r="AH83" s="38" t="s">
        <v>32</v>
      </c>
      <c r="AI83" s="38" t="s">
        <v>124</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15">
      <c r="A87" s="71"/>
      <c r="B87" s="24"/>
      <c r="C87" s="38"/>
      <c r="E87" s="12"/>
      <c r="R87" s="24"/>
      <c r="S87" s="24"/>
      <c r="T87" s="24"/>
      <c r="U87" s="24"/>
      <c r="V87" s="24"/>
      <c r="W87" s="1"/>
      <c r="Y87" s="1"/>
      <c r="Z87" s="1"/>
      <c r="AA87" s="349"/>
      <c r="AB87" s="349"/>
      <c r="AC87" s="346"/>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1"/>
      <c r="X88" s="1"/>
      <c r="Y88" s="1"/>
      <c r="Z88" s="1"/>
      <c r="AA88" s="349"/>
      <c r="AB88" s="349"/>
      <c r="AC88" s="346"/>
    </row>
    <row r="89" spans="1:58" s="37" customFormat="1" ht="16.5" customHeight="1" x14ac:dyDescent="0.15">
      <c r="A89" s="71"/>
      <c r="B89" s="24"/>
      <c r="C89" s="38"/>
      <c r="E89" s="12"/>
      <c r="R89" s="24"/>
      <c r="S89" s="24"/>
      <c r="T89" s="24"/>
      <c r="U89" s="24"/>
      <c r="V89" s="24"/>
      <c r="W89" s="1"/>
      <c r="X89" s="1"/>
      <c r="Y89" s="1"/>
      <c r="Z89" s="1"/>
      <c r="AA89" s="349"/>
      <c r="AB89" s="349"/>
      <c r="AC89" s="346"/>
    </row>
    <row r="93" spans="1:58" s="37" customFormat="1" ht="16.5" customHeight="1" x14ac:dyDescent="0.15">
      <c r="A93" s="71"/>
      <c r="C93" s="38"/>
      <c r="E93" s="12"/>
      <c r="AA93" s="346"/>
      <c r="AB93" s="346"/>
      <c r="AC93" s="346"/>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346"/>
      <c r="AB94" s="346"/>
      <c r="AC94" s="346"/>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346"/>
      <c r="AB95" s="346"/>
      <c r="AC95" s="346"/>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346"/>
      <c r="AB99" s="346"/>
      <c r="AC99" s="346"/>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346"/>
      <c r="AB100" s="346"/>
      <c r="AC100" s="346"/>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346"/>
      <c r="AB101" s="346"/>
      <c r="AC101" s="346"/>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46"/>
      <c r="AB102" s="346"/>
      <c r="AC102" s="346"/>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46"/>
      <c r="AB103" s="346"/>
      <c r="AC103" s="346"/>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2">
    <mergeCell ref="K1:O1"/>
    <mergeCell ref="E12:G12"/>
    <mergeCell ref="K3:P3"/>
    <mergeCell ref="I5:O5"/>
    <mergeCell ref="E3:I3"/>
    <mergeCell ref="E6:G6"/>
    <mergeCell ref="K2:P2"/>
    <mergeCell ref="H8:P8"/>
    <mergeCell ref="E24:G24"/>
    <mergeCell ref="E15:G15"/>
    <mergeCell ref="E18:G18"/>
    <mergeCell ref="E21:G21"/>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showInputMessage="1" showErrorMessage="1" sqref="E13" xr:uid="{00000000-0002-0000-0200-000005000000}">
      <formula1>$AF$13:$AG$13</formula1>
    </dataValidation>
    <dataValidation type="list" allowBlank="1" showInputMessage="1" showErrorMessage="1" sqref="E16" xr:uid="{00000000-0002-0000-0200-000006000000}">
      <formula1>$AF$16:$AL$16</formula1>
    </dataValidation>
    <dataValidation type="list" allowBlank="1" showInputMessage="1" showErrorMessage="1" sqref="E7" xr:uid="{00000000-0002-0000-0200-000007000000}">
      <formula1>$AF$7:$AG$7</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I254"/>
  <sheetViews>
    <sheetView showGridLines="0" showRowColHeaders="0" workbookViewId="0">
      <pane ySplit="11" topLeftCell="A12" activePane="bottomLeft" state="frozen"/>
      <selection activeCell="CC1" sqref="CC1"/>
      <selection pane="bottomLeft" activeCell="K12" sqref="K12"/>
    </sheetView>
  </sheetViews>
  <sheetFormatPr defaultColWidth="3.125" defaultRowHeight="13.5" x14ac:dyDescent="0.15"/>
  <cols>
    <col min="1" max="1" width="1.5" style="93" customWidth="1"/>
    <col min="2" max="10" width="3.125" style="93" customWidth="1"/>
    <col min="11" max="22" width="6.625" style="93" customWidth="1"/>
    <col min="23" max="34" width="3.625" style="93" hidden="1" customWidth="1"/>
    <col min="35" max="46" width="3.125" style="93" customWidth="1"/>
    <col min="47" max="53" width="3.125" style="375" hidden="1" customWidth="1"/>
    <col min="54" max="56" width="16.75" style="322" hidden="1" customWidth="1"/>
    <col min="57" max="57" width="17.125" style="322" hidden="1" customWidth="1"/>
    <col min="58" max="58" width="27.75" style="322" hidden="1" customWidth="1"/>
    <col min="59" max="87" width="3.125" style="375" hidden="1" customWidth="1"/>
    <col min="88" max="88" width="15.125" style="375" hidden="1" customWidth="1"/>
    <col min="89" max="91" width="3.125" style="375" hidden="1" customWidth="1"/>
    <col min="92" max="92" width="16.375" style="375" hidden="1" customWidth="1"/>
    <col min="93" max="95" width="13.125" style="375" hidden="1" customWidth="1"/>
    <col min="96" max="109" width="13.125" style="295" hidden="1" customWidth="1"/>
    <col min="110" max="120" width="13" style="295" customWidth="1"/>
    <col min="121" max="191" width="3.125" style="375" customWidth="1"/>
    <col min="192" max="16384" width="3.125" style="93"/>
  </cols>
  <sheetData>
    <row r="1" spans="2:120" ht="12.75" customHeight="1" x14ac:dyDescent="0.15">
      <c r="B1" s="12" t="s">
        <v>634</v>
      </c>
      <c r="N1" s="775" t="str">
        <f>IF(AND(バルブ!R22="H",仕様書作成!U1&lt;&gt;"",仕様書作成!AN1=$BD$1),$BE$1,"")</f>
        <v/>
      </c>
      <c r="O1" s="775"/>
      <c r="P1" s="775"/>
      <c r="Q1" s="775"/>
      <c r="R1" s="776" t="s">
        <v>543</v>
      </c>
      <c r="S1" s="776"/>
      <c r="T1" s="328" t="s">
        <v>544</v>
      </c>
      <c r="U1" s="777" t="str">
        <f>IF(AJ49=BC49,BB1,"")</f>
        <v/>
      </c>
      <c r="V1" s="777"/>
      <c r="W1" s="777"/>
      <c r="X1" s="777"/>
      <c r="Y1" s="777"/>
      <c r="Z1" s="777"/>
      <c r="AA1" s="777"/>
      <c r="AB1" s="777"/>
      <c r="AC1" s="777"/>
      <c r="AD1" s="777"/>
      <c r="AE1" s="777"/>
      <c r="AF1" s="777"/>
      <c r="AG1" s="777"/>
      <c r="AH1" s="777"/>
      <c r="AI1" s="777"/>
      <c r="AJ1" s="777"/>
      <c r="AK1" s="777"/>
      <c r="AL1" s="777"/>
      <c r="AM1" s="777"/>
      <c r="AN1" s="778" t="s">
        <v>553</v>
      </c>
      <c r="AO1" s="778"/>
      <c r="AP1" s="294"/>
      <c r="AQ1" s="105"/>
      <c r="AR1" s="105"/>
      <c r="AS1" s="105"/>
      <c r="AT1" s="105"/>
      <c r="BB1" s="322" t="s">
        <v>545</v>
      </c>
      <c r="BC1" s="322" t="s">
        <v>546</v>
      </c>
      <c r="BD1" s="322" t="s">
        <v>547</v>
      </c>
      <c r="BE1" s="322" t="s">
        <v>548</v>
      </c>
      <c r="BF1" s="322" t="s">
        <v>543</v>
      </c>
      <c r="BG1" s="322" t="s">
        <v>549</v>
      </c>
    </row>
    <row r="2" spans="2:120" ht="11.25" customHeight="1" x14ac:dyDescent="0.15">
      <c r="B2" s="508" t="str">
        <f>基本情報!C4</f>
        <v>貴 社 名</v>
      </c>
      <c r="C2" s="509"/>
      <c r="D2" s="509"/>
      <c r="E2" s="481" t="str">
        <f>IF(基本情報!E4="","",基本情報!$E$4&amp;$BB$2)</f>
        <v/>
      </c>
      <c r="F2" s="481"/>
      <c r="G2" s="481"/>
      <c r="H2" s="481"/>
      <c r="I2" s="481"/>
      <c r="J2" s="482"/>
      <c r="K2" s="508" t="str">
        <f>基本情報!K4</f>
        <v>貴部署名</v>
      </c>
      <c r="L2" s="509"/>
      <c r="M2" s="481" t="str">
        <f>IF(基本情報!M4="","",基本情報!M4)</f>
        <v/>
      </c>
      <c r="N2" s="481"/>
      <c r="O2" s="482"/>
      <c r="P2" s="508" t="str">
        <f>基本情報!S4</f>
        <v>ご担当者名</v>
      </c>
      <c r="Q2" s="509"/>
      <c r="R2" s="481" t="str">
        <f>IF(基本情報!U4="","",基本情報!U4&amp;$BC$2)</f>
        <v/>
      </c>
      <c r="S2" s="481"/>
      <c r="T2" s="482"/>
      <c r="U2" s="777"/>
      <c r="V2" s="777"/>
      <c r="W2" s="777"/>
      <c r="X2" s="777"/>
      <c r="Y2" s="777"/>
      <c r="Z2" s="777"/>
      <c r="AA2" s="777"/>
      <c r="AB2" s="777"/>
      <c r="AC2" s="777"/>
      <c r="AD2" s="777"/>
      <c r="AE2" s="777"/>
      <c r="AF2" s="777"/>
      <c r="AG2" s="777"/>
      <c r="AH2" s="777"/>
      <c r="AI2" s="777"/>
      <c r="AJ2" s="777"/>
      <c r="AK2" s="777"/>
      <c r="AL2" s="777"/>
      <c r="AM2" s="777"/>
      <c r="AN2" s="778"/>
      <c r="AO2" s="778"/>
      <c r="AQ2" s="105"/>
      <c r="AR2" s="105"/>
      <c r="AS2" s="105"/>
      <c r="AT2" s="410" t="s">
        <v>857</v>
      </c>
      <c r="BB2" s="322" t="s">
        <v>316</v>
      </c>
      <c r="BC2" s="322" t="s">
        <v>317</v>
      </c>
    </row>
    <row r="3" spans="2:120" ht="13.5" hidden="1" customHeight="1" x14ac:dyDescent="0.15">
      <c r="R3" s="104"/>
      <c r="S3" s="104"/>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5" t="str">
        <f>IF(G9="","",VALUE(G9))</f>
        <v/>
      </c>
      <c r="AR3" s="105"/>
      <c r="AS3" s="105"/>
      <c r="AT3" s="105"/>
    </row>
    <row r="4" spans="2:120" ht="13.5" hidden="1" customHeight="1" x14ac:dyDescent="0.15">
      <c r="K4" s="107" t="str">
        <f>IF(AQ6=AQ3,"",IF(AQ6=0,"","　　"))</f>
        <v/>
      </c>
      <c r="L4" s="38"/>
      <c r="M4" s="38"/>
      <c r="N4" s="108"/>
      <c r="O4" s="109"/>
      <c r="Q4" s="228"/>
      <c r="R4" s="104"/>
      <c r="S4" s="104"/>
      <c r="T4" s="106"/>
      <c r="U4" s="106"/>
      <c r="V4" s="106"/>
      <c r="W4" s="106"/>
      <c r="X4" s="106"/>
      <c r="Y4" s="106"/>
      <c r="Z4" s="106"/>
      <c r="AA4" s="106"/>
      <c r="AB4" s="106"/>
      <c r="AC4" s="106"/>
      <c r="AD4" s="106"/>
      <c r="AE4" s="106"/>
      <c r="AF4" s="106"/>
      <c r="AG4" s="106"/>
      <c r="AH4" s="106"/>
      <c r="AI4" s="106"/>
      <c r="AJ4" s="106"/>
      <c r="AK4" s="106"/>
      <c r="AL4" s="106"/>
      <c r="AM4" s="106"/>
      <c r="AN4" s="106"/>
      <c r="AO4" s="106"/>
      <c r="AP4" s="106"/>
      <c r="AQ4" s="105"/>
      <c r="AR4" s="105"/>
      <c r="AS4" s="105"/>
      <c r="AT4" s="105"/>
    </row>
    <row r="5" spans="2:120" ht="3.75" customHeight="1" x14ac:dyDescent="0.15">
      <c r="AQ5" s="105"/>
      <c r="AR5" s="105"/>
      <c r="AS5" s="105"/>
      <c r="AT5" s="105"/>
    </row>
    <row r="6" spans="2:120" ht="15.75" customHeight="1" x14ac:dyDescent="0.15">
      <c r="B6" s="513" t="s">
        <v>499</v>
      </c>
      <c r="C6" s="514"/>
      <c r="D6" s="514"/>
      <c r="E6" s="515"/>
      <c r="F6" s="523" t="str">
        <f>IF(C18&lt;&gt;"",$BB$6,IF(AJ8&lt;&gt;"",$BG$6,ベース!E3))</f>
        <v>必須項目に入力漏れがあります</v>
      </c>
      <c r="G6" s="524"/>
      <c r="H6" s="524"/>
      <c r="I6" s="524"/>
      <c r="J6" s="524"/>
      <c r="K6" s="524"/>
      <c r="L6" s="524"/>
      <c r="M6" s="525"/>
      <c r="N6" s="519" t="str">
        <f>IF(OR(COUNTIF(K62:AH62,"X*")&gt;0,COUNTIF(K38:AH38,"X*")&gt;0,COUNTIF(K44:AH44,"X*")&gt;0,COUNTIF(K36:AH36,"X*")&gt;0,COUNTIF(K42:AH42,"X*")&gt;0,COUNTIF(K48:AH48,"X*")&gt;0,COUNTIF(K38:AH38,"X*")&gt;0,COUNTIF(K44:AH44,"X*")&gt;0,COUNTIF(K46:AH46,"X*")&gt;0,COUNTIF(K16:V16,"X*")&gt;0,COUNTIF(K55:V55,"X*")&gt;0,K65&lt;&gt;"",AJ66&lt;&gt;"",AJ64&lt;&gt;""),$BC$6,IF(OR(AJ30&lt;&gt;"",AND(COUNTIF(K49:AH49,"X")&gt;0,$AN$1=$BC$1,$U$1=$BB$1)),$BD$6,IF(AJ10&lt;&gt;"",$BE$6,"")))</f>
        <v/>
      </c>
      <c r="O6" s="498"/>
      <c r="P6" s="498"/>
      <c r="Q6" s="498"/>
      <c r="R6" s="498" t="str">
        <f>IF(AQ6=AQ3,"",IF(AQ6=0,"",$BF$6))</f>
        <v/>
      </c>
      <c r="S6" s="498"/>
      <c r="T6" s="498"/>
      <c r="U6" s="498"/>
      <c r="V6" s="498"/>
      <c r="W6" s="498"/>
      <c r="X6" s="498"/>
      <c r="Y6" s="498"/>
      <c r="Z6" s="498"/>
      <c r="AA6" s="498"/>
      <c r="AB6" s="498"/>
      <c r="AC6" s="498"/>
      <c r="AD6" s="498"/>
      <c r="AE6" s="498"/>
      <c r="AF6" s="498"/>
      <c r="AG6" s="498"/>
      <c r="AH6" s="498"/>
      <c r="AI6" s="498"/>
      <c r="AJ6" s="499"/>
      <c r="AK6" s="772" t="s">
        <v>150</v>
      </c>
      <c r="AL6" s="773"/>
      <c r="AM6" s="773"/>
      <c r="AN6" s="774"/>
      <c r="AO6" s="779" t="str">
        <f>IF(基本情報!O6="","",基本情報!O6)</f>
        <v/>
      </c>
      <c r="AP6" s="780"/>
      <c r="AQ6" s="105">
        <f>COUNTIF(K8:AH8,"*SY*")</f>
        <v>0</v>
      </c>
      <c r="AR6" s="105"/>
      <c r="AS6" s="105"/>
      <c r="AT6" s="105"/>
      <c r="BB6" s="322" t="s">
        <v>315</v>
      </c>
      <c r="BC6" s="322" t="s">
        <v>532</v>
      </c>
      <c r="BD6" s="322" t="s">
        <v>532</v>
      </c>
      <c r="BE6" s="322" t="s">
        <v>533</v>
      </c>
      <c r="BF6" s="322" t="s">
        <v>307</v>
      </c>
      <c r="BG6" s="375" t="s">
        <v>400</v>
      </c>
    </row>
    <row r="7" spans="2:120" ht="3.75" customHeight="1" x14ac:dyDescent="0.15">
      <c r="B7" s="26"/>
      <c r="C7" s="26"/>
      <c r="D7" s="26"/>
      <c r="E7" s="26"/>
      <c r="F7" s="110"/>
      <c r="G7" s="110"/>
      <c r="H7" s="110"/>
      <c r="I7" s="110"/>
      <c r="J7" s="110"/>
      <c r="K7" s="405" t="str">
        <f>IF(OR(COUNTIF(K12:K25,"X")&gt;0,K49="X"),$BB$8,
IF(AND(K29="O",K12&lt;&gt;"",K13&lt;&gt;"")=TRUE,$BC$8,
IF(AND(K29="O",OR(K34&lt;&gt;"",K35&lt;&gt;"",K37&lt;&gt;"",K40&lt;&gt;"",K41&lt;&gt;"",K43&lt;&gt;"",K47&lt;&gt;"")),$BE$8,
IF(K29="O",$AJ$29&amp;K103,
IF(OR(K12="",K92=""),"",
IF(バルブ!$R$13="",$BD$8,
CONCATENATE(K87,K88,K89,K90,K91,K92,K93,K94,K95,K96,K97,K98,K99,K100,K101,K102,K103,K104)))))))</f>
        <v/>
      </c>
      <c r="L7" s="405" t="str">
        <f>IF(OR(COUNTIF(L12:L25,"X")&gt;0,L49="X"),$BB$8,
IF(AND(L29="O",L12&lt;&gt;"",L13&lt;&gt;"")=TRUE,$BC$8,
IF(AND(L29="O",OR(L34&lt;&gt;"",L35&lt;&gt;"",L37&lt;&gt;"",L40&lt;&gt;"",L41&lt;&gt;"",L43&lt;&gt;"",L47&lt;&gt;"")),$BE$8,
IF(L29="O",$AJ$29&amp;L103,
IF(OR(L12="",L92=""),"",
IF(バルブ!$R$13="",$BD$8,
CONCATENATE(L87,L88,L89,L90,L91,L92,L93,L94,L95,L96,L97,L98,L99,L100,L101,L102,L103,L104)))))))</f>
        <v/>
      </c>
      <c r="M7" s="405" t="str">
        <f>IF(OR(COUNTIF(M12:M25,"X")&gt;0,M49="X"),$BB$8,
IF(AND(M29="O",M12&lt;&gt;"",M13&lt;&gt;"")=TRUE,$BC$8,
IF(AND(M29="O",OR(M34&lt;&gt;"",M35&lt;&gt;"",M37&lt;&gt;"",M40&lt;&gt;"",M41&lt;&gt;"",M43&lt;&gt;"",M47&lt;&gt;"")),$BE$8,
IF(M29="O",$AJ$29&amp;M103,
IF(OR(M12="",M92=""),"",
IF(バルブ!$R$13="",$BD$8,
CONCATENATE(M87,M88,M89,M90,M91,M92,M93,M94,M95,M96,M97,M98,M99,M100,M101,M102,M103,M104)))))))</f>
        <v/>
      </c>
      <c r="N7" s="405" t="str">
        <f>IF(OR(COUNTIF(N12:N25,"X")&gt;0,N49="X"),$BB$8,
IF(AND(N29="O",N12&lt;&gt;"",N13&lt;&gt;"")=TRUE,$BC$8,
IF(AND(N29="O",OR(N34&lt;&gt;"",N35&lt;&gt;"",N37&lt;&gt;"",N40&lt;&gt;"",N41&lt;&gt;"",N43&lt;&gt;"",N47&lt;&gt;"")),$BE$8,
IF(N29="O",$AJ$29&amp;N103,
IF(OR(N12="",N92=""),"",
IF(バルブ!$R$13="",$BD$8,
CONCATENATE(N87,N88,N89,N90,N91,N92,N93,N94,N95,N96,N97,N98,N99,N100,N101,N102,N103,N104)))))))</f>
        <v/>
      </c>
      <c r="O7" s="405" t="str">
        <f>IF(OR(COUNTIF(O12:O25,"X")&gt;0,O49="X"),$BB$8,
IF(AND(O29="O",O12&lt;&gt;"",O13&lt;&gt;"")=TRUE,$BC$8,
IF(AND(O29="O",OR(O34&lt;&gt;"",O35&lt;&gt;"",O37&lt;&gt;"",O40&lt;&gt;"",O41&lt;&gt;"",O43&lt;&gt;"",O47&lt;&gt;"")),$BE$8,
IF(O29="O",$AJ$29&amp;O103,
IF(OR(O12="",O92=""),"",
IF(バルブ!$R$13="",$BD$8,
CONCATENATE(O87,O88,O89,O90,O91,O92,O93,O94,O95,O96,O97,O98,O99,O100,O101,O102,O103,O104)))))))</f>
        <v/>
      </c>
      <c r="P7" s="405" t="str">
        <f>IF(OR(COUNTIF(P12:P25,"X")&gt;0,P49="X"),$BB$8,
IF(AND(P29="O",P12&lt;&gt;"",P13&lt;&gt;"")=TRUE,$BC$8,
IF(AND(P29="O",OR(P34&lt;&gt;"",P35&lt;&gt;"",P37&lt;&gt;"",P40&lt;&gt;"",P41&lt;&gt;"",P43&lt;&gt;"",P47&lt;&gt;"")),$BE$8,
IF(P29="O",$AJ$29&amp;P103,
IF(OR(P12="",P92=""),"",
IF(バルブ!$R$13="",$BD$8,
CONCATENATE(P87,P88,P89,P90,P91,P92,P93,P94,P95,P96,P97,P98,P99,P100,P101,P102,P103,P104)))))))</f>
        <v/>
      </c>
      <c r="Q7" s="405" t="str">
        <f>IF(OR(COUNTIF(Q12:Q25,"X")&gt;0,Q49="X"),$BB$8,
IF(AND(Q29="O",Q12&lt;&gt;"",Q13&lt;&gt;"")=TRUE,$BC$8,
IF(AND(Q29="O",OR(Q34&lt;&gt;"",Q35&lt;&gt;"",Q37&lt;&gt;"",Q40&lt;&gt;"",Q41&lt;&gt;"",Q43&lt;&gt;"",Q47&lt;&gt;"")),$BE$8,
IF(Q29="O",$AJ$29&amp;Q103,
IF(OR(Q12="",Q92=""),"",
IF(バルブ!$R$13="",$BD$8,
CONCATENATE(Q87,Q88,Q89,Q90,Q91,Q92,Q93,Q94,Q95,Q96,Q97,Q98,Q99,Q100,Q101,Q102,Q103,Q104)))))))</f>
        <v/>
      </c>
      <c r="R7" s="405" t="str">
        <f>IF(OR(COUNTIF(R12:R25,"X")&gt;0,R49="X"),$BB$8,
IF(AND(R29="O",R12&lt;&gt;"",R13&lt;&gt;"")=TRUE,$BC$8,
IF(AND(R29="O",OR(R34&lt;&gt;"",R35&lt;&gt;"",R37&lt;&gt;"",R40&lt;&gt;"",R41&lt;&gt;"",R43&lt;&gt;"",R47&lt;&gt;"")),$BE$8,
IF(R29="O",$AJ$29&amp;R103,
IF(OR(R12="",R92=""),"",
IF(バルブ!$R$13="",$BD$8,
CONCATENATE(R87,R88,R89,R90,R91,R92,R93,R94,R95,R96,R97,R98,R99,R100,R101,R102,R103,R104)))))))</f>
        <v/>
      </c>
      <c r="S7" s="405" t="str">
        <f>IF(OR(COUNTIF(S12:S25,"X")&gt;0,S49="X"),$BB$8,
IF(AND(S29="O",S12&lt;&gt;"",S13&lt;&gt;"")=TRUE,$BC$8,
IF(AND(S29="O",OR(S34&lt;&gt;"",S35&lt;&gt;"",S37&lt;&gt;"",S40&lt;&gt;"",S41&lt;&gt;"",S43&lt;&gt;"",S47&lt;&gt;"")),$BE$8,
IF(S29="O",$AJ$29&amp;S103,
IF(OR(S12="",S92=""),"",
IF(バルブ!$R$13="",$BD$8,
CONCATENATE(S87,S88,S89,S90,S91,S92,S93,S94,S95,S96,S97,S98,S99,S100,S101,S102,S103,S104)))))))</f>
        <v/>
      </c>
      <c r="T7" s="405" t="str">
        <f>IF(OR(COUNTIF(T12:T25,"X")&gt;0,T49="X"),$BB$8,
IF(AND(T29="O",T12&lt;&gt;"",T13&lt;&gt;"")=TRUE,$BC$8,
IF(AND(T29="O",OR(T34&lt;&gt;"",T35&lt;&gt;"",T37&lt;&gt;"",T40&lt;&gt;"",T41&lt;&gt;"",T43&lt;&gt;"",T47&lt;&gt;"")),$BE$8,
IF(T29="O",$AJ$29&amp;T103,
IF(OR(T12="",T92=""),"",
IF(バルブ!$R$13="",$BD$8,
CONCATENATE(T87,T88,T89,T90,T91,T92,T93,T94,T95,T96,T97,T98,T99,T100,T101,T102,T103,T104)))))))</f>
        <v/>
      </c>
      <c r="U7" s="405" t="str">
        <f>IF(OR(COUNTIF(U12:U25,"X")&gt;0,U49="X"),$BB$8,
IF(AND(U29="O",U12&lt;&gt;"",U13&lt;&gt;"")=TRUE,$BC$8,
IF(AND(U29="O",OR(U34&lt;&gt;"",U35&lt;&gt;"",U37&lt;&gt;"",U40&lt;&gt;"",U41&lt;&gt;"",U43&lt;&gt;"",U47&lt;&gt;"")),$BE$8,
IF(U29="O",$AJ$29&amp;U103,
IF(OR(U12="",U92=""),"",
IF(バルブ!$R$13="",$BD$8,
CONCATENATE(U87,U88,U89,U90,U91,U92,U93,U94,U95,U96,U97,U98,U99,U100,U101,U102,U103,U104)))))))</f>
        <v/>
      </c>
      <c r="V7" s="405" t="str">
        <f>IF(OR(COUNTIF(V12:V25,"X")&gt;0,V49="X"),$BB$8,
IF(AND(V29="O",V12&lt;&gt;"",V13&lt;&gt;"")=TRUE,$BC$8,
IF(AND(V29="O",OR(V34&lt;&gt;"",V35&lt;&gt;"",V37&lt;&gt;"",V40&lt;&gt;"",V41&lt;&gt;"",V43&lt;&gt;"",V47&lt;&gt;"")),$BE$8,
IF(V29="O",$AJ$29&amp;V103,
IF(OR(V12="",V92=""),"",
IF(バルブ!$R$13="",$BD$8,
CONCATENATE(V87,V88,V89,V90,V91,V92,V93,V94,V95,V96,V97,V98,V99,V100,V101,V102,V103,V104)))))))</f>
        <v/>
      </c>
      <c r="W7" s="249"/>
      <c r="Y7" s="26"/>
      <c r="Z7" s="26"/>
      <c r="AA7" s="26"/>
      <c r="AB7" s="26"/>
      <c r="AC7" s="111"/>
      <c r="AD7" s="111"/>
      <c r="AE7" s="111"/>
      <c r="AF7" s="111"/>
      <c r="AG7" s="111"/>
      <c r="AH7" s="111"/>
      <c r="AI7" s="111"/>
      <c r="AJ7" s="111"/>
      <c r="AK7" s="111"/>
      <c r="AL7" s="111"/>
      <c r="AM7" s="111"/>
      <c r="AN7" s="111"/>
      <c r="AO7" s="111"/>
      <c r="AQ7" s="105"/>
      <c r="AR7" s="105"/>
      <c r="AS7" s="105"/>
      <c r="AT7" s="105"/>
    </row>
    <row r="8" spans="2:120" ht="105" customHeight="1" x14ac:dyDescent="0.15">
      <c r="B8" s="570" t="str">
        <f>基本情報!C8&amp;"："&amp;基本情報!E8&amp;CHAR(10)&amp;基本情報!K8&amp;"："&amp;基本情報!M8&amp;CHAR(10)&amp;基本情報!S8&amp;"："&amp;基本情報!U8</f>
        <v>装置名：
図番：
工番・作番：</v>
      </c>
      <c r="C8" s="571"/>
      <c r="D8" s="571"/>
      <c r="E8" s="571"/>
      <c r="F8" s="571"/>
      <c r="G8" s="571"/>
      <c r="H8" s="571"/>
      <c r="I8" s="572"/>
      <c r="J8" s="112"/>
      <c r="K8" s="239" t="str">
        <f>IF(AND(K49="X",$AN$1=$BD$1,$U$1=$BB$1,$R$1=$BF$1),K87&amp;K88&amp;K89&amp;K90&amp;K91&amp;K92&amp;K93&amp;K94&amp;K95&amp;K96&amp;K97&amp;K98&amp;K99&amp;K100&amp;K101&amp;K102&amp;K105&amp;K104,IF(AND(K49="X",$AN$1=$BD$1,$U$1=$BB$1,$R$1=$BG$1),K87&amp;K88&amp;K89&amp;K90&amp;K91&amp;K92&amp;K93&amp;K94&amp;K95&amp;K96&amp;K97&amp;K98&amp;K99&amp;K100&amp;K101&amp;K102&amp;K104,K7))</f>
        <v/>
      </c>
      <c r="L8" s="239" t="str">
        <f t="shared" ref="L8:V8" si="0">IF(AND(L49="X",$AN$1=$BD$1,$U$1=$BB$1,$R$1=$BF$1),L87&amp;L88&amp;L89&amp;L90&amp;L91&amp;L92&amp;L93&amp;L94&amp;L95&amp;L96&amp;L97&amp;L98&amp;L99&amp;L100&amp;L101&amp;L102&amp;L105&amp;L104,IF(AND(L49="X",$AN$1=$BD$1,$U$1=$BB$1,$R$1=$BG$1),L87&amp;L88&amp;L89&amp;L90&amp;L91&amp;L92&amp;L93&amp;L94&amp;L95&amp;L96&amp;L97&amp;L98&amp;L99&amp;L100&amp;L101&amp;L102&amp;L104,L7))</f>
        <v/>
      </c>
      <c r="M8" s="239" t="str">
        <f t="shared" si="0"/>
        <v/>
      </c>
      <c r="N8" s="239" t="str">
        <f t="shared" si="0"/>
        <v/>
      </c>
      <c r="O8" s="239" t="str">
        <f t="shared" si="0"/>
        <v/>
      </c>
      <c r="P8" s="239" t="str">
        <f t="shared" si="0"/>
        <v/>
      </c>
      <c r="Q8" s="239" t="str">
        <f t="shared" si="0"/>
        <v/>
      </c>
      <c r="R8" s="239" t="str">
        <f t="shared" si="0"/>
        <v/>
      </c>
      <c r="S8" s="239" t="str">
        <f t="shared" si="0"/>
        <v/>
      </c>
      <c r="T8" s="239" t="str">
        <f t="shared" si="0"/>
        <v/>
      </c>
      <c r="U8" s="239" t="str">
        <f t="shared" si="0"/>
        <v/>
      </c>
      <c r="V8" s="239" t="str">
        <f t="shared" si="0"/>
        <v/>
      </c>
      <c r="W8" s="113"/>
      <c r="X8" s="113"/>
      <c r="Y8" s="113"/>
      <c r="Z8" s="113"/>
      <c r="AA8" s="113"/>
      <c r="AB8" s="113"/>
      <c r="AC8" s="113"/>
      <c r="AD8" s="113"/>
      <c r="AE8" s="113"/>
      <c r="AF8" s="113"/>
      <c r="AG8" s="113"/>
      <c r="AH8" s="113"/>
      <c r="AI8" s="114"/>
      <c r="AJ8" s="781" t="str">
        <f>IF(AND(COUNTA(K63:AH63)&gt;0,ベース!R61&lt;&gt;"M"),$BF$8,"")</f>
        <v/>
      </c>
      <c r="AK8" s="782"/>
      <c r="AL8" s="782"/>
      <c r="AM8" s="782"/>
      <c r="AN8" s="782"/>
      <c r="AO8" s="783"/>
      <c r="AP8" s="259"/>
      <c r="AQ8" s="105"/>
      <c r="AR8" s="105"/>
      <c r="AS8" s="105"/>
      <c r="AT8" s="105"/>
      <c r="BB8" s="322" t="s">
        <v>304</v>
      </c>
      <c r="BC8" s="322" t="s">
        <v>305</v>
      </c>
      <c r="BD8" s="322" t="s">
        <v>306</v>
      </c>
      <c r="BE8" s="322" t="s">
        <v>310</v>
      </c>
      <c r="BF8" s="322" t="s">
        <v>401</v>
      </c>
      <c r="CR8" s="106">
        <v>1</v>
      </c>
      <c r="CS8" s="106">
        <v>2</v>
      </c>
      <c r="CT8" s="106">
        <v>3</v>
      </c>
      <c r="CU8" s="106">
        <v>4</v>
      </c>
      <c r="CV8" s="106">
        <v>5</v>
      </c>
      <c r="CW8" s="106">
        <v>6</v>
      </c>
      <c r="CX8" s="106">
        <v>7</v>
      </c>
      <c r="CY8" s="106">
        <v>8</v>
      </c>
      <c r="CZ8" s="106">
        <v>9</v>
      </c>
      <c r="DA8" s="106">
        <v>10</v>
      </c>
      <c r="DB8" s="106">
        <v>11</v>
      </c>
      <c r="DC8" s="106">
        <v>12</v>
      </c>
      <c r="DD8" s="106"/>
      <c r="DE8" s="106"/>
      <c r="DF8" s="106"/>
      <c r="DG8" s="106"/>
      <c r="DH8" s="106"/>
      <c r="DI8" s="106"/>
      <c r="DJ8" s="106"/>
      <c r="DK8" s="106"/>
      <c r="DL8" s="106"/>
      <c r="DM8" s="106"/>
      <c r="DN8" s="106"/>
      <c r="DO8" s="106"/>
      <c r="DP8" s="106"/>
    </row>
    <row r="9" spans="2:120" ht="12" customHeight="1" x14ac:dyDescent="0.15">
      <c r="B9" s="573" t="s">
        <v>151</v>
      </c>
      <c r="C9" s="574"/>
      <c r="D9" s="574"/>
      <c r="E9" s="574"/>
      <c r="F9" s="574"/>
      <c r="G9" s="596" t="str">
        <f>ベース!R43</f>
        <v/>
      </c>
      <c r="H9" s="550" t="s">
        <v>500</v>
      </c>
      <c r="I9" s="551"/>
      <c r="J9" s="564" t="s">
        <v>502</v>
      </c>
      <c r="K9" s="243" t="str">
        <f>IF($G$9="","",IF($AQ$3=K11,$BB$9,IF($AQ$3&gt;K11,$BC$9,"")))</f>
        <v/>
      </c>
      <c r="L9" s="243" t="str">
        <f t="shared" ref="L9:V9" si="1">IF($G$9="","",IF($AQ$3=L11,$BB$9,IF($AQ$3&gt;L11,$BC$9,"")))</f>
        <v/>
      </c>
      <c r="M9" s="243" t="str">
        <f t="shared" si="1"/>
        <v/>
      </c>
      <c r="N9" s="243" t="str">
        <f t="shared" si="1"/>
        <v/>
      </c>
      <c r="O9" s="243" t="str">
        <f t="shared" si="1"/>
        <v/>
      </c>
      <c r="P9" s="243" t="str">
        <f t="shared" si="1"/>
        <v/>
      </c>
      <c r="Q9" s="243" t="str">
        <f t="shared" si="1"/>
        <v/>
      </c>
      <c r="R9" s="243" t="str">
        <f t="shared" si="1"/>
        <v/>
      </c>
      <c r="S9" s="243" t="str">
        <f t="shared" si="1"/>
        <v/>
      </c>
      <c r="T9" s="243" t="str">
        <f t="shared" si="1"/>
        <v/>
      </c>
      <c r="U9" s="243" t="str">
        <f t="shared" si="1"/>
        <v/>
      </c>
      <c r="V9" s="243" t="str">
        <f t="shared" si="1"/>
        <v/>
      </c>
      <c r="W9" s="115"/>
      <c r="X9" s="115"/>
      <c r="Y9" s="115"/>
      <c r="Z9" s="115"/>
      <c r="AA9" s="115"/>
      <c r="AB9" s="115"/>
      <c r="AC9" s="115"/>
      <c r="AD9" s="115"/>
      <c r="AE9" s="115"/>
      <c r="AF9" s="115"/>
      <c r="AG9" s="115"/>
      <c r="AH9" s="115"/>
      <c r="AI9" s="564" t="s">
        <v>504</v>
      </c>
      <c r="AJ9" s="769"/>
      <c r="AK9" s="770"/>
      <c r="AL9" s="770"/>
      <c r="AM9" s="770"/>
      <c r="AN9" s="770"/>
      <c r="AO9" s="771"/>
      <c r="AP9" s="766" t="s">
        <v>152</v>
      </c>
      <c r="AQ9" s="105"/>
      <c r="AR9" s="105"/>
      <c r="AS9" s="105"/>
      <c r="AT9" s="105"/>
      <c r="BB9" s="322" t="s">
        <v>534</v>
      </c>
      <c r="BC9" s="322" t="s">
        <v>535</v>
      </c>
      <c r="BQ9" s="375" t="s">
        <v>280</v>
      </c>
    </row>
    <row r="10" spans="2:120" ht="12" customHeight="1" x14ac:dyDescent="0.15">
      <c r="B10" s="575"/>
      <c r="C10" s="576"/>
      <c r="D10" s="576"/>
      <c r="E10" s="576"/>
      <c r="F10" s="576"/>
      <c r="G10" s="597"/>
      <c r="H10" s="552"/>
      <c r="I10" s="553"/>
      <c r="J10" s="565"/>
      <c r="K10" s="116" t="str">
        <f>IF(AND(K9="",COUNTIF(K12:K62,"")&lt;40),"X","")</f>
        <v/>
      </c>
      <c r="L10" s="116" t="str">
        <f t="shared" ref="L10:V10" si="2">IF(AND(L9="",COUNTIF(L12:L62,"")&lt;42),"X","")</f>
        <v/>
      </c>
      <c r="M10" s="116" t="str">
        <f t="shared" si="2"/>
        <v/>
      </c>
      <c r="N10" s="116" t="str">
        <f t="shared" si="2"/>
        <v/>
      </c>
      <c r="O10" s="116" t="str">
        <f t="shared" si="2"/>
        <v/>
      </c>
      <c r="P10" s="116" t="str">
        <f t="shared" si="2"/>
        <v/>
      </c>
      <c r="Q10" s="116" t="str">
        <f t="shared" si="2"/>
        <v/>
      </c>
      <c r="R10" s="116" t="str">
        <f t="shared" si="2"/>
        <v/>
      </c>
      <c r="S10" s="116" t="str">
        <f t="shared" si="2"/>
        <v/>
      </c>
      <c r="T10" s="116" t="str">
        <f t="shared" si="2"/>
        <v/>
      </c>
      <c r="U10" s="116" t="str">
        <f t="shared" si="2"/>
        <v/>
      </c>
      <c r="V10" s="116" t="str">
        <f t="shared" si="2"/>
        <v/>
      </c>
      <c r="W10" s="116"/>
      <c r="X10" s="116"/>
      <c r="Y10" s="116"/>
      <c r="Z10" s="116"/>
      <c r="AA10" s="116"/>
      <c r="AB10" s="116"/>
      <c r="AC10" s="116"/>
      <c r="AD10" s="116"/>
      <c r="AE10" s="116"/>
      <c r="AF10" s="116"/>
      <c r="AG10" s="116"/>
      <c r="AH10" s="116"/>
      <c r="AI10" s="565"/>
      <c r="AJ10" s="556" t="str">
        <f>IF(COUNTIF(K10:V10,"X")&gt;0,$BD$10,"")</f>
        <v/>
      </c>
      <c r="AK10" s="557"/>
      <c r="AL10" s="557"/>
      <c r="AM10" s="557"/>
      <c r="AN10" s="557"/>
      <c r="AO10" s="558"/>
      <c r="AP10" s="767"/>
      <c r="AQ10" s="105"/>
      <c r="AR10" s="105"/>
      <c r="AS10" s="105"/>
      <c r="AT10" s="105"/>
      <c r="BB10" s="322" t="s">
        <v>308</v>
      </c>
      <c r="BD10" s="322" t="s">
        <v>309</v>
      </c>
      <c r="BQ10" s="375">
        <v>1</v>
      </c>
      <c r="BR10" s="375">
        <v>2</v>
      </c>
      <c r="BS10" s="375">
        <v>3</v>
      </c>
      <c r="BT10" s="375">
        <v>4</v>
      </c>
      <c r="BU10" s="375">
        <v>5</v>
      </c>
      <c r="BV10" s="375" t="s">
        <v>22</v>
      </c>
      <c r="BW10" s="375" t="s">
        <v>23</v>
      </c>
      <c r="BX10" s="375" t="s">
        <v>24</v>
      </c>
    </row>
    <row r="11" spans="2:120" ht="12" customHeight="1" x14ac:dyDescent="0.15">
      <c r="B11" s="577"/>
      <c r="C11" s="578"/>
      <c r="D11" s="578"/>
      <c r="E11" s="578"/>
      <c r="F11" s="578"/>
      <c r="G11" s="598"/>
      <c r="H11" s="554"/>
      <c r="I11" s="555"/>
      <c r="J11" s="566"/>
      <c r="K11" s="260">
        <v>1</v>
      </c>
      <c r="L11" s="261">
        <v>2</v>
      </c>
      <c r="M11" s="261">
        <v>3</v>
      </c>
      <c r="N11" s="261">
        <v>4</v>
      </c>
      <c r="O11" s="261">
        <v>5</v>
      </c>
      <c r="P11" s="261">
        <v>6</v>
      </c>
      <c r="Q11" s="261">
        <v>7</v>
      </c>
      <c r="R11" s="261">
        <v>8</v>
      </c>
      <c r="S11" s="261">
        <v>9</v>
      </c>
      <c r="T11" s="261">
        <v>10</v>
      </c>
      <c r="U11" s="261">
        <v>11</v>
      </c>
      <c r="V11" s="261">
        <v>12</v>
      </c>
      <c r="W11" s="261"/>
      <c r="X11" s="261"/>
      <c r="Y11" s="261"/>
      <c r="Z11" s="261"/>
      <c r="AA11" s="261"/>
      <c r="AB11" s="261"/>
      <c r="AC11" s="261"/>
      <c r="AD11" s="261"/>
      <c r="AE11" s="261"/>
      <c r="AF11" s="261"/>
      <c r="AG11" s="261"/>
      <c r="AH11" s="261"/>
      <c r="AI11" s="566"/>
      <c r="AJ11" s="117"/>
      <c r="AK11" s="118"/>
      <c r="AL11" s="118"/>
      <c r="AM11" s="118"/>
      <c r="AN11" s="118"/>
      <c r="AO11" s="119"/>
      <c r="AP11" s="768"/>
      <c r="AQ11" s="105"/>
      <c r="AR11" s="105"/>
      <c r="AS11" s="105"/>
      <c r="AT11" s="105"/>
      <c r="BQ11" s="375">
        <v>0</v>
      </c>
      <c r="BR11" s="375">
        <v>1</v>
      </c>
    </row>
    <row r="12" spans="2:120" ht="15" customHeight="1" x14ac:dyDescent="0.15">
      <c r="B12" s="520" t="s">
        <v>153</v>
      </c>
      <c r="C12" s="593" t="s">
        <v>329</v>
      </c>
      <c r="D12" s="594"/>
      <c r="E12" s="594"/>
      <c r="F12" s="594"/>
      <c r="G12" s="594"/>
      <c r="H12" s="594"/>
      <c r="I12" s="595"/>
      <c r="J12" s="262" t="s">
        <v>505</v>
      </c>
      <c r="K12" s="120"/>
      <c r="L12" s="120"/>
      <c r="M12" s="120"/>
      <c r="N12" s="120"/>
      <c r="O12" s="120"/>
      <c r="P12" s="120"/>
      <c r="Q12" s="120"/>
      <c r="R12" s="120"/>
      <c r="S12" s="120"/>
      <c r="T12" s="120"/>
      <c r="U12" s="120"/>
      <c r="V12" s="120"/>
      <c r="W12" s="121"/>
      <c r="X12" s="121"/>
      <c r="Y12" s="121"/>
      <c r="Z12" s="121"/>
      <c r="AA12" s="121"/>
      <c r="AB12" s="121"/>
      <c r="AC12" s="121"/>
      <c r="AD12" s="121"/>
      <c r="AE12" s="121"/>
      <c r="AF12" s="121"/>
      <c r="AG12" s="121"/>
      <c r="AH12" s="121"/>
      <c r="AI12" s="262" t="s">
        <v>505</v>
      </c>
      <c r="AJ12" s="559"/>
      <c r="AK12" s="560"/>
      <c r="AL12" s="560"/>
      <c r="AM12" s="560"/>
      <c r="AN12" s="560"/>
      <c r="AO12" s="561"/>
      <c r="AP12" s="599"/>
      <c r="AQ12" s="105"/>
      <c r="AR12" s="105"/>
      <c r="AS12" s="105"/>
      <c r="AT12" s="105"/>
      <c r="BC12" s="322" t="s">
        <v>289</v>
      </c>
      <c r="BR12" s="375" t="s">
        <v>35</v>
      </c>
    </row>
    <row r="13" spans="2:120" ht="15" customHeight="1" x14ac:dyDescent="0.15">
      <c r="B13" s="521"/>
      <c r="C13" s="590" t="str">
        <f>IF(バルブ!R10=仕様書作成!BC12,仕様書作成!BC13,仕様書作成!BD13)</f>
        <v>この行は使用しません →→→</v>
      </c>
      <c r="D13" s="591"/>
      <c r="E13" s="591"/>
      <c r="F13" s="591"/>
      <c r="G13" s="591"/>
      <c r="H13" s="591"/>
      <c r="I13" s="592"/>
      <c r="J13" s="406" t="str">
        <f>IF(C13=BC13,BB13,"")</f>
        <v/>
      </c>
      <c r="K13" s="407"/>
      <c r="L13" s="407"/>
      <c r="M13" s="407"/>
      <c r="N13" s="407"/>
      <c r="O13" s="407"/>
      <c r="P13" s="407"/>
      <c r="Q13" s="407"/>
      <c r="R13" s="407"/>
      <c r="S13" s="407"/>
      <c r="T13" s="407"/>
      <c r="U13" s="407"/>
      <c r="V13" s="407"/>
      <c r="W13" s="121"/>
      <c r="X13" s="121"/>
      <c r="Y13" s="121"/>
      <c r="Z13" s="121"/>
      <c r="AA13" s="121"/>
      <c r="AB13" s="121"/>
      <c r="AC13" s="121"/>
      <c r="AD13" s="121"/>
      <c r="AE13" s="121"/>
      <c r="AF13" s="121"/>
      <c r="AG13" s="121"/>
      <c r="AH13" s="121"/>
      <c r="AI13" s="562" t="s">
        <v>505</v>
      </c>
      <c r="AJ13" s="567" t="str">
        <f>IF(バルブ!R10="0",仕様書作成!BF13,IF(バルブ!R10="1",仕様書作成!BE13,""))</f>
        <v/>
      </c>
      <c r="AK13" s="568"/>
      <c r="AL13" s="568"/>
      <c r="AM13" s="568"/>
      <c r="AN13" s="568"/>
      <c r="AO13" s="569"/>
      <c r="AP13" s="600"/>
      <c r="AQ13" s="105"/>
      <c r="AR13" s="105"/>
      <c r="AS13" s="105"/>
      <c r="AT13" s="105"/>
      <c r="BB13" s="12" t="s">
        <v>609</v>
      </c>
      <c r="BC13" s="12" t="s">
        <v>610</v>
      </c>
      <c r="BD13" s="12" t="s">
        <v>611</v>
      </c>
      <c r="BE13" s="12" t="s">
        <v>612</v>
      </c>
      <c r="BF13" s="12" t="s">
        <v>613</v>
      </c>
      <c r="BR13" s="375" t="s">
        <v>28</v>
      </c>
    </row>
    <row r="14" spans="2:120" ht="12" customHeight="1" x14ac:dyDescent="0.15">
      <c r="B14" s="521"/>
      <c r="C14" s="516" t="str">
        <f>IF(COUNTIF(K14:AH14,"X*")&gt;0,$BB$14,"")</f>
        <v/>
      </c>
      <c r="D14" s="517"/>
      <c r="E14" s="517"/>
      <c r="F14" s="517"/>
      <c r="G14" s="517"/>
      <c r="H14" s="517"/>
      <c r="I14" s="518"/>
      <c r="J14" s="408" t="str">
        <f>IF(AND(C13=BD13,COUNTA(K13:V13)&gt;0),1,"")</f>
        <v/>
      </c>
      <c r="K14" s="409" t="str">
        <f>IF(AND(ベース!$R$40="S",OR(仕様書作成!K12=2,仕様書作成!K12=3,仕様書作成!K12=4,仕様書作成!K12=5,仕様書作成!K12="A",仕様書作成!K12="B",仕様書作成!K12="C")),"XX",
IF(AND(OR(K12="A",K12="B",K12="C"),OR(バルブ!$R$10="1",K13=1)),"X",
IF(AND(バルブ!$R$7="10-",OR(仕様書作成!K12="A",仕様書作成!K12="B",仕様書作成!K12="C",仕様書作成!K13=1,AND(K12&lt;&gt;"",バルブ!$R$10="1"))),"X",
IF(AND(バルブ!$R$25="-X90",OR(AND(K12&lt;&gt;"",バルブ!$R$10="1"),K13=1)),"X",""))))</f>
        <v/>
      </c>
      <c r="L14" s="409" t="str">
        <f>IF(AND(ベース!$R$40="S",OR(仕様書作成!L12=2,仕様書作成!L12=3,仕様書作成!L12=4,仕様書作成!L12=5,仕様書作成!L12="A",仕様書作成!L12="B",仕様書作成!L12="C")),"XX",
IF(AND(OR(L12="A",L12="B",L12="C"),OR(バルブ!$R$10="1",L13=1)),"X",
IF(AND(バルブ!$R$7="10-",OR(仕様書作成!L12="A",仕様書作成!L12="B",仕様書作成!L12="C",仕様書作成!L13=1,AND(L12&lt;&gt;"",バルブ!$R$10="1"))),"X",
IF(AND(バルブ!$R$25="-X90",OR(AND(L12&lt;&gt;"",バルブ!$R$10="1"),L13=1)),"X",""))))</f>
        <v/>
      </c>
      <c r="M14" s="409" t="str">
        <f>IF(AND(ベース!$R$40="S",OR(仕様書作成!M12=2,仕様書作成!M12=3,仕様書作成!M12=4,仕様書作成!M12=5,仕様書作成!M12="A",仕様書作成!M12="B",仕様書作成!M12="C")),"XX",
IF(AND(OR(M12="A",M12="B",M12="C"),OR(バルブ!$R$10="1",M13=1)),"X",
IF(AND(バルブ!$R$7="10-",OR(仕様書作成!M12="A",仕様書作成!M12="B",仕様書作成!M12="C",仕様書作成!M13=1,AND(M12&lt;&gt;"",バルブ!$R$10="1"))),"X",
IF(AND(バルブ!$R$25="-X90",OR(AND(M12&lt;&gt;"",バルブ!$R$10="1"),M13=1)),"X",""))))</f>
        <v/>
      </c>
      <c r="N14" s="409" t="str">
        <f>IF(AND(ベース!$R$40="S",OR(仕様書作成!N12=2,仕様書作成!N12=3,仕様書作成!N12=4,仕様書作成!N12=5,仕様書作成!N12="A",仕様書作成!N12="B",仕様書作成!N12="C")),"XX",
IF(AND(OR(N12="A",N12="B",N12="C"),OR(バルブ!$R$10="1",N13=1)),"X",
IF(AND(バルブ!$R$7="10-",OR(仕様書作成!N12="A",仕様書作成!N12="B",仕様書作成!N12="C",仕様書作成!N13=1,AND(N12&lt;&gt;"",バルブ!$R$10="1"))),"X",
IF(AND(バルブ!$R$25="-X90",OR(AND(N12&lt;&gt;"",バルブ!$R$10="1"),N13=1)),"X",""))))</f>
        <v/>
      </c>
      <c r="O14" s="409" t="str">
        <f>IF(AND(ベース!$R$40="S",OR(仕様書作成!O12=2,仕様書作成!O12=3,仕様書作成!O12=4,仕様書作成!O12=5,仕様書作成!O12="A",仕様書作成!O12="B",仕様書作成!O12="C")),"XX",
IF(AND(OR(O12="A",O12="B",O12="C"),OR(バルブ!$R$10="1",O13=1)),"X",
IF(AND(バルブ!$R$7="10-",OR(仕様書作成!O12="A",仕様書作成!O12="B",仕様書作成!O12="C",仕様書作成!O13=1,AND(O12&lt;&gt;"",バルブ!$R$10="1"))),"X",
IF(AND(バルブ!$R$25="-X90",OR(AND(O12&lt;&gt;"",バルブ!$R$10="1"),O13=1)),"X",""))))</f>
        <v/>
      </c>
      <c r="P14" s="409" t="str">
        <f>IF(AND(ベース!$R$40="S",OR(仕様書作成!P12=2,仕様書作成!P12=3,仕様書作成!P12=4,仕様書作成!P12=5,仕様書作成!P12="A",仕様書作成!P12="B",仕様書作成!P12="C")),"XX",
IF(AND(OR(P12="A",P12="B",P12="C"),OR(バルブ!$R$10="1",P13=1)),"X",
IF(AND(バルブ!$R$7="10-",OR(仕様書作成!P12="A",仕様書作成!P12="B",仕様書作成!P12="C",仕様書作成!P13=1,AND(P12&lt;&gt;"",バルブ!$R$10="1"))),"X",
IF(AND(バルブ!$R$25="-X90",OR(AND(P12&lt;&gt;"",バルブ!$R$10="1"),P13=1)),"X",""))))</f>
        <v/>
      </c>
      <c r="Q14" s="409" t="str">
        <f>IF(AND(ベース!$R$40="S",OR(仕様書作成!Q12=2,仕様書作成!Q12=3,仕様書作成!Q12=4,仕様書作成!Q12=5,仕様書作成!Q12="A",仕様書作成!Q12="B",仕様書作成!Q12="C")),"XX",
IF(AND(OR(Q12="A",Q12="B",Q12="C"),OR(バルブ!$R$10="1",Q13=1)),"X",
IF(AND(バルブ!$R$7="10-",OR(仕様書作成!Q12="A",仕様書作成!Q12="B",仕様書作成!Q12="C",仕様書作成!Q13=1,AND(Q12&lt;&gt;"",バルブ!$R$10="1"))),"X",
IF(AND(バルブ!$R$25="-X90",OR(AND(Q12&lt;&gt;"",バルブ!$R$10="1"),Q13=1)),"X",""))))</f>
        <v/>
      </c>
      <c r="R14" s="409" t="str">
        <f>IF(AND(ベース!$R$40="S",OR(仕様書作成!R12=2,仕様書作成!R12=3,仕様書作成!R12=4,仕様書作成!R12=5,仕様書作成!R12="A",仕様書作成!R12="B",仕様書作成!R12="C")),"XX",
IF(AND(OR(R12="A",R12="B",R12="C"),OR(バルブ!$R$10="1",R13=1)),"X",
IF(AND(バルブ!$R$7="10-",OR(仕様書作成!R12="A",仕様書作成!R12="B",仕様書作成!R12="C",仕様書作成!R13=1,AND(R12&lt;&gt;"",バルブ!$R$10="1"))),"X",
IF(AND(バルブ!$R$25="-X90",OR(AND(R12&lt;&gt;"",バルブ!$R$10="1"),R13=1)),"X",""))))</f>
        <v/>
      </c>
      <c r="S14" s="409" t="str">
        <f>IF(AND(ベース!$R$40="S",OR(仕様書作成!S12=2,仕様書作成!S12=3,仕様書作成!S12=4,仕様書作成!S12=5,仕様書作成!S12="A",仕様書作成!S12="B",仕様書作成!S12="C")),"XX",
IF(AND(OR(S12="A",S12="B",S12="C"),OR(バルブ!$R$10="1",S13=1)),"X",
IF(AND(バルブ!$R$7="10-",OR(仕様書作成!S12="A",仕様書作成!S12="B",仕様書作成!S12="C",仕様書作成!S13=1,AND(S12&lt;&gt;"",バルブ!$R$10="1"))),"X",
IF(AND(バルブ!$R$25="-X90",OR(AND(S12&lt;&gt;"",バルブ!$R$10="1"),S13=1)),"X",""))))</f>
        <v/>
      </c>
      <c r="T14" s="409" t="str">
        <f>IF(AND(ベース!$R$40="S",OR(仕様書作成!T12=2,仕様書作成!T12=3,仕様書作成!T12=4,仕様書作成!T12=5,仕様書作成!T12="A",仕様書作成!T12="B",仕様書作成!T12="C")),"XX",
IF(AND(OR(T12="A",T12="B",T12="C"),OR(バルブ!$R$10="1",T13=1)),"X",
IF(AND(バルブ!$R$7="10-",OR(仕様書作成!T12="A",仕様書作成!T12="B",仕様書作成!T12="C",仕様書作成!T13=1,AND(T12&lt;&gt;"",バルブ!$R$10="1"))),"X",
IF(AND(バルブ!$R$25="-X90",OR(AND(T12&lt;&gt;"",バルブ!$R$10="1"),T13=1)),"X",""))))</f>
        <v/>
      </c>
      <c r="U14" s="409" t="str">
        <f>IF(AND(ベース!$R$40="S",OR(仕様書作成!U12=2,仕様書作成!U12=3,仕様書作成!U12=4,仕様書作成!U12=5,仕様書作成!U12="A",仕様書作成!U12="B",仕様書作成!U12="C")),"XX",
IF(AND(OR(U12="A",U12="B",U12="C"),OR(バルブ!$R$10="1",U13=1)),"X",
IF(AND(バルブ!$R$7="10-",OR(仕様書作成!U12="A",仕様書作成!U12="B",仕様書作成!U12="C",仕様書作成!U13=1,AND(U12&lt;&gt;"",バルブ!$R$10="1"))),"X",
IF(AND(バルブ!$R$25="-X90",OR(AND(U12&lt;&gt;"",バルブ!$R$10="1"),U13=1)),"X",""))))</f>
        <v/>
      </c>
      <c r="V14" s="409" t="str">
        <f>IF(AND(ベース!$R$40="S",OR(仕様書作成!V12=2,仕様書作成!V12=3,仕様書作成!V12=4,仕様書作成!V12=5,仕様書作成!V12="A",仕様書作成!V12="B",仕様書作成!V12="C")),"XX",
IF(AND(OR(V12="A",V12="B",V12="C"),OR(バルブ!$R$10="1",V13=1)),"X",
IF(AND(バルブ!$R$7="10-",OR(仕様書作成!V12="A",仕様書作成!V12="B",仕様書作成!V12="C",仕様書作成!V13=1,AND(V12&lt;&gt;"",バルブ!$R$10="1"))),"X",
IF(AND(バルブ!$R$25="-X90",OR(AND(V12&lt;&gt;"",バルブ!$R$10="1"),V13=1)),"X",""))))</f>
        <v/>
      </c>
      <c r="W14" s="122"/>
      <c r="X14" s="122"/>
      <c r="Y14" s="122"/>
      <c r="Z14" s="122"/>
      <c r="AA14" s="122"/>
      <c r="AB14" s="122"/>
      <c r="AC14" s="122"/>
      <c r="AD14" s="122"/>
      <c r="AE14" s="122"/>
      <c r="AF14" s="122"/>
      <c r="AG14" s="122"/>
      <c r="AH14" s="122"/>
      <c r="AI14" s="563"/>
      <c r="AJ14" s="495" t="str">
        <f>IF(COUNTIF(K14:AH14,"XX")&gt;0,$BD$14,IF(COUNTIF(K14:AH14,"X")&gt;0,$BE$14,IF(COUNTIF(K14:AH14,"XXX")&gt;0,$BC$14,"")))</f>
        <v/>
      </c>
      <c r="AK14" s="496"/>
      <c r="AL14" s="496"/>
      <c r="AM14" s="496"/>
      <c r="AN14" s="496"/>
      <c r="AO14" s="497"/>
      <c r="AP14" s="601"/>
      <c r="AQ14" s="105"/>
      <c r="AR14" s="105"/>
      <c r="AS14" s="105"/>
      <c r="AT14" s="105"/>
      <c r="BB14" s="322" t="s">
        <v>536</v>
      </c>
      <c r="BC14" s="322" t="s">
        <v>319</v>
      </c>
      <c r="BD14" s="322" t="s">
        <v>395</v>
      </c>
      <c r="BE14" s="322" t="s">
        <v>402</v>
      </c>
      <c r="BR14" s="375" t="s">
        <v>23</v>
      </c>
      <c r="BS14" s="375" t="s">
        <v>30</v>
      </c>
      <c r="CO14" s="375" t="s">
        <v>537</v>
      </c>
      <c r="CR14" s="295" t="str">
        <f>IF(K50="","","SY70M-"&amp;K51&amp;"-"&amp;K53)</f>
        <v/>
      </c>
      <c r="CS14" s="295" t="str">
        <f t="shared" ref="CS14:DC14" si="3">IF(L50="","","SY70M-"&amp;L51&amp;"-"&amp;L53)</f>
        <v/>
      </c>
      <c r="CT14" s="295" t="str">
        <f t="shared" si="3"/>
        <v/>
      </c>
      <c r="CU14" s="295" t="str">
        <f t="shared" si="3"/>
        <v/>
      </c>
      <c r="CV14" s="295" t="str">
        <f t="shared" si="3"/>
        <v/>
      </c>
      <c r="CW14" s="295" t="str">
        <f t="shared" si="3"/>
        <v/>
      </c>
      <c r="CX14" s="295" t="str">
        <f t="shared" si="3"/>
        <v/>
      </c>
      <c r="CY14" s="295" t="str">
        <f t="shared" si="3"/>
        <v/>
      </c>
      <c r="CZ14" s="295" t="str">
        <f t="shared" si="3"/>
        <v/>
      </c>
      <c r="DA14" s="295" t="str">
        <f t="shared" si="3"/>
        <v/>
      </c>
      <c r="DB14" s="295" t="str">
        <f t="shared" si="3"/>
        <v/>
      </c>
      <c r="DC14" s="295" t="str">
        <f t="shared" si="3"/>
        <v/>
      </c>
    </row>
    <row r="15" spans="2:120" ht="12" customHeight="1" x14ac:dyDescent="0.15">
      <c r="B15" s="521"/>
      <c r="C15" s="612" t="str">
        <f>IF(バルブ!R19=仕様書作成!BC16,仕様書作成!BC15,仕様書作成!BD15)</f>
        <v>　この行は使用しません →→→</v>
      </c>
      <c r="D15" s="613"/>
      <c r="E15" s="613"/>
      <c r="F15" s="613"/>
      <c r="G15" s="613"/>
      <c r="H15" s="613"/>
      <c r="I15" s="614"/>
      <c r="J15" s="299" t="str">
        <f>IF(バルブ!$T$19=仕様書作成!$BC$16,仕様書作成!$BB$15,"")</f>
        <v/>
      </c>
      <c r="K15" s="151"/>
      <c r="L15" s="151"/>
      <c r="M15" s="151"/>
      <c r="N15" s="151"/>
      <c r="O15" s="151"/>
      <c r="P15" s="151"/>
      <c r="Q15" s="151"/>
      <c r="R15" s="151"/>
      <c r="S15" s="151"/>
      <c r="T15" s="151"/>
      <c r="U15" s="151"/>
      <c r="V15" s="151"/>
      <c r="W15" s="152"/>
      <c r="X15" s="152"/>
      <c r="Y15" s="152"/>
      <c r="Z15" s="152"/>
      <c r="AA15" s="152"/>
      <c r="AB15" s="152"/>
      <c r="AC15" s="152"/>
      <c r="AD15" s="152"/>
      <c r="AE15" s="152"/>
      <c r="AF15" s="152"/>
      <c r="AG15" s="152"/>
      <c r="AH15" s="152"/>
      <c r="AI15" s="299" t="str">
        <f>IF(バルブ!$T$19=仕様書作成!$BC$16,仕様書作成!$BB$15,"")</f>
        <v/>
      </c>
      <c r="AJ15" s="621" t="str">
        <f>IF(AND($C$16=BE16,バルブ!T19=""),仕様書作成!BE15,IF(AND($C$16=BE16,バルブ!T19="D"),仕様書作成!BF15,IF(AND($C$16=BE16,バルブ!T19="E"),仕様書作成!BG15,IF(AND($C$16=BE16,バルブ!T19="F"),仕様書作成!BH15,""))))</f>
        <v/>
      </c>
      <c r="AK15" s="622"/>
      <c r="AL15" s="622"/>
      <c r="AM15" s="622"/>
      <c r="AN15" s="622"/>
      <c r="AO15" s="623"/>
      <c r="AP15" s="300"/>
      <c r="AQ15" s="105"/>
      <c r="AR15" s="105"/>
      <c r="AS15" s="105"/>
      <c r="AT15" s="105"/>
      <c r="BB15" s="12" t="s">
        <v>484</v>
      </c>
      <c r="BC15" s="12" t="s">
        <v>538</v>
      </c>
      <c r="BD15" s="12" t="s">
        <v>539</v>
      </c>
      <c r="BE15" s="12" t="s">
        <v>540</v>
      </c>
      <c r="BF15" s="12" t="s">
        <v>485</v>
      </c>
      <c r="BG15" s="12" t="s">
        <v>486</v>
      </c>
      <c r="BH15" s="12" t="s">
        <v>541</v>
      </c>
      <c r="BR15" s="375" t="s">
        <v>25</v>
      </c>
      <c r="BS15" s="375" t="s">
        <v>42</v>
      </c>
      <c r="BT15" s="375" t="s">
        <v>26</v>
      </c>
    </row>
    <row r="16" spans="2:120" ht="12" customHeight="1" x14ac:dyDescent="0.15">
      <c r="B16" s="521"/>
      <c r="C16" s="585" t="str">
        <f>IF(COUNTIF(K16:AH16,"-")&gt;0,$BD$16,IF(COUNTIF(K16:AH16,"X")&gt;0,$BE$16,""))</f>
        <v/>
      </c>
      <c r="D16" s="586"/>
      <c r="E16" s="586"/>
      <c r="F16" s="586"/>
      <c r="G16" s="586"/>
      <c r="H16" s="586"/>
      <c r="I16" s="587"/>
      <c r="J16" s="301"/>
      <c r="K16" s="145" t="str">
        <f>IF(AND($C$15=$BD$15,K15&lt;&gt;""),"X","")</f>
        <v/>
      </c>
      <c r="L16" s="145" t="str">
        <f t="shared" ref="L16:AH16" si="4">IF(AND($C$15=$BD$15,L15&lt;&gt;""),"X","")</f>
        <v/>
      </c>
      <c r="M16" s="145" t="str">
        <f t="shared" si="4"/>
        <v/>
      </c>
      <c r="N16" s="145" t="str">
        <f t="shared" si="4"/>
        <v/>
      </c>
      <c r="O16" s="145" t="str">
        <f t="shared" si="4"/>
        <v/>
      </c>
      <c r="P16" s="145" t="str">
        <f t="shared" si="4"/>
        <v/>
      </c>
      <c r="Q16" s="145" t="str">
        <f t="shared" si="4"/>
        <v/>
      </c>
      <c r="R16" s="145" t="str">
        <f t="shared" si="4"/>
        <v/>
      </c>
      <c r="S16" s="145" t="str">
        <f t="shared" si="4"/>
        <v/>
      </c>
      <c r="T16" s="145" t="str">
        <f t="shared" si="4"/>
        <v/>
      </c>
      <c r="U16" s="145" t="str">
        <f t="shared" si="4"/>
        <v/>
      </c>
      <c r="V16" s="145" t="str">
        <f t="shared" si="4"/>
        <v/>
      </c>
      <c r="W16" s="145" t="str">
        <f t="shared" si="4"/>
        <v/>
      </c>
      <c r="X16" s="145" t="str">
        <f t="shared" si="4"/>
        <v/>
      </c>
      <c r="Y16" s="145" t="str">
        <f t="shared" si="4"/>
        <v/>
      </c>
      <c r="Z16" s="145" t="str">
        <f t="shared" si="4"/>
        <v/>
      </c>
      <c r="AA16" s="145" t="str">
        <f t="shared" si="4"/>
        <v/>
      </c>
      <c r="AB16" s="145" t="str">
        <f t="shared" si="4"/>
        <v/>
      </c>
      <c r="AC16" s="145" t="str">
        <f t="shared" si="4"/>
        <v/>
      </c>
      <c r="AD16" s="145" t="str">
        <f t="shared" si="4"/>
        <v/>
      </c>
      <c r="AE16" s="145" t="str">
        <f t="shared" si="4"/>
        <v/>
      </c>
      <c r="AF16" s="145" t="str">
        <f t="shared" si="4"/>
        <v/>
      </c>
      <c r="AG16" s="145" t="str">
        <f t="shared" si="4"/>
        <v/>
      </c>
      <c r="AH16" s="145" t="str">
        <f t="shared" si="4"/>
        <v/>
      </c>
      <c r="AI16" s="301"/>
      <c r="AJ16" s="624"/>
      <c r="AK16" s="625"/>
      <c r="AL16" s="625"/>
      <c r="AM16" s="625"/>
      <c r="AN16" s="625"/>
      <c r="AO16" s="626"/>
      <c r="AP16" s="302"/>
      <c r="AQ16" s="105"/>
      <c r="AR16" s="105"/>
      <c r="AS16" s="105"/>
      <c r="AT16" s="105"/>
      <c r="BB16" s="12" t="s">
        <v>487</v>
      </c>
      <c r="BC16" s="12" t="s">
        <v>289</v>
      </c>
      <c r="BD16" s="12" t="s">
        <v>488</v>
      </c>
      <c r="BE16" s="12" t="s">
        <v>489</v>
      </c>
      <c r="BF16" s="12"/>
    </row>
    <row r="17" spans="2:120" ht="15" customHeight="1" x14ac:dyDescent="0.15">
      <c r="B17" s="521"/>
      <c r="C17" s="582" t="s">
        <v>243</v>
      </c>
      <c r="D17" s="583"/>
      <c r="E17" s="583"/>
      <c r="F17" s="583"/>
      <c r="G17" s="583"/>
      <c r="H17" s="583"/>
      <c r="I17" s="584"/>
      <c r="J17" s="588" t="s">
        <v>505</v>
      </c>
      <c r="K17" s="123"/>
      <c r="L17" s="123"/>
      <c r="M17" s="123"/>
      <c r="N17" s="123"/>
      <c r="O17" s="123"/>
      <c r="P17" s="123"/>
      <c r="Q17" s="123"/>
      <c r="R17" s="123"/>
      <c r="S17" s="123"/>
      <c r="T17" s="123"/>
      <c r="U17" s="123"/>
      <c r="V17" s="123"/>
      <c r="W17" s="123"/>
      <c r="X17" s="123"/>
      <c r="Y17" s="123"/>
      <c r="Z17" s="123"/>
      <c r="AA17" s="124"/>
      <c r="AB17" s="124"/>
      <c r="AC17" s="124"/>
      <c r="AD17" s="124"/>
      <c r="AE17" s="124"/>
      <c r="AF17" s="124"/>
      <c r="AG17" s="124"/>
      <c r="AH17" s="125"/>
      <c r="AI17" s="588" t="s">
        <v>505</v>
      </c>
      <c r="AJ17" s="500" t="s">
        <v>245</v>
      </c>
      <c r="AK17" s="501"/>
      <c r="AL17" s="501"/>
      <c r="AM17" s="501"/>
      <c r="AN17" s="501"/>
      <c r="AO17" s="502"/>
      <c r="AP17" s="263"/>
      <c r="AQ17" s="105"/>
      <c r="AR17" s="105"/>
      <c r="AS17" s="105"/>
      <c r="AT17" s="105"/>
      <c r="BR17" s="375" t="s">
        <v>124</v>
      </c>
    </row>
    <row r="18" spans="2:120" ht="12" customHeight="1" x14ac:dyDescent="0.15">
      <c r="B18" s="521"/>
      <c r="C18" s="579" t="str">
        <f>IF(COUNTIF(K18:AH18,"X")&gt;0,$BB$18,"")</f>
        <v/>
      </c>
      <c r="D18" s="580"/>
      <c r="E18" s="580"/>
      <c r="F18" s="580"/>
      <c r="G18" s="580"/>
      <c r="H18" s="580"/>
      <c r="I18" s="581"/>
      <c r="J18" s="589"/>
      <c r="K18" s="126" t="str">
        <f>IF(AND(ベース!$R$22&lt;&gt;"50R",仕様書作成!K17="R"),"X","")</f>
        <v/>
      </c>
      <c r="L18" s="126" t="str">
        <f>IF(AND(ベース!$R$22&lt;&gt;"50R",仕様書作成!L17="R"),"X","")</f>
        <v/>
      </c>
      <c r="M18" s="126" t="str">
        <f>IF(AND(ベース!$R$22&lt;&gt;"50R",仕様書作成!M17="R"),"X","")</f>
        <v/>
      </c>
      <c r="N18" s="126" t="str">
        <f>IF(AND(ベース!$R$22&lt;&gt;"50R",仕様書作成!N17="R"),"X","")</f>
        <v/>
      </c>
      <c r="O18" s="126" t="str">
        <f>IF(AND(ベース!$R$22&lt;&gt;"50R",仕様書作成!O17="R"),"X","")</f>
        <v/>
      </c>
      <c r="P18" s="126" t="str">
        <f>IF(AND(ベース!$R$22&lt;&gt;"50R",仕様書作成!P17="R"),"X","")</f>
        <v/>
      </c>
      <c r="Q18" s="126" t="str">
        <f>IF(AND(ベース!$R$22&lt;&gt;"50R",仕様書作成!Q17="R"),"X","")</f>
        <v/>
      </c>
      <c r="R18" s="126" t="str">
        <f>IF(AND(ベース!$R$22&lt;&gt;"50R",仕様書作成!R17="R"),"X","")</f>
        <v/>
      </c>
      <c r="S18" s="126" t="str">
        <f>IF(AND(ベース!$R$22&lt;&gt;"50R",仕様書作成!S17="R"),"X","")</f>
        <v/>
      </c>
      <c r="T18" s="126" t="str">
        <f>IF(AND(ベース!$R$22&lt;&gt;"50R",仕様書作成!T17="R"),"X","")</f>
        <v/>
      </c>
      <c r="U18" s="126" t="str">
        <f>IF(AND(ベース!$R$22&lt;&gt;"50R",仕様書作成!U17="R"),"X","")</f>
        <v/>
      </c>
      <c r="V18" s="126" t="str">
        <f>IF(AND(ベース!$R$22&lt;&gt;"50R",仕様書作成!V17="R"),"X","")</f>
        <v/>
      </c>
      <c r="W18" s="126"/>
      <c r="X18" s="126"/>
      <c r="Y18" s="126"/>
      <c r="Z18" s="126"/>
      <c r="AA18" s="126"/>
      <c r="AB18" s="126"/>
      <c r="AC18" s="126"/>
      <c r="AD18" s="126"/>
      <c r="AE18" s="126"/>
      <c r="AF18" s="126"/>
      <c r="AG18" s="126"/>
      <c r="AH18" s="126"/>
      <c r="AI18" s="611"/>
      <c r="AJ18" s="500"/>
      <c r="AK18" s="501"/>
      <c r="AL18" s="501"/>
      <c r="AM18" s="501"/>
      <c r="AN18" s="501"/>
      <c r="AO18" s="502"/>
      <c r="AP18" s="263"/>
      <c r="AQ18" s="105"/>
      <c r="AR18" s="105"/>
      <c r="AS18" s="105"/>
      <c r="AT18" s="105"/>
      <c r="BB18" s="322" t="s">
        <v>294</v>
      </c>
      <c r="BR18" s="375" t="s">
        <v>25</v>
      </c>
      <c r="BS18" s="375" t="s">
        <v>26</v>
      </c>
    </row>
    <row r="19" spans="2:120" ht="15" hidden="1" customHeight="1" x14ac:dyDescent="0.15">
      <c r="B19" s="521"/>
      <c r="C19" s="608" t="s">
        <v>266</v>
      </c>
      <c r="D19" s="609"/>
      <c r="E19" s="609"/>
      <c r="F19" s="609"/>
      <c r="G19" s="609"/>
      <c r="H19" s="609"/>
      <c r="I19" s="610"/>
      <c r="J19" s="611" t="s">
        <v>505</v>
      </c>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630" t="s">
        <v>505</v>
      </c>
      <c r="AJ19" s="500"/>
      <c r="AK19" s="501"/>
      <c r="AL19" s="501"/>
      <c r="AM19" s="501"/>
      <c r="AN19" s="501"/>
      <c r="AO19" s="502"/>
      <c r="AP19" s="263"/>
      <c r="AQ19" s="105"/>
      <c r="AR19" s="105"/>
      <c r="AS19" s="105"/>
      <c r="AT19" s="105"/>
      <c r="BR19" s="392" t="s">
        <v>621</v>
      </c>
      <c r="BS19" s="392" t="s">
        <v>645</v>
      </c>
      <c r="BT19" s="392" t="s">
        <v>622</v>
      </c>
      <c r="BU19" s="392" t="s">
        <v>623</v>
      </c>
      <c r="BV19" s="392" t="s">
        <v>646</v>
      </c>
      <c r="BW19" s="392" t="s">
        <v>647</v>
      </c>
      <c r="BX19" s="392" t="s">
        <v>628</v>
      </c>
      <c r="BY19" s="392" t="s">
        <v>629</v>
      </c>
      <c r="BZ19" s="392" t="s">
        <v>648</v>
      </c>
      <c r="CA19" s="375" t="s">
        <v>649</v>
      </c>
      <c r="CB19" s="392" t="s">
        <v>650</v>
      </c>
      <c r="CC19" s="392"/>
    </row>
    <row r="20" spans="2:120" ht="12" hidden="1" customHeight="1" x14ac:dyDescent="0.15">
      <c r="B20" s="521"/>
      <c r="C20" s="579" t="str">
        <f>IF(COUNTIF(K20:AH20,"X")&gt;0,$BB$20,"")</f>
        <v/>
      </c>
      <c r="D20" s="580"/>
      <c r="E20" s="580"/>
      <c r="F20" s="580"/>
      <c r="G20" s="580"/>
      <c r="H20" s="580"/>
      <c r="I20" s="581"/>
      <c r="J20" s="611"/>
      <c r="K20" s="128" t="str">
        <f t="shared" ref="K20:R20" si="5">IF(AND(OR(K12&lt;3,K12="A",K12="B",K12="C"),K13=0,OR(K19="H",K19=""))=TRUE,"",IF(K19="","","X"))</f>
        <v/>
      </c>
      <c r="L20" s="126" t="str">
        <f t="shared" si="5"/>
        <v/>
      </c>
      <c r="M20" s="126" t="str">
        <f t="shared" si="5"/>
        <v/>
      </c>
      <c r="N20" s="126" t="str">
        <f t="shared" si="5"/>
        <v/>
      </c>
      <c r="O20" s="126" t="str">
        <f t="shared" si="5"/>
        <v/>
      </c>
      <c r="P20" s="126" t="str">
        <f t="shared" si="5"/>
        <v/>
      </c>
      <c r="Q20" s="126" t="str">
        <f t="shared" si="5"/>
        <v/>
      </c>
      <c r="R20" s="126" t="str">
        <f t="shared" si="5"/>
        <v/>
      </c>
      <c r="S20" s="126" t="str">
        <f>IF(AND(OR(S12&lt;3,S12="A",S12="B",S12="C"),S13=0,OR(S19="H",S19=""))=TRUE,"",IF(S19="","","X"))</f>
        <v/>
      </c>
      <c r="T20" s="126" t="str">
        <f>IF(AND(OR(T12&lt;3,T12="A",T12="B",T12="C"),T13=0,OR(T19="H",T19=""))=TRUE,"",IF(T19="","","X"))</f>
        <v/>
      </c>
      <c r="U20" s="126" t="str">
        <f>IF(AND(OR(U12&lt;3,U12="A",U12="B",U12="C"),U13=0,OR(U19="H",U19=""))=TRUE,"",IF(U19="","","X"))</f>
        <v/>
      </c>
      <c r="V20" s="126" t="str">
        <f>IF(AND(OR(V12&lt;3,V12="A",V12="B",V12="C"),V13=0,OR(V19="H",V19=""))=TRUE,"",IF(V19="","","X"))</f>
        <v/>
      </c>
      <c r="W20" s="126"/>
      <c r="X20" s="126"/>
      <c r="Y20" s="126"/>
      <c r="Z20" s="126"/>
      <c r="AA20" s="126"/>
      <c r="AB20" s="126"/>
      <c r="AC20" s="126"/>
      <c r="AD20" s="126"/>
      <c r="AE20" s="126"/>
      <c r="AF20" s="126"/>
      <c r="AG20" s="126"/>
      <c r="AH20" s="126"/>
      <c r="AI20" s="589"/>
      <c r="AJ20" s="500"/>
      <c r="AK20" s="501"/>
      <c r="AL20" s="501"/>
      <c r="AM20" s="501"/>
      <c r="AN20" s="501"/>
      <c r="AO20" s="502"/>
      <c r="AP20" s="263"/>
      <c r="AQ20" s="105"/>
      <c r="AR20" s="105"/>
      <c r="AS20" s="105"/>
      <c r="AT20" s="105"/>
      <c r="BB20" s="322" t="s">
        <v>293</v>
      </c>
      <c r="BQ20" s="375" t="s">
        <v>624</v>
      </c>
      <c r="BR20" s="375" t="s">
        <v>625</v>
      </c>
      <c r="BS20" s="375" t="s">
        <v>626</v>
      </c>
      <c r="BT20" s="375" t="s">
        <v>627</v>
      </c>
      <c r="BU20" s="375" t="s">
        <v>630</v>
      </c>
      <c r="BV20" s="375" t="s">
        <v>631</v>
      </c>
      <c r="BW20" s="375" t="s">
        <v>632</v>
      </c>
    </row>
    <row r="21" spans="2:120" ht="15" customHeight="1" x14ac:dyDescent="0.15">
      <c r="B21" s="521"/>
      <c r="C21" s="608" t="s">
        <v>506</v>
      </c>
      <c r="D21" s="609"/>
      <c r="E21" s="609"/>
      <c r="F21" s="609"/>
      <c r="G21" s="609"/>
      <c r="H21" s="609"/>
      <c r="I21" s="610"/>
      <c r="J21" s="630" t="s">
        <v>505</v>
      </c>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630" t="s">
        <v>505</v>
      </c>
      <c r="AJ21" s="500"/>
      <c r="AK21" s="501"/>
      <c r="AL21" s="501"/>
      <c r="AM21" s="501"/>
      <c r="AN21" s="501"/>
      <c r="AO21" s="502"/>
      <c r="AP21" s="263"/>
      <c r="AQ21" s="105"/>
      <c r="AR21" s="105"/>
      <c r="AS21" s="105"/>
      <c r="AT21" s="105"/>
    </row>
    <row r="22" spans="2:120" ht="12" customHeight="1" x14ac:dyDescent="0.15">
      <c r="B22" s="521"/>
      <c r="C22" s="579" t="str">
        <f>IF(COUNTIF(K22:AH22,"X")&gt;0,$BB$22,"")</f>
        <v/>
      </c>
      <c r="D22" s="580"/>
      <c r="E22" s="580"/>
      <c r="F22" s="580"/>
      <c r="G22" s="580"/>
      <c r="H22" s="580"/>
      <c r="I22" s="581"/>
      <c r="J22" s="589"/>
      <c r="K22" s="128" t="str">
        <f>IF(AND(K13=0,K21="K")=TRUE,"X","")</f>
        <v/>
      </c>
      <c r="L22" s="126" t="str">
        <f t="shared" ref="L22:R22" si="6">IF(AND(L13=0,L21="K")=TRUE,"X","")</f>
        <v/>
      </c>
      <c r="M22" s="126" t="str">
        <f t="shared" si="6"/>
        <v/>
      </c>
      <c r="N22" s="126" t="str">
        <f t="shared" si="6"/>
        <v/>
      </c>
      <c r="O22" s="126" t="str">
        <f t="shared" si="6"/>
        <v/>
      </c>
      <c r="P22" s="126" t="str">
        <f t="shared" si="6"/>
        <v/>
      </c>
      <c r="Q22" s="126" t="str">
        <f t="shared" si="6"/>
        <v/>
      </c>
      <c r="R22" s="126" t="str">
        <f t="shared" si="6"/>
        <v/>
      </c>
      <c r="S22" s="126" t="str">
        <f>IF(AND(S13=0,S21="K")=TRUE,"X","")</f>
        <v/>
      </c>
      <c r="T22" s="126" t="str">
        <f>IF(AND(T13=0,T21="K")=TRUE,"X","")</f>
        <v/>
      </c>
      <c r="U22" s="126" t="str">
        <f>IF(AND(U13=0,U21="K")=TRUE,"X","")</f>
        <v/>
      </c>
      <c r="V22" s="126" t="str">
        <f>IF(AND(V13=0,V21="K")=TRUE,"X","")</f>
        <v/>
      </c>
      <c r="W22" s="126"/>
      <c r="X22" s="126"/>
      <c r="Y22" s="126"/>
      <c r="Z22" s="126"/>
      <c r="AA22" s="126"/>
      <c r="AB22" s="126"/>
      <c r="AC22" s="126"/>
      <c r="AD22" s="126"/>
      <c r="AE22" s="126"/>
      <c r="AF22" s="126"/>
      <c r="AG22" s="126"/>
      <c r="AH22" s="126"/>
      <c r="AI22" s="589"/>
      <c r="AJ22" s="500"/>
      <c r="AK22" s="501"/>
      <c r="AL22" s="501"/>
      <c r="AM22" s="501"/>
      <c r="AN22" s="501"/>
      <c r="AO22" s="502"/>
      <c r="AP22" s="263"/>
      <c r="AQ22" s="323"/>
      <c r="AR22" s="324"/>
      <c r="AS22" s="324"/>
      <c r="AT22" s="105"/>
      <c r="BB22" s="322" t="s">
        <v>293</v>
      </c>
      <c r="BQ22" s="375">
        <v>1</v>
      </c>
      <c r="BR22" s="375">
        <v>2</v>
      </c>
    </row>
    <row r="23" spans="2:120" ht="15" customHeight="1" x14ac:dyDescent="0.15">
      <c r="B23" s="521"/>
      <c r="C23" s="608" t="s">
        <v>244</v>
      </c>
      <c r="D23" s="609"/>
      <c r="E23" s="609"/>
      <c r="F23" s="609"/>
      <c r="G23" s="609"/>
      <c r="H23" s="609"/>
      <c r="I23" s="610"/>
      <c r="J23" s="630" t="s">
        <v>505</v>
      </c>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630" t="s">
        <v>505</v>
      </c>
      <c r="AJ23" s="500"/>
      <c r="AK23" s="501"/>
      <c r="AL23" s="501"/>
      <c r="AM23" s="501"/>
      <c r="AN23" s="501"/>
      <c r="AO23" s="502"/>
      <c r="AP23" s="263"/>
      <c r="AQ23" s="323"/>
      <c r="AR23" s="324"/>
      <c r="AS23" s="324"/>
      <c r="AT23" s="105"/>
      <c r="CR23" s="106" t="s">
        <v>823</v>
      </c>
      <c r="CS23" s="106" t="s">
        <v>154</v>
      </c>
      <c r="CT23" s="106" t="s">
        <v>155</v>
      </c>
      <c r="CU23" s="106" t="s">
        <v>156</v>
      </c>
      <c r="CV23" s="106" t="s">
        <v>157</v>
      </c>
      <c r="CW23" s="106" t="s">
        <v>158</v>
      </c>
      <c r="CX23" s="106" t="s">
        <v>159</v>
      </c>
      <c r="CY23" s="106" t="s">
        <v>160</v>
      </c>
      <c r="CZ23" s="106" t="s">
        <v>161</v>
      </c>
      <c r="DA23" s="106" t="s">
        <v>162</v>
      </c>
      <c r="DB23" s="106" t="s">
        <v>163</v>
      </c>
      <c r="DC23" s="106" t="s">
        <v>164</v>
      </c>
      <c r="DD23" s="106"/>
      <c r="DE23" s="106"/>
      <c r="DF23" s="106"/>
      <c r="DG23" s="106"/>
      <c r="DH23" s="106"/>
      <c r="DI23" s="106"/>
      <c r="DJ23" s="106"/>
      <c r="DK23" s="106"/>
      <c r="DL23" s="106"/>
      <c r="DM23" s="106"/>
      <c r="DN23" s="106"/>
      <c r="DO23" s="106"/>
      <c r="DP23" s="106"/>
    </row>
    <row r="24" spans="2:120" ht="12" hidden="1" customHeight="1" x14ac:dyDescent="0.15">
      <c r="B24" s="521"/>
      <c r="C24" s="618" t="str">
        <f>IF(COUNTIF(K24:AH24,"X")&gt;0,$BB$24,"")</f>
        <v/>
      </c>
      <c r="D24" s="619"/>
      <c r="E24" s="619"/>
      <c r="F24" s="619"/>
      <c r="G24" s="619"/>
      <c r="H24" s="619"/>
      <c r="I24" s="620"/>
      <c r="J24" s="611"/>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611"/>
      <c r="AJ24" s="500"/>
      <c r="AK24" s="501"/>
      <c r="AL24" s="501"/>
      <c r="AM24" s="501"/>
      <c r="AN24" s="501"/>
      <c r="AO24" s="502"/>
      <c r="AP24" s="263"/>
      <c r="AQ24" s="323"/>
      <c r="AR24" s="324"/>
      <c r="AS24" s="324"/>
      <c r="AT24" s="105"/>
      <c r="BB24" s="322" t="s">
        <v>293</v>
      </c>
      <c r="BQ24" s="375" t="s">
        <v>645</v>
      </c>
      <c r="BR24" s="375" t="s">
        <v>622</v>
      </c>
      <c r="BS24" s="375" t="s">
        <v>623</v>
      </c>
      <c r="BT24" s="375" t="s">
        <v>646</v>
      </c>
      <c r="BU24" s="375" t="s">
        <v>647</v>
      </c>
      <c r="BV24" s="375" t="s">
        <v>628</v>
      </c>
      <c r="BW24" s="375" t="s">
        <v>629</v>
      </c>
      <c r="CO24" s="375" t="s">
        <v>824</v>
      </c>
      <c r="CR24" s="106" t="str">
        <f>IF(K34="","","SY70M-38-1A-"&amp;K34)</f>
        <v/>
      </c>
      <c r="CS24" s="106" t="str">
        <f t="shared" ref="CS24:DC24" si="7">IF(L34="","","SY70M-38-1A-"&amp;L34)</f>
        <v/>
      </c>
      <c r="CT24" s="106" t="str">
        <f t="shared" si="7"/>
        <v/>
      </c>
      <c r="CU24" s="106" t="str">
        <f t="shared" si="7"/>
        <v/>
      </c>
      <c r="CV24" s="106" t="str">
        <f t="shared" si="7"/>
        <v/>
      </c>
      <c r="CW24" s="106" t="str">
        <f t="shared" si="7"/>
        <v/>
      </c>
      <c r="CX24" s="106" t="str">
        <f t="shared" si="7"/>
        <v/>
      </c>
      <c r="CY24" s="106" t="str">
        <f t="shared" si="7"/>
        <v/>
      </c>
      <c r="CZ24" s="106" t="str">
        <f t="shared" si="7"/>
        <v/>
      </c>
      <c r="DA24" s="106" t="str">
        <f t="shared" si="7"/>
        <v/>
      </c>
      <c r="DB24" s="106" t="str">
        <f t="shared" si="7"/>
        <v/>
      </c>
      <c r="DC24" s="106" t="str">
        <f t="shared" si="7"/>
        <v/>
      </c>
      <c r="DD24" s="106"/>
      <c r="DE24" s="106"/>
      <c r="DF24" s="106"/>
      <c r="DG24" s="106"/>
      <c r="DH24" s="106"/>
      <c r="DI24" s="106"/>
      <c r="DJ24" s="106"/>
      <c r="DK24" s="106"/>
      <c r="DL24" s="106"/>
      <c r="DM24" s="106"/>
      <c r="DN24" s="106"/>
      <c r="DO24" s="106"/>
      <c r="DP24" s="106"/>
    </row>
    <row r="25" spans="2:120" ht="12" customHeight="1" x14ac:dyDescent="0.15">
      <c r="B25" s="522"/>
      <c r="C25" s="627" t="str">
        <f>IF(COUNTIF(K25:AH25,"X")&gt;0,$BB$25,"")</f>
        <v/>
      </c>
      <c r="D25" s="628"/>
      <c r="E25" s="628"/>
      <c r="F25" s="628"/>
      <c r="G25" s="628"/>
      <c r="H25" s="628"/>
      <c r="I25" s="629"/>
      <c r="J25" s="631"/>
      <c r="K25" s="130" t="str">
        <f>IF(AND(OR(バルブ!$R$16=$BC$25,バルブ!$R$16="R",バルブ!$R$16="S",バルブ!$R$16="U",バルブ!$R$16="NS"),仕様書作成!K23="T")=TRUE,"X","")</f>
        <v/>
      </c>
      <c r="L25" s="130" t="str">
        <f>IF(AND(OR(バルブ!$R$16=$BC$25,バルブ!$R$16="R",バルブ!$R$16="S",バルブ!$R$16="U",バルブ!$R$16="NS"),仕様書作成!L23="T")=TRUE,"X","")</f>
        <v/>
      </c>
      <c r="M25" s="130" t="str">
        <f>IF(AND(OR(バルブ!$R$16=$BC$25,バルブ!$R$16="R",バルブ!$R$16="S",バルブ!$R$16="U",バルブ!$R$16="NS"),仕様書作成!M23="T")=TRUE,"X","")</f>
        <v/>
      </c>
      <c r="N25" s="130" t="str">
        <f>IF(AND(OR(バルブ!$R$16=$BC$25,バルブ!$R$16="R",バルブ!$R$16="S",バルブ!$R$16="U",バルブ!$R$16="NS"),仕様書作成!N23="T")=TRUE,"X","")</f>
        <v/>
      </c>
      <c r="O25" s="130" t="str">
        <f>IF(AND(OR(バルブ!$R$16=$BC$25,バルブ!$R$16="R",バルブ!$R$16="S",バルブ!$R$16="U",バルブ!$R$16="NS"),仕様書作成!O23="T")=TRUE,"X","")</f>
        <v/>
      </c>
      <c r="P25" s="130" t="str">
        <f>IF(AND(OR(バルブ!$R$16=$BC$25,バルブ!$R$16="R",バルブ!$R$16="S",バルブ!$R$16="U",バルブ!$R$16="NS"),仕様書作成!P23="T")=TRUE,"X","")</f>
        <v/>
      </c>
      <c r="Q25" s="130" t="str">
        <f>IF(AND(OR(バルブ!$R$16=$BC$25,バルブ!$R$16="R",バルブ!$R$16="S",バルブ!$R$16="U",バルブ!$R$16="NS"),仕様書作成!Q23="T")=TRUE,"X","")</f>
        <v/>
      </c>
      <c r="R25" s="130" t="str">
        <f>IF(AND(OR(バルブ!$R$16=$BC$25,バルブ!$R$16="R",バルブ!$R$16="S",バルブ!$R$16="U",バルブ!$R$16="NS"),仕様書作成!R23="T")=TRUE,"X","")</f>
        <v/>
      </c>
      <c r="S25" s="130" t="str">
        <f>IF(AND(OR(バルブ!$R$16=$BC$25,バルブ!$R$16="R",バルブ!$R$16="S",バルブ!$R$16="U",バルブ!$R$16="NS"),仕様書作成!S23="T")=TRUE,"X","")</f>
        <v/>
      </c>
      <c r="T25" s="130" t="str">
        <f>IF(AND(OR(バルブ!$R$16=$BC$25,バルブ!$R$16="R",バルブ!$R$16="S",バルブ!$R$16="U",バルブ!$R$16="NS"),仕様書作成!T23="T")=TRUE,"X","")</f>
        <v/>
      </c>
      <c r="U25" s="130" t="str">
        <f>IF(AND(OR(バルブ!$R$16=$BC$25,バルブ!$R$16="R",バルブ!$R$16="S",バルブ!$R$16="U",バルブ!$R$16="NS"),仕様書作成!U23="T")=TRUE,"X","")</f>
        <v/>
      </c>
      <c r="V25" s="130" t="str">
        <f>IF(AND(OR(バルブ!$R$16=$BC$25,バルブ!$R$16="R",バルブ!$R$16="S",バルブ!$R$16="U",バルブ!$R$16="NS"),仕様書作成!V23="T")=TRUE,"X","")</f>
        <v/>
      </c>
      <c r="W25" s="130"/>
      <c r="X25" s="130"/>
      <c r="Y25" s="130"/>
      <c r="Z25" s="130"/>
      <c r="AA25" s="130"/>
      <c r="AB25" s="130"/>
      <c r="AC25" s="130"/>
      <c r="AD25" s="130"/>
      <c r="AE25" s="130"/>
      <c r="AF25" s="130"/>
      <c r="AG25" s="130"/>
      <c r="AH25" s="130"/>
      <c r="AI25" s="631"/>
      <c r="AJ25" s="503"/>
      <c r="AK25" s="504"/>
      <c r="AL25" s="504"/>
      <c r="AM25" s="504"/>
      <c r="AN25" s="504"/>
      <c r="AO25" s="505"/>
      <c r="AP25" s="264"/>
      <c r="AQ25" s="324"/>
      <c r="AR25" s="324"/>
      <c r="AS25" s="324"/>
      <c r="AT25" s="105"/>
      <c r="BB25" s="322" t="s">
        <v>295</v>
      </c>
      <c r="BC25" s="322" t="s">
        <v>98</v>
      </c>
      <c r="BQ25" s="375" t="s">
        <v>662</v>
      </c>
      <c r="BR25" s="375" t="s">
        <v>663</v>
      </c>
      <c r="BS25" s="375" t="s">
        <v>664</v>
      </c>
      <c r="BT25" s="375" t="s">
        <v>665</v>
      </c>
      <c r="BU25" s="375" t="s">
        <v>666</v>
      </c>
      <c r="CO25" s="375" t="s">
        <v>825</v>
      </c>
      <c r="CR25" s="106" t="str">
        <f>IF(K35="","","SY70M-38-2A-"&amp;K35)</f>
        <v/>
      </c>
      <c r="CS25" s="106" t="str">
        <f t="shared" ref="CS25:DC25" si="8">IF(L35="","","SY70M-38-2A-"&amp;L35)</f>
        <v/>
      </c>
      <c r="CT25" s="106" t="str">
        <f t="shared" si="8"/>
        <v/>
      </c>
      <c r="CU25" s="106" t="str">
        <f t="shared" si="8"/>
        <v/>
      </c>
      <c r="CV25" s="106" t="str">
        <f t="shared" si="8"/>
        <v/>
      </c>
      <c r="CW25" s="106" t="str">
        <f t="shared" si="8"/>
        <v/>
      </c>
      <c r="CX25" s="106" t="str">
        <f t="shared" si="8"/>
        <v/>
      </c>
      <c r="CY25" s="106" t="str">
        <f t="shared" si="8"/>
        <v/>
      </c>
      <c r="CZ25" s="106" t="str">
        <f t="shared" si="8"/>
        <v/>
      </c>
      <c r="DA25" s="106" t="str">
        <f t="shared" si="8"/>
        <v/>
      </c>
      <c r="DB25" s="106" t="str">
        <f t="shared" si="8"/>
        <v/>
      </c>
      <c r="DC25" s="106" t="str">
        <f t="shared" si="8"/>
        <v/>
      </c>
      <c r="DD25" s="106"/>
      <c r="DE25" s="106"/>
      <c r="DF25" s="106"/>
      <c r="DG25" s="106"/>
      <c r="DH25" s="106"/>
      <c r="DI25" s="106"/>
      <c r="DJ25" s="106"/>
      <c r="DK25" s="106"/>
      <c r="DL25" s="106"/>
      <c r="DM25" s="106"/>
      <c r="DN25" s="106"/>
      <c r="DO25" s="106"/>
      <c r="DP25" s="106"/>
    </row>
    <row r="26" spans="2:120" ht="15" customHeight="1" x14ac:dyDescent="0.15">
      <c r="B26" s="675" t="s">
        <v>263</v>
      </c>
      <c r="C26" s="678" t="s">
        <v>264</v>
      </c>
      <c r="D26" s="679"/>
      <c r="E26" s="679"/>
      <c r="F26" s="679"/>
      <c r="G26" s="679"/>
      <c r="H26" s="679"/>
      <c r="I26" s="680"/>
      <c r="J26" s="681" t="s">
        <v>102</v>
      </c>
      <c r="K26" s="131"/>
      <c r="L26" s="131"/>
      <c r="M26" s="131"/>
      <c r="N26" s="131"/>
      <c r="O26" s="131"/>
      <c r="P26" s="131"/>
      <c r="Q26" s="131"/>
      <c r="R26" s="131"/>
      <c r="S26" s="131"/>
      <c r="T26" s="131"/>
      <c r="U26" s="131"/>
      <c r="V26" s="131"/>
      <c r="W26" s="131"/>
      <c r="X26" s="131"/>
      <c r="Y26" s="131"/>
      <c r="Z26" s="131"/>
      <c r="AA26" s="132"/>
      <c r="AB26" s="132"/>
      <c r="AC26" s="132"/>
      <c r="AD26" s="132"/>
      <c r="AE26" s="132"/>
      <c r="AF26" s="132"/>
      <c r="AG26" s="132"/>
      <c r="AH26" s="132"/>
      <c r="AI26" s="681" t="s">
        <v>102</v>
      </c>
      <c r="AJ26" s="615" t="s">
        <v>165</v>
      </c>
      <c r="AK26" s="616"/>
      <c r="AL26" s="616"/>
      <c r="AM26" s="616"/>
      <c r="AN26" s="616"/>
      <c r="AO26" s="617"/>
      <c r="AP26" s="265"/>
      <c r="AQ26" s="324"/>
      <c r="AR26" s="324"/>
      <c r="AS26" s="324"/>
      <c r="AT26" s="105"/>
      <c r="BQ26" s="375" t="s">
        <v>826</v>
      </c>
      <c r="BR26" s="375" t="s">
        <v>827</v>
      </c>
      <c r="CO26" s="375" t="s">
        <v>828</v>
      </c>
      <c r="CR26" s="106" t="str">
        <f>IF(K37="","","SY70M-38-3A-"&amp;K37)</f>
        <v/>
      </c>
      <c r="CS26" s="106" t="str">
        <f t="shared" ref="CS26:DC26" si="9">IF(L37="","","SY70M-38-3A-"&amp;L37)</f>
        <v/>
      </c>
      <c r="CT26" s="106" t="str">
        <f t="shared" si="9"/>
        <v/>
      </c>
      <c r="CU26" s="106" t="str">
        <f t="shared" si="9"/>
        <v/>
      </c>
      <c r="CV26" s="106" t="str">
        <f t="shared" si="9"/>
        <v/>
      </c>
      <c r="CW26" s="106" t="str">
        <f t="shared" si="9"/>
        <v/>
      </c>
      <c r="CX26" s="106" t="str">
        <f t="shared" si="9"/>
        <v/>
      </c>
      <c r="CY26" s="106" t="str">
        <f t="shared" si="9"/>
        <v/>
      </c>
      <c r="CZ26" s="106" t="str">
        <f t="shared" si="9"/>
        <v/>
      </c>
      <c r="DA26" s="106" t="str">
        <f t="shared" si="9"/>
        <v/>
      </c>
      <c r="DB26" s="106" t="str">
        <f t="shared" si="9"/>
        <v/>
      </c>
      <c r="DC26" s="106" t="str">
        <f t="shared" si="9"/>
        <v/>
      </c>
      <c r="DD26" s="106"/>
      <c r="DE26" s="106"/>
      <c r="DF26" s="106"/>
      <c r="DG26" s="106"/>
      <c r="DH26" s="106"/>
      <c r="DI26" s="106"/>
      <c r="DJ26" s="106"/>
      <c r="DK26" s="106"/>
      <c r="DL26" s="106"/>
      <c r="DM26" s="106"/>
      <c r="DN26" s="106"/>
      <c r="DO26" s="106"/>
      <c r="DP26" s="106"/>
    </row>
    <row r="27" spans="2:120" ht="15" customHeight="1" x14ac:dyDescent="0.15">
      <c r="B27" s="676"/>
      <c r="C27" s="684" t="s">
        <v>166</v>
      </c>
      <c r="D27" s="685"/>
      <c r="E27" s="686"/>
      <c r="F27" s="668" t="s">
        <v>507</v>
      </c>
      <c r="G27" s="669"/>
      <c r="H27" s="669"/>
      <c r="I27" s="670"/>
      <c r="J27" s="682"/>
      <c r="K27" s="133"/>
      <c r="L27" s="133"/>
      <c r="M27" s="133"/>
      <c r="N27" s="133"/>
      <c r="O27" s="133"/>
      <c r="P27" s="133"/>
      <c r="Q27" s="133"/>
      <c r="R27" s="133"/>
      <c r="S27" s="133"/>
      <c r="T27" s="133"/>
      <c r="U27" s="133"/>
      <c r="V27" s="133"/>
      <c r="W27" s="133"/>
      <c r="X27" s="133"/>
      <c r="Y27" s="133"/>
      <c r="Z27" s="133"/>
      <c r="AA27" s="134"/>
      <c r="AB27" s="134"/>
      <c r="AC27" s="134"/>
      <c r="AD27" s="134"/>
      <c r="AE27" s="134"/>
      <c r="AF27" s="134"/>
      <c r="AG27" s="134"/>
      <c r="AH27" s="134"/>
      <c r="AI27" s="682"/>
      <c r="AJ27" s="489"/>
      <c r="AK27" s="490"/>
      <c r="AL27" s="490"/>
      <c r="AM27" s="490"/>
      <c r="AN27" s="490"/>
      <c r="AO27" s="491"/>
      <c r="AP27" s="265"/>
      <c r="AQ27" s="323"/>
      <c r="AR27" s="324"/>
      <c r="AS27" s="324"/>
      <c r="AT27" s="105"/>
      <c r="BP27" s="373"/>
      <c r="BQ27" s="373" t="s">
        <v>829</v>
      </c>
      <c r="CO27" s="375" t="s">
        <v>830</v>
      </c>
      <c r="CR27" s="106"/>
      <c r="CS27" s="106"/>
      <c r="CT27" s="106"/>
      <c r="CU27" s="106"/>
      <c r="CV27" s="106"/>
      <c r="CW27" s="106"/>
      <c r="CX27" s="106"/>
      <c r="CY27" s="106"/>
      <c r="CZ27" s="106"/>
      <c r="DA27" s="106"/>
      <c r="DB27" s="106"/>
      <c r="DC27" s="106"/>
      <c r="DD27" s="106"/>
      <c r="DE27" s="106"/>
      <c r="DF27" s="106"/>
      <c r="DG27" s="106"/>
      <c r="DH27" s="106"/>
      <c r="DI27" s="106"/>
      <c r="DJ27" s="106"/>
      <c r="DK27" s="106"/>
      <c r="DL27" s="106"/>
      <c r="DM27" s="106"/>
      <c r="DN27" s="106"/>
      <c r="DO27" s="106"/>
      <c r="DP27" s="106"/>
    </row>
    <row r="28" spans="2:120" ht="15" customHeight="1" x14ac:dyDescent="0.15">
      <c r="B28" s="677"/>
      <c r="C28" s="687"/>
      <c r="D28" s="688"/>
      <c r="E28" s="689"/>
      <c r="F28" s="668" t="s">
        <v>508</v>
      </c>
      <c r="G28" s="669"/>
      <c r="H28" s="669"/>
      <c r="I28" s="670"/>
      <c r="J28" s="683"/>
      <c r="K28" s="135"/>
      <c r="L28" s="135"/>
      <c r="M28" s="135"/>
      <c r="N28" s="135"/>
      <c r="O28" s="135"/>
      <c r="P28" s="135"/>
      <c r="Q28" s="135"/>
      <c r="R28" s="135"/>
      <c r="S28" s="135"/>
      <c r="T28" s="135"/>
      <c r="U28" s="135"/>
      <c r="V28" s="135"/>
      <c r="W28" s="136"/>
      <c r="X28" s="136"/>
      <c r="Y28" s="136"/>
      <c r="Z28" s="136"/>
      <c r="AA28" s="136"/>
      <c r="AB28" s="136"/>
      <c r="AC28" s="136"/>
      <c r="AD28" s="136"/>
      <c r="AE28" s="136"/>
      <c r="AF28" s="136"/>
      <c r="AG28" s="136"/>
      <c r="AH28" s="136"/>
      <c r="AI28" s="683"/>
      <c r="AJ28" s="486"/>
      <c r="AK28" s="487"/>
      <c r="AL28" s="487"/>
      <c r="AM28" s="487"/>
      <c r="AN28" s="487"/>
      <c r="AO28" s="488"/>
      <c r="AP28" s="266"/>
      <c r="AQ28" s="323"/>
      <c r="AR28" s="324"/>
      <c r="AS28" s="324"/>
      <c r="AT28" s="105"/>
      <c r="CO28" s="375" t="s">
        <v>831</v>
      </c>
      <c r="CR28" s="106" t="str">
        <f>IF(K40="","","SY70M-39-1A-"&amp;K40)</f>
        <v/>
      </c>
      <c r="CS28" s="106" t="str">
        <f t="shared" ref="CS28:DC28" si="10">IF(L40="","","SY70M-39-1A-"&amp;L40)</f>
        <v/>
      </c>
      <c r="CT28" s="106" t="str">
        <f t="shared" si="10"/>
        <v/>
      </c>
      <c r="CU28" s="106" t="str">
        <f t="shared" si="10"/>
        <v/>
      </c>
      <c r="CV28" s="106" t="str">
        <f t="shared" si="10"/>
        <v/>
      </c>
      <c r="CW28" s="106" t="str">
        <f t="shared" si="10"/>
        <v/>
      </c>
      <c r="CX28" s="106" t="str">
        <f t="shared" si="10"/>
        <v/>
      </c>
      <c r="CY28" s="106" t="str">
        <f t="shared" si="10"/>
        <v/>
      </c>
      <c r="CZ28" s="106" t="str">
        <f t="shared" si="10"/>
        <v/>
      </c>
      <c r="DA28" s="106" t="str">
        <f t="shared" si="10"/>
        <v/>
      </c>
      <c r="DB28" s="106" t="str">
        <f t="shared" si="10"/>
        <v/>
      </c>
      <c r="DC28" s="106" t="str">
        <f t="shared" si="10"/>
        <v/>
      </c>
      <c r="DD28" s="106"/>
      <c r="DE28" s="106"/>
      <c r="DF28" s="106"/>
      <c r="DG28" s="106"/>
      <c r="DH28" s="106"/>
      <c r="DI28" s="106"/>
      <c r="DJ28" s="106"/>
      <c r="DK28" s="106"/>
      <c r="DL28" s="106"/>
      <c r="DM28" s="106"/>
      <c r="DN28" s="106"/>
      <c r="DO28" s="106"/>
      <c r="DP28" s="106"/>
    </row>
    <row r="29" spans="2:120" ht="15" customHeight="1" x14ac:dyDescent="0.15">
      <c r="B29" s="520"/>
      <c r="C29" s="602" t="s">
        <v>509</v>
      </c>
      <c r="D29" s="603"/>
      <c r="E29" s="603"/>
      <c r="F29" s="603"/>
      <c r="G29" s="603"/>
      <c r="H29" s="603"/>
      <c r="I29" s="604"/>
      <c r="J29" s="588" t="s">
        <v>102</v>
      </c>
      <c r="K29" s="194"/>
      <c r="L29" s="194"/>
      <c r="M29" s="194"/>
      <c r="N29" s="194"/>
      <c r="O29" s="194"/>
      <c r="P29" s="194"/>
      <c r="Q29" s="194"/>
      <c r="R29" s="194"/>
      <c r="S29" s="194"/>
      <c r="T29" s="194"/>
      <c r="U29" s="194"/>
      <c r="V29" s="194"/>
      <c r="W29" s="194"/>
      <c r="X29" s="194"/>
      <c r="Y29" s="194"/>
      <c r="Z29" s="194"/>
      <c r="AA29" s="194"/>
      <c r="AB29" s="194"/>
      <c r="AC29" s="194"/>
      <c r="AD29" s="194"/>
      <c r="AE29" s="194"/>
      <c r="AF29" s="194"/>
      <c r="AG29" s="194"/>
      <c r="AH29" s="194"/>
      <c r="AI29" s="588" t="s">
        <v>102</v>
      </c>
      <c r="AJ29" s="665" t="s">
        <v>635</v>
      </c>
      <c r="AK29" s="666"/>
      <c r="AL29" s="666"/>
      <c r="AM29" s="666"/>
      <c r="AN29" s="666"/>
      <c r="AO29" s="667"/>
      <c r="AP29" s="267" t="str">
        <f>IF(COUNTA(K29:AH29)=0,"",COUNTA(K29:AH29))</f>
        <v/>
      </c>
      <c r="AQ29" s="323"/>
      <c r="AR29" s="324"/>
      <c r="AS29" s="324"/>
      <c r="AT29" s="105"/>
      <c r="CO29" s="375" t="s">
        <v>832</v>
      </c>
      <c r="CR29" s="106" t="str">
        <f>IF(K41="","","SY70M-39-2A-"&amp;K41)</f>
        <v/>
      </c>
      <c r="CS29" s="106" t="str">
        <f t="shared" ref="CS29:DC29" si="11">IF(L41="","","SY70M-39-2A-"&amp;L41)</f>
        <v/>
      </c>
      <c r="CT29" s="106" t="str">
        <f t="shared" si="11"/>
        <v/>
      </c>
      <c r="CU29" s="106" t="str">
        <f t="shared" si="11"/>
        <v/>
      </c>
      <c r="CV29" s="106" t="str">
        <f t="shared" si="11"/>
        <v/>
      </c>
      <c r="CW29" s="106" t="str">
        <f t="shared" si="11"/>
        <v/>
      </c>
      <c r="CX29" s="106" t="str">
        <f t="shared" si="11"/>
        <v/>
      </c>
      <c r="CY29" s="106" t="str">
        <f t="shared" si="11"/>
        <v/>
      </c>
      <c r="CZ29" s="106" t="str">
        <f t="shared" si="11"/>
        <v/>
      </c>
      <c r="DA29" s="106" t="str">
        <f t="shared" si="11"/>
        <v/>
      </c>
      <c r="DB29" s="106" t="str">
        <f t="shared" si="11"/>
        <v/>
      </c>
      <c r="DC29" s="106" t="str">
        <f t="shared" si="11"/>
        <v/>
      </c>
      <c r="DD29" s="106"/>
      <c r="DE29" s="106"/>
      <c r="DF29" s="106"/>
      <c r="DG29" s="106"/>
      <c r="DH29" s="106"/>
      <c r="DI29" s="106"/>
      <c r="DJ29" s="106"/>
      <c r="DK29" s="106"/>
      <c r="DL29" s="106"/>
      <c r="DM29" s="106"/>
      <c r="DN29" s="106"/>
      <c r="DO29" s="106"/>
      <c r="DP29" s="106"/>
    </row>
    <row r="30" spans="2:120" ht="12" customHeight="1" x14ac:dyDescent="0.15">
      <c r="B30" s="653"/>
      <c r="C30" s="605" t="str">
        <f>IF(COUNTIF(K30:AH30,"X")&gt;0,$BB$30,"")</f>
        <v/>
      </c>
      <c r="D30" s="606"/>
      <c r="E30" s="606"/>
      <c r="F30" s="606"/>
      <c r="G30" s="606"/>
      <c r="H30" s="606"/>
      <c r="I30" s="607"/>
      <c r="J30" s="765"/>
      <c r="K30" s="137" t="str">
        <f>IF(AND(AND(K12&lt;&gt;"",K13&lt;&gt;""),K29="O")=TRUE,"X","")</f>
        <v/>
      </c>
      <c r="L30" s="137" t="str">
        <f t="shared" ref="L30:V30" si="12">IF(AND(AND(L12&lt;&gt;"",L13&lt;&gt;""),L29="O")=TRUE,"X","")</f>
        <v/>
      </c>
      <c r="M30" s="137" t="str">
        <f t="shared" si="12"/>
        <v/>
      </c>
      <c r="N30" s="137" t="str">
        <f t="shared" si="12"/>
        <v/>
      </c>
      <c r="O30" s="137" t="str">
        <f t="shared" si="12"/>
        <v/>
      </c>
      <c r="P30" s="137" t="str">
        <f t="shared" si="12"/>
        <v/>
      </c>
      <c r="Q30" s="137" t="str">
        <f t="shared" si="12"/>
        <v/>
      </c>
      <c r="R30" s="137" t="str">
        <f t="shared" si="12"/>
        <v/>
      </c>
      <c r="S30" s="137" t="str">
        <f t="shared" si="12"/>
        <v/>
      </c>
      <c r="T30" s="137" t="str">
        <f t="shared" si="12"/>
        <v/>
      </c>
      <c r="U30" s="137" t="str">
        <f t="shared" si="12"/>
        <v/>
      </c>
      <c r="V30" s="137" t="str">
        <f t="shared" si="12"/>
        <v/>
      </c>
      <c r="W30" s="137"/>
      <c r="X30" s="137"/>
      <c r="Y30" s="137"/>
      <c r="Z30" s="137"/>
      <c r="AA30" s="137"/>
      <c r="AB30" s="137"/>
      <c r="AC30" s="137"/>
      <c r="AD30" s="137"/>
      <c r="AE30" s="137"/>
      <c r="AF30" s="137"/>
      <c r="AG30" s="137"/>
      <c r="AH30" s="137"/>
      <c r="AI30" s="765"/>
      <c r="AJ30" s="662" t="str">
        <f>IF(COUNTIF(K30:AH30,"X")&gt;0,$BC$30,"")</f>
        <v/>
      </c>
      <c r="AK30" s="663"/>
      <c r="AL30" s="663"/>
      <c r="AM30" s="663"/>
      <c r="AN30" s="663"/>
      <c r="AO30" s="663"/>
      <c r="AP30" s="664"/>
      <c r="AQ30" s="325"/>
      <c r="AR30" s="324"/>
      <c r="AS30" s="324"/>
      <c r="AT30" s="105"/>
      <c r="BB30" s="322" t="s">
        <v>296</v>
      </c>
      <c r="BC30" s="322" t="s">
        <v>320</v>
      </c>
      <c r="CO30" s="375" t="s">
        <v>833</v>
      </c>
      <c r="CR30" s="106" t="str">
        <f>IF(K43="","","SY70M-39-3A-"&amp;K43)</f>
        <v/>
      </c>
      <c r="CS30" s="106" t="str">
        <f t="shared" ref="CS30:DC30" si="13">IF(L43="","","SY70M-39-3A-"&amp;L43)</f>
        <v/>
      </c>
      <c r="CT30" s="106" t="str">
        <f t="shared" si="13"/>
        <v/>
      </c>
      <c r="CU30" s="106" t="str">
        <f t="shared" si="13"/>
        <v/>
      </c>
      <c r="CV30" s="106" t="str">
        <f t="shared" si="13"/>
        <v/>
      </c>
      <c r="CW30" s="106" t="str">
        <f t="shared" si="13"/>
        <v/>
      </c>
      <c r="CX30" s="106" t="str">
        <f t="shared" si="13"/>
        <v/>
      </c>
      <c r="CY30" s="106" t="str">
        <f t="shared" si="13"/>
        <v/>
      </c>
      <c r="CZ30" s="106" t="str">
        <f t="shared" si="13"/>
        <v/>
      </c>
      <c r="DA30" s="106" t="str">
        <f t="shared" si="13"/>
        <v/>
      </c>
      <c r="DB30" s="106" t="str">
        <f t="shared" si="13"/>
        <v/>
      </c>
      <c r="DC30" s="106" t="str">
        <f t="shared" si="13"/>
        <v/>
      </c>
      <c r="DD30" s="106"/>
      <c r="DE30" s="106"/>
      <c r="DF30" s="106"/>
      <c r="DG30" s="106"/>
      <c r="DH30" s="106"/>
      <c r="DI30" s="106"/>
      <c r="DJ30" s="106"/>
      <c r="DK30" s="106"/>
      <c r="DL30" s="106"/>
      <c r="DM30" s="106"/>
      <c r="DN30" s="106"/>
      <c r="DO30" s="106"/>
      <c r="DP30" s="106"/>
    </row>
    <row r="31" spans="2:120" ht="15" hidden="1" customHeight="1" x14ac:dyDescent="0.15">
      <c r="B31" s="736" t="s">
        <v>510</v>
      </c>
      <c r="C31" s="656" t="s">
        <v>167</v>
      </c>
      <c r="D31" s="506"/>
      <c r="E31" s="506"/>
      <c r="F31" s="506"/>
      <c r="G31" s="506"/>
      <c r="H31" s="506"/>
      <c r="I31" s="657"/>
      <c r="J31" s="139" t="str">
        <f>IF(ベース!R44="","",IF(ベース!R44&gt;12,"必須",""))</f>
        <v/>
      </c>
      <c r="K31" s="148"/>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39" t="str">
        <f>IF(ベース!R44="","",IF(ベース!R44&gt;12,"必須",""))</f>
        <v/>
      </c>
      <c r="AJ31" s="506" t="s">
        <v>511</v>
      </c>
      <c r="AK31" s="506"/>
      <c r="AL31" s="506"/>
      <c r="AM31" s="506"/>
      <c r="AN31" s="506"/>
      <c r="AO31" s="507"/>
      <c r="AP31" s="268" t="str">
        <f>IF(SUM(K31:AH31)=0,"",SUM(K31:AH31))</f>
        <v/>
      </c>
      <c r="AQ31" s="326"/>
      <c r="AR31" s="327"/>
      <c r="AS31" s="105"/>
      <c r="AT31" s="105"/>
      <c r="CO31" s="375" t="s">
        <v>834</v>
      </c>
      <c r="CR31" s="106" t="str">
        <f>IF(K60="","","SY30M-120-1A-"&amp;K60)</f>
        <v/>
      </c>
      <c r="CS31" s="106" t="str">
        <f t="shared" ref="CS31:DC31" si="14">IF(L60="","","SY30M-120-1A-"&amp;L60)</f>
        <v/>
      </c>
      <c r="CT31" s="106" t="str">
        <f t="shared" si="14"/>
        <v/>
      </c>
      <c r="CU31" s="106" t="str">
        <f t="shared" si="14"/>
        <v/>
      </c>
      <c r="CV31" s="106" t="str">
        <f t="shared" si="14"/>
        <v/>
      </c>
      <c r="CW31" s="106" t="str">
        <f t="shared" si="14"/>
        <v/>
      </c>
      <c r="CX31" s="106" t="str">
        <f t="shared" si="14"/>
        <v/>
      </c>
      <c r="CY31" s="106" t="str">
        <f t="shared" si="14"/>
        <v/>
      </c>
      <c r="CZ31" s="106" t="str">
        <f t="shared" si="14"/>
        <v/>
      </c>
      <c r="DA31" s="106" t="str">
        <f t="shared" si="14"/>
        <v/>
      </c>
      <c r="DB31" s="106" t="str">
        <f t="shared" si="14"/>
        <v/>
      </c>
      <c r="DC31" s="106" t="str">
        <f t="shared" si="14"/>
        <v/>
      </c>
      <c r="DD31" s="106"/>
      <c r="DE31" s="106"/>
      <c r="DF31" s="106"/>
      <c r="DG31" s="106"/>
      <c r="DH31" s="106"/>
      <c r="DI31" s="106"/>
      <c r="DJ31" s="106"/>
      <c r="DK31" s="106"/>
      <c r="DL31" s="106"/>
      <c r="DM31" s="106"/>
      <c r="DN31" s="106"/>
      <c r="DO31" s="106"/>
      <c r="DP31" s="106"/>
    </row>
    <row r="32" spans="2:120" ht="12" hidden="1" customHeight="1" x14ac:dyDescent="0.15">
      <c r="B32" s="737"/>
      <c r="C32" s="483" t="str">
        <f>IF(COUNTIF(K32:AH32,"X")&gt;0,$BB$32,"")</f>
        <v/>
      </c>
      <c r="D32" s="484"/>
      <c r="E32" s="484"/>
      <c r="F32" s="484"/>
      <c r="G32" s="484"/>
      <c r="H32" s="484"/>
      <c r="I32" s="654"/>
      <c r="J32" s="269"/>
      <c r="K32" s="140" t="str">
        <f>IF(K12="","",IF(AND(K12&lt;&gt;1,K31=1),"X",""))</f>
        <v/>
      </c>
      <c r="L32" s="140" t="str">
        <f t="shared" ref="L32:V32" si="15">IF(L12="","",IF(AND(L12&lt;&gt;1,L31=1),"X",""))</f>
        <v/>
      </c>
      <c r="M32" s="140" t="str">
        <f t="shared" si="15"/>
        <v/>
      </c>
      <c r="N32" s="140" t="str">
        <f t="shared" si="15"/>
        <v/>
      </c>
      <c r="O32" s="140" t="str">
        <f t="shared" si="15"/>
        <v/>
      </c>
      <c r="P32" s="140" t="str">
        <f t="shared" si="15"/>
        <v/>
      </c>
      <c r="Q32" s="140" t="str">
        <f t="shared" si="15"/>
        <v/>
      </c>
      <c r="R32" s="140" t="str">
        <f t="shared" si="15"/>
        <v/>
      </c>
      <c r="S32" s="140" t="str">
        <f t="shared" si="15"/>
        <v/>
      </c>
      <c r="T32" s="140" t="str">
        <f t="shared" si="15"/>
        <v/>
      </c>
      <c r="U32" s="140" t="str">
        <f t="shared" si="15"/>
        <v/>
      </c>
      <c r="V32" s="140" t="str">
        <f t="shared" si="15"/>
        <v/>
      </c>
      <c r="W32" s="140"/>
      <c r="X32" s="140"/>
      <c r="Y32" s="140"/>
      <c r="Z32" s="140"/>
      <c r="AA32" s="140"/>
      <c r="AB32" s="140"/>
      <c r="AC32" s="140"/>
      <c r="AD32" s="140"/>
      <c r="AE32" s="140"/>
      <c r="AF32" s="140"/>
      <c r="AG32" s="140"/>
      <c r="AH32" s="140"/>
      <c r="AI32" s="269"/>
      <c r="AJ32" s="483" t="str">
        <f>IF(AP31="","",IF(AP31&lt;25,"",$BC$32))</f>
        <v/>
      </c>
      <c r="AK32" s="484"/>
      <c r="AL32" s="484"/>
      <c r="AM32" s="484"/>
      <c r="AN32" s="484"/>
      <c r="AO32" s="485"/>
      <c r="AP32" s="270"/>
      <c r="AQ32" s="326"/>
      <c r="AR32" s="327"/>
      <c r="AS32" s="105"/>
      <c r="AT32" s="105"/>
      <c r="BB32" s="322" t="s">
        <v>297</v>
      </c>
      <c r="BC32" s="322" t="s">
        <v>321</v>
      </c>
      <c r="CR32" s="106"/>
      <c r="CS32" s="106"/>
      <c r="CT32" s="106"/>
      <c r="CU32" s="106"/>
      <c r="CV32" s="106"/>
      <c r="CW32" s="106"/>
      <c r="CX32" s="106"/>
      <c r="CY32" s="106"/>
      <c r="CZ32" s="106"/>
      <c r="DA32" s="106"/>
      <c r="DB32" s="106"/>
      <c r="DC32" s="106"/>
      <c r="DD32" s="106"/>
      <c r="DE32" s="106"/>
      <c r="DF32" s="106"/>
      <c r="DG32" s="106"/>
      <c r="DH32" s="106"/>
      <c r="DI32" s="106"/>
      <c r="DJ32" s="106"/>
      <c r="DK32" s="106"/>
      <c r="DL32" s="106"/>
      <c r="DM32" s="106"/>
      <c r="DN32" s="106"/>
      <c r="DO32" s="106"/>
      <c r="DP32" s="106"/>
    </row>
    <row r="33" spans="2:109" ht="10.5" customHeight="1" x14ac:dyDescent="0.15">
      <c r="B33" s="737"/>
      <c r="C33" s="656" t="s">
        <v>168</v>
      </c>
      <c r="D33" s="506"/>
      <c r="E33" s="506"/>
      <c r="F33" s="506"/>
      <c r="G33" s="506"/>
      <c r="H33" s="506"/>
      <c r="I33" s="657"/>
      <c r="J33" s="658" t="s">
        <v>505</v>
      </c>
      <c r="K33" s="138" t="s">
        <v>343</v>
      </c>
      <c r="L33" s="271"/>
      <c r="M33" s="271"/>
      <c r="N33" s="271"/>
      <c r="O33" s="271"/>
      <c r="P33" s="271"/>
      <c r="Q33" s="271"/>
      <c r="R33" s="271"/>
      <c r="S33" s="271"/>
      <c r="T33" s="271"/>
      <c r="U33" s="271"/>
      <c r="V33" s="271"/>
      <c r="W33" s="271"/>
      <c r="X33" s="271"/>
      <c r="Y33" s="271"/>
      <c r="Z33" s="271"/>
      <c r="AA33" s="271"/>
      <c r="AB33" s="271"/>
      <c r="AC33" s="271"/>
      <c r="AD33" s="271"/>
      <c r="AE33" s="271"/>
      <c r="AF33" s="271"/>
      <c r="AG33" s="271"/>
      <c r="AH33" s="271"/>
      <c r="AI33" s="658" t="s">
        <v>505</v>
      </c>
      <c r="AJ33" s="510"/>
      <c r="AK33" s="511"/>
      <c r="AL33" s="511"/>
      <c r="AM33" s="511"/>
      <c r="AN33" s="511"/>
      <c r="AO33" s="512"/>
      <c r="AP33" s="268"/>
      <c r="AQ33" s="105"/>
      <c r="AR33" s="327"/>
      <c r="AS33" s="105"/>
      <c r="AT33" s="105"/>
    </row>
    <row r="34" spans="2:109" ht="15" customHeight="1" x14ac:dyDescent="0.15">
      <c r="B34" s="737"/>
      <c r="C34" s="650" t="s">
        <v>169</v>
      </c>
      <c r="D34" s="703"/>
      <c r="E34" s="703"/>
      <c r="F34" s="703"/>
      <c r="G34" s="703"/>
      <c r="H34" s="703"/>
      <c r="I34" s="704"/>
      <c r="J34" s="659"/>
      <c r="K34" s="151"/>
      <c r="L34" s="151"/>
      <c r="M34" s="151"/>
      <c r="N34" s="151"/>
      <c r="O34" s="151"/>
      <c r="P34" s="151"/>
      <c r="Q34" s="151"/>
      <c r="R34" s="151"/>
      <c r="S34" s="151"/>
      <c r="T34" s="151"/>
      <c r="U34" s="151"/>
      <c r="V34" s="151"/>
      <c r="W34" s="151"/>
      <c r="X34" s="151"/>
      <c r="Y34" s="151"/>
      <c r="Z34" s="151"/>
      <c r="AA34" s="152"/>
      <c r="AB34" s="152"/>
      <c r="AC34" s="152"/>
      <c r="AD34" s="152"/>
      <c r="AE34" s="152"/>
      <c r="AF34" s="152"/>
      <c r="AG34" s="152"/>
      <c r="AH34" s="152"/>
      <c r="AI34" s="659"/>
      <c r="AJ34" s="492" t="s">
        <v>636</v>
      </c>
      <c r="AK34" s="493"/>
      <c r="AL34" s="493"/>
      <c r="AM34" s="493"/>
      <c r="AN34" s="493"/>
      <c r="AO34" s="494"/>
      <c r="AP34" s="272" t="s">
        <v>505</v>
      </c>
      <c r="AQ34" s="105"/>
      <c r="AR34" s="327"/>
      <c r="AS34" s="105"/>
      <c r="AT34" s="105"/>
    </row>
    <row r="35" spans="2:109" ht="15" customHeight="1" x14ac:dyDescent="0.15">
      <c r="B35" s="737"/>
      <c r="C35" s="634" t="s">
        <v>849</v>
      </c>
      <c r="D35" s="635"/>
      <c r="E35" s="635"/>
      <c r="F35" s="635"/>
      <c r="G35" s="635"/>
      <c r="H35" s="635"/>
      <c r="I35" s="636"/>
      <c r="J35" s="659"/>
      <c r="K35" s="195"/>
      <c r="L35" s="195"/>
      <c r="M35" s="195"/>
      <c r="N35" s="195"/>
      <c r="O35" s="195"/>
      <c r="P35" s="195"/>
      <c r="Q35" s="195"/>
      <c r="R35" s="195"/>
      <c r="S35" s="195"/>
      <c r="T35" s="195"/>
      <c r="U35" s="195"/>
      <c r="V35" s="195"/>
      <c r="W35" s="195"/>
      <c r="X35" s="195"/>
      <c r="Y35" s="195"/>
      <c r="Z35" s="195"/>
      <c r="AA35" s="196"/>
      <c r="AB35" s="196"/>
      <c r="AC35" s="196"/>
      <c r="AD35" s="196"/>
      <c r="AE35" s="196"/>
      <c r="AF35" s="196"/>
      <c r="AG35" s="196"/>
      <c r="AH35" s="196"/>
      <c r="AI35" s="659"/>
      <c r="AJ35" s="540" t="s">
        <v>637</v>
      </c>
      <c r="AK35" s="541"/>
      <c r="AL35" s="541"/>
      <c r="AM35" s="541"/>
      <c r="AN35" s="541"/>
      <c r="AO35" s="542"/>
      <c r="AP35" s="273" t="s">
        <v>505</v>
      </c>
      <c r="AQ35" s="105"/>
      <c r="AR35" s="327"/>
      <c r="AS35" s="105"/>
      <c r="AT35" s="105"/>
      <c r="BQ35" s="393" t="s">
        <v>308</v>
      </c>
      <c r="BR35" s="393" t="s">
        <v>652</v>
      </c>
      <c r="BS35" s="393" t="s">
        <v>795</v>
      </c>
      <c r="BT35" s="391" t="s">
        <v>653</v>
      </c>
      <c r="BU35" s="393" t="s">
        <v>654</v>
      </c>
      <c r="BV35" s="393" t="s">
        <v>413</v>
      </c>
      <c r="BW35" s="393" t="s">
        <v>414</v>
      </c>
      <c r="BX35" s="393" t="s">
        <v>415</v>
      </c>
      <c r="BY35" s="393" t="s">
        <v>416</v>
      </c>
      <c r="BZ35" s="393" t="s">
        <v>418</v>
      </c>
      <c r="CA35" s="393" t="s">
        <v>417</v>
      </c>
      <c r="CB35" s="393" t="s">
        <v>656</v>
      </c>
      <c r="CC35" s="393" t="s">
        <v>657</v>
      </c>
      <c r="CD35" s="393" t="s">
        <v>796</v>
      </c>
      <c r="CE35" s="393" t="s">
        <v>405</v>
      </c>
      <c r="CF35" s="393" t="s">
        <v>419</v>
      </c>
      <c r="CG35" s="393" t="s">
        <v>420</v>
      </c>
      <c r="CH35" s="393" t="s">
        <v>421</v>
      </c>
      <c r="CI35" s="393" t="s">
        <v>406</v>
      </c>
      <c r="CJ35" s="393" t="s">
        <v>423</v>
      </c>
      <c r="CK35" s="375" t="s">
        <v>425</v>
      </c>
      <c r="CL35" s="375" t="s">
        <v>422</v>
      </c>
      <c r="CM35" s="375" t="s">
        <v>658</v>
      </c>
      <c r="CN35" s="375" t="s">
        <v>659</v>
      </c>
      <c r="CO35" s="375" t="s">
        <v>660</v>
      </c>
      <c r="CP35" s="375" t="s">
        <v>661</v>
      </c>
      <c r="CQ35" s="393" t="s">
        <v>424</v>
      </c>
    </row>
    <row r="36" spans="2:109" ht="12" customHeight="1" x14ac:dyDescent="0.15">
      <c r="B36" s="737"/>
      <c r="C36" s="671" t="str">
        <f>IF(COUNTIF(K36:AH36,"X")&gt;0,$BB$36,
IF(COUNTIF(K36:AH36,"XX")&gt;0,$BC$36,""))</f>
        <v/>
      </c>
      <c r="D36" s="672"/>
      <c r="E36" s="672"/>
      <c r="F36" s="672"/>
      <c r="G36" s="672"/>
      <c r="H36" s="672"/>
      <c r="I36" s="673"/>
      <c r="J36" s="659"/>
      <c r="K36" s="141" t="str">
        <f>IF(AND(OR(K12=3,K12=4,K12=5),K35&lt;&gt;""),"X",
IF(AND(OR(K45="O",K47="O",K50="O"),K35&lt;&gt;""),"XX",""))</f>
        <v/>
      </c>
      <c r="L36" s="141" t="str">
        <f t="shared" ref="L36:V36" si="16">IF(AND(OR(L12=3,L12=4,L12=5),L35&lt;&gt;""),"X",
IF(AND(OR(L45="O",L47="O",L50="O"),L35&lt;&gt;""),"XX",""))</f>
        <v/>
      </c>
      <c r="M36" s="141" t="str">
        <f t="shared" si="16"/>
        <v/>
      </c>
      <c r="N36" s="141" t="str">
        <f t="shared" si="16"/>
        <v/>
      </c>
      <c r="O36" s="141" t="str">
        <f t="shared" si="16"/>
        <v/>
      </c>
      <c r="P36" s="141" t="str">
        <f t="shared" si="16"/>
        <v/>
      </c>
      <c r="Q36" s="141" t="str">
        <f t="shared" si="16"/>
        <v/>
      </c>
      <c r="R36" s="141" t="str">
        <f t="shared" si="16"/>
        <v/>
      </c>
      <c r="S36" s="141" t="str">
        <f t="shared" si="16"/>
        <v/>
      </c>
      <c r="T36" s="141" t="str">
        <f t="shared" si="16"/>
        <v/>
      </c>
      <c r="U36" s="141" t="str">
        <f t="shared" si="16"/>
        <v/>
      </c>
      <c r="V36" s="141" t="str">
        <f t="shared" si="16"/>
        <v/>
      </c>
      <c r="W36" s="141"/>
      <c r="X36" s="141"/>
      <c r="Y36" s="141"/>
      <c r="Z36" s="141"/>
      <c r="AA36" s="141"/>
      <c r="AB36" s="141"/>
      <c r="AC36" s="141"/>
      <c r="AD36" s="141"/>
      <c r="AE36" s="141"/>
      <c r="AF36" s="141"/>
      <c r="AG36" s="141"/>
      <c r="AH36" s="141"/>
      <c r="AI36" s="659"/>
      <c r="AJ36" s="142"/>
      <c r="AK36" s="143"/>
      <c r="AL36" s="143"/>
      <c r="AM36" s="143"/>
      <c r="AN36" s="143"/>
      <c r="AO36" s="144"/>
      <c r="AP36" s="274"/>
      <c r="AQ36" s="105"/>
      <c r="AR36" s="327"/>
      <c r="AS36" s="105"/>
      <c r="AT36" s="105"/>
      <c r="BB36" s="322" t="s">
        <v>298</v>
      </c>
      <c r="BC36" s="322" t="s">
        <v>850</v>
      </c>
      <c r="BQ36" s="393" t="s">
        <v>308</v>
      </c>
      <c r="BR36" s="393" t="s">
        <v>652</v>
      </c>
      <c r="BS36" s="393" t="s">
        <v>795</v>
      </c>
      <c r="BT36" s="391" t="s">
        <v>653</v>
      </c>
      <c r="BU36" s="393" t="s">
        <v>654</v>
      </c>
      <c r="BV36" s="393" t="s">
        <v>413</v>
      </c>
      <c r="BW36" s="393" t="s">
        <v>414</v>
      </c>
      <c r="BX36" s="393" t="s">
        <v>415</v>
      </c>
      <c r="BY36" s="393" t="s">
        <v>416</v>
      </c>
      <c r="BZ36" s="393" t="s">
        <v>418</v>
      </c>
      <c r="CA36" s="393" t="s">
        <v>417</v>
      </c>
      <c r="CB36" s="393" t="s">
        <v>656</v>
      </c>
      <c r="CC36" s="393" t="s">
        <v>657</v>
      </c>
      <c r="CD36" s="393" t="s">
        <v>796</v>
      </c>
      <c r="CE36" s="375" t="s">
        <v>405</v>
      </c>
      <c r="CF36" s="393" t="s">
        <v>419</v>
      </c>
      <c r="CG36" s="393" t="s">
        <v>420</v>
      </c>
      <c r="CH36" s="393" t="s">
        <v>421</v>
      </c>
      <c r="CI36" s="393" t="s">
        <v>406</v>
      </c>
      <c r="CJ36" s="393" t="s">
        <v>423</v>
      </c>
      <c r="CK36" s="393" t="s">
        <v>425</v>
      </c>
      <c r="CL36" s="393" t="s">
        <v>422</v>
      </c>
      <c r="CM36" s="393" t="s">
        <v>658</v>
      </c>
      <c r="CN36" s="393" t="s">
        <v>659</v>
      </c>
      <c r="CO36" s="393" t="s">
        <v>660</v>
      </c>
      <c r="CP36" s="393" t="s">
        <v>661</v>
      </c>
      <c r="CQ36" s="393" t="s">
        <v>424</v>
      </c>
      <c r="CR36" s="393" t="s">
        <v>667</v>
      </c>
      <c r="CS36" s="393"/>
      <c r="CT36" s="393"/>
      <c r="CU36" s="393"/>
      <c r="CW36" s="393"/>
      <c r="CX36" s="393"/>
      <c r="CY36" s="393"/>
      <c r="CZ36" s="393"/>
      <c r="DA36" s="393"/>
      <c r="DB36" s="393"/>
      <c r="DC36" s="393"/>
      <c r="DD36" s="393"/>
      <c r="DE36" s="393"/>
    </row>
    <row r="37" spans="2:109" ht="15" customHeight="1" x14ac:dyDescent="0.15">
      <c r="B37" s="737"/>
      <c r="C37" s="637" t="s">
        <v>554</v>
      </c>
      <c r="D37" s="642"/>
      <c r="E37" s="642"/>
      <c r="F37" s="642"/>
      <c r="G37" s="642"/>
      <c r="H37" s="642"/>
      <c r="I37" s="643"/>
      <c r="J37" s="660"/>
      <c r="K37" s="151"/>
      <c r="L37" s="151"/>
      <c r="M37" s="151"/>
      <c r="N37" s="151"/>
      <c r="O37" s="151"/>
      <c r="P37" s="151"/>
      <c r="Q37" s="151"/>
      <c r="R37" s="151"/>
      <c r="S37" s="151"/>
      <c r="T37" s="151"/>
      <c r="U37" s="151"/>
      <c r="V37" s="151"/>
      <c r="W37" s="151"/>
      <c r="X37" s="151"/>
      <c r="Y37" s="151"/>
      <c r="Z37" s="151"/>
      <c r="AA37" s="152"/>
      <c r="AB37" s="152"/>
      <c r="AC37" s="152"/>
      <c r="AD37" s="152"/>
      <c r="AE37" s="152"/>
      <c r="AF37" s="152"/>
      <c r="AG37" s="152"/>
      <c r="AH37" s="152"/>
      <c r="AI37" s="660"/>
      <c r="AJ37" s="492" t="s">
        <v>638</v>
      </c>
      <c r="AK37" s="493"/>
      <c r="AL37" s="493"/>
      <c r="AM37" s="493"/>
      <c r="AN37" s="493"/>
      <c r="AO37" s="494"/>
      <c r="AP37" s="274" t="s">
        <v>505</v>
      </c>
      <c r="AQ37" s="105"/>
      <c r="AR37" s="327"/>
      <c r="AS37" s="105"/>
      <c r="AT37" s="105"/>
    </row>
    <row r="38" spans="2:109" ht="12" customHeight="1" x14ac:dyDescent="0.15">
      <c r="B38" s="737"/>
      <c r="C38" s="483" t="str">
        <f>IF(COUNTIF(K38:AH38,"X")&gt;0,$BB$38,IF(COUNTIF(K38:AH38,"XX")&gt;0,$BC$38,IF(COUNTIF(K38:AH38,"!!")&gt;0,$BF$38,IF(COUNTIF(K38:AH38,"!!!")&gt;0,$BG$38,""))))</f>
        <v/>
      </c>
      <c r="D38" s="484"/>
      <c r="E38" s="484"/>
      <c r="F38" s="484"/>
      <c r="G38" s="484"/>
      <c r="H38" s="484"/>
      <c r="I38" s="654"/>
      <c r="J38" s="275"/>
      <c r="K38" s="145" t="str">
        <f>IF(COUNTA(K34:K35,K37)&gt;1,"X",IF(AND(OR(K35&lt;&gt;"",K37&lt;&gt;""),OR(K40&lt;&gt;"",K41&lt;&gt;"",K43&lt;&gt;"")),"XX",IF(AND(K29="O",OR(K34&lt;&gt;"",K35&lt;&gt;"",K37&lt;&gt;"")),"!!",
IF(AND(OR(バルブ!$R$22="B",バルブ!$R$22="H"),K45="",COUNTA(K34:K35,K37)&gt;0),"!!!",""))))</f>
        <v/>
      </c>
      <c r="L38" s="145" t="str">
        <f>IF(COUNTA(L34:L35,L37)&gt;1,"X",IF(AND(OR(L35&lt;&gt;"",L37&lt;&gt;""),OR(L40&lt;&gt;"",L41&lt;&gt;"",L43&lt;&gt;"")),"XX",IF(AND(L29="O",OR(L34&lt;&gt;"",L35&lt;&gt;"",L37&lt;&gt;"")),"!!",
IF(AND(OR(バルブ!$R$22="B",バルブ!$R$22="H"),L45="",COUNTA(L34:L35,L37)&gt;0),"!!!",""))))</f>
        <v/>
      </c>
      <c r="M38" s="145" t="str">
        <f>IF(COUNTA(M34:M35,M37)&gt;1,"X",IF(AND(OR(M35&lt;&gt;"",M37&lt;&gt;""),OR(M40&lt;&gt;"",M41&lt;&gt;"",M43&lt;&gt;"")),"XX",IF(AND(M29="O",OR(M34&lt;&gt;"",M35&lt;&gt;"",M37&lt;&gt;"")),"!!",
IF(AND(OR(バルブ!$R$22="B",バルブ!$R$22="H"),M45="",COUNTA(M34:M35,M37)&gt;0),"!!!",""))))</f>
        <v/>
      </c>
      <c r="N38" s="145" t="str">
        <f>IF(COUNTA(N34:N35,N37)&gt;1,"X",IF(AND(OR(N35&lt;&gt;"",N37&lt;&gt;""),OR(N40&lt;&gt;"",N41&lt;&gt;"",N43&lt;&gt;"")),"XX",IF(AND(N29="O",OR(N34&lt;&gt;"",N35&lt;&gt;"",N37&lt;&gt;"")),"!!",
IF(AND(OR(バルブ!$R$22="B",バルブ!$R$22="H"),N45="",COUNTA(N34:N35,N37)&gt;0),"!!!",""))))</f>
        <v/>
      </c>
      <c r="O38" s="145" t="str">
        <f>IF(COUNTA(O34:O35,O37)&gt;1,"X",IF(AND(OR(O35&lt;&gt;"",O37&lt;&gt;""),OR(O40&lt;&gt;"",O41&lt;&gt;"",O43&lt;&gt;"")),"XX",IF(AND(O29="O",OR(O34&lt;&gt;"",O35&lt;&gt;"",O37&lt;&gt;"")),"!!",
IF(AND(OR(バルブ!$R$22="B",バルブ!$R$22="H"),O45="",COUNTA(O34:O35,O37)&gt;0),"!!!",""))))</f>
        <v/>
      </c>
      <c r="P38" s="145" t="str">
        <f>IF(COUNTA(P34:P35,P37)&gt;1,"X",IF(AND(OR(P35&lt;&gt;"",P37&lt;&gt;""),OR(P40&lt;&gt;"",P41&lt;&gt;"",P43&lt;&gt;"")),"XX",IF(AND(P29="O",OR(P34&lt;&gt;"",P35&lt;&gt;"",P37&lt;&gt;"")),"!!",
IF(AND(OR(バルブ!$R$22="B",バルブ!$R$22="H"),P45="",COUNTA(P34:P35,P37)&gt;0),"!!!",""))))</f>
        <v/>
      </c>
      <c r="Q38" s="145" t="str">
        <f>IF(COUNTA(Q34:Q35,Q37)&gt;1,"X",IF(AND(OR(Q35&lt;&gt;"",Q37&lt;&gt;""),OR(Q40&lt;&gt;"",Q41&lt;&gt;"",Q43&lt;&gt;"")),"XX",IF(AND(Q29="O",OR(Q34&lt;&gt;"",Q35&lt;&gt;"",Q37&lt;&gt;"")),"!!",
IF(AND(OR(バルブ!$R$22="B",バルブ!$R$22="H"),Q45="",COUNTA(Q34:Q35,Q37)&gt;0),"!!!",""))))</f>
        <v/>
      </c>
      <c r="R38" s="145" t="str">
        <f>IF(COUNTA(R34:R35,R37)&gt;1,"X",IF(AND(OR(R35&lt;&gt;"",R37&lt;&gt;""),OR(R40&lt;&gt;"",R41&lt;&gt;"",R43&lt;&gt;"")),"XX",IF(AND(R29="O",OR(R34&lt;&gt;"",R35&lt;&gt;"",R37&lt;&gt;"")),"!!",
IF(AND(OR(バルブ!$R$22="B",バルブ!$R$22="H"),R45="",COUNTA(R34:R35,R37)&gt;0),"!!!",""))))</f>
        <v/>
      </c>
      <c r="S38" s="145" t="str">
        <f>IF(COUNTA(S34:S35,S37)&gt;1,"X",IF(AND(OR(S35&lt;&gt;"",S37&lt;&gt;""),OR(S40&lt;&gt;"",S41&lt;&gt;"",S43&lt;&gt;"")),"XX",IF(AND(S29="O",OR(S34&lt;&gt;"",S35&lt;&gt;"",S37&lt;&gt;"")),"!!",
IF(AND(OR(バルブ!$R$22="B",バルブ!$R$22="H"),S45="",COUNTA(S34:S35,S37)&gt;0),"!!!",""))))</f>
        <v/>
      </c>
      <c r="T38" s="145" t="str">
        <f>IF(COUNTA(T34:T35,T37)&gt;1,"X",IF(AND(OR(T35&lt;&gt;"",T37&lt;&gt;""),OR(T40&lt;&gt;"",T41&lt;&gt;"",T43&lt;&gt;"")),"XX",IF(AND(T29="O",OR(T34&lt;&gt;"",T35&lt;&gt;"",T37&lt;&gt;"")),"!!",
IF(AND(OR(バルブ!$R$22="B",バルブ!$R$22="H"),T45="",COUNTA(T34:T35,T37)&gt;0),"!!!",""))))</f>
        <v/>
      </c>
      <c r="U38" s="145" t="str">
        <f>IF(COUNTA(U34:U35,U37)&gt;1,"X",IF(AND(OR(U35&lt;&gt;"",U37&lt;&gt;""),OR(U40&lt;&gt;"",U41&lt;&gt;"",U43&lt;&gt;"")),"XX",IF(AND(U29="O",OR(U34&lt;&gt;"",U35&lt;&gt;"",U37&lt;&gt;"")),"!!",
IF(AND(OR(バルブ!$R$22="B",バルブ!$R$22="H"),U45="",COUNTA(U34:U35,U37)&gt;0),"!!!",""))))</f>
        <v/>
      </c>
      <c r="V38" s="145" t="str">
        <f>IF(COUNTA(V34:V35,V37)&gt;1,"X",IF(AND(OR(V35&lt;&gt;"",V37&lt;&gt;""),OR(V40&lt;&gt;"",V41&lt;&gt;"",V43&lt;&gt;"")),"XX",IF(AND(V29="O",OR(V34&lt;&gt;"",V35&lt;&gt;"",V37&lt;&gt;"")),"!!",
IF(AND(OR(バルブ!$R$22="B",バルブ!$R$22="H"),V45="",COUNTA(V34:V35,V37)&gt;0),"!!!",""))))</f>
        <v/>
      </c>
      <c r="W38" s="145"/>
      <c r="X38" s="145"/>
      <c r="Y38" s="145"/>
      <c r="Z38" s="145"/>
      <c r="AA38" s="145"/>
      <c r="AB38" s="145"/>
      <c r="AC38" s="145"/>
      <c r="AD38" s="145"/>
      <c r="AE38" s="145"/>
      <c r="AF38" s="145"/>
      <c r="AG38" s="145"/>
      <c r="AH38" s="145"/>
      <c r="AI38" s="269"/>
      <c r="AJ38" s="142"/>
      <c r="AK38" s="143"/>
      <c r="AL38" s="143"/>
      <c r="AM38" s="143"/>
      <c r="AN38" s="143"/>
      <c r="AO38" s="144"/>
      <c r="AP38" s="276"/>
      <c r="AQ38" s="105"/>
      <c r="AR38" s="327"/>
      <c r="AS38" s="105"/>
      <c r="AT38" s="105"/>
      <c r="BB38" s="322" t="s">
        <v>299</v>
      </c>
      <c r="BC38" s="322" t="s">
        <v>311</v>
      </c>
      <c r="BF38" s="322" t="s">
        <v>550</v>
      </c>
      <c r="BG38" s="375" t="s">
        <v>552</v>
      </c>
      <c r="BQ38" s="393" t="s">
        <v>668</v>
      </c>
      <c r="BR38" s="393" t="s">
        <v>669</v>
      </c>
      <c r="BS38" s="375" t="s">
        <v>670</v>
      </c>
      <c r="BT38" s="393" t="s">
        <v>671</v>
      </c>
      <c r="BU38" s="393" t="s">
        <v>672</v>
      </c>
      <c r="BV38" s="393" t="s">
        <v>673</v>
      </c>
      <c r="BW38" s="393" t="s">
        <v>674</v>
      </c>
      <c r="BX38" s="375" t="s">
        <v>675</v>
      </c>
      <c r="BY38" s="393" t="s">
        <v>676</v>
      </c>
      <c r="BZ38" s="393" t="s">
        <v>426</v>
      </c>
      <c r="CA38" s="393" t="s">
        <v>678</v>
      </c>
      <c r="CB38" s="393" t="s">
        <v>679</v>
      </c>
      <c r="CC38" s="393" t="s">
        <v>680</v>
      </c>
      <c r="CD38" s="393" t="s">
        <v>681</v>
      </c>
      <c r="CE38" s="393" t="s">
        <v>682</v>
      </c>
      <c r="CF38" s="393" t="s">
        <v>685</v>
      </c>
      <c r="CG38" s="375" t="s">
        <v>686</v>
      </c>
      <c r="CH38" s="393" t="s">
        <v>687</v>
      </c>
      <c r="CI38" s="375" t="s">
        <v>688</v>
      </c>
      <c r="CJ38" s="375" t="s">
        <v>428</v>
      </c>
      <c r="CK38" s="375" t="s">
        <v>427</v>
      </c>
      <c r="CL38" s="375" t="s">
        <v>651</v>
      </c>
      <c r="CM38" s="375" t="s">
        <v>655</v>
      </c>
      <c r="CN38" s="375" t="s">
        <v>683</v>
      </c>
      <c r="CO38" s="375" t="s">
        <v>684</v>
      </c>
      <c r="CP38" s="375" t="s">
        <v>797</v>
      </c>
      <c r="CQ38" s="375" t="s">
        <v>798</v>
      </c>
    </row>
    <row r="39" spans="2:109" ht="12" customHeight="1" x14ac:dyDescent="0.15">
      <c r="B39" s="737"/>
      <c r="C39" s="656" t="s">
        <v>170</v>
      </c>
      <c r="D39" s="506"/>
      <c r="E39" s="506"/>
      <c r="F39" s="506"/>
      <c r="G39" s="506"/>
      <c r="H39" s="506"/>
      <c r="I39" s="657"/>
      <c r="J39" s="658" t="s">
        <v>505</v>
      </c>
      <c r="K39" s="138" t="s">
        <v>343</v>
      </c>
      <c r="L39" s="271"/>
      <c r="M39" s="271"/>
      <c r="N39" s="271"/>
      <c r="O39" s="271"/>
      <c r="P39" s="271"/>
      <c r="Q39" s="271"/>
      <c r="R39" s="271"/>
      <c r="S39" s="271"/>
      <c r="T39" s="271"/>
      <c r="U39" s="271"/>
      <c r="V39" s="271"/>
      <c r="W39" s="271"/>
      <c r="X39" s="271"/>
      <c r="Y39" s="271"/>
      <c r="Z39" s="271"/>
      <c r="AA39" s="271"/>
      <c r="AB39" s="271"/>
      <c r="AC39" s="271"/>
      <c r="AD39" s="271"/>
      <c r="AE39" s="271"/>
      <c r="AF39" s="271"/>
      <c r="AG39" s="271"/>
      <c r="AH39" s="271"/>
      <c r="AI39" s="658" t="s">
        <v>505</v>
      </c>
      <c r="AJ39" s="510"/>
      <c r="AK39" s="511"/>
      <c r="AL39" s="511"/>
      <c r="AM39" s="511"/>
      <c r="AN39" s="511"/>
      <c r="AO39" s="512"/>
      <c r="AP39" s="277"/>
      <c r="AQ39" s="105"/>
      <c r="AR39" s="327"/>
      <c r="AS39" s="105"/>
      <c r="AT39" s="105"/>
      <c r="BQ39" s="393" t="s">
        <v>668</v>
      </c>
      <c r="BR39" s="393" t="s">
        <v>669</v>
      </c>
      <c r="BS39" s="375" t="s">
        <v>670</v>
      </c>
      <c r="BT39" s="393" t="s">
        <v>671</v>
      </c>
      <c r="BU39" s="393" t="s">
        <v>672</v>
      </c>
      <c r="BV39" s="393" t="s">
        <v>673</v>
      </c>
      <c r="BW39" s="393" t="s">
        <v>674</v>
      </c>
      <c r="BX39" s="393" t="s">
        <v>675</v>
      </c>
      <c r="BY39" s="393" t="s">
        <v>676</v>
      </c>
      <c r="BZ39" s="393" t="s">
        <v>677</v>
      </c>
      <c r="CA39" s="375" t="s">
        <v>426</v>
      </c>
      <c r="CB39" s="393" t="s">
        <v>678</v>
      </c>
      <c r="CC39" s="393" t="s">
        <v>679</v>
      </c>
      <c r="CD39" s="393" t="s">
        <v>680</v>
      </c>
      <c r="CE39" s="393" t="s">
        <v>681</v>
      </c>
      <c r="CF39" s="393" t="s">
        <v>682</v>
      </c>
      <c r="CG39" s="393" t="s">
        <v>685</v>
      </c>
      <c r="CH39" s="393" t="s">
        <v>686</v>
      </c>
      <c r="CI39" s="393" t="s">
        <v>687</v>
      </c>
      <c r="CJ39" s="393" t="s">
        <v>688</v>
      </c>
      <c r="CK39" s="375" t="s">
        <v>689</v>
      </c>
      <c r="CL39" s="375" t="s">
        <v>428</v>
      </c>
      <c r="CM39" s="375" t="s">
        <v>427</v>
      </c>
      <c r="CN39" s="375" t="s">
        <v>651</v>
      </c>
      <c r="CO39" s="375" t="s">
        <v>655</v>
      </c>
      <c r="CP39" s="375" t="s">
        <v>683</v>
      </c>
      <c r="CQ39" s="375" t="s">
        <v>684</v>
      </c>
      <c r="CR39" s="295" t="s">
        <v>797</v>
      </c>
      <c r="CS39" s="295" t="s">
        <v>798</v>
      </c>
    </row>
    <row r="40" spans="2:109" ht="15" customHeight="1" x14ac:dyDescent="0.15">
      <c r="B40" s="737"/>
      <c r="C40" s="650" t="s">
        <v>169</v>
      </c>
      <c r="D40" s="703"/>
      <c r="E40" s="703"/>
      <c r="F40" s="703"/>
      <c r="G40" s="703"/>
      <c r="H40" s="703"/>
      <c r="I40" s="704"/>
      <c r="J40" s="659"/>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659"/>
      <c r="AJ40" s="493" t="s">
        <v>639</v>
      </c>
      <c r="AK40" s="493"/>
      <c r="AL40" s="493"/>
      <c r="AM40" s="493"/>
      <c r="AN40" s="493"/>
      <c r="AO40" s="494"/>
      <c r="AP40" s="272" t="s">
        <v>505</v>
      </c>
      <c r="AQ40" s="105"/>
      <c r="AR40" s="327"/>
      <c r="AS40" s="105"/>
      <c r="AT40" s="105"/>
      <c r="BQ40" s="393" t="s">
        <v>799</v>
      </c>
      <c r="BR40" s="393" t="s">
        <v>800</v>
      </c>
      <c r="BS40" s="393" t="s">
        <v>801</v>
      </c>
      <c r="BT40" s="393" t="s">
        <v>802</v>
      </c>
      <c r="BU40" s="393" t="s">
        <v>803</v>
      </c>
    </row>
    <row r="41" spans="2:109" ht="15" customHeight="1" x14ac:dyDescent="0.15">
      <c r="B41" s="737"/>
      <c r="C41" s="634" t="s">
        <v>849</v>
      </c>
      <c r="D41" s="635"/>
      <c r="E41" s="635"/>
      <c r="F41" s="635"/>
      <c r="G41" s="635"/>
      <c r="H41" s="635"/>
      <c r="I41" s="636"/>
      <c r="J41" s="659"/>
      <c r="K41" s="195"/>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659"/>
      <c r="AJ41" s="540" t="s">
        <v>640</v>
      </c>
      <c r="AK41" s="541"/>
      <c r="AL41" s="541"/>
      <c r="AM41" s="541"/>
      <c r="AN41" s="541"/>
      <c r="AO41" s="542"/>
      <c r="AP41" s="273" t="s">
        <v>505</v>
      </c>
      <c r="AQ41" s="105"/>
      <c r="AR41" s="327"/>
      <c r="AS41" s="105"/>
      <c r="AT41" s="105"/>
    </row>
    <row r="42" spans="2:109" ht="12" customHeight="1" x14ac:dyDescent="0.15">
      <c r="B42" s="737"/>
      <c r="C42" s="671" t="str">
        <f>IF(COUNTIF(K42:AH42,"X")&gt;0,$BB$42,
IF(COUNTIF(K42:AH42,"XX")&gt;0,$BC$42,""))</f>
        <v/>
      </c>
      <c r="D42" s="672"/>
      <c r="E42" s="672"/>
      <c r="F42" s="672"/>
      <c r="G42" s="672"/>
      <c r="H42" s="672"/>
      <c r="I42" s="673"/>
      <c r="J42" s="659"/>
      <c r="K42" s="141" t="str">
        <f>IF(AND(OR(K12=3,K12=4,K12=5),K41&lt;&gt;""),"X",
IF(AND(OR(K45="O",K47="O",K50="O"),K41&lt;&gt;""),"XX",""))</f>
        <v/>
      </c>
      <c r="L42" s="141" t="str">
        <f t="shared" ref="L42:V42" si="17">IF(AND(OR(L12=3,L12=4,L12=5),L41&lt;&gt;""),"X",
IF(AND(OR(L45="O",L47="O",L50="O"),L41&lt;&gt;""),"XX",""))</f>
        <v/>
      </c>
      <c r="M42" s="141" t="str">
        <f t="shared" si="17"/>
        <v/>
      </c>
      <c r="N42" s="141" t="str">
        <f t="shared" si="17"/>
        <v/>
      </c>
      <c r="O42" s="141" t="str">
        <f t="shared" si="17"/>
        <v/>
      </c>
      <c r="P42" s="141" t="str">
        <f t="shared" si="17"/>
        <v/>
      </c>
      <c r="Q42" s="141" t="str">
        <f t="shared" si="17"/>
        <v/>
      </c>
      <c r="R42" s="141" t="str">
        <f t="shared" si="17"/>
        <v/>
      </c>
      <c r="S42" s="141" t="str">
        <f t="shared" si="17"/>
        <v/>
      </c>
      <c r="T42" s="141" t="str">
        <f t="shared" si="17"/>
        <v/>
      </c>
      <c r="U42" s="141" t="str">
        <f t="shared" si="17"/>
        <v/>
      </c>
      <c r="V42" s="141" t="str">
        <f t="shared" si="17"/>
        <v/>
      </c>
      <c r="W42" s="141"/>
      <c r="X42" s="141"/>
      <c r="Y42" s="141"/>
      <c r="Z42" s="141"/>
      <c r="AA42" s="141"/>
      <c r="AB42" s="141"/>
      <c r="AC42" s="141"/>
      <c r="AD42" s="141"/>
      <c r="AE42" s="141"/>
      <c r="AF42" s="141"/>
      <c r="AG42" s="141"/>
      <c r="AH42" s="141"/>
      <c r="AI42" s="659"/>
      <c r="AJ42" s="143"/>
      <c r="AK42" s="143"/>
      <c r="AL42" s="143"/>
      <c r="AM42" s="143"/>
      <c r="AN42" s="143"/>
      <c r="AO42" s="144"/>
      <c r="AP42" s="274"/>
      <c r="AQ42" s="105"/>
      <c r="AR42" s="327"/>
      <c r="AS42" s="105"/>
      <c r="AT42" s="105"/>
      <c r="BB42" s="322" t="s">
        <v>298</v>
      </c>
      <c r="BC42" s="322" t="s">
        <v>850</v>
      </c>
      <c r="CN42" s="295"/>
      <c r="CO42" s="295"/>
      <c r="CP42" s="295"/>
      <c r="CQ42" s="295"/>
    </row>
    <row r="43" spans="2:109" ht="15" customHeight="1" x14ac:dyDescent="0.15">
      <c r="B43" s="737"/>
      <c r="C43" s="637" t="s">
        <v>554</v>
      </c>
      <c r="D43" s="642"/>
      <c r="E43" s="642"/>
      <c r="F43" s="642"/>
      <c r="G43" s="642"/>
      <c r="H43" s="642"/>
      <c r="I43" s="643"/>
      <c r="J43" s="660"/>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660"/>
      <c r="AJ43" s="493" t="s">
        <v>641</v>
      </c>
      <c r="AK43" s="493"/>
      <c r="AL43" s="493"/>
      <c r="AM43" s="493"/>
      <c r="AN43" s="493"/>
      <c r="AO43" s="494"/>
      <c r="AP43" s="274" t="s">
        <v>505</v>
      </c>
      <c r="AQ43" s="105"/>
      <c r="AR43" s="105"/>
      <c r="AS43" s="105"/>
      <c r="AT43" s="105"/>
      <c r="CN43" s="295"/>
      <c r="CO43" s="295"/>
      <c r="CP43" s="295"/>
      <c r="CQ43" s="295"/>
    </row>
    <row r="44" spans="2:109" ht="12" customHeight="1" x14ac:dyDescent="0.15">
      <c r="B44" s="737"/>
      <c r="C44" s="483" t="str">
        <f>IF(COUNTIF(K44:AH44,"X")&gt;0,$BB$44,IF(COUNTIF(K44:AH44,"XX")&gt;0,$BC$44,IF(COUNTIF(K44:AH44,"!!")&gt;0,$BF$44,IF(COUNTIF(K44:AH44,"!!!")&gt;0,$BG$44,""))))</f>
        <v/>
      </c>
      <c r="D44" s="484"/>
      <c r="E44" s="484"/>
      <c r="F44" s="484"/>
      <c r="G44" s="484"/>
      <c r="H44" s="484"/>
      <c r="I44" s="654"/>
      <c r="J44" s="269"/>
      <c r="K44" s="313" t="str">
        <f>IF(COUNTA(K40:K41,K43)&gt;1,"X",IF(AND(OR(K41&lt;&gt;"",K43&lt;&gt;""),OR(K34&lt;&gt;"",K35&lt;&gt;"",K37&lt;&gt;"")),"XX",IF(AND(K29="O",OR(K40&lt;&gt;"",K41&lt;&gt;"",K43&lt;&gt;"")),"!!",
IF(AND(OR(バルブ!$R$22="B",バルブ!$R$22="H"),K45="",COUNTA(K40:K41,K43)&gt;0),"!!!",""))))</f>
        <v/>
      </c>
      <c r="L44" s="314" t="str">
        <f>IF(COUNTA(L40:L41,L43)&gt;1,"X",IF(AND(OR(L41&lt;&gt;"",L43&lt;&gt;""),OR(L34&lt;&gt;"",L35&lt;&gt;"",L37&lt;&gt;"")),"XX",IF(AND(L29="O",OR(L40&lt;&gt;"",L41&lt;&gt;"",L43&lt;&gt;"")),"!!",
IF(AND(OR(バルブ!$R$22="B",バルブ!$R$22="H"),L45="",COUNTA(L40:L41,L43)&gt;0),"!!!",""))))</f>
        <v/>
      </c>
      <c r="M44" s="314" t="str">
        <f>IF(COUNTA(M40:M41,M43)&gt;1,"X",IF(AND(OR(M41&lt;&gt;"",M43&lt;&gt;""),OR(M34&lt;&gt;"",M35&lt;&gt;"",M37&lt;&gt;"")),"XX",IF(AND(M29="O",OR(M40&lt;&gt;"",M41&lt;&gt;"",M43&lt;&gt;"")),"!!",
IF(AND(OR(バルブ!$R$22="B",バルブ!$R$22="H"),M45="",COUNTA(M40:M41,M43)&gt;0),"!!!",""))))</f>
        <v/>
      </c>
      <c r="N44" s="314" t="str">
        <f>IF(COUNTA(N40:N41,N43)&gt;1,"X",IF(AND(OR(N41&lt;&gt;"",N43&lt;&gt;""),OR(N34&lt;&gt;"",N35&lt;&gt;"",N37&lt;&gt;"")),"XX",IF(AND(N29="O",OR(N40&lt;&gt;"",N41&lt;&gt;"",N43&lt;&gt;"")),"!!",
IF(AND(OR(バルブ!$R$22="B",バルブ!$R$22="H"),N45="",COUNTA(N40:N41,N43)&gt;0),"!!!",""))))</f>
        <v/>
      </c>
      <c r="O44" s="314" t="str">
        <f>IF(COUNTA(O40:O41,O43)&gt;1,"X",IF(AND(OR(O41&lt;&gt;"",O43&lt;&gt;""),OR(O34&lt;&gt;"",O35&lt;&gt;"",O37&lt;&gt;"")),"XX",IF(AND(O29="O",OR(O40&lt;&gt;"",O41&lt;&gt;"",O43&lt;&gt;"")),"!!",
IF(AND(OR(バルブ!$R$22="B",バルブ!$R$22="H"),O45="",COUNTA(O40:O41,O43)&gt;0),"!!!",""))))</f>
        <v/>
      </c>
      <c r="P44" s="314" t="str">
        <f>IF(COUNTA(P40:P41,P43)&gt;1,"X",IF(AND(OR(P41&lt;&gt;"",P43&lt;&gt;""),OR(P34&lt;&gt;"",P35&lt;&gt;"",P37&lt;&gt;"")),"XX",IF(AND(P29="O",OR(P40&lt;&gt;"",P41&lt;&gt;"",P43&lt;&gt;"")),"!!",
IF(AND(OR(バルブ!$R$22="B",バルブ!$R$22="H"),P45="",COUNTA(P40:P41,P43)&gt;0),"!!!",""))))</f>
        <v/>
      </c>
      <c r="Q44" s="314" t="str">
        <f>IF(COUNTA(Q40:Q41,Q43)&gt;1,"X",IF(AND(OR(Q41&lt;&gt;"",Q43&lt;&gt;""),OR(Q34&lt;&gt;"",Q35&lt;&gt;"",Q37&lt;&gt;"")),"XX",IF(AND(Q29="O",OR(Q40&lt;&gt;"",Q41&lt;&gt;"",Q43&lt;&gt;"")),"!!",
IF(AND(OR(バルブ!$R$22="B",バルブ!$R$22="H"),Q45="",COUNTA(Q40:Q41,Q43)&gt;0),"!!!",""))))</f>
        <v/>
      </c>
      <c r="R44" s="314" t="str">
        <f>IF(COUNTA(R40:R41,R43)&gt;1,"X",IF(AND(OR(R41&lt;&gt;"",R43&lt;&gt;""),OR(R34&lt;&gt;"",R35&lt;&gt;"",R37&lt;&gt;"")),"XX",IF(AND(R29="O",OR(R40&lt;&gt;"",R41&lt;&gt;"",R43&lt;&gt;"")),"!!",
IF(AND(OR(バルブ!$R$22="B",バルブ!$R$22="H"),R45="",COUNTA(R40:R41,R43)&gt;0),"!!!",""))))</f>
        <v/>
      </c>
      <c r="S44" s="314" t="str">
        <f>IF(COUNTA(S40:S41,S43)&gt;1,"X",IF(AND(OR(S41&lt;&gt;"",S43&lt;&gt;""),OR(S34&lt;&gt;"",S35&lt;&gt;"",S37&lt;&gt;"")),"XX",IF(AND(S29="O",OR(S40&lt;&gt;"",S41&lt;&gt;"",S43&lt;&gt;"")),"!!",
IF(AND(OR(バルブ!$R$22="B",バルブ!$R$22="H"),S45="",COUNTA(S40:S41,S43)&gt;0),"!!!",""))))</f>
        <v/>
      </c>
      <c r="T44" s="314" t="str">
        <f>IF(COUNTA(T40:T41,T43)&gt;1,"X",IF(AND(OR(T41&lt;&gt;"",T43&lt;&gt;""),OR(T34&lt;&gt;"",T35&lt;&gt;"",T37&lt;&gt;"")),"XX",IF(AND(T29="O",OR(T40&lt;&gt;"",T41&lt;&gt;"",T43&lt;&gt;"")),"!!",
IF(AND(OR(バルブ!$R$22="B",バルブ!$R$22="H"),T45="",COUNTA(T40:T41,T43)&gt;0),"!!!",""))))</f>
        <v/>
      </c>
      <c r="U44" s="314" t="str">
        <f>IF(COUNTA(U40:U41,U43)&gt;1,"X",IF(AND(OR(U41&lt;&gt;"",U43&lt;&gt;""),OR(U34&lt;&gt;"",U35&lt;&gt;"",U37&lt;&gt;"")),"XX",IF(AND(U29="O",OR(U40&lt;&gt;"",U41&lt;&gt;"",U43&lt;&gt;"")),"!!",
IF(AND(OR(バルブ!$R$22="B",バルブ!$R$22="H"),U45="",COUNTA(U40:U41,U43)&gt;0),"!!!",""))))</f>
        <v/>
      </c>
      <c r="V44" s="314" t="str">
        <f>IF(COUNTA(V40:V41,V43)&gt;1,"X",IF(AND(OR(V41&lt;&gt;"",V43&lt;&gt;""),OR(V34&lt;&gt;"",V35&lt;&gt;"",V37&lt;&gt;"")),"XX",IF(AND(V29="O",OR(V40&lt;&gt;"",V41&lt;&gt;"",V43&lt;&gt;"")),"!!",
IF(AND(OR(バルブ!$R$22="B",バルブ!$R$22="H"),V45="",COUNTA(V40:V41,V43)&gt;0),"!!!",""))))</f>
        <v/>
      </c>
      <c r="W44" s="145"/>
      <c r="X44" s="145"/>
      <c r="Y44" s="145"/>
      <c r="Z44" s="145"/>
      <c r="AA44" s="145"/>
      <c r="AB44" s="145"/>
      <c r="AC44" s="145"/>
      <c r="AD44" s="145"/>
      <c r="AE44" s="145"/>
      <c r="AF44" s="145"/>
      <c r="AG44" s="145"/>
      <c r="AH44" s="224"/>
      <c r="AI44" s="269"/>
      <c r="AJ44" s="225"/>
      <c r="AK44" s="218"/>
      <c r="AL44" s="218"/>
      <c r="AM44" s="218"/>
      <c r="AN44" s="218"/>
      <c r="AO44" s="219"/>
      <c r="AP44" s="278"/>
      <c r="AQ44" s="105"/>
      <c r="AR44" s="105"/>
      <c r="AS44" s="105"/>
      <c r="AT44" s="105"/>
      <c r="BB44" s="322" t="s">
        <v>300</v>
      </c>
      <c r="BC44" s="322" t="s">
        <v>311</v>
      </c>
      <c r="BF44" s="322" t="s">
        <v>550</v>
      </c>
      <c r="BG44" s="375" t="s">
        <v>552</v>
      </c>
      <c r="CN44" s="295"/>
      <c r="CO44" s="295"/>
      <c r="CP44" s="295"/>
      <c r="CQ44" s="295"/>
    </row>
    <row r="45" spans="2:109" ht="15" customHeight="1" x14ac:dyDescent="0.15">
      <c r="B45" s="737"/>
      <c r="C45" s="634" t="s">
        <v>171</v>
      </c>
      <c r="D45" s="635"/>
      <c r="E45" s="635"/>
      <c r="F45" s="635"/>
      <c r="G45" s="635"/>
      <c r="H45" s="635"/>
      <c r="I45" s="636"/>
      <c r="J45" s="658" t="s">
        <v>505</v>
      </c>
      <c r="K45" s="222"/>
      <c r="L45" s="222"/>
      <c r="M45" s="222"/>
      <c r="N45" s="222"/>
      <c r="O45" s="222"/>
      <c r="P45" s="222"/>
      <c r="Q45" s="222"/>
      <c r="R45" s="222"/>
      <c r="S45" s="222"/>
      <c r="T45" s="222"/>
      <c r="U45" s="222"/>
      <c r="V45" s="222"/>
      <c r="W45" s="222"/>
      <c r="X45" s="222"/>
      <c r="Y45" s="222"/>
      <c r="Z45" s="222"/>
      <c r="AA45" s="223"/>
      <c r="AB45" s="223"/>
      <c r="AC45" s="223"/>
      <c r="AD45" s="223"/>
      <c r="AE45" s="223"/>
      <c r="AF45" s="223"/>
      <c r="AG45" s="223"/>
      <c r="AH45" s="223"/>
      <c r="AI45" s="658" t="s">
        <v>505</v>
      </c>
      <c r="AJ45" s="534" t="s">
        <v>642</v>
      </c>
      <c r="AK45" s="543"/>
      <c r="AL45" s="543"/>
      <c r="AM45" s="543"/>
      <c r="AN45" s="543"/>
      <c r="AO45" s="544"/>
      <c r="AP45" s="279" t="str">
        <f>IF(COUNTA(K45:AH45)=0,"",COUNTA(K45:AH45))</f>
        <v/>
      </c>
      <c r="AQ45" s="105"/>
      <c r="AR45" s="105"/>
      <c r="AS45" s="105"/>
      <c r="AT45" s="105"/>
      <c r="CN45" s="295"/>
      <c r="CO45" s="295"/>
      <c r="CP45" s="295"/>
      <c r="CQ45" s="295"/>
    </row>
    <row r="46" spans="2:109" ht="12" customHeight="1" x14ac:dyDescent="0.15">
      <c r="B46" s="737"/>
      <c r="C46" s="537" t="str">
        <f>IF(COUNTIF(K46:AH46,"X*")&gt;0,$BB$48,"")</f>
        <v/>
      </c>
      <c r="D46" s="538"/>
      <c r="E46" s="538"/>
      <c r="F46" s="538"/>
      <c r="G46" s="538"/>
      <c r="H46" s="538"/>
      <c r="I46" s="674"/>
      <c r="J46" s="659"/>
      <c r="K46" s="146" t="str">
        <f>IF(AND(ベース!$R$7="10-",仕様書作成!K45&lt;&gt;""),"XX","")</f>
        <v/>
      </c>
      <c r="L46" s="146" t="str">
        <f>IF(AND(ベース!$R$7="10-",仕様書作成!L45&lt;&gt;""),"XX","")</f>
        <v/>
      </c>
      <c r="M46" s="146" t="str">
        <f>IF(AND(ベース!$R$7="10-",仕様書作成!M45&lt;&gt;""),"XX","")</f>
        <v/>
      </c>
      <c r="N46" s="146" t="str">
        <f>IF(AND(ベース!$R$7="10-",仕様書作成!N45&lt;&gt;""),"XX","")</f>
        <v/>
      </c>
      <c r="O46" s="146" t="str">
        <f>IF(AND(ベース!$R$7="10-",仕様書作成!O45&lt;&gt;""),"XX","")</f>
        <v/>
      </c>
      <c r="P46" s="146" t="str">
        <f>IF(AND(ベース!$R$7="10-",仕様書作成!P45&lt;&gt;""),"XX","")</f>
        <v/>
      </c>
      <c r="Q46" s="146" t="str">
        <f>IF(AND(ベース!$R$7="10-",仕様書作成!Q45&lt;&gt;""),"XX","")</f>
        <v/>
      </c>
      <c r="R46" s="146" t="str">
        <f>IF(AND(ベース!$R$7="10-",仕様書作成!R45&lt;&gt;""),"XX","")</f>
        <v/>
      </c>
      <c r="S46" s="146" t="str">
        <f>IF(AND(ベース!$R$7="10-",仕様書作成!S45&lt;&gt;""),"XX","")</f>
        <v/>
      </c>
      <c r="T46" s="146" t="str">
        <f>IF(AND(ベース!$R$7="10-",仕様書作成!T45&lt;&gt;""),"XX","")</f>
        <v/>
      </c>
      <c r="U46" s="146" t="str">
        <f>IF(AND(ベース!$R$7="10-",仕様書作成!U45&lt;&gt;""),"XX","")</f>
        <v/>
      </c>
      <c r="V46" s="146" t="str">
        <f>IF(AND(ベース!$R$7="10-",仕様書作成!V45&lt;&gt;""),"XX","")</f>
        <v/>
      </c>
      <c r="W46" s="146"/>
      <c r="X46" s="146"/>
      <c r="Y46" s="146"/>
      <c r="Z46" s="146"/>
      <c r="AA46" s="146"/>
      <c r="AB46" s="146"/>
      <c r="AC46" s="146"/>
      <c r="AD46" s="146"/>
      <c r="AE46" s="146"/>
      <c r="AF46" s="146"/>
      <c r="AG46" s="146"/>
      <c r="AH46" s="146"/>
      <c r="AI46" s="659"/>
      <c r="AJ46" s="537" t="str">
        <f>IF(COUNTIF(K46:AH46,"XX")&gt;0,$BD$48,"")</f>
        <v/>
      </c>
      <c r="AK46" s="538"/>
      <c r="AL46" s="538"/>
      <c r="AM46" s="538"/>
      <c r="AN46" s="538"/>
      <c r="AO46" s="539"/>
      <c r="AP46" s="279"/>
      <c r="AQ46" s="105"/>
      <c r="AR46" s="105"/>
      <c r="AS46" s="105"/>
      <c r="AT46" s="105"/>
      <c r="BB46" s="322" t="s">
        <v>835</v>
      </c>
      <c r="BD46" s="322" t="s">
        <v>346</v>
      </c>
      <c r="CN46" s="295"/>
      <c r="CO46" s="295"/>
      <c r="CP46" s="295"/>
      <c r="CQ46" s="295"/>
    </row>
    <row r="47" spans="2:109" ht="15" customHeight="1" x14ac:dyDescent="0.15">
      <c r="B47" s="737"/>
      <c r="C47" s="634" t="s">
        <v>172</v>
      </c>
      <c r="D47" s="635"/>
      <c r="E47" s="635"/>
      <c r="F47" s="635"/>
      <c r="G47" s="635"/>
      <c r="H47" s="635"/>
      <c r="I47" s="636"/>
      <c r="J47" s="659"/>
      <c r="K47" s="195"/>
      <c r="L47" s="195"/>
      <c r="M47" s="195"/>
      <c r="N47" s="195"/>
      <c r="O47" s="195"/>
      <c r="P47" s="195"/>
      <c r="Q47" s="195"/>
      <c r="R47" s="195"/>
      <c r="S47" s="195"/>
      <c r="T47" s="195"/>
      <c r="U47" s="195"/>
      <c r="V47" s="195"/>
      <c r="W47" s="195"/>
      <c r="X47" s="195"/>
      <c r="Y47" s="195"/>
      <c r="Z47" s="195"/>
      <c r="AA47" s="196"/>
      <c r="AB47" s="196"/>
      <c r="AC47" s="196"/>
      <c r="AD47" s="196"/>
      <c r="AE47" s="196"/>
      <c r="AF47" s="196"/>
      <c r="AG47" s="196"/>
      <c r="AH47" s="196"/>
      <c r="AI47" s="659"/>
      <c r="AJ47" s="540" t="s">
        <v>643</v>
      </c>
      <c r="AK47" s="541"/>
      <c r="AL47" s="541"/>
      <c r="AM47" s="541"/>
      <c r="AN47" s="541"/>
      <c r="AO47" s="542"/>
      <c r="AP47" s="280" t="str">
        <f>IF(COUNTA(K47:AH47)=0,"",COUNTA(K47:AH47))</f>
        <v/>
      </c>
      <c r="AQ47" s="105"/>
      <c r="AR47" s="105"/>
      <c r="AS47" s="105"/>
      <c r="AT47" s="105"/>
      <c r="CN47" s="295"/>
      <c r="CO47" s="295"/>
      <c r="CP47" s="295"/>
      <c r="CQ47" s="295"/>
    </row>
    <row r="48" spans="2:109" ht="12" customHeight="1" x14ac:dyDescent="0.15">
      <c r="B48" s="737"/>
      <c r="C48" s="537" t="str">
        <f>IF(COUNTIF(K48:AH48,"X*")&gt;0,$BB$48,IF(COUNTIF(K48:AH48,"!!")&gt;0,$BF$48,""))</f>
        <v/>
      </c>
      <c r="D48" s="538"/>
      <c r="E48" s="538"/>
      <c r="F48" s="538"/>
      <c r="G48" s="538"/>
      <c r="H48" s="538"/>
      <c r="I48" s="674"/>
      <c r="J48" s="660"/>
      <c r="K48" s="146" t="str">
        <f>IF(AND(ベース!$R$7="10-",仕様書作成!K47&lt;&gt;""),"XX",IF(AND(K47&lt;&gt;"",OR(OR(K12=3,K12=5,K12="A",K12="B",K12="C"),K26&lt;&gt;"")),"X",IF(AND(K29="O",K47&lt;&gt;""),"!!","")))</f>
        <v/>
      </c>
      <c r="L48" s="146" t="str">
        <f>IF(AND(ベース!$R$7="10-",仕様書作成!L47&lt;&gt;""),"XX",IF(AND(L47&lt;&gt;"",OR(OR(L12=3,L12=5,L12="A",L12="B",L12="C"),L26&lt;&gt;"")),"X",IF(AND(L29="O",L47&lt;&gt;""),"!!","")))</f>
        <v/>
      </c>
      <c r="M48" s="146" t="str">
        <f>IF(AND(ベース!$R$7="10-",仕様書作成!M47&lt;&gt;""),"XX",IF(AND(M47&lt;&gt;"",OR(OR(M12=3,M12=5,M12="A",M12="B",M12="C"),M26&lt;&gt;"")),"X",IF(AND(M29="O",M47&lt;&gt;""),"!!","")))</f>
        <v/>
      </c>
      <c r="N48" s="146" t="str">
        <f>IF(AND(ベース!$R$7="10-",仕様書作成!N47&lt;&gt;""),"XX",IF(AND(N47&lt;&gt;"",OR(OR(N12=3,N12=5,N12="A",N12="B",N12="C"),N26&lt;&gt;"")),"X",IF(AND(N29="O",N47&lt;&gt;""),"!!","")))</f>
        <v/>
      </c>
      <c r="O48" s="146" t="str">
        <f>IF(AND(ベース!$R$7="10-",仕様書作成!O47&lt;&gt;""),"XX",IF(AND(O47&lt;&gt;"",OR(OR(O12=3,O12=5,O12="A",O12="B",O12="C"),O26&lt;&gt;"")),"X",IF(AND(O29="O",O47&lt;&gt;""),"!!","")))</f>
        <v/>
      </c>
      <c r="P48" s="146" t="str">
        <f>IF(AND(ベース!$R$7="10-",仕様書作成!P47&lt;&gt;""),"XX",IF(AND(P47&lt;&gt;"",OR(OR(P12=3,P12=5,P12="A",P12="B",P12="C"),P26&lt;&gt;"")),"X",IF(AND(P29="O",P47&lt;&gt;""),"!!","")))</f>
        <v/>
      </c>
      <c r="Q48" s="146" t="str">
        <f>IF(AND(ベース!$R$7="10-",仕様書作成!Q47&lt;&gt;""),"XX",IF(AND(Q47&lt;&gt;"",OR(OR(Q12=3,Q12=5,Q12="A",Q12="B",Q12="C"),Q26&lt;&gt;"")),"X",IF(AND(Q29="O",Q47&lt;&gt;""),"!!","")))</f>
        <v/>
      </c>
      <c r="R48" s="146" t="str">
        <f>IF(AND(ベース!$R$7="10-",仕様書作成!R47&lt;&gt;""),"XX",IF(AND(R47&lt;&gt;"",OR(OR(R12=3,R12=5,R12="A",R12="B",R12="C"),R26&lt;&gt;"")),"X",IF(AND(R29="O",R47&lt;&gt;""),"!!","")))</f>
        <v/>
      </c>
      <c r="S48" s="146" t="str">
        <f>IF(AND(ベース!$R$7="10-",仕様書作成!S47&lt;&gt;""),"XX",IF(AND(S47&lt;&gt;"",OR(OR(S12=3,S12=5,S12="A",S12="B",S12="C"),S26&lt;&gt;"")),"X",IF(AND(S29="O",S47&lt;&gt;""),"!!","")))</f>
        <v/>
      </c>
      <c r="T48" s="146" t="str">
        <f>IF(AND(ベース!$R$7="10-",仕様書作成!T47&lt;&gt;""),"XX",IF(AND(T47&lt;&gt;"",OR(OR(T12=3,T12=5,T12="A",T12="B",T12="C"),T26&lt;&gt;"")),"X",IF(AND(T29="O",T47&lt;&gt;""),"!!","")))</f>
        <v/>
      </c>
      <c r="U48" s="146" t="str">
        <f>IF(AND(ベース!$R$7="10-",仕様書作成!U47&lt;&gt;""),"XX",IF(AND(U47&lt;&gt;"",OR(OR(U12=3,U12=5,U12="A",U12="B",U12="C"),U26&lt;&gt;"")),"X",IF(AND(U29="O",U47&lt;&gt;""),"!!","")))</f>
        <v/>
      </c>
      <c r="V48" s="146" t="str">
        <f>IF(AND(ベース!$R$7="10-",仕様書作成!V47&lt;&gt;""),"XX",IF(AND(V47&lt;&gt;"",OR(OR(V12=3,V12=5,V12="A",V12="B",V12="C"),V26&lt;&gt;"")),"X",IF(AND(V29="O",V47&lt;&gt;""),"!!","")))</f>
        <v/>
      </c>
      <c r="W48" s="146"/>
      <c r="X48" s="146"/>
      <c r="Y48" s="146"/>
      <c r="Z48" s="146"/>
      <c r="AA48" s="146"/>
      <c r="AB48" s="146"/>
      <c r="AC48" s="146"/>
      <c r="AD48" s="146"/>
      <c r="AE48" s="146"/>
      <c r="AF48" s="146"/>
      <c r="AG48" s="146"/>
      <c r="AH48" s="146"/>
      <c r="AI48" s="660"/>
      <c r="AJ48" s="537" t="str">
        <f>IF(COUNTIF(K48:AH48,"XX")&gt;0,$BD$48,IF(COUNTIF(K48:AH48,"X")&gt;0,$BC$48,""))</f>
        <v/>
      </c>
      <c r="AK48" s="538"/>
      <c r="AL48" s="538"/>
      <c r="AM48" s="538"/>
      <c r="AN48" s="538"/>
      <c r="AO48" s="539"/>
      <c r="AP48" s="279"/>
      <c r="AQ48" s="105"/>
      <c r="AR48" s="105"/>
      <c r="AS48" s="105"/>
      <c r="AT48" s="105"/>
      <c r="BB48" s="322" t="s">
        <v>835</v>
      </c>
      <c r="BC48" s="322" t="s">
        <v>390</v>
      </c>
      <c r="BD48" s="322" t="s">
        <v>346</v>
      </c>
      <c r="BF48" s="322" t="s">
        <v>550</v>
      </c>
      <c r="CI48" s="375">
        <v>1</v>
      </c>
      <c r="CJ48" s="12" t="s">
        <v>690</v>
      </c>
      <c r="CK48" s="295"/>
      <c r="CL48" s="295"/>
      <c r="CM48" s="295" t="str">
        <f t="shared" ref="CM48:CM82" si="18">IF(COUNTIF($CR$24:$DP$30,CJ48)=0,"",COUNTIF($CR$24:$DP$30,CJ48))</f>
        <v/>
      </c>
      <c r="CN48" s="295"/>
      <c r="CO48" s="295"/>
      <c r="CP48" s="295"/>
      <c r="CQ48" s="295"/>
    </row>
    <row r="49" spans="2:95" ht="12" hidden="1" customHeight="1" x14ac:dyDescent="0.15">
      <c r="B49" s="737"/>
      <c r="C49" s="556" t="str">
        <f>IF(COUNTIF(K49:AH49,"X")&gt;0,$BB$49,IF(COUNTIF(K49:AH49,"XX")&gt;0,$BD$49,IF(COUNTIF(K49:AH49,"XXX")&gt;0,$BF$49,"")))</f>
        <v/>
      </c>
      <c r="D49" s="557"/>
      <c r="E49" s="557"/>
      <c r="F49" s="557"/>
      <c r="G49" s="557"/>
      <c r="H49" s="557"/>
      <c r="I49" s="655"/>
      <c r="J49" s="303"/>
      <c r="K49" s="140" t="str">
        <f>IF(AND(OR(K45="O",K47="O"),OR(K35&lt;&gt;"",K41&lt;&gt;"",K50="O")),"XXX",
IF(AND(K50="O",OR(AND(K34&lt;&gt;"",K40&lt;&gt;""),K35&lt;&gt;"",K37&lt;&gt;"",K41&lt;&gt;"",K43&lt;&gt;"",K45&lt;&gt;"",K47&lt;&gt;"")),"XXX",
IF(COUNTA(K34:K35,K37,K40:K41,K43,K45,K47,K50)&gt;3,"XXX",
IF(K29="O","",
IF(AND(OR(バルブ!$R$22="B",バルブ!$R$22="H"),K45="",COUNTA(K34:K35,K37,K40:K41,K43,K47,K50)&gt;0),"X","")))))</f>
        <v/>
      </c>
      <c r="L49" s="140" t="str">
        <f>IF(AND(OR(L45="O",L47="O"),OR(L35&lt;&gt;"",L41&lt;&gt;"",L50="O")),"XXX",
IF(AND(L50="O",OR(AND(L34&lt;&gt;"",L40&lt;&gt;""),L35&lt;&gt;"",L37&lt;&gt;"",L41&lt;&gt;"",L43&lt;&gt;"",L45&lt;&gt;"",L47&lt;&gt;"")),"XXX",
IF(COUNTA(L34:L35,L37,L40:L41,L43,L45,L47,L50)&gt;3,"XXX",
IF(L29="O","",
IF(AND(OR(バルブ!$R$22="B",バルブ!$R$22="H"),L45="",COUNTA(L34:L35,L37,L40:L41,L43,L47,L50)&gt;0),"X","")))))</f>
        <v/>
      </c>
      <c r="M49" s="140" t="str">
        <f>IF(AND(OR(M45="O",M47="O"),OR(M35&lt;&gt;"",M41&lt;&gt;"",M50="O")),"XXX",
IF(AND(M50="O",OR(AND(M34&lt;&gt;"",M40&lt;&gt;""),M35&lt;&gt;"",M37&lt;&gt;"",M41&lt;&gt;"",M43&lt;&gt;"",M45&lt;&gt;"",M47&lt;&gt;"")),"XXX",
IF(COUNTA(M34:M35,M37,M40:M41,M43,M45,M47,M50)&gt;3,"XXX",
IF(M29="O","",
IF(AND(OR(バルブ!$R$22="B",バルブ!$R$22="H"),M45="",COUNTA(M34:M35,M37,M40:M41,M43,M47,M50)&gt;0),"X","")))))</f>
        <v/>
      </c>
      <c r="N49" s="140" t="str">
        <f>IF(AND(OR(N45="O",N47="O"),OR(N35&lt;&gt;"",N41&lt;&gt;"",N50="O")),"XXX",
IF(AND(N50="O",OR(AND(N34&lt;&gt;"",N40&lt;&gt;""),N35&lt;&gt;"",N37&lt;&gt;"",N41&lt;&gt;"",N43&lt;&gt;"",N45&lt;&gt;"",N47&lt;&gt;"")),"XXX",
IF(COUNTA(N34:N35,N37,N40:N41,N43,N45,N47,N50)&gt;3,"XXX",
IF(N29="O","",
IF(AND(OR(バルブ!$R$22="B",バルブ!$R$22="H"),N45="",COUNTA(N34:N35,N37,N40:N41,N43,N47,N50)&gt;0),"X","")))))</f>
        <v/>
      </c>
      <c r="O49" s="140" t="str">
        <f>IF(AND(OR(O45="O",O47="O"),OR(O35&lt;&gt;"",O41&lt;&gt;"",O50="O")),"XXX",
IF(AND(O50="O",OR(AND(O34&lt;&gt;"",O40&lt;&gt;""),O35&lt;&gt;"",O37&lt;&gt;"",O41&lt;&gt;"",O43&lt;&gt;"",O45&lt;&gt;"",O47&lt;&gt;"")),"XXX",
IF(COUNTA(O34:O35,O37,O40:O41,O43,O45,O47,O50)&gt;3,"XXX",
IF(O29="O","",
IF(AND(OR(バルブ!$R$22="B",バルブ!$R$22="H"),O45="",COUNTA(O34:O35,O37,O40:O41,O43,O47,O50)&gt;0),"X","")))))</f>
        <v/>
      </c>
      <c r="P49" s="140" t="str">
        <f>IF(AND(OR(P45="O",P47="O"),OR(P35&lt;&gt;"",P41&lt;&gt;"",P50="O")),"XXX",
IF(AND(P50="O",OR(AND(P34&lt;&gt;"",P40&lt;&gt;""),P35&lt;&gt;"",P37&lt;&gt;"",P41&lt;&gt;"",P43&lt;&gt;"",P45&lt;&gt;"",P47&lt;&gt;"")),"XXX",
IF(COUNTA(P34:P35,P37,P40:P41,P43,P45,P47,P50)&gt;3,"XXX",
IF(P29="O","",
IF(AND(OR(バルブ!$R$22="B",バルブ!$R$22="H"),P45="",COUNTA(P34:P35,P37,P40:P41,P43,P47,P50)&gt;0),"X","")))))</f>
        <v/>
      </c>
      <c r="Q49" s="140" t="str">
        <f>IF(AND(OR(Q45="O",Q47="O"),OR(Q35&lt;&gt;"",Q41&lt;&gt;"",Q50="O")),"XXX",
IF(AND(Q50="O",OR(AND(Q34&lt;&gt;"",Q40&lt;&gt;""),Q35&lt;&gt;"",Q37&lt;&gt;"",Q41&lt;&gt;"",Q43&lt;&gt;"",Q45&lt;&gt;"",Q47&lt;&gt;"")),"XXX",
IF(COUNTA(Q34:Q35,Q37,Q40:Q41,Q43,Q45,Q47,Q50)&gt;3,"XXX",
IF(Q29="O","",
IF(AND(OR(バルブ!$R$22="B",バルブ!$R$22="H"),Q45="",COUNTA(Q34:Q35,Q37,Q40:Q41,Q43,Q47,Q50)&gt;0),"X","")))))</f>
        <v/>
      </c>
      <c r="R49" s="140" t="str">
        <f>IF(AND(OR(R45="O",R47="O"),OR(R35&lt;&gt;"",R41&lt;&gt;"",R50="O")),"XXX",
IF(AND(R50="O",OR(AND(R34&lt;&gt;"",R40&lt;&gt;""),R35&lt;&gt;"",R37&lt;&gt;"",R41&lt;&gt;"",R43&lt;&gt;"",R45&lt;&gt;"",R47&lt;&gt;"")),"XXX",
IF(COUNTA(R34:R35,R37,R40:R41,R43,R45,R47,R50)&gt;3,"XXX",
IF(R29="O","",
IF(AND(OR(バルブ!$R$22="B",バルブ!$R$22="H"),R45="",COUNTA(R34:R35,R37,R40:R41,R43,R47,R50)&gt;0),"X","")))))</f>
        <v/>
      </c>
      <c r="S49" s="140" t="str">
        <f>IF(AND(OR(S45="O",S47="O"),OR(S35&lt;&gt;"",S41&lt;&gt;"",S50="O")),"XXX",
IF(AND(S50="O",OR(AND(S34&lt;&gt;"",S40&lt;&gt;""),S35&lt;&gt;"",S37&lt;&gt;"",S41&lt;&gt;"",S43&lt;&gt;"",S45&lt;&gt;"",S47&lt;&gt;"")),"XXX",
IF(COUNTA(S34:S35,S37,S40:S41,S43,S45,S47,S50)&gt;3,"XXX",
IF(S29="O","",
IF(AND(OR(バルブ!$R$22="B",バルブ!$R$22="H"),S45="",COUNTA(S34:S35,S37,S40:S41,S43,S47,S50)&gt;0),"X","")))))</f>
        <v/>
      </c>
      <c r="T49" s="140" t="str">
        <f>IF(AND(OR(T45="O",T47="O"),OR(T35&lt;&gt;"",T41&lt;&gt;"",T50="O")),"XXX",
IF(AND(T50="O",OR(AND(T34&lt;&gt;"",T40&lt;&gt;""),T35&lt;&gt;"",T37&lt;&gt;"",T41&lt;&gt;"",T43&lt;&gt;"",T45&lt;&gt;"",T47&lt;&gt;"")),"XXX",
IF(COUNTA(T34:T35,T37,T40:T41,T43,T45,T47,T50)&gt;3,"XXX",
IF(T29="O","",
IF(AND(OR(バルブ!$R$22="B",バルブ!$R$22="H"),T45="",COUNTA(T34:T35,T37,T40:T41,T43,T47,T50)&gt;0),"X","")))))</f>
        <v/>
      </c>
      <c r="U49" s="140" t="str">
        <f>IF(AND(OR(U45="O",U47="O"),OR(U35&lt;&gt;"",U41&lt;&gt;"",U50="O")),"XXX",
IF(AND(U50="O",OR(AND(U34&lt;&gt;"",U40&lt;&gt;""),U35&lt;&gt;"",U37&lt;&gt;"",U41&lt;&gt;"",U43&lt;&gt;"",U45&lt;&gt;"",U47&lt;&gt;"")),"XXX",
IF(COUNTA(U34:U35,U37,U40:U41,U43,U45,U47,U50)&gt;3,"XXX",
IF(U29="O","",
IF(AND(OR(バルブ!$R$22="B",バルブ!$R$22="H"),U45="",COUNTA(U34:U35,U37,U40:U41,U43,U47,U50)&gt;0),"X","")))))</f>
        <v/>
      </c>
      <c r="V49" s="140" t="str">
        <f>IF(AND(OR(V45="O",V47="O"),OR(V35&lt;&gt;"",V41&lt;&gt;"",V50="O")),"XXX",
IF(AND(V50="O",OR(AND(V34&lt;&gt;"",V40&lt;&gt;""),V35&lt;&gt;"",V37&lt;&gt;"",V41&lt;&gt;"",V43&lt;&gt;"",V45&lt;&gt;"",V47&lt;&gt;"")),"XXX",
IF(COUNTA(V34:V35,V37,V40:V41,V43,V45,V47,V50)&gt;3,"XXX",
IF(V29="O","",
IF(AND(OR(バルブ!$R$22="B",バルブ!$R$22="H"),V45="",COUNTA(V34:V35,V37,V40:V41,V43,V47,V50)&gt;0),"X","")))))</f>
        <v/>
      </c>
      <c r="W49" s="140"/>
      <c r="X49" s="140"/>
      <c r="Y49" s="140"/>
      <c r="Z49" s="140"/>
      <c r="AA49" s="140"/>
      <c r="AB49" s="140"/>
      <c r="AC49" s="140"/>
      <c r="AD49" s="140"/>
      <c r="AE49" s="140"/>
      <c r="AF49" s="140"/>
      <c r="AG49" s="140"/>
      <c r="AH49" s="140"/>
      <c r="AI49" s="303"/>
      <c r="AJ49" s="545" t="str">
        <f>IF(COUNTIF(K49:AH49,"X")&gt;0,$BC$49,"")</f>
        <v/>
      </c>
      <c r="AK49" s="546"/>
      <c r="AL49" s="546"/>
      <c r="AM49" s="546"/>
      <c r="AN49" s="546"/>
      <c r="AO49" s="547"/>
      <c r="AP49" s="280"/>
      <c r="AQ49" s="105"/>
      <c r="AR49" s="105"/>
      <c r="AS49" s="105"/>
      <c r="AT49" s="105"/>
      <c r="BB49" s="322" t="s">
        <v>301</v>
      </c>
      <c r="BC49" s="322" t="s">
        <v>836</v>
      </c>
      <c r="BD49" s="322" t="s">
        <v>851</v>
      </c>
      <c r="BE49" s="322" t="s">
        <v>852</v>
      </c>
      <c r="BF49" s="322" t="s">
        <v>853</v>
      </c>
      <c r="CI49" s="375">
        <v>2</v>
      </c>
      <c r="CJ49" s="12" t="s">
        <v>691</v>
      </c>
      <c r="CK49" s="295"/>
      <c r="CL49" s="295"/>
      <c r="CM49" s="295" t="str">
        <f t="shared" si="18"/>
        <v/>
      </c>
      <c r="CN49" s="295"/>
      <c r="CO49" s="295"/>
      <c r="CP49" s="295"/>
      <c r="CQ49" s="295"/>
    </row>
    <row r="50" spans="2:95" ht="15" customHeight="1" x14ac:dyDescent="0.15">
      <c r="B50" s="737"/>
      <c r="C50" s="650" t="s">
        <v>490</v>
      </c>
      <c r="D50" s="651"/>
      <c r="E50" s="651"/>
      <c r="F50" s="651"/>
      <c r="G50" s="651"/>
      <c r="H50" s="651"/>
      <c r="I50" s="652"/>
      <c r="J50" s="284"/>
      <c r="K50" s="335"/>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7"/>
      <c r="AI50" s="284"/>
      <c r="AJ50" s="492" t="s">
        <v>644</v>
      </c>
      <c r="AK50" s="548"/>
      <c r="AL50" s="548"/>
      <c r="AM50" s="548"/>
      <c r="AN50" s="548"/>
      <c r="AO50" s="549"/>
      <c r="AP50" s="338"/>
      <c r="AQ50" s="105"/>
      <c r="AR50" s="105"/>
      <c r="AS50" s="105"/>
      <c r="AT50" s="105"/>
      <c r="BQ50" s="375" t="s">
        <v>280</v>
      </c>
      <c r="CI50" s="375">
        <v>3</v>
      </c>
      <c r="CJ50" s="12" t="s">
        <v>692</v>
      </c>
      <c r="CK50" s="295"/>
      <c r="CL50" s="295"/>
      <c r="CM50" s="295" t="str">
        <f t="shared" si="18"/>
        <v/>
      </c>
      <c r="CN50" s="295"/>
      <c r="CO50" s="295"/>
      <c r="CP50" s="295"/>
      <c r="CQ50" s="295"/>
    </row>
    <row r="51" spans="2:95" ht="15" customHeight="1" x14ac:dyDescent="0.15">
      <c r="B51" s="737"/>
      <c r="C51" s="690" t="str">
        <f>IF(COUNTIF(K50:AH50,"O")&gt;0,BB51,"")</f>
        <v/>
      </c>
      <c r="D51" s="691"/>
      <c r="E51" s="691"/>
      <c r="F51" s="691"/>
      <c r="G51" s="691"/>
      <c r="H51" s="691"/>
      <c r="I51" s="692"/>
      <c r="J51" s="303"/>
      <c r="K51" s="304"/>
      <c r="L51" s="305"/>
      <c r="M51" s="305"/>
      <c r="N51" s="305"/>
      <c r="O51" s="305"/>
      <c r="P51" s="305"/>
      <c r="Q51" s="305"/>
      <c r="R51" s="305"/>
      <c r="S51" s="305"/>
      <c r="T51" s="305"/>
      <c r="U51" s="305"/>
      <c r="V51" s="305"/>
      <c r="W51" s="305"/>
      <c r="X51" s="305"/>
      <c r="Y51" s="305"/>
      <c r="Z51" s="305"/>
      <c r="AA51" s="305"/>
      <c r="AB51" s="305"/>
      <c r="AC51" s="305"/>
      <c r="AD51" s="305"/>
      <c r="AE51" s="305"/>
      <c r="AF51" s="305"/>
      <c r="AG51" s="305"/>
      <c r="AH51" s="306"/>
      <c r="AI51" s="303"/>
      <c r="AJ51" s="534"/>
      <c r="AK51" s="535"/>
      <c r="AL51" s="535"/>
      <c r="AM51" s="535"/>
      <c r="AN51" s="535"/>
      <c r="AO51" s="536"/>
      <c r="AP51" s="279"/>
      <c r="AQ51" s="105"/>
      <c r="AR51" s="105"/>
      <c r="AS51" s="105"/>
      <c r="AT51" s="105"/>
      <c r="BB51" s="322" t="s">
        <v>491</v>
      </c>
      <c r="BQ51" s="375" t="s">
        <v>837</v>
      </c>
      <c r="BR51" s="394" t="s">
        <v>838</v>
      </c>
      <c r="BS51" s="375" t="s">
        <v>839</v>
      </c>
      <c r="BV51" s="394"/>
      <c r="CI51" s="375">
        <v>4</v>
      </c>
      <c r="CJ51" s="12" t="s">
        <v>693</v>
      </c>
      <c r="CK51" s="295"/>
      <c r="CL51" s="295"/>
      <c r="CM51" s="295" t="str">
        <f t="shared" si="18"/>
        <v/>
      </c>
      <c r="CN51" s="295"/>
      <c r="CO51" s="295"/>
      <c r="CP51" s="295"/>
      <c r="CQ51" s="295"/>
    </row>
    <row r="52" spans="2:95" ht="12" customHeight="1" x14ac:dyDescent="0.15">
      <c r="B52" s="737"/>
      <c r="C52" s="637"/>
      <c r="D52" s="530"/>
      <c r="E52" s="530"/>
      <c r="F52" s="530"/>
      <c r="G52" s="530"/>
      <c r="H52" s="530"/>
      <c r="I52" s="638"/>
      <c r="J52" s="307"/>
      <c r="K52" s="308" t="str">
        <f>IF(AND(K50&lt;&gt;"",K55&lt;&gt;"X"),$BB$53,"")</f>
        <v/>
      </c>
      <c r="L52" s="309" t="str">
        <f t="shared" ref="L52:V52" si="19">IF(AND(L50&lt;&gt;"",L55&lt;&gt;"X"),$BB$53,"")</f>
        <v/>
      </c>
      <c r="M52" s="309" t="str">
        <f t="shared" si="19"/>
        <v/>
      </c>
      <c r="N52" s="309" t="str">
        <f t="shared" si="19"/>
        <v/>
      </c>
      <c r="O52" s="309" t="str">
        <f t="shared" si="19"/>
        <v/>
      </c>
      <c r="P52" s="309" t="str">
        <f t="shared" si="19"/>
        <v/>
      </c>
      <c r="Q52" s="309" t="str">
        <f t="shared" si="19"/>
        <v/>
      </c>
      <c r="R52" s="309" t="str">
        <f t="shared" si="19"/>
        <v/>
      </c>
      <c r="S52" s="309" t="str">
        <f t="shared" si="19"/>
        <v/>
      </c>
      <c r="T52" s="309" t="str">
        <f t="shared" si="19"/>
        <v/>
      </c>
      <c r="U52" s="309" t="str">
        <f t="shared" si="19"/>
        <v/>
      </c>
      <c r="V52" s="309" t="str">
        <f t="shared" si="19"/>
        <v/>
      </c>
      <c r="W52" s="309" t="str">
        <f t="shared" ref="W52:AH52" si="20">IF(AND(W50&lt;&gt;"",W55&lt;&gt;"X"),$BB$60,"")</f>
        <v/>
      </c>
      <c r="X52" s="309" t="str">
        <f t="shared" si="20"/>
        <v/>
      </c>
      <c r="Y52" s="309" t="str">
        <f t="shared" si="20"/>
        <v/>
      </c>
      <c r="Z52" s="309" t="str">
        <f t="shared" si="20"/>
        <v/>
      </c>
      <c r="AA52" s="309" t="str">
        <f t="shared" si="20"/>
        <v/>
      </c>
      <c r="AB52" s="309" t="str">
        <f t="shared" si="20"/>
        <v/>
      </c>
      <c r="AC52" s="309" t="str">
        <f t="shared" si="20"/>
        <v/>
      </c>
      <c r="AD52" s="309" t="str">
        <f t="shared" si="20"/>
        <v/>
      </c>
      <c r="AE52" s="309" t="str">
        <f t="shared" si="20"/>
        <v/>
      </c>
      <c r="AF52" s="309" t="str">
        <f t="shared" si="20"/>
        <v/>
      </c>
      <c r="AG52" s="309" t="str">
        <f t="shared" si="20"/>
        <v/>
      </c>
      <c r="AH52" s="310" t="str">
        <f t="shared" si="20"/>
        <v/>
      </c>
      <c r="AI52" s="307"/>
      <c r="AJ52" s="529"/>
      <c r="AK52" s="532"/>
      <c r="AL52" s="532"/>
      <c r="AM52" s="532"/>
      <c r="AN52" s="532"/>
      <c r="AO52" s="533"/>
      <c r="AP52" s="311"/>
      <c r="AQ52" s="105"/>
      <c r="AR52" s="105"/>
      <c r="AS52" s="105"/>
      <c r="AT52" s="105"/>
      <c r="BB52" s="322" t="s">
        <v>492</v>
      </c>
      <c r="BR52" s="394"/>
      <c r="BV52" s="394"/>
      <c r="CI52" s="375">
        <v>5</v>
      </c>
      <c r="CJ52" s="12" t="s">
        <v>694</v>
      </c>
      <c r="CK52" s="295"/>
      <c r="CL52" s="295"/>
      <c r="CM52" s="295" t="str">
        <f t="shared" si="18"/>
        <v/>
      </c>
      <c r="CN52" s="295"/>
      <c r="CO52" s="295"/>
      <c r="CP52" s="295"/>
      <c r="CQ52" s="295"/>
    </row>
    <row r="53" spans="2:95" ht="15" customHeight="1" x14ac:dyDescent="0.15">
      <c r="B53" s="737"/>
      <c r="C53" s="647" t="str">
        <f>IF(COUNTIF(K50:AH50,"O")&gt;0,BC53,"")</f>
        <v/>
      </c>
      <c r="D53" s="648"/>
      <c r="E53" s="648"/>
      <c r="F53" s="648"/>
      <c r="G53" s="648"/>
      <c r="H53" s="648"/>
      <c r="I53" s="649"/>
      <c r="J53" s="303"/>
      <c r="K53" s="304"/>
      <c r="L53" s="305"/>
      <c r="M53" s="305"/>
      <c r="N53" s="305"/>
      <c r="O53" s="305"/>
      <c r="P53" s="305"/>
      <c r="Q53" s="305"/>
      <c r="R53" s="305"/>
      <c r="S53" s="305"/>
      <c r="T53" s="305"/>
      <c r="U53" s="305"/>
      <c r="V53" s="305"/>
      <c r="W53" s="305"/>
      <c r="X53" s="305"/>
      <c r="Y53" s="305"/>
      <c r="Z53" s="305"/>
      <c r="AA53" s="305"/>
      <c r="AB53" s="305"/>
      <c r="AC53" s="305"/>
      <c r="AD53" s="305"/>
      <c r="AE53" s="305"/>
      <c r="AF53" s="305"/>
      <c r="AG53" s="305"/>
      <c r="AH53" s="312"/>
      <c r="AI53" s="303"/>
      <c r="AJ53" s="534"/>
      <c r="AK53" s="535"/>
      <c r="AL53" s="535"/>
      <c r="AM53" s="535"/>
      <c r="AN53" s="535"/>
      <c r="AO53" s="536"/>
      <c r="AP53" s="279"/>
      <c r="AQ53" s="105"/>
      <c r="AR53" s="105"/>
      <c r="AS53" s="105"/>
      <c r="AT53" s="105"/>
      <c r="BB53" s="12" t="s">
        <v>493</v>
      </c>
      <c r="BC53" s="106" t="s">
        <v>494</v>
      </c>
      <c r="BD53"/>
      <c r="BE53"/>
      <c r="BF53"/>
      <c r="BG53"/>
      <c r="BH53"/>
      <c r="BI53"/>
      <c r="BQ53" s="375" t="s">
        <v>840</v>
      </c>
      <c r="BR53" s="375" t="s">
        <v>841</v>
      </c>
      <c r="BS53" s="375" t="s">
        <v>842</v>
      </c>
      <c r="CI53" s="375">
        <v>6</v>
      </c>
      <c r="CJ53" s="12" t="s">
        <v>695</v>
      </c>
      <c r="CK53" s="295"/>
      <c r="CL53" s="295"/>
      <c r="CM53" s="295" t="str">
        <f t="shared" si="18"/>
        <v/>
      </c>
      <c r="CN53" s="295"/>
      <c r="CO53" s="295"/>
      <c r="CP53" s="295"/>
      <c r="CQ53" s="295"/>
    </row>
    <row r="54" spans="2:95" ht="12" customHeight="1" x14ac:dyDescent="0.15">
      <c r="B54" s="737"/>
      <c r="C54" s="637"/>
      <c r="D54" s="530"/>
      <c r="E54" s="530"/>
      <c r="F54" s="530"/>
      <c r="G54" s="530"/>
      <c r="H54" s="530"/>
      <c r="I54" s="638"/>
      <c r="J54" s="307"/>
      <c r="K54" s="308" t="str">
        <f>IF(AND(K50&lt;&gt;"",K55&lt;&gt;"X"),$BC$54,"")</f>
        <v/>
      </c>
      <c r="L54" s="309" t="str">
        <f t="shared" ref="L54:V54" si="21">IF(AND(L50&lt;&gt;"",L55&lt;&gt;"X"),$BC$54,"")</f>
        <v/>
      </c>
      <c r="M54" s="309" t="str">
        <f t="shared" si="21"/>
        <v/>
      </c>
      <c r="N54" s="309" t="str">
        <f t="shared" si="21"/>
        <v/>
      </c>
      <c r="O54" s="309" t="str">
        <f t="shared" si="21"/>
        <v/>
      </c>
      <c r="P54" s="309" t="str">
        <f t="shared" si="21"/>
        <v/>
      </c>
      <c r="Q54" s="309" t="str">
        <f t="shared" si="21"/>
        <v/>
      </c>
      <c r="R54" s="309" t="str">
        <f t="shared" si="21"/>
        <v/>
      </c>
      <c r="S54" s="309" t="str">
        <f t="shared" si="21"/>
        <v/>
      </c>
      <c r="T54" s="309" t="str">
        <f t="shared" si="21"/>
        <v/>
      </c>
      <c r="U54" s="309" t="str">
        <f t="shared" si="21"/>
        <v/>
      </c>
      <c r="V54" s="309" t="str">
        <f t="shared" si="21"/>
        <v/>
      </c>
      <c r="W54" s="309" t="str">
        <f t="shared" ref="W54:AH54" si="22">IF(AND(W50&lt;&gt;"",W55&lt;&gt;"X"),$BC$61,"")</f>
        <v/>
      </c>
      <c r="X54" s="309" t="str">
        <f t="shared" si="22"/>
        <v/>
      </c>
      <c r="Y54" s="309" t="str">
        <f t="shared" si="22"/>
        <v/>
      </c>
      <c r="Z54" s="309" t="str">
        <f t="shared" si="22"/>
        <v/>
      </c>
      <c r="AA54" s="309" t="str">
        <f t="shared" si="22"/>
        <v/>
      </c>
      <c r="AB54" s="309" t="str">
        <f t="shared" si="22"/>
        <v/>
      </c>
      <c r="AC54" s="309" t="str">
        <f t="shared" si="22"/>
        <v/>
      </c>
      <c r="AD54" s="309" t="str">
        <f t="shared" si="22"/>
        <v/>
      </c>
      <c r="AE54" s="309" t="str">
        <f t="shared" si="22"/>
        <v/>
      </c>
      <c r="AF54" s="309" t="str">
        <f t="shared" si="22"/>
        <v/>
      </c>
      <c r="AG54" s="309" t="str">
        <f t="shared" si="22"/>
        <v/>
      </c>
      <c r="AH54" s="310" t="str">
        <f t="shared" si="22"/>
        <v/>
      </c>
      <c r="AI54" s="307"/>
      <c r="AJ54" s="529"/>
      <c r="AK54" s="530"/>
      <c r="AL54" s="530"/>
      <c r="AM54" s="530"/>
      <c r="AN54" s="530"/>
      <c r="AO54" s="531"/>
      <c r="AP54" s="311"/>
      <c r="AQ54" s="105"/>
      <c r="AR54" s="105"/>
      <c r="AS54" s="105"/>
      <c r="AT54" s="105"/>
      <c r="BB54" s="322" t="s">
        <v>495</v>
      </c>
      <c r="BC54" s="12" t="s">
        <v>493</v>
      </c>
      <c r="CI54" s="375">
        <v>7</v>
      </c>
      <c r="CJ54" s="12" t="s">
        <v>696</v>
      </c>
      <c r="CK54" s="295"/>
      <c r="CL54" s="295"/>
      <c r="CM54" s="295" t="str">
        <f t="shared" si="18"/>
        <v/>
      </c>
      <c r="CN54" s="295"/>
      <c r="CO54" s="295"/>
      <c r="CP54" s="295"/>
      <c r="CQ54" s="295"/>
    </row>
    <row r="55" spans="2:95" ht="12" customHeight="1" x14ac:dyDescent="0.15">
      <c r="B55" s="737"/>
      <c r="C55" s="556" t="str">
        <f>IF(COUNTIF(K55:AH55,"XX")&gt;0,$BB$55,IF(COUNTIF(K55:AH55,"XXX")&gt;0,$BC$55,IF(COUNTIF(K55:AH55,"X")&gt;0,$BD$55,"")))</f>
        <v/>
      </c>
      <c r="D55" s="632"/>
      <c r="E55" s="632"/>
      <c r="F55" s="632"/>
      <c r="G55" s="632"/>
      <c r="H55" s="632"/>
      <c r="I55" s="633"/>
      <c r="J55" s="269"/>
      <c r="K55" s="313" t="str">
        <f>IF(OR(AND(K50="O",K29="O"),AND(バルブ!$R$7="10-",K50="O")),"X",IF(AND(K50="O",OR(K51="",K53="")),"XX",IF(AND(OR(K12=3,K12=5,K12="A",K12="B",K12="C"),OR(K53="A1",K53="B1")),"XXX","")))</f>
        <v/>
      </c>
      <c r="L55" s="314" t="str">
        <f>IF(OR(AND(L50="O",L29="O"),AND(バルブ!$R$7="10-",L50="O")),"X",IF(AND(L50="O",OR(L51="",L53="")),"XX",IF(AND(OR(L12=3,L12=5,L12="A",L12="B",L12="C"),OR(L53="A1",L53="B1")),"XXX","")))</f>
        <v/>
      </c>
      <c r="M55" s="314" t="str">
        <f>IF(OR(AND(M50="O",M29="O"),AND(バルブ!$R$7="10-",M50="O")),"X",IF(AND(M50="O",OR(M51="",M53="")),"XX",IF(AND(OR(M12=3,M12=5,M12="A",M12="B",M12="C"),OR(M53="A1",M53="B1")),"XXX","")))</f>
        <v/>
      </c>
      <c r="N55" s="314" t="str">
        <f>IF(OR(AND(N50="O",N29="O"),AND(バルブ!$R$7="10-",N50="O")),"X",IF(AND(N50="O",OR(N51="",N53="")),"XX",IF(AND(OR(N12=3,N12=5,N12="A",N12="B",N12="C"),OR(N53="A1",N53="B1")),"XXX","")))</f>
        <v/>
      </c>
      <c r="O55" s="314" t="str">
        <f>IF(OR(AND(O50="O",O29="O"),AND(バルブ!$R$7="10-",O50="O")),"X",IF(AND(O50="O",OR(O51="",O53="")),"XX",IF(AND(OR(O12=3,O12=5,O12="A",O12="B",O12="C"),OR(O53="A1",O53="B1")),"XXX","")))</f>
        <v/>
      </c>
      <c r="P55" s="314" t="str">
        <f>IF(OR(AND(P50="O",P29="O"),AND(バルブ!$R$7="10-",P50="O")),"X",IF(AND(P50="O",OR(P51="",P53="")),"XX",IF(AND(OR(P12=3,P12=5,P12="A",P12="B",P12="C"),OR(P53="A1",P53="B1")),"XXX","")))</f>
        <v/>
      </c>
      <c r="Q55" s="314" t="str">
        <f>IF(OR(AND(Q50="O",Q29="O"),AND(バルブ!$R$7="10-",Q50="O")),"X",IF(AND(Q50="O",OR(Q51="",Q53="")),"XX",IF(AND(OR(Q12=3,Q12=5,Q12="A",Q12="B",Q12="C"),OR(Q53="A1",Q53="B1")),"XXX","")))</f>
        <v/>
      </c>
      <c r="R55" s="314" t="str">
        <f>IF(OR(AND(R50="O",R29="O"),AND(バルブ!$R$7="10-",R50="O")),"X",IF(AND(R50="O",OR(R51="",R53="")),"XX",IF(AND(OR(R12=3,R12=5,R12="A",R12="B",R12="C"),OR(R53="A1",R53="B1")),"XXX","")))</f>
        <v/>
      </c>
      <c r="S55" s="314" t="str">
        <f>IF(OR(AND(S50="O",S29="O"),AND(バルブ!$R$7="10-",S50="O")),"X",IF(AND(S50="O",OR(S51="",S53="")),"XX",IF(AND(OR(S12=3,S12=5,S12="A",S12="B",S12="C"),OR(S53="A1",S53="B1")),"XXX","")))</f>
        <v/>
      </c>
      <c r="T55" s="314" t="str">
        <f>IF(OR(AND(T50="O",T29="O"),AND(バルブ!$R$7="10-",T50="O")),"X",IF(AND(T50="O",OR(T51="",T53="")),"XX",IF(AND(OR(T12=3,T12=5,T12="A",T12="B",T12="C"),OR(T53="A1",T53="B1")),"XXX","")))</f>
        <v/>
      </c>
      <c r="U55" s="314" t="str">
        <f>IF(OR(AND(U50="O",U29="O"),AND(バルブ!$R$7="10-",U50="O")),"X",IF(AND(U50="O",OR(U51="",U53="")),"XX",IF(AND(OR(U12=3,U12=5,U12="A",U12="B",U12="C"),OR(U53="A1",U53="B1")),"XXX","")))</f>
        <v/>
      </c>
      <c r="V55" s="314" t="str">
        <f>IF(OR(AND(V50="O",V29="O"),AND(バルブ!$R$7="10-",V50="O")),"X",IF(AND(V50="O",OR(V51="",V53="")),"XX",IF(AND(OR(V12=3,V12=5,V12="A",V12="B",V12="C"),OR(V53="A1",V53="B1")),"XXX","")))</f>
        <v/>
      </c>
      <c r="W55" s="314" t="str">
        <f t="shared" ref="W55:AH55" si="23">IF(AND(W50="O",OR(W23="O",W25="O",W28="O")),"X",IF(AND(W50="O",OR(W51="",W53="")),"XX",IF(AND(OR(W6=3,W6=5,W6="A",W6="B",W6="C"),OR(W53="A1",W53="B1")),"XXX","")))</f>
        <v/>
      </c>
      <c r="X55" s="314" t="str">
        <f t="shared" si="23"/>
        <v/>
      </c>
      <c r="Y55" s="314" t="str">
        <f t="shared" si="23"/>
        <v/>
      </c>
      <c r="Z55" s="314" t="str">
        <f t="shared" si="23"/>
        <v/>
      </c>
      <c r="AA55" s="314" t="str">
        <f t="shared" si="23"/>
        <v/>
      </c>
      <c r="AB55" s="314" t="str">
        <f t="shared" si="23"/>
        <v/>
      </c>
      <c r="AC55" s="314" t="str">
        <f t="shared" si="23"/>
        <v/>
      </c>
      <c r="AD55" s="314" t="str">
        <f t="shared" si="23"/>
        <v/>
      </c>
      <c r="AE55" s="314" t="str">
        <f t="shared" si="23"/>
        <v/>
      </c>
      <c r="AF55" s="314" t="str">
        <f t="shared" si="23"/>
        <v/>
      </c>
      <c r="AG55" s="314" t="str">
        <f t="shared" si="23"/>
        <v/>
      </c>
      <c r="AH55" s="315" t="str">
        <f t="shared" si="23"/>
        <v/>
      </c>
      <c r="AI55" s="303"/>
      <c r="AJ55" s="526"/>
      <c r="AK55" s="527"/>
      <c r="AL55" s="527"/>
      <c r="AM55" s="527"/>
      <c r="AN55" s="527"/>
      <c r="AO55" s="528"/>
      <c r="AP55" s="316"/>
      <c r="AQ55" s="105"/>
      <c r="AR55" s="105"/>
      <c r="AS55" s="105"/>
      <c r="AT55" s="105"/>
      <c r="BB55" s="322" t="s">
        <v>496</v>
      </c>
      <c r="BC55" s="322" t="s">
        <v>497</v>
      </c>
      <c r="BD55" s="322" t="s">
        <v>498</v>
      </c>
      <c r="CI55" s="375">
        <v>8</v>
      </c>
      <c r="CJ55" s="12" t="s">
        <v>697</v>
      </c>
      <c r="CK55" s="295"/>
      <c r="CL55" s="295"/>
      <c r="CM55" s="295" t="str">
        <f t="shared" si="18"/>
        <v/>
      </c>
      <c r="CN55" s="295"/>
      <c r="CO55" s="295"/>
      <c r="CP55" s="295"/>
      <c r="CQ55" s="295"/>
    </row>
    <row r="56" spans="2:95" ht="12" customHeight="1" x14ac:dyDescent="0.15">
      <c r="B56" s="737"/>
      <c r="C56" s="644" t="str">
        <f>C49</f>
        <v/>
      </c>
      <c r="D56" s="645"/>
      <c r="E56" s="645"/>
      <c r="F56" s="645"/>
      <c r="G56" s="645"/>
      <c r="H56" s="645"/>
      <c r="I56" s="646"/>
      <c r="J56" s="329"/>
      <c r="K56" s="330" t="str">
        <f>K49</f>
        <v/>
      </c>
      <c r="L56" s="330" t="str">
        <f t="shared" ref="L56:V56" si="24">L49</f>
        <v/>
      </c>
      <c r="M56" s="330" t="str">
        <f t="shared" si="24"/>
        <v/>
      </c>
      <c r="N56" s="330" t="str">
        <f t="shared" si="24"/>
        <v/>
      </c>
      <c r="O56" s="330" t="str">
        <f t="shared" si="24"/>
        <v/>
      </c>
      <c r="P56" s="330" t="str">
        <f t="shared" si="24"/>
        <v/>
      </c>
      <c r="Q56" s="330" t="str">
        <f t="shared" si="24"/>
        <v/>
      </c>
      <c r="R56" s="330" t="str">
        <f t="shared" si="24"/>
        <v/>
      </c>
      <c r="S56" s="330" t="str">
        <f t="shared" si="24"/>
        <v/>
      </c>
      <c r="T56" s="330" t="str">
        <f t="shared" si="24"/>
        <v/>
      </c>
      <c r="U56" s="330" t="str">
        <f t="shared" si="24"/>
        <v/>
      </c>
      <c r="V56" s="330" t="str">
        <f t="shared" si="24"/>
        <v/>
      </c>
      <c r="W56" s="330"/>
      <c r="X56" s="330"/>
      <c r="Y56" s="330"/>
      <c r="Z56" s="330"/>
      <c r="AA56" s="331"/>
      <c r="AB56" s="331"/>
      <c r="AC56" s="331"/>
      <c r="AD56" s="331"/>
      <c r="AE56" s="331"/>
      <c r="AF56" s="331"/>
      <c r="AG56" s="331"/>
      <c r="AH56" s="331"/>
      <c r="AI56" s="329"/>
      <c r="AJ56" s="644" t="str">
        <f>AJ49</f>
        <v/>
      </c>
      <c r="AK56" s="645"/>
      <c r="AL56" s="645"/>
      <c r="AM56" s="645"/>
      <c r="AN56" s="645"/>
      <c r="AO56" s="761"/>
      <c r="AP56" s="332"/>
      <c r="AQ56" s="105"/>
      <c r="AR56" s="105"/>
      <c r="AS56" s="105"/>
      <c r="AT56" s="105"/>
      <c r="CJ56" s="12"/>
      <c r="CK56" s="295"/>
      <c r="CL56" s="295"/>
      <c r="CM56" s="295"/>
      <c r="CN56" s="295"/>
      <c r="CO56" s="295"/>
      <c r="CP56" s="295"/>
      <c r="CQ56" s="295"/>
    </row>
    <row r="57" spans="2:95" ht="15" hidden="1" customHeight="1" x14ac:dyDescent="0.15">
      <c r="B57" s="737"/>
      <c r="C57" s="637" t="s">
        <v>173</v>
      </c>
      <c r="D57" s="642"/>
      <c r="E57" s="642"/>
      <c r="F57" s="642"/>
      <c r="G57" s="642"/>
      <c r="H57" s="642"/>
      <c r="I57" s="643"/>
      <c r="J57" s="658" t="s">
        <v>443</v>
      </c>
      <c r="K57" s="148"/>
      <c r="L57" s="148"/>
      <c r="M57" s="148"/>
      <c r="N57" s="148"/>
      <c r="O57" s="148"/>
      <c r="P57" s="148"/>
      <c r="Q57" s="148"/>
      <c r="R57" s="148"/>
      <c r="S57" s="148"/>
      <c r="T57" s="148"/>
      <c r="U57" s="148"/>
      <c r="V57" s="148"/>
      <c r="W57" s="148"/>
      <c r="X57" s="148"/>
      <c r="Y57" s="148"/>
      <c r="Z57" s="148"/>
      <c r="AA57" s="197"/>
      <c r="AB57" s="197"/>
      <c r="AC57" s="197"/>
      <c r="AD57" s="197"/>
      <c r="AE57" s="197"/>
      <c r="AF57" s="197"/>
      <c r="AG57" s="197"/>
      <c r="AH57" s="197"/>
      <c r="AI57" s="658" t="s">
        <v>443</v>
      </c>
      <c r="AJ57" s="532" t="s">
        <v>444</v>
      </c>
      <c r="AK57" s="532"/>
      <c r="AL57" s="532"/>
      <c r="AM57" s="532"/>
      <c r="AN57" s="532"/>
      <c r="AO57" s="533"/>
      <c r="AP57" s="211" t="str">
        <f>IF(COUNTA(K57:AH57)=0,"",COUNTA(K57:AH57))</f>
        <v/>
      </c>
      <c r="AQ57" s="105"/>
      <c r="AR57" s="105"/>
      <c r="AS57" s="105"/>
      <c r="AT57" s="105"/>
      <c r="CI57" s="375">
        <v>9</v>
      </c>
      <c r="CJ57" s="12" t="s">
        <v>698</v>
      </c>
      <c r="CK57" s="295"/>
      <c r="CL57" s="295"/>
      <c r="CM57" s="295" t="str">
        <f t="shared" si="18"/>
        <v/>
      </c>
      <c r="CN57" s="295"/>
      <c r="CO57" s="295"/>
      <c r="CP57" s="295"/>
      <c r="CQ57" s="295"/>
    </row>
    <row r="58" spans="2:95" ht="15" hidden="1" customHeight="1" x14ac:dyDescent="0.15">
      <c r="B58" s="737"/>
      <c r="C58" s="637" t="s">
        <v>445</v>
      </c>
      <c r="D58" s="642"/>
      <c r="E58" s="642"/>
      <c r="F58" s="642"/>
      <c r="G58" s="642"/>
      <c r="H58" s="642"/>
      <c r="I58" s="643"/>
      <c r="J58" s="659"/>
      <c r="K58" s="198"/>
      <c r="L58" s="198"/>
      <c r="M58" s="198"/>
      <c r="N58" s="198"/>
      <c r="O58" s="198"/>
      <c r="P58" s="198"/>
      <c r="Q58" s="198"/>
      <c r="R58" s="198"/>
      <c r="S58" s="198"/>
      <c r="T58" s="198"/>
      <c r="U58" s="198"/>
      <c r="V58" s="198"/>
      <c r="W58" s="198"/>
      <c r="X58" s="198"/>
      <c r="Y58" s="198"/>
      <c r="Z58" s="198"/>
      <c r="AA58" s="199"/>
      <c r="AB58" s="199"/>
      <c r="AC58" s="199"/>
      <c r="AD58" s="199"/>
      <c r="AE58" s="199"/>
      <c r="AF58" s="199"/>
      <c r="AG58" s="199"/>
      <c r="AH58" s="200"/>
      <c r="AI58" s="659"/>
      <c r="AJ58" s="532" t="s">
        <v>446</v>
      </c>
      <c r="AK58" s="532"/>
      <c r="AL58" s="532"/>
      <c r="AM58" s="532"/>
      <c r="AN58" s="532"/>
      <c r="AO58" s="533"/>
      <c r="AP58" s="211" t="str">
        <f>IF(COUNTA(K58:AH58)=0,"",COUNTA(K58:AH58))</f>
        <v/>
      </c>
      <c r="AQ58" s="105"/>
      <c r="AR58" s="105"/>
      <c r="AS58" s="105"/>
      <c r="AT58" s="105"/>
      <c r="CI58" s="375">
        <v>10</v>
      </c>
      <c r="CJ58" s="12" t="s">
        <v>699</v>
      </c>
      <c r="CK58" s="295"/>
      <c r="CL58" s="295"/>
      <c r="CM58" s="295" t="str">
        <f t="shared" si="18"/>
        <v/>
      </c>
      <c r="CN58" s="295"/>
      <c r="CO58" s="295"/>
      <c r="CP58" s="295"/>
      <c r="CQ58" s="295"/>
    </row>
    <row r="59" spans="2:95" ht="15" hidden="1" customHeight="1" x14ac:dyDescent="0.15">
      <c r="B59" s="737"/>
      <c r="C59" s="722" t="s">
        <v>174</v>
      </c>
      <c r="D59" s="723"/>
      <c r="E59" s="723"/>
      <c r="F59" s="723"/>
      <c r="G59" s="723"/>
      <c r="H59" s="723"/>
      <c r="I59" s="724"/>
      <c r="J59" s="661"/>
      <c r="K59" s="201"/>
      <c r="L59" s="202"/>
      <c r="M59" s="203"/>
      <c r="N59" s="203"/>
      <c r="O59" s="203"/>
      <c r="P59" s="203"/>
      <c r="Q59" s="203"/>
      <c r="R59" s="203"/>
      <c r="S59" s="203"/>
      <c r="T59" s="203"/>
      <c r="U59" s="203"/>
      <c r="V59" s="203"/>
      <c r="W59" s="203"/>
      <c r="X59" s="203"/>
      <c r="Y59" s="203"/>
      <c r="Z59" s="203"/>
      <c r="AA59" s="204"/>
      <c r="AB59" s="204"/>
      <c r="AC59" s="204"/>
      <c r="AD59" s="204"/>
      <c r="AE59" s="204"/>
      <c r="AF59" s="204"/>
      <c r="AG59" s="204"/>
      <c r="AH59" s="205"/>
      <c r="AI59" s="661"/>
      <c r="AJ59" s="725" t="s">
        <v>512</v>
      </c>
      <c r="AK59" s="725"/>
      <c r="AL59" s="725"/>
      <c r="AM59" s="725"/>
      <c r="AN59" s="725"/>
      <c r="AO59" s="726"/>
      <c r="AP59" s="282" t="str">
        <f>IF(COUNTA(K59:AH59)=0,"",COUNTA(K59:AH59)*2)</f>
        <v/>
      </c>
      <c r="AQ59" s="105"/>
      <c r="AR59" s="105"/>
      <c r="AS59" s="105"/>
      <c r="AT59" s="105"/>
      <c r="CI59" s="375">
        <v>11</v>
      </c>
      <c r="CJ59" s="12" t="s">
        <v>700</v>
      </c>
      <c r="CK59" s="295"/>
      <c r="CL59" s="295"/>
      <c r="CM59" s="295" t="str">
        <f t="shared" si="18"/>
        <v/>
      </c>
      <c r="CN59" s="295"/>
      <c r="CO59" s="295"/>
      <c r="CP59" s="295"/>
      <c r="CQ59" s="295"/>
    </row>
    <row r="60" spans="2:95" ht="15" hidden="1" customHeight="1" x14ac:dyDescent="0.15">
      <c r="B60" s="737"/>
      <c r="C60" s="639" t="s">
        <v>175</v>
      </c>
      <c r="D60" s="640"/>
      <c r="E60" s="640"/>
      <c r="F60" s="640"/>
      <c r="G60" s="640"/>
      <c r="H60" s="640"/>
      <c r="I60" s="641"/>
      <c r="J60" s="658" t="s">
        <v>505</v>
      </c>
      <c r="K60" s="189"/>
      <c r="L60" s="189"/>
      <c r="M60" s="189"/>
      <c r="N60" s="189"/>
      <c r="O60" s="189"/>
      <c r="P60" s="189"/>
      <c r="Q60" s="189"/>
      <c r="R60" s="189"/>
      <c r="S60" s="189"/>
      <c r="T60" s="189"/>
      <c r="U60" s="189"/>
      <c r="V60" s="189"/>
      <c r="W60" s="189"/>
      <c r="X60" s="189"/>
      <c r="Y60" s="189"/>
      <c r="Z60" s="189"/>
      <c r="AA60" s="190"/>
      <c r="AB60" s="190"/>
      <c r="AC60" s="190"/>
      <c r="AD60" s="190"/>
      <c r="AE60" s="190"/>
      <c r="AF60" s="190"/>
      <c r="AG60" s="190"/>
      <c r="AH60" s="191"/>
      <c r="AI60" s="658" t="s">
        <v>505</v>
      </c>
      <c r="AJ60" s="543" t="s">
        <v>513</v>
      </c>
      <c r="AK60" s="543"/>
      <c r="AL60" s="543"/>
      <c r="AM60" s="543"/>
      <c r="AN60" s="543"/>
      <c r="AO60" s="544"/>
      <c r="AP60" s="714" t="s">
        <v>505</v>
      </c>
      <c r="AQ60" s="105"/>
      <c r="AR60" s="105"/>
      <c r="AS60" s="105"/>
      <c r="AT60" s="105"/>
      <c r="CI60" s="375">
        <v>12</v>
      </c>
      <c r="CJ60" s="12" t="s">
        <v>701</v>
      </c>
      <c r="CK60" s="295"/>
      <c r="CL60" s="295"/>
      <c r="CM60" s="295" t="str">
        <f t="shared" si="18"/>
        <v/>
      </c>
      <c r="CN60" s="295"/>
      <c r="CO60" s="295"/>
      <c r="CP60" s="295"/>
      <c r="CQ60" s="295"/>
    </row>
    <row r="61" spans="2:95" ht="15" hidden="1" customHeight="1" x14ac:dyDescent="0.15">
      <c r="B61" s="737"/>
      <c r="C61" s="537" t="str">
        <f>IF(COUNTIF(K61:AH61,"X")&gt;0,$BB$61,"")</f>
        <v/>
      </c>
      <c r="D61" s="538"/>
      <c r="E61" s="538"/>
      <c r="F61" s="538"/>
      <c r="G61" s="538"/>
      <c r="H61" s="538"/>
      <c r="I61" s="674"/>
      <c r="J61" s="660"/>
      <c r="K61" s="283"/>
      <c r="L61" s="147" t="str">
        <f t="shared" ref="L61:V61" si="25">IF(AND(K60&lt;&gt;"",L60&lt;&gt;""),"X",IF(K60&lt;&gt;"","-",""))</f>
        <v/>
      </c>
      <c r="M61" s="147" t="str">
        <f t="shared" si="25"/>
        <v/>
      </c>
      <c r="N61" s="147" t="str">
        <f t="shared" si="25"/>
        <v/>
      </c>
      <c r="O61" s="147" t="str">
        <f t="shared" si="25"/>
        <v/>
      </c>
      <c r="P61" s="147" t="str">
        <f t="shared" si="25"/>
        <v/>
      </c>
      <c r="Q61" s="147" t="str">
        <f t="shared" si="25"/>
        <v/>
      </c>
      <c r="R61" s="147" t="str">
        <f t="shared" si="25"/>
        <v/>
      </c>
      <c r="S61" s="147" t="str">
        <f t="shared" si="25"/>
        <v/>
      </c>
      <c r="T61" s="147" t="str">
        <f t="shared" si="25"/>
        <v/>
      </c>
      <c r="U61" s="147" t="str">
        <f t="shared" si="25"/>
        <v/>
      </c>
      <c r="V61" s="147" t="str">
        <f t="shared" si="25"/>
        <v/>
      </c>
      <c r="W61" s="147"/>
      <c r="X61" s="147"/>
      <c r="Y61" s="147"/>
      <c r="Z61" s="147"/>
      <c r="AA61" s="147"/>
      <c r="AB61" s="147"/>
      <c r="AC61" s="147"/>
      <c r="AD61" s="147"/>
      <c r="AE61" s="147"/>
      <c r="AF61" s="147"/>
      <c r="AG61" s="147"/>
      <c r="AH61" s="147"/>
      <c r="AI61" s="660"/>
      <c r="AJ61" s="719"/>
      <c r="AK61" s="720"/>
      <c r="AL61" s="720"/>
      <c r="AM61" s="720"/>
      <c r="AN61" s="720"/>
      <c r="AO61" s="721"/>
      <c r="AP61" s="715"/>
      <c r="AQ61" s="105"/>
      <c r="AR61" s="105"/>
      <c r="AS61" s="105"/>
      <c r="AT61" s="105"/>
      <c r="BB61" s="322" t="s">
        <v>302</v>
      </c>
      <c r="CI61" s="375">
        <v>13</v>
      </c>
      <c r="CJ61" s="12" t="s">
        <v>702</v>
      </c>
      <c r="CK61" s="295"/>
      <c r="CL61" s="295"/>
      <c r="CM61" s="295" t="str">
        <f t="shared" si="18"/>
        <v/>
      </c>
      <c r="CN61" s="295"/>
      <c r="CO61" s="295"/>
      <c r="CP61" s="295"/>
      <c r="CQ61" s="295"/>
    </row>
    <row r="62" spans="2:95" ht="12" hidden="1" customHeight="1" x14ac:dyDescent="0.15">
      <c r="B62" s="737"/>
      <c r="C62" s="483" t="str">
        <f>IF(COUNTIF(K62:AH62,"X")&gt;0,$BB$62,"")</f>
        <v/>
      </c>
      <c r="D62" s="484"/>
      <c r="E62" s="484"/>
      <c r="F62" s="484"/>
      <c r="G62" s="484"/>
      <c r="H62" s="484"/>
      <c r="I62" s="654"/>
      <c r="J62" s="281"/>
      <c r="K62" s="145" t="str">
        <f>IF(AND(K60&lt;&gt;"",K8&lt;&gt;L8),"X","")</f>
        <v/>
      </c>
      <c r="L62" s="145" t="str">
        <f t="shared" ref="L62:V62" si="26">IF(AND(L60&lt;&gt;"",L8&lt;&gt;M8),"X",IF(AND(K62="X",L61="-"),"X",""))</f>
        <v/>
      </c>
      <c r="M62" s="145" t="str">
        <f t="shared" si="26"/>
        <v/>
      </c>
      <c r="N62" s="145" t="str">
        <f t="shared" si="26"/>
        <v/>
      </c>
      <c r="O62" s="145" t="str">
        <f t="shared" si="26"/>
        <v/>
      </c>
      <c r="P62" s="145" t="str">
        <f t="shared" si="26"/>
        <v/>
      </c>
      <c r="Q62" s="145" t="str">
        <f t="shared" si="26"/>
        <v/>
      </c>
      <c r="R62" s="145" t="str">
        <f t="shared" si="26"/>
        <v/>
      </c>
      <c r="S62" s="145" t="str">
        <f t="shared" si="26"/>
        <v/>
      </c>
      <c r="T62" s="145" t="str">
        <f t="shared" si="26"/>
        <v/>
      </c>
      <c r="U62" s="145" t="str">
        <f t="shared" si="26"/>
        <v/>
      </c>
      <c r="V62" s="145" t="str">
        <f t="shared" si="26"/>
        <v/>
      </c>
      <c r="W62" s="145"/>
      <c r="X62" s="145"/>
      <c r="Y62" s="145"/>
      <c r="Z62" s="145"/>
      <c r="AA62" s="145"/>
      <c r="AB62" s="145"/>
      <c r="AC62" s="145"/>
      <c r="AD62" s="145"/>
      <c r="AE62" s="145"/>
      <c r="AF62" s="145"/>
      <c r="AG62" s="145"/>
      <c r="AH62" s="145"/>
      <c r="AI62" s="281"/>
      <c r="AJ62" s="716" t="str">
        <f>IF(COUNTIF(K62:AH62,"X")&gt;0,$BC$62,"")</f>
        <v/>
      </c>
      <c r="AK62" s="717"/>
      <c r="AL62" s="717"/>
      <c r="AM62" s="717"/>
      <c r="AN62" s="717"/>
      <c r="AO62" s="718"/>
      <c r="AP62" s="276"/>
      <c r="AQ62" s="105"/>
      <c r="AR62" s="105"/>
      <c r="AS62" s="105"/>
      <c r="AT62" s="105"/>
      <c r="BB62" s="322" t="s">
        <v>303</v>
      </c>
      <c r="BC62" s="322" t="s">
        <v>322</v>
      </c>
      <c r="CI62" s="375">
        <v>14</v>
      </c>
      <c r="CJ62" s="12" t="s">
        <v>703</v>
      </c>
      <c r="CK62" s="295"/>
      <c r="CL62" s="295"/>
      <c r="CM62" s="295" t="str">
        <f t="shared" si="18"/>
        <v/>
      </c>
      <c r="CN62" s="295"/>
      <c r="CO62" s="295"/>
      <c r="CP62" s="295"/>
      <c r="CQ62" s="295"/>
    </row>
    <row r="63" spans="2:95" ht="15" customHeight="1" x14ac:dyDescent="0.2">
      <c r="B63" s="737"/>
      <c r="C63" s="745" t="str">
        <f>IF(ベース!$R$61="M",$BB$63,IF(AJ8&lt;&gt;"",$BB$63,$BC$63))</f>
        <v>この行は使用しません→→→</v>
      </c>
      <c r="D63" s="746"/>
      <c r="E63" s="746"/>
      <c r="F63" s="746"/>
      <c r="G63" s="746"/>
      <c r="H63" s="746"/>
      <c r="I63" s="747"/>
      <c r="J63" s="658" t="s">
        <v>505</v>
      </c>
      <c r="K63" s="206"/>
      <c r="L63" s="206"/>
      <c r="M63" s="206"/>
      <c r="N63" s="206"/>
      <c r="O63" s="206"/>
      <c r="P63" s="206"/>
      <c r="Q63" s="206"/>
      <c r="R63" s="206"/>
      <c r="S63" s="206"/>
      <c r="T63" s="206"/>
      <c r="U63" s="206"/>
      <c r="V63" s="206"/>
      <c r="W63" s="206"/>
      <c r="X63" s="206"/>
      <c r="Y63" s="206"/>
      <c r="Z63" s="206"/>
      <c r="AA63" s="207"/>
      <c r="AB63" s="207"/>
      <c r="AC63" s="207"/>
      <c r="AD63" s="207"/>
      <c r="AE63" s="207"/>
      <c r="AF63" s="207"/>
      <c r="AG63" s="207"/>
      <c r="AH63" s="208"/>
      <c r="AI63" s="658" t="s">
        <v>505</v>
      </c>
      <c r="AJ63" s="696" t="str">
        <f>IF(ベース!$R$61="M",$BD$63,IF(AJ8&lt;&gt;"",$BD$63,""))</f>
        <v/>
      </c>
      <c r="AK63" s="697"/>
      <c r="AL63" s="697"/>
      <c r="AM63" s="697"/>
      <c r="AN63" s="697"/>
      <c r="AO63" s="698"/>
      <c r="AP63" s="209"/>
      <c r="AQ63" s="288"/>
      <c r="AR63" s="288"/>
      <c r="AS63" s="288"/>
      <c r="AT63" s="288"/>
      <c r="AU63" s="395"/>
      <c r="AV63" s="395"/>
      <c r="AW63" s="395"/>
      <c r="AX63" s="395"/>
      <c r="BB63" s="322" t="s">
        <v>843</v>
      </c>
      <c r="BC63" s="322" t="s">
        <v>318</v>
      </c>
      <c r="BD63" s="322" t="s">
        <v>323</v>
      </c>
      <c r="BE63" s="322" t="s">
        <v>404</v>
      </c>
      <c r="CI63" s="375">
        <v>15</v>
      </c>
      <c r="CJ63" s="12" t="s">
        <v>704</v>
      </c>
      <c r="CK63" s="295"/>
      <c r="CL63" s="295"/>
      <c r="CM63" s="295" t="str">
        <f t="shared" si="18"/>
        <v/>
      </c>
      <c r="CN63" s="295"/>
      <c r="CO63" s="295"/>
      <c r="CP63" s="295"/>
      <c r="CQ63" s="295"/>
    </row>
    <row r="64" spans="2:95" ht="15" customHeight="1" x14ac:dyDescent="0.15">
      <c r="B64" s="737"/>
      <c r="C64" s="693"/>
      <c r="D64" s="694"/>
      <c r="E64" s="694"/>
      <c r="F64" s="694"/>
      <c r="G64" s="694"/>
      <c r="H64" s="694"/>
      <c r="I64" s="695"/>
      <c r="J64" s="660"/>
      <c r="K64" s="210" t="str">
        <f>IF(K9="","",IF($C$63=$BC$63,"",IF(AND(OR(ベース!R61="M",仕様書作成!$C$63&lt;&gt;仕様書作成!$BC$63),OR(仕様書作成!K60&lt;&gt;"",仕様書作成!K61&lt;&gt;"",AND(仕様書作成!K67="P",K66="P"))),$BC$75,$BB$75)))</f>
        <v/>
      </c>
      <c r="L64" s="210" t="str">
        <f>IF(L9="","",IF($C$63=$BC$63,"",IF(AND(OR(ベース!S61="M",仕様書作成!$C$63&lt;&gt;仕様書作成!$BC$63),OR(仕様書作成!L60&lt;&gt;"",仕様書作成!L61&lt;&gt;"",AND(仕様書作成!L67="P",L66="P"))),$BC$75,$BB$75)))</f>
        <v/>
      </c>
      <c r="M64" s="210" t="str">
        <f>IF(M9="","",IF($C$63=$BC$63,"",IF(AND(OR(ベース!T61="M",仕様書作成!$C$63&lt;&gt;仕様書作成!$BC$63),OR(仕様書作成!M60&lt;&gt;"",仕様書作成!M61&lt;&gt;"",AND(仕様書作成!M67="P",M66="P"))),$BC$75,$BB$75)))</f>
        <v/>
      </c>
      <c r="N64" s="210" t="str">
        <f>IF(N9="","",IF($C$63=$BC$63,"",IF(AND(OR(ベース!U61="M",仕様書作成!$C$63&lt;&gt;仕様書作成!$BC$63),OR(仕様書作成!N60&lt;&gt;"",仕様書作成!N61&lt;&gt;"",AND(仕様書作成!N67="P",N66="P"))),$BC$75,$BB$75)))</f>
        <v/>
      </c>
      <c r="O64" s="210" t="str">
        <f>IF(O9="","",IF($C$63=$BC$63,"",IF(AND(OR(ベース!V61="M",仕様書作成!$C$63&lt;&gt;仕様書作成!$BC$63),OR(仕様書作成!O60&lt;&gt;"",仕様書作成!O61&lt;&gt;"",AND(仕様書作成!O67="P",O66="P"))),$BC$75,$BB$75)))</f>
        <v/>
      </c>
      <c r="P64" s="210" t="str">
        <f>IF(P9="","",IF($C$63=$BC$63,"",IF(AND(OR(ベース!W61="M",仕様書作成!$C$63&lt;&gt;仕様書作成!$BC$63),OR(仕様書作成!P60&lt;&gt;"",仕様書作成!P61&lt;&gt;"",AND(仕様書作成!P67="P",P66="P"))),$BC$75,$BB$75)))</f>
        <v/>
      </c>
      <c r="Q64" s="210" t="str">
        <f>IF(Q9="","",IF($C$63=$BC$63,"",IF(AND(OR(ベース!X61="M",仕様書作成!$C$63&lt;&gt;仕様書作成!$BC$63),OR(仕様書作成!Q60&lt;&gt;"",仕様書作成!Q61&lt;&gt;"",AND(仕様書作成!Q67="P",Q66="P"))),$BC$75,$BB$75)))</f>
        <v/>
      </c>
      <c r="R64" s="210" t="str">
        <f>IF(R9="","",IF($C$63=$BC$63,"",IF(AND(OR(ベース!Y61="M",仕様書作成!$C$63&lt;&gt;仕様書作成!$BC$63),OR(仕様書作成!R60&lt;&gt;"",仕様書作成!R61&lt;&gt;"",AND(仕様書作成!R67="P",R66="P"))),$BC$75,$BB$75)))</f>
        <v/>
      </c>
      <c r="S64" s="210" t="str">
        <f>IF(S9="","",IF($C$63=$BC$63,"",IF(AND(OR(ベース!Z61="M",仕様書作成!$C$63&lt;&gt;仕様書作成!$BC$63),OR(仕様書作成!S60&lt;&gt;"",仕様書作成!S61&lt;&gt;"",AND(仕様書作成!S67="P",S66="P"))),$BC$75,$BB$75)))</f>
        <v/>
      </c>
      <c r="T64" s="210" t="str">
        <f>IF(T9="","",IF($C$63=$BC$63,"",IF(AND(OR(ベース!AA61="M",仕様書作成!$C$63&lt;&gt;仕様書作成!$BC$63),OR(仕様書作成!T60&lt;&gt;"",仕様書作成!T61&lt;&gt;"",AND(仕様書作成!T67="P",T66="P"))),$BC$75,$BB$75)))</f>
        <v/>
      </c>
      <c r="U64" s="210" t="str">
        <f>IF(U9="","",IF($C$63=$BC$63,"",IF(AND(OR(ベース!AB61="M",仕様書作成!$C$63&lt;&gt;仕様書作成!$BC$63),OR(仕様書作成!U60&lt;&gt;"",仕様書作成!U61&lt;&gt;"",AND(仕様書作成!U67="P",U66="P"))),$BC$75,$BB$75)))</f>
        <v/>
      </c>
      <c r="V64" s="210" t="str">
        <f>IF(V9="","",IF($C$63=$BC$63,"",IF(AND(OR(ベース!AC61="M",仕様書作成!$C$63&lt;&gt;仕様書作成!$BC$63),OR(仕様書作成!V60&lt;&gt;"",仕様書作成!V61&lt;&gt;"",AND(仕様書作成!V67="P",V66="P"))),$BC$75,$BB$75)))</f>
        <v/>
      </c>
      <c r="W64" s="210"/>
      <c r="X64" s="210"/>
      <c r="Y64" s="210"/>
      <c r="Z64" s="210"/>
      <c r="AA64" s="210"/>
      <c r="AB64" s="210"/>
      <c r="AC64" s="210"/>
      <c r="AD64" s="210"/>
      <c r="AE64" s="210"/>
      <c r="AF64" s="210"/>
      <c r="AG64" s="210"/>
      <c r="AH64" s="210"/>
      <c r="AI64" s="660"/>
      <c r="AJ64" s="537" t="str">
        <f>IF(OR(AND(K64=BB75,K63=""),AND(L64=BB75,L63=""),AND(M64=BB75,M63=""),AND(N64=BB75,N63=""),AND(O64=BB75,O63=""),AND(P64=BB75,P63=""),AND(Q64=BB75,Q63=""),AND(R64=BB75,R63=""),AND(S64=BB75,S63=""),AND(T64=BB75,T63=""),AND(U64=BB75,U63=""),AND(V64=BB75,V63="")),$BE$63,"")</f>
        <v/>
      </c>
      <c r="AK64" s="538"/>
      <c r="AL64" s="538"/>
      <c r="AM64" s="538"/>
      <c r="AN64" s="538"/>
      <c r="AO64" s="539"/>
      <c r="AP64" s="211"/>
      <c r="AQ64" s="289"/>
      <c r="AR64" s="289"/>
      <c r="AS64" s="289"/>
      <c r="AT64" s="289"/>
      <c r="AU64" s="396"/>
      <c r="AV64" s="396"/>
      <c r="AW64" s="396"/>
      <c r="AX64" s="396"/>
      <c r="BB64" s="322" t="s">
        <v>312</v>
      </c>
      <c r="BC64" s="322" t="s">
        <v>313</v>
      </c>
      <c r="BD64" s="322" t="s">
        <v>314</v>
      </c>
      <c r="BE64" s="322" t="s">
        <v>330</v>
      </c>
      <c r="CI64" s="375">
        <v>16</v>
      </c>
      <c r="CJ64" s="12" t="s">
        <v>705</v>
      </c>
      <c r="CK64" s="295"/>
      <c r="CL64" s="295"/>
      <c r="CM64" s="295" t="str">
        <f t="shared" si="18"/>
        <v/>
      </c>
      <c r="CN64" s="295"/>
      <c r="CO64" s="295"/>
      <c r="CP64" s="295"/>
      <c r="CQ64" s="295"/>
    </row>
    <row r="65" spans="1:120" ht="15" hidden="1" customHeight="1" x14ac:dyDescent="0.15">
      <c r="B65" s="737"/>
      <c r="C65" s="739" t="str">
        <f>IF(K65&lt;&gt;"",$BE$64,"")</f>
        <v/>
      </c>
      <c r="D65" s="740"/>
      <c r="E65" s="740"/>
      <c r="F65" s="740"/>
      <c r="G65" s="740"/>
      <c r="H65" s="740"/>
      <c r="I65" s="741"/>
      <c r="J65" s="150"/>
      <c r="K65" s="187"/>
      <c r="L65" s="236"/>
      <c r="M65" s="236"/>
      <c r="N65" s="236"/>
      <c r="O65" s="236"/>
      <c r="P65" s="236"/>
      <c r="Q65" s="236"/>
      <c r="R65" s="236"/>
      <c r="S65" s="236"/>
      <c r="T65" s="236"/>
      <c r="U65" s="237"/>
      <c r="V65" s="237"/>
      <c r="W65" s="237"/>
      <c r="X65" s="237"/>
      <c r="Y65" s="236"/>
      <c r="Z65" s="236"/>
      <c r="AA65" s="236"/>
      <c r="AB65" s="236"/>
      <c r="AC65" s="236"/>
      <c r="AD65" s="236"/>
      <c r="AE65" s="236"/>
      <c r="AF65" s="236"/>
      <c r="AG65" s="236"/>
      <c r="AH65" s="238"/>
      <c r="AI65" s="284"/>
      <c r="AJ65" s="742"/>
      <c r="AK65" s="743"/>
      <c r="AL65" s="743"/>
      <c r="AM65" s="743"/>
      <c r="AN65" s="743"/>
      <c r="AO65" s="744"/>
      <c r="AP65" s="211"/>
      <c r="AQ65" s="290"/>
      <c r="AR65" s="290"/>
      <c r="AS65" s="290"/>
      <c r="AT65" s="290"/>
      <c r="AU65" s="397"/>
      <c r="AV65" s="397"/>
      <c r="AW65" s="397"/>
      <c r="AX65" s="397"/>
      <c r="BB65" s="322" t="s">
        <v>828</v>
      </c>
      <c r="BC65" s="322" t="s">
        <v>844</v>
      </c>
      <c r="BD65" s="322" t="s">
        <v>825</v>
      </c>
      <c r="CI65" s="375">
        <v>17</v>
      </c>
      <c r="CJ65" s="12" t="s">
        <v>706</v>
      </c>
      <c r="CK65" s="295"/>
      <c r="CL65" s="295"/>
      <c r="CM65" s="295" t="str">
        <f t="shared" si="18"/>
        <v/>
      </c>
      <c r="CN65" s="295"/>
      <c r="CO65" s="295"/>
      <c r="CP65" s="295"/>
      <c r="CQ65" s="295"/>
    </row>
    <row r="66" spans="1:120" ht="15" customHeight="1" x14ac:dyDescent="0.15">
      <c r="B66" s="737"/>
      <c r="C66" s="730" t="s">
        <v>176</v>
      </c>
      <c r="D66" s="731"/>
      <c r="E66" s="732"/>
      <c r="F66" s="699" t="s">
        <v>514</v>
      </c>
      <c r="G66" s="700"/>
      <c r="H66" s="700"/>
      <c r="I66" s="701"/>
      <c r="J66" s="659"/>
      <c r="K66" s="151"/>
      <c r="L66" s="151"/>
      <c r="M66" s="151"/>
      <c r="N66" s="151"/>
      <c r="O66" s="151"/>
      <c r="P66" s="151"/>
      <c r="Q66" s="151"/>
      <c r="R66" s="151"/>
      <c r="S66" s="151"/>
      <c r="T66" s="151"/>
      <c r="U66" s="151"/>
      <c r="V66" s="151"/>
      <c r="W66" s="151"/>
      <c r="X66" s="151"/>
      <c r="Y66" s="151"/>
      <c r="Z66" s="151"/>
      <c r="AA66" s="152"/>
      <c r="AB66" s="152"/>
      <c r="AC66" s="152"/>
      <c r="AD66" s="152"/>
      <c r="AE66" s="152"/>
      <c r="AF66" s="152"/>
      <c r="AG66" s="152"/>
      <c r="AH66" s="152"/>
      <c r="AI66" s="702"/>
      <c r="AJ66" s="705" t="str">
        <f>IF(AND(COUNTIF(K66:V67,"P")&gt;0,ベース!R61&lt;&gt;"M"),仕様書作成!$BE$66,"")</f>
        <v/>
      </c>
      <c r="AK66" s="706"/>
      <c r="AL66" s="706"/>
      <c r="AM66" s="706"/>
      <c r="AN66" s="706"/>
      <c r="AO66" s="707"/>
      <c r="AP66" s="274" t="s">
        <v>515</v>
      </c>
      <c r="AQ66" s="291"/>
      <c r="AR66" s="291"/>
      <c r="AS66" s="291"/>
      <c r="AT66" s="291"/>
      <c r="AU66" s="366"/>
      <c r="AV66" s="366"/>
      <c r="AW66" s="366"/>
      <c r="AX66" s="366"/>
      <c r="BB66" s="322" t="s">
        <v>845</v>
      </c>
      <c r="BC66" s="322" t="s">
        <v>846</v>
      </c>
      <c r="BD66" s="322" t="s">
        <v>337</v>
      </c>
      <c r="BE66" s="322" t="s">
        <v>403</v>
      </c>
      <c r="CI66" s="375">
        <v>18</v>
      </c>
      <c r="CJ66" s="12" t="s">
        <v>707</v>
      </c>
      <c r="CK66" s="295"/>
      <c r="CL66" s="295"/>
      <c r="CM66" s="295" t="str">
        <f t="shared" si="18"/>
        <v/>
      </c>
      <c r="CN66" s="295"/>
      <c r="CO66" s="295"/>
      <c r="CP66" s="295"/>
      <c r="CQ66" s="295"/>
    </row>
    <row r="67" spans="1:120" ht="15" customHeight="1" x14ac:dyDescent="0.15">
      <c r="B67" s="738"/>
      <c r="C67" s="733"/>
      <c r="D67" s="734"/>
      <c r="E67" s="735"/>
      <c r="F67" s="711" t="s">
        <v>516</v>
      </c>
      <c r="G67" s="712"/>
      <c r="H67" s="712"/>
      <c r="I67" s="713"/>
      <c r="J67" s="661"/>
      <c r="K67" s="188"/>
      <c r="L67" s="188"/>
      <c r="M67" s="188"/>
      <c r="N67" s="188"/>
      <c r="O67" s="188"/>
      <c r="P67" s="188"/>
      <c r="Q67" s="188"/>
      <c r="R67" s="188"/>
      <c r="S67" s="188"/>
      <c r="T67" s="188"/>
      <c r="U67" s="188"/>
      <c r="V67" s="188"/>
      <c r="W67" s="153"/>
      <c r="X67" s="153"/>
      <c r="Y67" s="153"/>
      <c r="Z67" s="153"/>
      <c r="AA67" s="153"/>
      <c r="AB67" s="153"/>
      <c r="AC67" s="153"/>
      <c r="AD67" s="153"/>
      <c r="AE67" s="153"/>
      <c r="AF67" s="153"/>
      <c r="AG67" s="153"/>
      <c r="AH67" s="153"/>
      <c r="AI67" s="661"/>
      <c r="AJ67" s="708"/>
      <c r="AK67" s="709"/>
      <c r="AL67" s="709"/>
      <c r="AM67" s="709"/>
      <c r="AN67" s="709"/>
      <c r="AO67" s="710"/>
      <c r="AP67" s="278" t="s">
        <v>515</v>
      </c>
      <c r="AQ67" s="291"/>
      <c r="AR67" s="291"/>
      <c r="AS67" s="291"/>
      <c r="AT67" s="291"/>
      <c r="AU67" s="366"/>
      <c r="AV67" s="366"/>
      <c r="AW67" s="366"/>
      <c r="AX67" s="366"/>
      <c r="BB67" s="322" t="s">
        <v>847</v>
      </c>
      <c r="BC67" s="322" t="s">
        <v>398</v>
      </c>
      <c r="BD67" s="322" t="s">
        <v>848</v>
      </c>
      <c r="BE67" s="322" t="s">
        <v>399</v>
      </c>
      <c r="CI67" s="375">
        <v>19</v>
      </c>
      <c r="CJ67" s="12" t="s">
        <v>708</v>
      </c>
      <c r="CK67" s="295"/>
      <c r="CL67" s="295"/>
      <c r="CM67" s="295" t="str">
        <f t="shared" si="18"/>
        <v/>
      </c>
      <c r="CN67" s="295"/>
      <c r="CO67" s="295"/>
      <c r="CP67" s="295"/>
      <c r="CQ67" s="295"/>
    </row>
    <row r="68" spans="1:120" ht="15" customHeight="1" x14ac:dyDescent="0.15">
      <c r="B68" s="736" t="s">
        <v>177</v>
      </c>
      <c r="C68" s="637" t="s">
        <v>178</v>
      </c>
      <c r="D68" s="642"/>
      <c r="E68" s="642"/>
      <c r="F68" s="642"/>
      <c r="G68" s="642"/>
      <c r="H68" s="642"/>
      <c r="I68" s="643"/>
      <c r="J68" s="192"/>
      <c r="K68" s="293" t="str">
        <f>IF(ベース!$R$52="U",$BB$67,IF(ベース!$R$52="D",$BC$67,""))</f>
        <v>← プラグ以外のみ可</v>
      </c>
      <c r="V68" s="292" t="str">
        <f>IF(ベース!$R$52="D",$BD$67,IF(ベース!$R$52="U",$BE$67,""))</f>
        <v>使用できません（プラグ済） →</v>
      </c>
      <c r="AI68" s="192"/>
      <c r="AJ68" s="762"/>
      <c r="AK68" s="763"/>
      <c r="AL68" s="763"/>
      <c r="AM68" s="763"/>
      <c r="AN68" s="763"/>
      <c r="AO68" s="764"/>
      <c r="AP68" s="274" t="s">
        <v>515</v>
      </c>
      <c r="AQ68" s="291"/>
      <c r="AR68" s="291"/>
      <c r="AS68" s="291"/>
      <c r="AT68" s="291"/>
      <c r="AU68" s="366"/>
      <c r="AV68" s="366"/>
      <c r="AW68" s="366"/>
      <c r="AX68" s="366"/>
      <c r="BB68" s="322" t="s">
        <v>389</v>
      </c>
      <c r="BC68" s="322" t="s">
        <v>398</v>
      </c>
      <c r="BD68" s="322" t="s">
        <v>848</v>
      </c>
      <c r="BE68" s="322" t="s">
        <v>399</v>
      </c>
      <c r="CI68" s="375">
        <v>20</v>
      </c>
      <c r="CJ68" s="12" t="s">
        <v>709</v>
      </c>
      <c r="CK68" s="295"/>
      <c r="CL68" s="295"/>
      <c r="CM68" s="295" t="str">
        <f t="shared" si="18"/>
        <v/>
      </c>
      <c r="CN68" s="295"/>
      <c r="CO68" s="295"/>
      <c r="CP68" s="295"/>
      <c r="CQ68" s="295"/>
    </row>
    <row r="69" spans="1:120" ht="15" customHeight="1" x14ac:dyDescent="0.15">
      <c r="B69" s="737"/>
      <c r="C69" s="650" t="s">
        <v>387</v>
      </c>
      <c r="D69" s="703"/>
      <c r="E69" s="703"/>
      <c r="F69" s="703"/>
      <c r="G69" s="703"/>
      <c r="H69" s="703"/>
      <c r="I69" s="704"/>
      <c r="J69" s="186"/>
      <c r="K69" s="293" t="str">
        <f>IF(ベース!$R$52="U",$BB$68,IF(ベース!$R$55="S",$BB$68,IF(ベース!$R$52="D",$BC$68,"")))</f>
        <v>← プラグ以外のみ可</v>
      </c>
      <c r="V69" s="292" t="str">
        <f>IF(ベース!$R$52="D",$BD$68,IF(ベース!$R$55="S",$BD$68,IF(ベース!$R$52="U",$BE$68,"")))</f>
        <v>使用できません（プラグ済） →</v>
      </c>
      <c r="AI69" s="186"/>
      <c r="AJ69" s="727"/>
      <c r="AK69" s="728"/>
      <c r="AL69" s="728"/>
      <c r="AM69" s="728"/>
      <c r="AN69" s="728"/>
      <c r="AO69" s="729"/>
      <c r="AP69" s="272" t="s">
        <v>517</v>
      </c>
      <c r="AQ69" s="105"/>
      <c r="AR69" s="105"/>
      <c r="AS69" s="105"/>
      <c r="AT69" s="105"/>
      <c r="BB69" s="322" t="s">
        <v>847</v>
      </c>
      <c r="BC69" s="322" t="s">
        <v>398</v>
      </c>
      <c r="BD69" s="322" t="s">
        <v>848</v>
      </c>
      <c r="BE69" s="322" t="s">
        <v>399</v>
      </c>
      <c r="BF69" s="322" t="s">
        <v>98</v>
      </c>
      <c r="CI69" s="375">
        <v>21</v>
      </c>
      <c r="CJ69" s="12" t="s">
        <v>710</v>
      </c>
      <c r="CK69" s="295"/>
      <c r="CL69" s="295"/>
      <c r="CM69" s="295" t="str">
        <f t="shared" si="18"/>
        <v/>
      </c>
      <c r="CN69" s="295"/>
      <c r="CO69" s="295"/>
      <c r="CP69" s="295"/>
      <c r="CQ69" s="295"/>
    </row>
    <row r="70" spans="1:120" ht="15" customHeight="1" x14ac:dyDescent="0.15">
      <c r="B70" s="737"/>
      <c r="C70" s="650" t="s">
        <v>388</v>
      </c>
      <c r="D70" s="703"/>
      <c r="E70" s="703"/>
      <c r="F70" s="703"/>
      <c r="G70" s="703"/>
      <c r="H70" s="703"/>
      <c r="I70" s="704"/>
      <c r="J70" s="186"/>
      <c r="K70" s="293" t="str">
        <f>IF(ベース!$R$52="U",$BB$68,IF(ベース!$R$55="S",$BB$68,IF(ベース!$R$52="D",$BC$68,"")))</f>
        <v>← プラグ以外のみ可</v>
      </c>
      <c r="V70" s="292" t="str">
        <f>IF(ベース!$R$52="D",$BD$68,IF(ベース!$R$55="S",$BD$68,IF(ベース!$R$52="U",$BE$68,"")))</f>
        <v>使用できません（プラグ済） →</v>
      </c>
      <c r="AI70" s="186"/>
      <c r="AJ70" s="233"/>
      <c r="AK70" s="234"/>
      <c r="AL70" s="234"/>
      <c r="AM70" s="234"/>
      <c r="AN70" s="234"/>
      <c r="AO70" s="235"/>
      <c r="AP70" s="272" t="s">
        <v>517</v>
      </c>
      <c r="AQ70" s="105"/>
      <c r="AR70" s="105"/>
      <c r="AS70" s="105"/>
      <c r="AT70" s="105"/>
      <c r="CI70" s="375">
        <v>22</v>
      </c>
      <c r="CJ70" s="12" t="s">
        <v>711</v>
      </c>
      <c r="CK70" s="295"/>
      <c r="CL70" s="295"/>
      <c r="CM70" s="295" t="str">
        <f t="shared" si="18"/>
        <v/>
      </c>
      <c r="CN70" s="295"/>
      <c r="CO70" s="295"/>
      <c r="CP70" s="295"/>
      <c r="CQ70" s="295"/>
    </row>
    <row r="71" spans="1:120" ht="15" customHeight="1" x14ac:dyDescent="0.15">
      <c r="B71" s="737"/>
      <c r="C71" s="650" t="s">
        <v>179</v>
      </c>
      <c r="D71" s="703"/>
      <c r="E71" s="703"/>
      <c r="F71" s="703"/>
      <c r="G71" s="703"/>
      <c r="H71" s="703"/>
      <c r="I71" s="704"/>
      <c r="J71" s="186"/>
      <c r="K71" s="293" t="str">
        <f>IF(AND(ベース!R22="50R",ベース!R52="B"),"",IF(AND(ベース!R22="50R",ベース!R52="D"),仕様書作成!$BC$71,IF(AND(ベース!R22="50R",ベース!R52="U"),仕様書作成!$BB$71,IF(ベース!R22=50,仕様書作成!$BG$71,""))))</f>
        <v/>
      </c>
      <c r="V71" s="292" t="str">
        <f>IF(AND(ベース!R22="50R",ベース!R52="B"),"",IF(AND(ベース!R22="50R",ベース!R52="U"),$BE$71,IF(AND(ベース!R22="50R",ベース!R52="D"),$BD$71,IF(ベース!R22=50,BH71,""))))</f>
        <v/>
      </c>
      <c r="AI71" s="186"/>
      <c r="AJ71" s="727"/>
      <c r="AK71" s="728"/>
      <c r="AL71" s="728"/>
      <c r="AM71" s="728"/>
      <c r="AN71" s="728"/>
      <c r="AO71" s="729"/>
      <c r="AP71" s="272" t="s">
        <v>517</v>
      </c>
      <c r="AQ71" s="105"/>
      <c r="AR71" s="105"/>
      <c r="AS71" s="105"/>
      <c r="AT71" s="105"/>
      <c r="BB71" s="322" t="s">
        <v>847</v>
      </c>
      <c r="BC71" s="322" t="s">
        <v>398</v>
      </c>
      <c r="BD71" s="322" t="s">
        <v>848</v>
      </c>
      <c r="BE71" s="322" t="s">
        <v>399</v>
      </c>
      <c r="BF71" s="322" t="s">
        <v>98</v>
      </c>
      <c r="BG71" s="12" t="s">
        <v>391</v>
      </c>
      <c r="BH71" s="12" t="s">
        <v>392</v>
      </c>
      <c r="BI71" s="12"/>
      <c r="BJ71" s="12"/>
      <c r="BK71" s="12"/>
      <c r="CI71" s="375">
        <v>23</v>
      </c>
      <c r="CJ71" s="12" t="s">
        <v>712</v>
      </c>
      <c r="CK71" s="295"/>
      <c r="CL71" s="295"/>
      <c r="CM71" s="295" t="str">
        <f t="shared" si="18"/>
        <v/>
      </c>
      <c r="CN71" s="295"/>
      <c r="CO71" s="295"/>
      <c r="CP71" s="295"/>
      <c r="CQ71" s="295"/>
    </row>
    <row r="72" spans="1:120" ht="15" customHeight="1" x14ac:dyDescent="0.15">
      <c r="B72" s="738"/>
      <c r="C72" s="722" t="s">
        <v>180</v>
      </c>
      <c r="D72" s="723"/>
      <c r="E72" s="723"/>
      <c r="F72" s="723"/>
      <c r="G72" s="723"/>
      <c r="H72" s="723"/>
      <c r="I72" s="724"/>
      <c r="J72" s="193"/>
      <c r="K72" s="317" t="str">
        <f>IF(AND(ベース!R22="50R",ベース!R52="B"),"",IF(AND(ベース!R22="50R",ベース!R52="D"),仕様書作成!$BC$71,IF(AND(ベース!R22="50R",ベース!R52="U"),仕様書作成!$BB$71,IF(ベース!R22=50,仕様書作成!$BG$71,""))))</f>
        <v/>
      </c>
      <c r="L72" s="285"/>
      <c r="M72" s="285"/>
      <c r="N72" s="285"/>
      <c r="O72" s="285"/>
      <c r="P72" s="285"/>
      <c r="Q72" s="285"/>
      <c r="R72" s="285"/>
      <c r="S72" s="285"/>
      <c r="T72" s="285"/>
      <c r="U72" s="285"/>
      <c r="V72" s="292" t="str">
        <f>IF(AND(ベース!R22="50R",ベース!R52="B"),"",IF(AND(ベース!R22="50R",ベース!R52="U"),$BE$71,IF(AND(ベース!R22="50R",ベース!R52="D"),$BD$71,IF(ベース!R22=50,BH71,""))))</f>
        <v/>
      </c>
      <c r="W72" s="285"/>
      <c r="X72" s="285"/>
      <c r="Y72" s="285"/>
      <c r="Z72" s="285"/>
      <c r="AA72" s="285"/>
      <c r="AB72" s="285"/>
      <c r="AC72" s="285"/>
      <c r="AD72" s="285"/>
      <c r="AE72" s="285"/>
      <c r="AF72" s="285"/>
      <c r="AG72" s="285"/>
      <c r="AI72" s="193"/>
      <c r="AJ72" s="749"/>
      <c r="AK72" s="750"/>
      <c r="AL72" s="750"/>
      <c r="AM72" s="750"/>
      <c r="AN72" s="750"/>
      <c r="AO72" s="751"/>
      <c r="AP72" s="278" t="s">
        <v>515</v>
      </c>
      <c r="AQ72" s="105"/>
      <c r="AR72" s="105"/>
      <c r="AS72" s="105"/>
      <c r="AT72" s="105"/>
      <c r="CI72" s="375">
        <v>24</v>
      </c>
      <c r="CJ72" s="12" t="s">
        <v>713</v>
      </c>
      <c r="CK72" s="295"/>
      <c r="CL72" s="295"/>
      <c r="CM72" s="295" t="str">
        <f t="shared" si="18"/>
        <v/>
      </c>
      <c r="CN72" s="295"/>
      <c r="CO72" s="295"/>
      <c r="CP72" s="295"/>
      <c r="CQ72" s="295"/>
    </row>
    <row r="73" spans="1:120" ht="13.5" customHeight="1" x14ac:dyDescent="0.15">
      <c r="A73" s="105"/>
      <c r="B73" s="752"/>
      <c r="C73" s="753"/>
      <c r="D73" s="753"/>
      <c r="E73" s="753"/>
      <c r="F73" s="753"/>
      <c r="G73" s="753"/>
      <c r="H73" s="753"/>
      <c r="I73" s="754"/>
      <c r="J73" s="286"/>
      <c r="K73" s="241" t="str">
        <f>IF(K9="","",K9)</f>
        <v/>
      </c>
      <c r="L73" s="242" t="str">
        <f t="shared" ref="L73:AH73" si="27">IF(L9="","",L9)</f>
        <v/>
      </c>
      <c r="M73" s="242" t="str">
        <f t="shared" si="27"/>
        <v/>
      </c>
      <c r="N73" s="242" t="str">
        <f t="shared" si="27"/>
        <v/>
      </c>
      <c r="O73" s="242" t="str">
        <f t="shared" si="27"/>
        <v/>
      </c>
      <c r="P73" s="242" t="str">
        <f t="shared" si="27"/>
        <v/>
      </c>
      <c r="Q73" s="242" t="str">
        <f t="shared" si="27"/>
        <v/>
      </c>
      <c r="R73" s="242" t="str">
        <f t="shared" si="27"/>
        <v/>
      </c>
      <c r="S73" s="242" t="str">
        <f t="shared" si="27"/>
        <v/>
      </c>
      <c r="T73" s="242" t="str">
        <f t="shared" si="27"/>
        <v/>
      </c>
      <c r="U73" s="242" t="str">
        <f t="shared" si="27"/>
        <v/>
      </c>
      <c r="V73" s="242" t="str">
        <f t="shared" si="27"/>
        <v/>
      </c>
      <c r="W73" s="154" t="str">
        <f t="shared" si="27"/>
        <v/>
      </c>
      <c r="X73" s="154" t="str">
        <f t="shared" si="27"/>
        <v/>
      </c>
      <c r="Y73" s="154" t="str">
        <f t="shared" si="27"/>
        <v/>
      </c>
      <c r="Z73" s="154" t="str">
        <f t="shared" si="27"/>
        <v/>
      </c>
      <c r="AA73" s="154" t="str">
        <f t="shared" si="27"/>
        <v/>
      </c>
      <c r="AB73" s="154" t="str">
        <f t="shared" si="27"/>
        <v/>
      </c>
      <c r="AC73" s="154" t="str">
        <f t="shared" si="27"/>
        <v/>
      </c>
      <c r="AD73" s="154" t="str">
        <f t="shared" si="27"/>
        <v/>
      </c>
      <c r="AE73" s="154" t="str">
        <f t="shared" si="27"/>
        <v/>
      </c>
      <c r="AF73" s="154" t="str">
        <f t="shared" si="27"/>
        <v/>
      </c>
      <c r="AG73" s="154" t="str">
        <f t="shared" si="27"/>
        <v/>
      </c>
      <c r="AH73" s="154" t="str">
        <f t="shared" si="27"/>
        <v/>
      </c>
      <c r="AI73" s="286"/>
      <c r="AJ73" s="758"/>
      <c r="AK73" s="759"/>
      <c r="AL73" s="759"/>
      <c r="AM73" s="759"/>
      <c r="AN73" s="759"/>
      <c r="AO73" s="760"/>
      <c r="AP73" s="714"/>
      <c r="AQ73" s="105"/>
      <c r="AR73" s="105"/>
      <c r="AS73" s="105"/>
      <c r="AT73" s="105"/>
      <c r="CI73" s="375">
        <v>25</v>
      </c>
      <c r="CJ73" s="12" t="s">
        <v>714</v>
      </c>
      <c r="CK73" s="295"/>
      <c r="CL73" s="295"/>
      <c r="CM73" s="295" t="str">
        <f t="shared" si="18"/>
        <v/>
      </c>
      <c r="CN73" s="295"/>
      <c r="CO73" s="295"/>
      <c r="CP73" s="295"/>
      <c r="CQ73" s="295"/>
    </row>
    <row r="74" spans="1:120" x14ac:dyDescent="0.15">
      <c r="A74" s="105"/>
      <c r="B74" s="755"/>
      <c r="C74" s="756"/>
      <c r="D74" s="756"/>
      <c r="E74" s="756"/>
      <c r="F74" s="756"/>
      <c r="G74" s="756"/>
      <c r="H74" s="756"/>
      <c r="I74" s="757"/>
      <c r="J74" s="33" t="s">
        <v>441</v>
      </c>
      <c r="K74" s="287">
        <v>1</v>
      </c>
      <c r="L74" s="261">
        <v>2</v>
      </c>
      <c r="M74" s="261">
        <v>3</v>
      </c>
      <c r="N74" s="261">
        <v>4</v>
      </c>
      <c r="O74" s="261">
        <v>5</v>
      </c>
      <c r="P74" s="261">
        <v>6</v>
      </c>
      <c r="Q74" s="261">
        <v>7</v>
      </c>
      <c r="R74" s="261">
        <v>8</v>
      </c>
      <c r="S74" s="261">
        <v>9</v>
      </c>
      <c r="T74" s="261">
        <v>10</v>
      </c>
      <c r="U74" s="261">
        <v>11</v>
      </c>
      <c r="V74" s="261">
        <v>12</v>
      </c>
      <c r="W74" s="261">
        <v>13</v>
      </c>
      <c r="X74" s="261">
        <v>14</v>
      </c>
      <c r="Y74" s="261">
        <v>15</v>
      </c>
      <c r="Z74" s="261">
        <v>16</v>
      </c>
      <c r="AA74" s="261">
        <v>17</v>
      </c>
      <c r="AB74" s="261">
        <v>18</v>
      </c>
      <c r="AC74" s="261">
        <v>19</v>
      </c>
      <c r="AD74" s="261">
        <v>20</v>
      </c>
      <c r="AE74" s="261">
        <v>21</v>
      </c>
      <c r="AF74" s="261">
        <v>22</v>
      </c>
      <c r="AG74" s="261">
        <v>23</v>
      </c>
      <c r="AH74" s="261">
        <v>24</v>
      </c>
      <c r="AI74" s="33" t="s">
        <v>442</v>
      </c>
      <c r="AJ74" s="733"/>
      <c r="AK74" s="734"/>
      <c r="AL74" s="734"/>
      <c r="AM74" s="734"/>
      <c r="AN74" s="734"/>
      <c r="AO74" s="735"/>
      <c r="AP74" s="748"/>
      <c r="AQ74" s="105"/>
      <c r="AR74" s="105"/>
      <c r="AS74" s="105"/>
      <c r="AT74" s="105"/>
      <c r="CI74" s="375">
        <v>26</v>
      </c>
      <c r="CJ74" s="12" t="s">
        <v>715</v>
      </c>
      <c r="CK74" s="295"/>
      <c r="CL74" s="295"/>
      <c r="CM74" s="295" t="str">
        <f t="shared" si="18"/>
        <v/>
      </c>
      <c r="CN74" s="295"/>
      <c r="CO74" s="295"/>
      <c r="CP74" s="295"/>
      <c r="CQ74" s="295"/>
    </row>
    <row r="75" spans="1:120" s="375" customFormat="1" hidden="1" x14ac:dyDescent="0.15">
      <c r="Z75" s="321"/>
      <c r="BB75" s="322" t="s">
        <v>335</v>
      </c>
      <c r="BC75" s="322" t="s">
        <v>336</v>
      </c>
      <c r="BD75" s="322"/>
      <c r="BE75" s="322"/>
      <c r="BF75" s="322"/>
      <c r="CI75" s="375">
        <v>27</v>
      </c>
      <c r="CJ75" s="12" t="s">
        <v>716</v>
      </c>
      <c r="CK75" s="295"/>
      <c r="CL75" s="295"/>
      <c r="CM75" s="295" t="str">
        <f t="shared" si="18"/>
        <v/>
      </c>
      <c r="CN75" s="295"/>
      <c r="CO75" s="295"/>
      <c r="CP75" s="295"/>
      <c r="CQ75" s="295"/>
      <c r="CR75" s="295"/>
      <c r="CS75" s="295"/>
      <c r="CT75" s="295"/>
      <c r="CU75" s="295"/>
      <c r="CV75" s="295"/>
      <c r="CW75" s="295"/>
      <c r="CX75" s="295"/>
      <c r="CY75" s="295"/>
      <c r="CZ75" s="295"/>
      <c r="DA75" s="295"/>
      <c r="DB75" s="295"/>
      <c r="DC75" s="295"/>
      <c r="DD75" s="295"/>
      <c r="DE75" s="295"/>
      <c r="DF75" s="295"/>
      <c r="DG75" s="295"/>
      <c r="DH75" s="295"/>
      <c r="DI75" s="295"/>
      <c r="DJ75" s="295"/>
      <c r="DK75" s="295"/>
      <c r="DL75" s="295"/>
      <c r="DM75" s="295"/>
      <c r="DN75" s="295"/>
      <c r="DO75" s="295"/>
      <c r="DP75" s="295"/>
    </row>
    <row r="76" spans="1:120" s="375" customFormat="1" hidden="1" x14ac:dyDescent="0.15">
      <c r="C76" s="321"/>
      <c r="K76" s="375" t="str">
        <f>LEFT(K63,1)</f>
        <v/>
      </c>
      <c r="L76" s="375" t="str">
        <f t="shared" ref="L76:AH76" si="28">LEFT(L63,1)</f>
        <v/>
      </c>
      <c r="M76" s="375" t="str">
        <f t="shared" si="28"/>
        <v/>
      </c>
      <c r="N76" s="375" t="str">
        <f t="shared" si="28"/>
        <v/>
      </c>
      <c r="O76" s="375" t="str">
        <f t="shared" si="28"/>
        <v/>
      </c>
      <c r="P76" s="375" t="str">
        <f t="shared" si="28"/>
        <v/>
      </c>
      <c r="Q76" s="375" t="str">
        <f t="shared" si="28"/>
        <v/>
      </c>
      <c r="R76" s="375" t="str">
        <f t="shared" si="28"/>
        <v/>
      </c>
      <c r="S76" s="375" t="str">
        <f t="shared" si="28"/>
        <v/>
      </c>
      <c r="T76" s="375" t="str">
        <f t="shared" si="28"/>
        <v/>
      </c>
      <c r="U76" s="375" t="str">
        <f t="shared" si="28"/>
        <v/>
      </c>
      <c r="V76" s="375" t="str">
        <f t="shared" si="28"/>
        <v/>
      </c>
      <c r="W76" s="375" t="str">
        <f t="shared" si="28"/>
        <v/>
      </c>
      <c r="X76" s="375" t="str">
        <f t="shared" si="28"/>
        <v/>
      </c>
      <c r="Y76" s="375" t="str">
        <f t="shared" si="28"/>
        <v/>
      </c>
      <c r="Z76" s="375" t="str">
        <f t="shared" si="28"/>
        <v/>
      </c>
      <c r="AA76" s="375" t="str">
        <f t="shared" si="28"/>
        <v/>
      </c>
      <c r="AB76" s="375" t="str">
        <f t="shared" si="28"/>
        <v/>
      </c>
      <c r="AC76" s="375" t="str">
        <f t="shared" si="28"/>
        <v/>
      </c>
      <c r="AD76" s="375" t="str">
        <f t="shared" si="28"/>
        <v/>
      </c>
      <c r="AE76" s="375" t="str">
        <f t="shared" si="28"/>
        <v/>
      </c>
      <c r="AF76" s="375" t="str">
        <f t="shared" si="28"/>
        <v/>
      </c>
      <c r="AG76" s="375" t="str">
        <f t="shared" si="28"/>
        <v/>
      </c>
      <c r="AH76" s="375" t="str">
        <f t="shared" si="28"/>
        <v/>
      </c>
      <c r="AI76" s="12"/>
      <c r="AJ76" s="12">
        <f>COUNTIF(K76:AH76,"C")</f>
        <v>0</v>
      </c>
      <c r="AK76" s="12">
        <f>COUNTIF(K76:AH76,"L")</f>
        <v>0</v>
      </c>
      <c r="AL76" s="12">
        <f>COUNTIF(K76:AH76,"B")</f>
        <v>0</v>
      </c>
      <c r="AM76" s="12">
        <f>COUNTIF(K76:AH76,"N")</f>
        <v>0</v>
      </c>
      <c r="AN76" s="12"/>
      <c r="AO76" s="12"/>
      <c r="BB76" s="322" t="s">
        <v>326</v>
      </c>
      <c r="BC76" s="322" t="s">
        <v>327</v>
      </c>
      <c r="BD76" s="322" t="s">
        <v>328</v>
      </c>
      <c r="BE76" s="322"/>
      <c r="BF76" s="322"/>
      <c r="CI76" s="375">
        <v>28</v>
      </c>
      <c r="CJ76" s="12" t="s">
        <v>717</v>
      </c>
      <c r="CK76" s="295"/>
      <c r="CL76" s="295"/>
      <c r="CM76" s="295" t="str">
        <f t="shared" si="18"/>
        <v/>
      </c>
      <c r="CN76" s="295"/>
      <c r="CO76" s="295"/>
      <c r="CP76" s="295"/>
      <c r="CQ76" s="295"/>
      <c r="CR76" s="295"/>
      <c r="CS76" s="295"/>
      <c r="CT76" s="295"/>
      <c r="CU76" s="295"/>
      <c r="CV76" s="295"/>
      <c r="CW76" s="295"/>
      <c r="CX76" s="295"/>
      <c r="CY76" s="295"/>
      <c r="CZ76" s="295"/>
      <c r="DA76" s="295"/>
      <c r="DB76" s="295"/>
      <c r="DC76" s="295"/>
      <c r="DD76" s="295"/>
      <c r="DE76" s="295"/>
      <c r="DF76" s="295"/>
      <c r="DG76" s="295"/>
      <c r="DH76" s="295"/>
      <c r="DI76" s="295"/>
      <c r="DJ76" s="295"/>
      <c r="DK76" s="295"/>
      <c r="DL76" s="295"/>
      <c r="DM76" s="295"/>
      <c r="DN76" s="295"/>
      <c r="DO76" s="295"/>
      <c r="DP76" s="295"/>
    </row>
    <row r="77" spans="1:120" s="375" customFormat="1" hidden="1" x14ac:dyDescent="0.15">
      <c r="C77" s="400"/>
      <c r="D77" s="67"/>
      <c r="E77" s="67"/>
      <c r="F77" s="67"/>
      <c r="G77" s="67"/>
      <c r="H77" s="67"/>
      <c r="I77" s="400"/>
      <c r="N77" s="67"/>
      <c r="O77" s="67"/>
      <c r="P77" s="67"/>
      <c r="Q77" s="67"/>
      <c r="R77" s="67"/>
      <c r="S77" s="67"/>
      <c r="T77" s="401"/>
      <c r="U77" s="67"/>
      <c r="V77" s="67"/>
      <c r="W77" s="67"/>
      <c r="X77" s="67"/>
      <c r="Y77" s="67"/>
      <c r="Z77" s="400"/>
      <c r="AA77" s="12"/>
      <c r="AB77" s="12"/>
      <c r="AC77" s="12"/>
      <c r="AD77" s="12"/>
      <c r="AE77" s="12"/>
      <c r="AF77" s="12"/>
      <c r="AH77" s="12"/>
      <c r="AI77" s="12"/>
      <c r="AJ77" s="12" t="str">
        <f>IF(U65="","",MATCH(U65,BB64:BD64,0))</f>
        <v/>
      </c>
      <c r="AK77" s="334" t="str">
        <f>IF(AJ77="","",INDEX(BB65:BD65,1,AJ77))</f>
        <v/>
      </c>
      <c r="AL77" s="334" t="str">
        <f>IF(AK77="C",$BB$76,IF(AK77="L",$BC$76,IF(AK77="B",$BD$76,"")))</f>
        <v/>
      </c>
      <c r="AM77" s="12"/>
      <c r="AN77" s="12"/>
      <c r="AO77" s="12"/>
      <c r="BB77" s="322"/>
      <c r="BC77" s="322"/>
      <c r="BD77" s="322"/>
      <c r="BE77" s="322"/>
      <c r="BF77" s="322"/>
      <c r="CI77" s="375">
        <v>29</v>
      </c>
      <c r="CJ77" s="12" t="s">
        <v>718</v>
      </c>
      <c r="CK77" s="295"/>
      <c r="CL77" s="295"/>
      <c r="CM77" s="295" t="str">
        <f t="shared" si="18"/>
        <v/>
      </c>
      <c r="CN77" s="295"/>
      <c r="CO77" s="295"/>
      <c r="CP77" s="295"/>
      <c r="CQ77" s="295"/>
      <c r="CR77" s="295"/>
      <c r="CS77" s="295"/>
      <c r="CT77" s="295"/>
      <c r="CU77" s="295"/>
      <c r="CV77" s="295"/>
      <c r="CW77" s="295"/>
      <c r="CX77" s="295"/>
      <c r="CY77" s="295"/>
      <c r="CZ77" s="295"/>
      <c r="DA77" s="295"/>
      <c r="DB77" s="295"/>
      <c r="DC77" s="295"/>
      <c r="DD77" s="295"/>
      <c r="DE77" s="295"/>
      <c r="DF77" s="295"/>
      <c r="DG77" s="295"/>
      <c r="DH77" s="295"/>
      <c r="DI77" s="295"/>
      <c r="DJ77" s="295"/>
      <c r="DK77" s="295"/>
      <c r="DL77" s="295"/>
      <c r="DM77" s="295"/>
      <c r="DN77" s="295"/>
      <c r="DO77" s="295"/>
      <c r="DP77" s="295"/>
    </row>
    <row r="78" spans="1:120" s="375" customFormat="1" hidden="1" x14ac:dyDescent="0.15">
      <c r="C78" s="400"/>
      <c r="D78" s="67"/>
      <c r="E78" s="67"/>
      <c r="F78" s="67"/>
      <c r="G78" s="67"/>
      <c r="H78" s="67"/>
      <c r="I78" s="400"/>
      <c r="N78" s="67"/>
      <c r="O78" s="67"/>
      <c r="P78" s="67"/>
      <c r="Q78" s="67"/>
      <c r="R78" s="67"/>
      <c r="S78" s="67"/>
      <c r="T78" s="401"/>
      <c r="U78" s="67"/>
      <c r="V78" s="67"/>
      <c r="W78" s="67"/>
      <c r="X78" s="67"/>
      <c r="Y78" s="67"/>
      <c r="Z78" s="400"/>
      <c r="AA78" s="12"/>
      <c r="AB78" s="12"/>
      <c r="AC78" s="12"/>
      <c r="AD78" s="12"/>
      <c r="AE78" s="12"/>
      <c r="AF78" s="12"/>
      <c r="AH78" s="12"/>
      <c r="AI78" s="12"/>
      <c r="AJ78" s="12"/>
      <c r="AK78" s="12"/>
      <c r="AL78" s="12"/>
      <c r="AM78" s="12"/>
      <c r="AN78" s="12"/>
      <c r="AO78" s="12"/>
      <c r="BB78" s="322"/>
      <c r="BC78" s="322"/>
      <c r="BD78" s="322"/>
      <c r="BE78" s="322"/>
      <c r="BF78" s="322"/>
      <c r="CI78" s="375">
        <v>30</v>
      </c>
      <c r="CJ78" s="12" t="s">
        <v>719</v>
      </c>
      <c r="CK78" s="295"/>
      <c r="CL78" s="295"/>
      <c r="CM78" s="295" t="str">
        <f t="shared" si="18"/>
        <v/>
      </c>
      <c r="CN78" s="295"/>
      <c r="CO78" s="295"/>
      <c r="CP78" s="295"/>
      <c r="CQ78" s="295"/>
      <c r="CR78" s="295"/>
      <c r="CS78" s="295"/>
      <c r="CT78" s="295"/>
      <c r="CU78" s="295"/>
      <c r="CV78" s="295"/>
      <c r="CW78" s="295"/>
      <c r="CX78" s="295"/>
      <c r="CY78" s="295"/>
      <c r="CZ78" s="295"/>
      <c r="DA78" s="295"/>
      <c r="DB78" s="295"/>
      <c r="DC78" s="295"/>
      <c r="DD78" s="295"/>
      <c r="DE78" s="295"/>
      <c r="DF78" s="295"/>
      <c r="DG78" s="295"/>
      <c r="DH78" s="295"/>
      <c r="DI78" s="295"/>
      <c r="DJ78" s="295"/>
      <c r="DK78" s="295"/>
      <c r="DL78" s="295"/>
      <c r="DM78" s="295"/>
      <c r="DN78" s="295"/>
      <c r="DO78" s="295"/>
      <c r="DP78" s="295"/>
    </row>
    <row r="79" spans="1:120" s="375" customFormat="1" hidden="1" x14ac:dyDescent="0.15">
      <c r="C79" s="400"/>
      <c r="D79" s="67"/>
      <c r="E79" s="67"/>
      <c r="F79" s="67"/>
      <c r="G79" s="67"/>
      <c r="H79" s="67"/>
      <c r="I79" s="400"/>
      <c r="N79" s="67"/>
      <c r="O79" s="400"/>
      <c r="P79" s="67"/>
      <c r="Q79" s="67"/>
      <c r="R79" s="67"/>
      <c r="S79" s="67"/>
      <c r="T79" s="67"/>
      <c r="U79" s="67"/>
      <c r="V79" s="67"/>
      <c r="W79" s="400"/>
      <c r="X79" s="67"/>
      <c r="Y79" s="67"/>
      <c r="Z79" s="400"/>
      <c r="AA79" s="12"/>
      <c r="AB79" s="12"/>
      <c r="AC79" s="12"/>
      <c r="AD79" s="12"/>
      <c r="AE79" s="12"/>
      <c r="AF79" s="12"/>
      <c r="AH79" s="12"/>
      <c r="AI79" s="12"/>
      <c r="AJ79" s="12"/>
      <c r="AK79" s="12"/>
      <c r="AL79" s="12"/>
      <c r="AM79" s="12"/>
      <c r="AN79" s="12"/>
      <c r="AO79" s="12"/>
      <c r="BB79" s="322"/>
      <c r="BC79" s="322"/>
      <c r="BD79" s="322"/>
      <c r="BE79" s="322"/>
      <c r="BF79" s="322"/>
      <c r="CI79" s="375">
        <v>31</v>
      </c>
      <c r="CJ79" s="12" t="s">
        <v>720</v>
      </c>
      <c r="CK79" s="295"/>
      <c r="CL79" s="295"/>
      <c r="CM79" s="295" t="str">
        <f t="shared" si="18"/>
        <v/>
      </c>
      <c r="CN79" s="295"/>
      <c r="CO79" s="295"/>
      <c r="CP79" s="295"/>
      <c r="CQ79" s="295"/>
      <c r="CR79" s="295"/>
      <c r="CS79" s="295"/>
      <c r="CT79" s="295"/>
      <c r="CU79" s="295"/>
      <c r="CV79" s="295"/>
      <c r="CW79" s="295"/>
      <c r="CX79" s="295"/>
      <c r="CY79" s="295"/>
      <c r="CZ79" s="295"/>
      <c r="DA79" s="295"/>
      <c r="DB79" s="295"/>
      <c r="DC79" s="295"/>
      <c r="DD79" s="295"/>
      <c r="DE79" s="295"/>
      <c r="DF79" s="295"/>
      <c r="DG79" s="295"/>
      <c r="DH79" s="295"/>
      <c r="DI79" s="295"/>
      <c r="DJ79" s="295"/>
      <c r="DK79" s="295"/>
      <c r="DL79" s="295"/>
      <c r="DM79" s="295"/>
      <c r="DN79" s="295"/>
      <c r="DO79" s="295"/>
      <c r="DP79" s="295"/>
    </row>
    <row r="80" spans="1:120" s="375" customFormat="1" hidden="1" x14ac:dyDescent="0.15">
      <c r="C80" s="400"/>
      <c r="D80" s="67"/>
      <c r="E80" s="67"/>
      <c r="F80" s="67"/>
      <c r="G80" s="67"/>
      <c r="H80" s="67"/>
      <c r="I80" s="67"/>
      <c r="J80" s="67"/>
      <c r="K80" s="67"/>
      <c r="L80" s="67"/>
      <c r="M80" s="67"/>
      <c r="N80" s="67"/>
      <c r="O80" s="67"/>
      <c r="Z80" s="400"/>
      <c r="AA80" s="12"/>
      <c r="AB80" s="12"/>
      <c r="AC80" s="12"/>
      <c r="AD80" s="12"/>
      <c r="AE80" s="12"/>
      <c r="AF80" s="106"/>
      <c r="AH80" s="12"/>
      <c r="AI80" s="12"/>
      <c r="AJ80" s="12"/>
      <c r="AK80" s="12"/>
      <c r="AL80" s="12"/>
      <c r="AM80" s="12"/>
      <c r="AN80" s="12"/>
      <c r="AO80" s="12"/>
      <c r="BB80" s="322"/>
      <c r="BC80" s="322"/>
      <c r="BD80" s="322"/>
      <c r="BE80" s="322"/>
      <c r="BF80" s="322"/>
      <c r="CI80" s="375">
        <v>32</v>
      </c>
      <c r="CJ80" s="12" t="s">
        <v>721</v>
      </c>
      <c r="CK80" s="295"/>
      <c r="CL80" s="295"/>
      <c r="CM80" s="295" t="str">
        <f t="shared" si="18"/>
        <v/>
      </c>
      <c r="CN80" s="295"/>
      <c r="CO80" s="295"/>
      <c r="CP80" s="295"/>
      <c r="CQ80" s="295"/>
      <c r="CR80" s="295"/>
      <c r="CS80" s="295"/>
      <c r="CT80" s="295"/>
      <c r="CU80" s="295"/>
      <c r="CV80" s="295"/>
      <c r="CW80" s="295"/>
      <c r="CX80" s="295"/>
      <c r="CY80" s="295"/>
      <c r="CZ80" s="295"/>
      <c r="DA80" s="295"/>
      <c r="DB80" s="295"/>
      <c r="DC80" s="295"/>
      <c r="DD80" s="295"/>
      <c r="DE80" s="295"/>
      <c r="DF80" s="295"/>
      <c r="DG80" s="295"/>
      <c r="DH80" s="295"/>
      <c r="DI80" s="295"/>
      <c r="DJ80" s="295"/>
      <c r="DK80" s="295"/>
      <c r="DL80" s="295"/>
      <c r="DM80" s="295"/>
      <c r="DN80" s="295"/>
      <c r="DO80" s="295"/>
      <c r="DP80" s="295"/>
    </row>
    <row r="81" spans="4:140" s="375" customFormat="1" hidden="1" x14ac:dyDescent="0.15">
      <c r="D81" s="67"/>
      <c r="E81" s="67"/>
      <c r="F81" s="67"/>
      <c r="G81" s="67"/>
      <c r="Z81" s="400"/>
      <c r="AA81" s="12"/>
      <c r="AB81" s="12"/>
      <c r="AC81" s="12"/>
      <c r="AD81" s="12"/>
      <c r="AE81" s="12"/>
      <c r="AF81" s="106"/>
      <c r="AH81" s="12"/>
      <c r="AI81" s="12"/>
      <c r="AJ81" s="12"/>
      <c r="AK81" s="12"/>
      <c r="AL81" s="12"/>
      <c r="AM81" s="12"/>
      <c r="AN81" s="12"/>
      <c r="AO81" s="12"/>
      <c r="BB81" s="322"/>
      <c r="BC81" s="322"/>
      <c r="BD81" s="322"/>
      <c r="BE81" s="322"/>
      <c r="BF81" s="322"/>
      <c r="BW81" s="12"/>
      <c r="BX81" s="12"/>
      <c r="BY81" s="12"/>
      <c r="BZ81" s="12"/>
      <c r="CA81" s="12"/>
      <c r="CB81" s="12"/>
      <c r="CC81" s="12"/>
      <c r="CD81" s="12"/>
      <c r="CE81" s="12"/>
      <c r="CF81" s="12"/>
      <c r="CI81" s="375">
        <v>33</v>
      </c>
      <c r="CJ81" s="12" t="s">
        <v>722</v>
      </c>
      <c r="CK81" s="38"/>
      <c r="CL81" s="38"/>
      <c r="CM81" s="295" t="str">
        <f t="shared" si="18"/>
        <v/>
      </c>
      <c r="CN81" s="38"/>
      <c r="CO81" s="295" t="str">
        <f t="shared" ref="CO81:CO148" si="29">IF($J$68=$CJ81,"P",IF($J$71=$CJ81,"X",""))</f>
        <v/>
      </c>
      <c r="CP81" s="295" t="str">
        <f>IF($J$69=$CJ81,"E",IF($J$72=$CJ81,"PE",""))</f>
        <v/>
      </c>
      <c r="CQ81" s="295"/>
      <c r="CR81" s="106" t="str">
        <f t="shared" ref="CR81:DC82" si="30">IF(K$66=$CJ81,"A","")&amp;IF(K$67=$CJ81,"B","")&amp;IF(K$27=$CJ81,"A'","")&amp;IF(K$28=$CJ81,"B'","")</f>
        <v/>
      </c>
      <c r="CS81" s="106" t="str">
        <f t="shared" si="30"/>
        <v/>
      </c>
      <c r="CT81" s="106" t="str">
        <f t="shared" si="30"/>
        <v/>
      </c>
      <c r="CU81" s="106" t="str">
        <f t="shared" si="30"/>
        <v/>
      </c>
      <c r="CV81" s="106" t="str">
        <f t="shared" si="30"/>
        <v/>
      </c>
      <c r="CW81" s="106" t="str">
        <f t="shared" si="30"/>
        <v/>
      </c>
      <c r="CX81" s="106" t="str">
        <f t="shared" si="30"/>
        <v/>
      </c>
      <c r="CY81" s="106" t="str">
        <f t="shared" si="30"/>
        <v/>
      </c>
      <c r="CZ81" s="106" t="str">
        <f t="shared" si="30"/>
        <v/>
      </c>
      <c r="DA81" s="106" t="str">
        <f t="shared" si="30"/>
        <v/>
      </c>
      <c r="DB81" s="106" t="str">
        <f t="shared" si="30"/>
        <v/>
      </c>
      <c r="DC81" s="106" t="str">
        <f t="shared" si="30"/>
        <v/>
      </c>
      <c r="DD81" s="106"/>
      <c r="DE81" s="106"/>
      <c r="DF81" s="106"/>
      <c r="DG81" s="106"/>
      <c r="DH81" s="106"/>
      <c r="DI81" s="106"/>
      <c r="DJ81" s="106"/>
      <c r="DK81" s="106"/>
      <c r="DL81" s="106"/>
      <c r="DM81" s="106"/>
      <c r="DN81" s="106"/>
      <c r="DO81" s="106"/>
      <c r="DP81" s="106" t="str">
        <f t="shared" ref="DP81:DP144" si="31">IF(AI$66=$CJ81,"A","")&amp;IF(AI$67=$CJ81,"B","")&amp;IF(AI$27=$CJ81,"C","")&amp;IF(AI$28=$CJ81,"D","")</f>
        <v/>
      </c>
      <c r="DQ81" s="375" t="str">
        <f t="shared" ref="DQ81:DQ148" si="32">IF($AI$68=$CJ81,"P",IF($AI$71=$CJ81,"X",""))</f>
        <v/>
      </c>
      <c r="DR81" s="375" t="str">
        <f>IF($AI$69=$CJ81,"E",IF($AI$72=$CJ81,"PE",""))</f>
        <v/>
      </c>
      <c r="DS81" s="106"/>
      <c r="DT81" s="106"/>
      <c r="DU81" s="106"/>
      <c r="DV81" s="106"/>
      <c r="DW81" s="106"/>
      <c r="DX81" s="106"/>
      <c r="DY81" s="106"/>
      <c r="DZ81" s="106"/>
      <c r="EA81" s="106"/>
      <c r="EB81" s="106"/>
      <c r="EC81" s="106"/>
      <c r="ED81" s="106"/>
      <c r="EE81" s="106"/>
      <c r="EF81" s="106"/>
      <c r="EG81" s="106"/>
      <c r="EH81" s="106"/>
      <c r="EI81" s="106"/>
      <c r="EJ81" s="106"/>
    </row>
    <row r="82" spans="4:140" s="375" customFormat="1" hidden="1" x14ac:dyDescent="0.15">
      <c r="D82" s="67"/>
      <c r="E82" s="67"/>
      <c r="F82" s="67"/>
      <c r="G82" s="67"/>
      <c r="Z82" s="400"/>
      <c r="AA82" s="12"/>
      <c r="AB82" s="12"/>
      <c r="AC82" s="12"/>
      <c r="AD82" s="12"/>
      <c r="AE82" s="12"/>
      <c r="AF82" s="12"/>
      <c r="AH82" s="12"/>
      <c r="AI82" s="12"/>
      <c r="AJ82" s="363"/>
      <c r="AK82" s="363"/>
      <c r="AL82" s="363"/>
      <c r="AM82" s="363"/>
      <c r="AN82" s="363"/>
      <c r="AO82" s="363"/>
      <c r="BB82" s="322"/>
      <c r="BC82" s="322"/>
      <c r="BD82" s="322"/>
      <c r="BE82" s="322"/>
      <c r="BF82" s="322"/>
      <c r="BW82" s="12"/>
      <c r="BX82" s="12"/>
      <c r="BY82" s="12"/>
      <c r="BZ82" s="12"/>
      <c r="CA82" s="12"/>
      <c r="CB82" s="12"/>
      <c r="CC82" s="12"/>
      <c r="CD82" s="12"/>
      <c r="CE82" s="12"/>
      <c r="CF82" s="12"/>
      <c r="CI82" s="375">
        <v>34</v>
      </c>
      <c r="CJ82" s="12" t="s">
        <v>723</v>
      </c>
      <c r="CK82" s="38"/>
      <c r="CL82" s="38"/>
      <c r="CM82" s="295" t="str">
        <f t="shared" si="18"/>
        <v/>
      </c>
      <c r="CN82" s="38"/>
      <c r="CO82" s="295" t="str">
        <f t="shared" si="29"/>
        <v/>
      </c>
      <c r="CP82" s="295" t="str">
        <f>IF($J$69=$CJ82,"E",IF($J$72=$CJ82,"PE",""))</f>
        <v/>
      </c>
      <c r="CQ82" s="295"/>
      <c r="CR82" s="106" t="str">
        <f t="shared" si="30"/>
        <v/>
      </c>
      <c r="CS82" s="106" t="str">
        <f t="shared" si="30"/>
        <v/>
      </c>
      <c r="CT82" s="106" t="str">
        <f t="shared" si="30"/>
        <v/>
      </c>
      <c r="CU82" s="106" t="str">
        <f t="shared" si="30"/>
        <v/>
      </c>
      <c r="CV82" s="106" t="str">
        <f t="shared" si="30"/>
        <v/>
      </c>
      <c r="CW82" s="106" t="str">
        <f t="shared" si="30"/>
        <v/>
      </c>
      <c r="CX82" s="106" t="str">
        <f t="shared" si="30"/>
        <v/>
      </c>
      <c r="CY82" s="106" t="str">
        <f t="shared" si="30"/>
        <v/>
      </c>
      <c r="CZ82" s="106" t="str">
        <f t="shared" si="30"/>
        <v/>
      </c>
      <c r="DA82" s="106" t="str">
        <f t="shared" si="30"/>
        <v/>
      </c>
      <c r="DB82" s="106" t="str">
        <f t="shared" si="30"/>
        <v/>
      </c>
      <c r="DC82" s="106" t="str">
        <f t="shared" si="30"/>
        <v/>
      </c>
      <c r="DD82" s="106"/>
      <c r="DE82" s="106"/>
      <c r="DF82" s="106"/>
      <c r="DG82" s="106"/>
      <c r="DH82" s="106"/>
      <c r="DI82" s="106"/>
      <c r="DJ82" s="106"/>
      <c r="DK82" s="106"/>
      <c r="DL82" s="106"/>
      <c r="DM82" s="106"/>
      <c r="DN82" s="106"/>
      <c r="DO82" s="106"/>
      <c r="DP82" s="106" t="str">
        <f t="shared" si="31"/>
        <v/>
      </c>
      <c r="DQ82" s="375" t="str">
        <f t="shared" si="32"/>
        <v/>
      </c>
      <c r="DR82" s="375" t="str">
        <f>IF($AI$69=$CJ82,"E",IF($AI$72=$CJ82,"PE",""))</f>
        <v/>
      </c>
    </row>
    <row r="83" spans="4:140" s="375" customFormat="1" hidden="1" x14ac:dyDescent="0.15">
      <c r="D83" s="67"/>
      <c r="E83" s="67"/>
      <c r="F83" s="67"/>
      <c r="G83" s="67"/>
      <c r="Z83" s="400"/>
      <c r="AA83" s="12"/>
      <c r="AB83" s="12"/>
      <c r="AC83" s="12"/>
      <c r="AD83" s="12"/>
      <c r="AE83" s="12"/>
      <c r="AF83" s="106"/>
      <c r="BB83" s="322"/>
      <c r="BC83" s="322"/>
      <c r="BD83" s="322"/>
      <c r="BE83" s="322"/>
      <c r="BF83" s="322"/>
      <c r="BW83" s="12"/>
      <c r="BX83" s="12"/>
      <c r="BY83" s="12"/>
      <c r="BZ83" s="12"/>
      <c r="CA83" s="12"/>
      <c r="CB83" s="12"/>
      <c r="CC83" s="12"/>
      <c r="CD83" s="12"/>
      <c r="CE83" s="12"/>
      <c r="CF83" s="12"/>
      <c r="CJ83" s="12"/>
      <c r="CK83" s="38"/>
      <c r="CL83" s="38"/>
      <c r="CM83" s="295"/>
      <c r="CN83" s="38"/>
      <c r="CO83" s="295"/>
      <c r="CP83" s="295"/>
      <c r="CQ83" s="295"/>
      <c r="CR83" s="106"/>
      <c r="CS83" s="106"/>
      <c r="CT83" s="106"/>
      <c r="CU83" s="106"/>
      <c r="CV83" s="106"/>
      <c r="CW83" s="106"/>
      <c r="CX83" s="106"/>
      <c r="CY83" s="106"/>
      <c r="CZ83" s="106"/>
      <c r="DA83" s="106"/>
      <c r="DB83" s="106"/>
      <c r="DC83" s="106"/>
      <c r="DD83" s="106"/>
      <c r="DE83" s="106"/>
      <c r="DF83" s="106"/>
      <c r="DG83" s="106"/>
      <c r="DH83" s="106"/>
      <c r="DI83" s="106"/>
      <c r="DJ83" s="106"/>
      <c r="DK83" s="106"/>
      <c r="DL83" s="106"/>
      <c r="DM83" s="106"/>
      <c r="DN83" s="106"/>
      <c r="DO83" s="106"/>
      <c r="DP83" s="106"/>
    </row>
    <row r="84" spans="4:140" s="375" customFormat="1" ht="14.25" hidden="1" x14ac:dyDescent="0.15">
      <c r="D84" s="106"/>
      <c r="E84" s="66"/>
      <c r="F84" s="66"/>
      <c r="G84" s="66"/>
      <c r="Z84" s="400"/>
      <c r="AA84" s="12"/>
      <c r="AB84" s="12"/>
      <c r="AC84" s="12"/>
      <c r="AD84" s="12"/>
      <c r="AE84" s="12"/>
      <c r="AF84" s="106"/>
      <c r="BB84" s="322"/>
      <c r="BC84" s="322"/>
      <c r="BD84" s="322"/>
      <c r="BE84" s="322"/>
      <c r="BF84" s="322"/>
      <c r="BW84" s="12"/>
      <c r="BX84" s="12"/>
      <c r="BY84" s="12"/>
      <c r="BZ84" s="12"/>
      <c r="CA84" s="12"/>
      <c r="CB84" s="12"/>
      <c r="CC84" s="12"/>
      <c r="CD84" s="12"/>
      <c r="CE84" s="12"/>
      <c r="CF84" s="12"/>
      <c r="CJ84" s="12"/>
      <c r="CK84" s="38"/>
      <c r="CL84" s="38"/>
      <c r="CM84" s="295"/>
      <c r="CN84" s="38"/>
      <c r="CO84" s="295"/>
      <c r="CP84" s="295"/>
      <c r="CQ84" s="295"/>
      <c r="CR84" s="106"/>
      <c r="CS84" s="106"/>
      <c r="CT84" s="106"/>
      <c r="CU84" s="106"/>
      <c r="CV84" s="106"/>
      <c r="CW84" s="106"/>
      <c r="CX84" s="106"/>
      <c r="CY84" s="106"/>
      <c r="CZ84" s="106"/>
      <c r="DA84" s="106"/>
      <c r="DB84" s="106"/>
      <c r="DC84" s="106"/>
      <c r="DD84" s="106"/>
      <c r="DE84" s="106"/>
      <c r="DF84" s="106"/>
      <c r="DG84" s="106"/>
      <c r="DH84" s="106"/>
      <c r="DI84" s="106"/>
      <c r="DJ84" s="106"/>
      <c r="DK84" s="106"/>
      <c r="DL84" s="106"/>
      <c r="DM84" s="106"/>
      <c r="DN84" s="106"/>
      <c r="DO84" s="106"/>
      <c r="DP84" s="106"/>
    </row>
    <row r="85" spans="4:140" s="375" customFormat="1" ht="14.25" hidden="1" x14ac:dyDescent="0.15">
      <c r="D85" s="106"/>
      <c r="E85" s="402"/>
      <c r="F85" s="402"/>
      <c r="G85" s="402"/>
      <c r="K85" s="380"/>
      <c r="L85" s="380"/>
      <c r="M85" s="380"/>
      <c r="N85" s="380"/>
      <c r="O85" s="380"/>
      <c r="P85" s="380"/>
      <c r="Q85" s="380"/>
      <c r="R85" s="380"/>
      <c r="S85" s="380"/>
      <c r="T85" s="380"/>
      <c r="U85" s="380"/>
      <c r="V85" s="380"/>
      <c r="W85" s="380"/>
      <c r="X85" s="380"/>
      <c r="Y85" s="380"/>
      <c r="Z85" s="380"/>
      <c r="AA85" s="380"/>
      <c r="AB85" s="380"/>
      <c r="AC85" s="380"/>
      <c r="AD85" s="380"/>
      <c r="AE85" s="380"/>
      <c r="AF85" s="380"/>
      <c r="AG85" s="380"/>
      <c r="AH85" s="380"/>
      <c r="BB85" s="322"/>
      <c r="BC85" s="322"/>
      <c r="BD85" s="322"/>
      <c r="BE85" s="322"/>
      <c r="BF85" s="322"/>
      <c r="BW85" s="12"/>
      <c r="BX85" s="12"/>
      <c r="BY85" s="12"/>
      <c r="BZ85" s="12"/>
      <c r="CA85" s="12"/>
      <c r="CB85" s="12"/>
      <c r="CC85" s="12"/>
      <c r="CD85" s="12"/>
      <c r="CE85" s="12"/>
      <c r="CF85" s="12"/>
      <c r="CJ85" s="12"/>
      <c r="CK85" s="38"/>
      <c r="CL85" s="38"/>
      <c r="CM85" s="295"/>
      <c r="CN85" s="38"/>
      <c r="CO85" s="295"/>
      <c r="CP85" s="295"/>
      <c r="CQ85" s="295"/>
      <c r="CR85" s="106"/>
      <c r="CS85" s="106"/>
      <c r="CT85" s="106"/>
      <c r="CU85" s="106"/>
      <c r="CV85" s="106"/>
      <c r="CW85" s="106"/>
      <c r="CX85" s="106"/>
      <c r="CY85" s="106"/>
      <c r="CZ85" s="106"/>
      <c r="DA85" s="106"/>
      <c r="DB85" s="106"/>
      <c r="DC85" s="106"/>
      <c r="DD85" s="106"/>
      <c r="DE85" s="106"/>
      <c r="DF85" s="106"/>
      <c r="DG85" s="106"/>
      <c r="DH85" s="106"/>
      <c r="DI85" s="106"/>
      <c r="DJ85" s="106"/>
      <c r="DK85" s="106"/>
      <c r="DL85" s="106"/>
      <c r="DM85" s="106"/>
      <c r="DN85" s="106"/>
      <c r="DO85" s="106"/>
      <c r="DP85" s="106"/>
    </row>
    <row r="86" spans="4:140" s="375" customFormat="1" ht="14.25" hidden="1" x14ac:dyDescent="0.15">
      <c r="D86" s="106"/>
      <c r="E86" s="402"/>
      <c r="F86" s="402"/>
      <c r="G86" s="402"/>
      <c r="K86" s="380"/>
      <c r="L86" s="380"/>
      <c r="M86" s="380"/>
      <c r="N86" s="380"/>
      <c r="O86" s="380"/>
      <c r="P86" s="380"/>
      <c r="Q86" s="380"/>
      <c r="R86" s="380"/>
      <c r="S86" s="380"/>
      <c r="T86" s="380"/>
      <c r="U86" s="380"/>
      <c r="V86" s="380"/>
      <c r="W86" s="380"/>
      <c r="X86" s="380"/>
      <c r="Y86" s="380"/>
      <c r="Z86" s="380"/>
      <c r="AA86" s="380"/>
      <c r="AB86" s="380"/>
      <c r="AC86" s="380"/>
      <c r="AD86" s="380"/>
      <c r="AE86" s="380"/>
      <c r="AF86" s="380"/>
      <c r="AG86" s="380"/>
      <c r="AH86" s="380"/>
      <c r="BB86" s="322"/>
      <c r="BC86" s="322"/>
      <c r="BD86" s="322"/>
      <c r="BE86" s="322"/>
      <c r="BF86" s="322"/>
      <c r="BW86" s="12"/>
      <c r="BX86" s="12"/>
      <c r="BY86" s="12"/>
      <c r="BZ86" s="12"/>
      <c r="CA86" s="12"/>
      <c r="CB86" s="12"/>
      <c r="CC86" s="12"/>
      <c r="CD86" s="12"/>
      <c r="CE86" s="12"/>
      <c r="CF86" s="12"/>
      <c r="CJ86" s="12"/>
      <c r="CK86" s="38"/>
      <c r="CL86" s="38"/>
      <c r="CM86" s="295"/>
      <c r="CN86" s="38"/>
      <c r="CO86" s="295"/>
      <c r="CP86" s="295"/>
      <c r="CQ86" s="295"/>
      <c r="CR86" s="106"/>
      <c r="CS86" s="106"/>
      <c r="CT86" s="106"/>
      <c r="CU86" s="106"/>
      <c r="CV86" s="106"/>
      <c r="CW86" s="106"/>
      <c r="CX86" s="106"/>
      <c r="CY86" s="106"/>
      <c r="CZ86" s="106"/>
      <c r="DA86" s="106"/>
      <c r="DB86" s="106"/>
      <c r="DC86" s="106"/>
      <c r="DD86" s="106"/>
      <c r="DE86" s="106"/>
      <c r="DF86" s="106"/>
      <c r="DG86" s="106"/>
      <c r="DH86" s="106"/>
      <c r="DI86" s="106"/>
      <c r="DJ86" s="106"/>
      <c r="DK86" s="106"/>
      <c r="DL86" s="106"/>
      <c r="DM86" s="106"/>
      <c r="DN86" s="106"/>
      <c r="DO86" s="106"/>
      <c r="DP86" s="106"/>
    </row>
    <row r="87" spans="4:140" s="375" customFormat="1" hidden="1" x14ac:dyDescent="0.15">
      <c r="D87" s="106"/>
      <c r="K87" s="380" t="str">
        <f>IF(バルブ!$R$7="無記号","",バルブ!$R$7)</f>
        <v/>
      </c>
      <c r="L87" s="380" t="str">
        <f>IF(バルブ!$R$7="無記号","",バルブ!$R$7)</f>
        <v/>
      </c>
      <c r="M87" s="380" t="str">
        <f>IF(バルブ!$R$7="無記号","",バルブ!$R$7)</f>
        <v/>
      </c>
      <c r="N87" s="380" t="str">
        <f>IF(バルブ!$R$7="無記号","",バルブ!$R$7)</f>
        <v/>
      </c>
      <c r="O87" s="380" t="str">
        <f>IF(バルブ!$R$7="無記号","",バルブ!$R$7)</f>
        <v/>
      </c>
      <c r="P87" s="380" t="str">
        <f>IF(バルブ!$R$7="無記号","",バルブ!$R$7)</f>
        <v/>
      </c>
      <c r="Q87" s="380" t="str">
        <f>IF(バルブ!$R$7="無記号","",バルブ!$R$7)</f>
        <v/>
      </c>
      <c r="R87" s="380" t="str">
        <f>IF(バルブ!$R$7="無記号","",バルブ!$R$7)</f>
        <v/>
      </c>
      <c r="S87" s="380" t="str">
        <f>IF(バルブ!$R$7="無記号","",バルブ!$R$7)</f>
        <v/>
      </c>
      <c r="T87" s="380" t="str">
        <f>IF(バルブ!$R$7="無記号","",バルブ!$R$7)</f>
        <v/>
      </c>
      <c r="U87" s="380" t="str">
        <f>IF(バルブ!$R$7="無記号","",バルブ!$R$7)</f>
        <v/>
      </c>
      <c r="V87" s="380" t="str">
        <f>IF(バルブ!$R$7="無記号","",バルブ!$R$7)</f>
        <v/>
      </c>
      <c r="W87" s="380" t="str">
        <f>IF(バルブ!$R$7="無記号","",バルブ!$R$7)</f>
        <v/>
      </c>
      <c r="X87" s="380" t="str">
        <f>IF(バルブ!$R$7="無記号","",バルブ!$R$7)</f>
        <v/>
      </c>
      <c r="Y87" s="380" t="str">
        <f>IF(バルブ!$R$7="無記号","",バルブ!$R$7)</f>
        <v/>
      </c>
      <c r="Z87" s="380" t="str">
        <f>IF(バルブ!$R$7="無記号","",バルブ!$R$7)</f>
        <v/>
      </c>
      <c r="AA87" s="380" t="str">
        <f>IF(バルブ!$R$7="無記号","",バルブ!$R$7)</f>
        <v/>
      </c>
      <c r="AB87" s="380" t="str">
        <f>IF(バルブ!$R$7="無記号","",バルブ!$R$7)</f>
        <v/>
      </c>
      <c r="AC87" s="380" t="str">
        <f>IF(バルブ!$R$7="無記号","",バルブ!$R$7)</f>
        <v/>
      </c>
      <c r="AD87" s="380" t="str">
        <f>IF(バルブ!$R$7="無記号","",バルブ!$R$7)</f>
        <v/>
      </c>
      <c r="AE87" s="380" t="str">
        <f>IF(バルブ!$R$7="無記号","",バルブ!$R$7)</f>
        <v/>
      </c>
      <c r="AF87" s="380" t="str">
        <f>IF(バルブ!$R$7="無記号","",バルブ!$R$7)</f>
        <v/>
      </c>
      <c r="AG87" s="380" t="str">
        <f>IF(バルブ!$R$7="無記号","",バルブ!$R$7)</f>
        <v/>
      </c>
      <c r="AH87" s="380" t="str">
        <f>IF(バルブ!$R$7="無記号","",バルブ!$R$7)</f>
        <v/>
      </c>
      <c r="BB87" s="322"/>
      <c r="BC87" s="322"/>
      <c r="BD87" s="322"/>
      <c r="BE87" s="322"/>
      <c r="BF87" s="322"/>
      <c r="BW87" s="12"/>
      <c r="BX87" s="12"/>
      <c r="BY87" s="12"/>
      <c r="BZ87" s="12"/>
      <c r="CA87" s="12"/>
      <c r="CB87" s="12"/>
      <c r="CC87" s="12"/>
      <c r="CD87" s="12"/>
      <c r="CE87" s="12"/>
      <c r="CF87" s="12"/>
      <c r="CI87" s="375">
        <v>35</v>
      </c>
      <c r="CJ87" t="s">
        <v>724</v>
      </c>
      <c r="CK87" s="295"/>
      <c r="CL87" s="295"/>
      <c r="CM87" s="295" t="str">
        <f>IF(COUNTIF($CQ$14:$DO$14,CJ87)=0,"",COUNTIF($CQ$14:$DO$14,CJ87))</f>
        <v/>
      </c>
      <c r="CN87" s="38"/>
      <c r="CO87" s="295"/>
      <c r="CP87" s="295"/>
      <c r="CQ87" s="295"/>
      <c r="CR87" s="106"/>
      <c r="CS87" s="106"/>
      <c r="CT87" s="106"/>
      <c r="CU87" s="106"/>
      <c r="CV87" s="106"/>
      <c r="CW87" s="106"/>
      <c r="CX87" s="106"/>
      <c r="CY87" s="106"/>
      <c r="CZ87" s="106"/>
      <c r="DA87" s="106"/>
      <c r="DB87" s="106"/>
      <c r="DC87" s="106"/>
      <c r="DD87" s="106"/>
      <c r="DE87" s="106"/>
      <c r="DF87" s="106"/>
      <c r="DG87" s="106"/>
      <c r="DH87" s="106"/>
      <c r="DI87" s="106"/>
      <c r="DJ87" s="106"/>
      <c r="DK87" s="106"/>
      <c r="DL87" s="106"/>
      <c r="DM87" s="106"/>
      <c r="DN87" s="106"/>
      <c r="DO87" s="106"/>
      <c r="DP87" s="106"/>
    </row>
    <row r="88" spans="4:140" s="375" customFormat="1" ht="17.25" hidden="1" x14ac:dyDescent="0.2">
      <c r="D88" s="106"/>
      <c r="K88" s="380" t="s">
        <v>194</v>
      </c>
      <c r="L88" s="380" t="s">
        <v>194</v>
      </c>
      <c r="M88" s="380" t="s">
        <v>194</v>
      </c>
      <c r="N88" s="380" t="s">
        <v>194</v>
      </c>
      <c r="O88" s="380" t="s">
        <v>194</v>
      </c>
      <c r="P88" s="380" t="s">
        <v>194</v>
      </c>
      <c r="Q88" s="380" t="s">
        <v>194</v>
      </c>
      <c r="R88" s="380" t="s">
        <v>194</v>
      </c>
      <c r="S88" s="380" t="s">
        <v>194</v>
      </c>
      <c r="T88" s="380" t="s">
        <v>194</v>
      </c>
      <c r="U88" s="380" t="s">
        <v>194</v>
      </c>
      <c r="V88" s="380" t="s">
        <v>194</v>
      </c>
      <c r="W88" s="380" t="s">
        <v>194</v>
      </c>
      <c r="X88" s="380" t="s">
        <v>194</v>
      </c>
      <c r="Y88" s="380" t="s">
        <v>194</v>
      </c>
      <c r="Z88" s="380" t="s">
        <v>194</v>
      </c>
      <c r="AA88" s="380" t="s">
        <v>194</v>
      </c>
      <c r="AB88" s="380" t="s">
        <v>194</v>
      </c>
      <c r="AC88" s="380" t="s">
        <v>194</v>
      </c>
      <c r="AD88" s="380" t="s">
        <v>194</v>
      </c>
      <c r="AE88" s="380" t="s">
        <v>194</v>
      </c>
      <c r="AF88" s="380" t="s">
        <v>194</v>
      </c>
      <c r="AG88" s="380" t="s">
        <v>194</v>
      </c>
      <c r="AH88" s="380" t="s">
        <v>194</v>
      </c>
      <c r="AI88" s="395"/>
      <c r="AJ88" s="395"/>
      <c r="AK88" s="395"/>
      <c r="AL88" s="395"/>
      <c r="AM88" s="395"/>
      <c r="AN88" s="395"/>
      <c r="AO88" s="395"/>
      <c r="AP88" s="395"/>
      <c r="BB88" s="322"/>
      <c r="BC88" s="322"/>
      <c r="BD88" s="322"/>
      <c r="BE88" s="322"/>
      <c r="BF88" s="322"/>
      <c r="BW88" s="12"/>
      <c r="BX88" s="12"/>
      <c r="BY88" s="12"/>
      <c r="BZ88" s="12"/>
      <c r="CA88" s="12"/>
      <c r="CB88" s="12"/>
      <c r="CC88" s="12"/>
      <c r="CD88" s="12"/>
      <c r="CE88" s="12"/>
      <c r="CF88" s="12"/>
      <c r="CI88" s="375">
        <v>36</v>
      </c>
      <c r="CJ88" t="s">
        <v>725</v>
      </c>
      <c r="CK88" s="295"/>
      <c r="CL88" s="295"/>
      <c r="CM88" s="295" t="str">
        <f t="shared" ref="CM88:CM95" si="33">IF(COUNTIF($CQ$14:$DO$14,CJ88)=0,"",COUNTIF($CQ$14:$DO$14,CJ88))</f>
        <v/>
      </c>
      <c r="CN88" s="38"/>
      <c r="CO88" s="295"/>
      <c r="CP88" s="295"/>
      <c r="CQ88" s="295"/>
      <c r="CR88" s="106"/>
      <c r="CS88" s="106"/>
      <c r="CT88" s="106"/>
      <c r="CU88" s="106"/>
      <c r="CV88" s="106"/>
      <c r="CW88" s="106"/>
      <c r="CX88" s="106"/>
      <c r="CY88" s="106"/>
      <c r="CZ88" s="106"/>
      <c r="DA88" s="106"/>
      <c r="DB88" s="106"/>
      <c r="DC88" s="106"/>
      <c r="DD88" s="106"/>
      <c r="DE88" s="106"/>
      <c r="DF88" s="106"/>
      <c r="DG88" s="106"/>
      <c r="DH88" s="106"/>
      <c r="DI88" s="106"/>
      <c r="DJ88" s="106"/>
      <c r="DK88" s="106"/>
      <c r="DL88" s="106"/>
      <c r="DM88" s="106"/>
      <c r="DN88" s="106"/>
      <c r="DO88" s="106"/>
      <c r="DP88" s="106"/>
    </row>
    <row r="89" spans="4:140" s="375" customFormat="1" ht="14.25" hidden="1" x14ac:dyDescent="0.15">
      <c r="D89" s="106"/>
      <c r="K89" s="380">
        <v>7</v>
      </c>
      <c r="L89" s="380">
        <v>7</v>
      </c>
      <c r="M89" s="380">
        <v>7</v>
      </c>
      <c r="N89" s="380">
        <v>7</v>
      </c>
      <c r="O89" s="380">
        <v>7</v>
      </c>
      <c r="P89" s="380">
        <v>7</v>
      </c>
      <c r="Q89" s="380">
        <v>7</v>
      </c>
      <c r="R89" s="380">
        <v>7</v>
      </c>
      <c r="S89" s="380">
        <v>7</v>
      </c>
      <c r="T89" s="380">
        <v>7</v>
      </c>
      <c r="U89" s="380">
        <v>7</v>
      </c>
      <c r="V89" s="380">
        <v>7</v>
      </c>
      <c r="W89" s="380">
        <v>3</v>
      </c>
      <c r="X89" s="380">
        <v>3</v>
      </c>
      <c r="Y89" s="380">
        <v>3</v>
      </c>
      <c r="Z89" s="380">
        <v>3</v>
      </c>
      <c r="AA89" s="380">
        <v>3</v>
      </c>
      <c r="AB89" s="380">
        <v>3</v>
      </c>
      <c r="AC89" s="380">
        <v>3</v>
      </c>
      <c r="AD89" s="380">
        <v>3</v>
      </c>
      <c r="AE89" s="380">
        <v>3</v>
      </c>
      <c r="AF89" s="380">
        <v>3</v>
      </c>
      <c r="AG89" s="380">
        <v>3</v>
      </c>
      <c r="AH89" s="380">
        <v>3</v>
      </c>
      <c r="AI89" s="396"/>
      <c r="AJ89" s="396"/>
      <c r="AK89" s="396"/>
      <c r="AL89" s="396"/>
      <c r="AM89" s="396"/>
      <c r="AN89" s="396"/>
      <c r="AO89" s="396"/>
      <c r="AP89" s="396"/>
      <c r="BB89" s="322"/>
      <c r="BC89" s="322"/>
      <c r="BD89" s="322"/>
      <c r="BE89" s="322"/>
      <c r="BF89" s="322"/>
      <c r="BW89" s="12"/>
      <c r="BX89" s="12"/>
      <c r="BY89" s="12"/>
      <c r="BZ89" s="12"/>
      <c r="CA89" s="12"/>
      <c r="CB89" s="12"/>
      <c r="CC89" s="12"/>
      <c r="CD89" s="12"/>
      <c r="CE89" s="12"/>
      <c r="CF89" s="12"/>
      <c r="CI89" s="375">
        <v>37</v>
      </c>
      <c r="CJ89" t="s">
        <v>726</v>
      </c>
      <c r="CK89" s="295"/>
      <c r="CL89" s="295"/>
      <c r="CM89" s="295" t="str">
        <f t="shared" si="33"/>
        <v/>
      </c>
      <c r="CN89" s="38"/>
      <c r="CO89" s="295"/>
      <c r="CP89" s="295"/>
      <c r="CQ89" s="295"/>
      <c r="CR89" s="106"/>
      <c r="CS89" s="106"/>
      <c r="CT89" s="106"/>
      <c r="CU89" s="106"/>
      <c r="CV89" s="106"/>
      <c r="CW89" s="106"/>
      <c r="CX89" s="106"/>
      <c r="CY89" s="106"/>
      <c r="CZ89" s="106"/>
      <c r="DA89" s="106"/>
      <c r="DB89" s="106"/>
      <c r="DC89" s="106"/>
      <c r="DD89" s="106"/>
      <c r="DE89" s="106"/>
      <c r="DF89" s="106"/>
      <c r="DG89" s="106"/>
      <c r="DH89" s="106"/>
      <c r="DI89" s="106"/>
      <c r="DJ89" s="106"/>
      <c r="DK89" s="106"/>
      <c r="DL89" s="106"/>
      <c r="DM89" s="106"/>
      <c r="DN89" s="106"/>
      <c r="DO89" s="106"/>
      <c r="DP89" s="106"/>
    </row>
    <row r="90" spans="4:140" s="375" customFormat="1" hidden="1" x14ac:dyDescent="0.15">
      <c r="D90" s="106"/>
      <c r="K90" s="380" t="str">
        <f t="shared" ref="K90:AH90" si="34">IF(K12="","",K12)</f>
        <v/>
      </c>
      <c r="L90" s="380" t="str">
        <f t="shared" si="34"/>
        <v/>
      </c>
      <c r="M90" s="380" t="str">
        <f t="shared" si="34"/>
        <v/>
      </c>
      <c r="N90" s="380" t="str">
        <f t="shared" si="34"/>
        <v/>
      </c>
      <c r="O90" s="380" t="str">
        <f t="shared" si="34"/>
        <v/>
      </c>
      <c r="P90" s="380" t="str">
        <f t="shared" si="34"/>
        <v/>
      </c>
      <c r="Q90" s="380" t="str">
        <f t="shared" si="34"/>
        <v/>
      </c>
      <c r="R90" s="380" t="str">
        <f t="shared" si="34"/>
        <v/>
      </c>
      <c r="S90" s="380" t="str">
        <f t="shared" si="34"/>
        <v/>
      </c>
      <c r="T90" s="380" t="str">
        <f t="shared" si="34"/>
        <v/>
      </c>
      <c r="U90" s="380" t="str">
        <f t="shared" si="34"/>
        <v/>
      </c>
      <c r="V90" s="380" t="str">
        <f t="shared" si="34"/>
        <v/>
      </c>
      <c r="W90" s="380" t="str">
        <f t="shared" si="34"/>
        <v/>
      </c>
      <c r="X90" s="380" t="str">
        <f t="shared" si="34"/>
        <v/>
      </c>
      <c r="Y90" s="380" t="str">
        <f t="shared" si="34"/>
        <v/>
      </c>
      <c r="Z90" s="380" t="str">
        <f t="shared" si="34"/>
        <v/>
      </c>
      <c r="AA90" s="380" t="str">
        <f t="shared" si="34"/>
        <v/>
      </c>
      <c r="AB90" s="380" t="str">
        <f t="shared" si="34"/>
        <v/>
      </c>
      <c r="AC90" s="380" t="str">
        <f t="shared" si="34"/>
        <v/>
      </c>
      <c r="AD90" s="380" t="str">
        <f t="shared" si="34"/>
        <v/>
      </c>
      <c r="AE90" s="380" t="str">
        <f t="shared" si="34"/>
        <v/>
      </c>
      <c r="AF90" s="380" t="str">
        <f t="shared" si="34"/>
        <v/>
      </c>
      <c r="AG90" s="380" t="str">
        <f t="shared" si="34"/>
        <v/>
      </c>
      <c r="AH90" s="380" t="str">
        <f t="shared" si="34"/>
        <v/>
      </c>
      <c r="AI90" s="67"/>
      <c r="AJ90" s="157"/>
      <c r="AK90" s="157"/>
      <c r="AL90" s="157"/>
      <c r="AM90" s="157"/>
      <c r="AN90" s="157"/>
      <c r="AO90" s="157"/>
      <c r="AP90" s="397"/>
      <c r="BB90" s="322"/>
      <c r="BC90" s="322"/>
      <c r="BD90" s="322"/>
      <c r="BE90" s="322"/>
      <c r="BF90" s="322"/>
      <c r="BW90" s="12"/>
      <c r="BX90" s="12"/>
      <c r="BY90" s="12"/>
      <c r="BZ90" s="12"/>
      <c r="CA90" s="12"/>
      <c r="CB90" s="12"/>
      <c r="CC90" s="12"/>
      <c r="CD90" s="12"/>
      <c r="CE90" s="12"/>
      <c r="CF90" s="12"/>
      <c r="CG90" s="12"/>
      <c r="CI90" s="375">
        <v>38</v>
      </c>
      <c r="CJ90" t="s">
        <v>727</v>
      </c>
      <c r="CK90" s="295"/>
      <c r="CL90" s="295"/>
      <c r="CM90" s="295" t="str">
        <f t="shared" si="33"/>
        <v/>
      </c>
      <c r="CN90" s="38"/>
      <c r="CO90" s="295"/>
      <c r="CP90" s="295"/>
      <c r="CQ90" s="295"/>
      <c r="CR90" s="106"/>
      <c r="CS90" s="106"/>
      <c r="CT90" s="106"/>
      <c r="CU90" s="106"/>
      <c r="CV90" s="106"/>
      <c r="CW90" s="106"/>
      <c r="CX90" s="106"/>
      <c r="CY90" s="106"/>
      <c r="CZ90" s="106"/>
      <c r="DA90" s="106"/>
      <c r="DB90" s="106"/>
      <c r="DC90" s="106"/>
      <c r="DD90" s="106"/>
      <c r="DE90" s="106"/>
      <c r="DF90" s="106"/>
      <c r="DG90" s="106"/>
      <c r="DH90" s="106"/>
      <c r="DI90" s="106"/>
      <c r="DJ90" s="106"/>
      <c r="DK90" s="106"/>
      <c r="DL90" s="106"/>
      <c r="DM90" s="106"/>
      <c r="DN90" s="106"/>
      <c r="DO90" s="106"/>
      <c r="DP90" s="106"/>
    </row>
    <row r="91" spans="4:140" s="375" customFormat="1" hidden="1" x14ac:dyDescent="0.15">
      <c r="D91" s="106"/>
      <c r="K91" s="380" t="str">
        <f t="shared" ref="K91:AH91" si="35">IF(K26="","0","3")</f>
        <v>0</v>
      </c>
      <c r="L91" s="380" t="str">
        <f t="shared" si="35"/>
        <v>0</v>
      </c>
      <c r="M91" s="380" t="str">
        <f t="shared" si="35"/>
        <v>0</v>
      </c>
      <c r="N91" s="380" t="str">
        <f t="shared" si="35"/>
        <v>0</v>
      </c>
      <c r="O91" s="380" t="str">
        <f t="shared" si="35"/>
        <v>0</v>
      </c>
      <c r="P91" s="380" t="str">
        <f t="shared" si="35"/>
        <v>0</v>
      </c>
      <c r="Q91" s="380" t="str">
        <f t="shared" si="35"/>
        <v>0</v>
      </c>
      <c r="R91" s="380" t="str">
        <f t="shared" si="35"/>
        <v>0</v>
      </c>
      <c r="S91" s="380" t="str">
        <f t="shared" si="35"/>
        <v>0</v>
      </c>
      <c r="T91" s="380" t="str">
        <f t="shared" si="35"/>
        <v>0</v>
      </c>
      <c r="U91" s="380" t="str">
        <f t="shared" si="35"/>
        <v>0</v>
      </c>
      <c r="V91" s="380" t="str">
        <f t="shared" si="35"/>
        <v>0</v>
      </c>
      <c r="W91" s="380" t="str">
        <f t="shared" si="35"/>
        <v>0</v>
      </c>
      <c r="X91" s="380" t="str">
        <f t="shared" si="35"/>
        <v>0</v>
      </c>
      <c r="Y91" s="380" t="str">
        <f t="shared" si="35"/>
        <v>0</v>
      </c>
      <c r="Z91" s="380" t="str">
        <f t="shared" si="35"/>
        <v>0</v>
      </c>
      <c r="AA91" s="380" t="str">
        <f t="shared" si="35"/>
        <v>0</v>
      </c>
      <c r="AB91" s="380" t="str">
        <f t="shared" si="35"/>
        <v>0</v>
      </c>
      <c r="AC91" s="380" t="str">
        <f t="shared" si="35"/>
        <v>0</v>
      </c>
      <c r="AD91" s="380" t="str">
        <f t="shared" si="35"/>
        <v>0</v>
      </c>
      <c r="AE91" s="380" t="str">
        <f t="shared" si="35"/>
        <v>0</v>
      </c>
      <c r="AF91" s="380" t="str">
        <f t="shared" si="35"/>
        <v>0</v>
      </c>
      <c r="AG91" s="380" t="str">
        <f t="shared" si="35"/>
        <v>0</v>
      </c>
      <c r="AH91" s="380" t="str">
        <f t="shared" si="35"/>
        <v>0</v>
      </c>
      <c r="AI91" s="67"/>
      <c r="AJ91" s="67"/>
      <c r="AK91" s="67"/>
      <c r="AL91" s="67"/>
      <c r="AM91" s="67"/>
      <c r="AN91" s="67"/>
      <c r="AO91" s="67"/>
      <c r="AP91" s="366"/>
      <c r="BB91" s="322"/>
      <c r="BC91" s="322"/>
      <c r="BD91" s="322"/>
      <c r="BE91" s="322"/>
      <c r="BF91" s="322"/>
      <c r="BW91" s="12"/>
      <c r="BX91" s="12"/>
      <c r="BY91" s="12"/>
      <c r="BZ91" s="12"/>
      <c r="CA91" s="12"/>
      <c r="CB91" s="12"/>
      <c r="CC91" s="12"/>
      <c r="CD91" s="12"/>
      <c r="CE91" s="12"/>
      <c r="CF91" s="12"/>
      <c r="CG91" s="12"/>
      <c r="CI91" s="375">
        <v>39</v>
      </c>
      <c r="CJ91" t="s">
        <v>728</v>
      </c>
      <c r="CK91" s="295"/>
      <c r="CL91" s="295"/>
      <c r="CM91" s="295" t="str">
        <f t="shared" si="33"/>
        <v/>
      </c>
      <c r="CN91" s="38"/>
      <c r="CO91" s="295"/>
      <c r="CP91" s="295"/>
      <c r="CQ91" s="295"/>
      <c r="CR91" s="106"/>
      <c r="CS91" s="106"/>
      <c r="CT91" s="106"/>
      <c r="CU91" s="106"/>
      <c r="CV91" s="106"/>
      <c r="CW91" s="106"/>
      <c r="CX91" s="106"/>
      <c r="CY91" s="106"/>
      <c r="CZ91" s="106"/>
      <c r="DA91" s="106"/>
      <c r="DB91" s="106"/>
      <c r="DC91" s="106"/>
      <c r="DD91" s="106"/>
      <c r="DE91" s="106"/>
      <c r="DF91" s="106"/>
      <c r="DG91" s="106"/>
      <c r="DH91" s="106"/>
      <c r="DI91" s="106"/>
      <c r="DJ91" s="106"/>
      <c r="DK91" s="106"/>
      <c r="DL91" s="106"/>
      <c r="DM91" s="106"/>
      <c r="DN91" s="106"/>
      <c r="DO91" s="106"/>
      <c r="DP91" s="106"/>
    </row>
    <row r="92" spans="4:140" s="375" customFormat="1" hidden="1" x14ac:dyDescent="0.15">
      <c r="D92" s="106"/>
      <c r="K92" s="380" t="str">
        <f>IF(バルブ!$R$10&lt;&gt;"■",バルブ!$R$10,IF(AND(バルブ!$R$10="■",K13&lt;&gt;""),K13,""))</f>
        <v/>
      </c>
      <c r="L92" s="380" t="str">
        <f>IF(バルブ!$R$10&lt;&gt;"■",バルブ!$R$10,IF(AND(バルブ!$R$10="■",L13&lt;&gt;""),L13,""))</f>
        <v/>
      </c>
      <c r="M92" s="380" t="str">
        <f>IF(バルブ!$R$10&lt;&gt;"■",バルブ!$R$10,IF(AND(バルブ!$R$10="■",M13&lt;&gt;""),M13,""))</f>
        <v/>
      </c>
      <c r="N92" s="380" t="str">
        <f>IF(バルブ!$R$10&lt;&gt;"■",バルブ!$R$10,IF(AND(バルブ!$R$10="■",N13&lt;&gt;""),N13,""))</f>
        <v/>
      </c>
      <c r="O92" s="380" t="str">
        <f>IF(バルブ!$R$10&lt;&gt;"■",バルブ!$R$10,IF(AND(バルブ!$R$10="■",O13&lt;&gt;""),O13,""))</f>
        <v/>
      </c>
      <c r="P92" s="380" t="str">
        <f>IF(バルブ!$R$10&lt;&gt;"■",バルブ!$R$10,IF(AND(バルブ!$R$10="■",P13&lt;&gt;""),P13,""))</f>
        <v/>
      </c>
      <c r="Q92" s="380" t="str">
        <f>IF(バルブ!$R$10&lt;&gt;"■",バルブ!$R$10,IF(AND(バルブ!$R$10="■",Q13&lt;&gt;""),Q13,""))</f>
        <v/>
      </c>
      <c r="R92" s="380" t="str">
        <f>IF(バルブ!$R$10&lt;&gt;"■",バルブ!$R$10,IF(AND(バルブ!$R$10="■",R13&lt;&gt;""),R13,""))</f>
        <v/>
      </c>
      <c r="S92" s="380" t="str">
        <f>IF(バルブ!$R$10&lt;&gt;"■",バルブ!$R$10,IF(AND(バルブ!$R$10="■",S13&lt;&gt;""),S13,""))</f>
        <v/>
      </c>
      <c r="T92" s="380" t="str">
        <f>IF(バルブ!$R$10&lt;&gt;"■",バルブ!$R$10,IF(AND(バルブ!$R$10="■",T13&lt;&gt;""),T13,""))</f>
        <v/>
      </c>
      <c r="U92" s="380" t="str">
        <f>IF(バルブ!$R$10&lt;&gt;"■",バルブ!$R$10,IF(AND(バルブ!$R$10="■",U13&lt;&gt;""),U13,""))</f>
        <v/>
      </c>
      <c r="V92" s="380" t="str">
        <f>IF(バルブ!$R$10&lt;&gt;"■",バルブ!$R$10,IF(AND(バルブ!$R$10="■",V13&lt;&gt;""),V13,""))</f>
        <v/>
      </c>
      <c r="W92" s="380" t="str">
        <f t="shared" ref="W92:AH92" si="36">IF(W13="","",W13)</f>
        <v/>
      </c>
      <c r="X92" s="380" t="str">
        <f t="shared" si="36"/>
        <v/>
      </c>
      <c r="Y92" s="380" t="str">
        <f t="shared" si="36"/>
        <v/>
      </c>
      <c r="Z92" s="380" t="str">
        <f t="shared" si="36"/>
        <v/>
      </c>
      <c r="AA92" s="380" t="str">
        <f t="shared" si="36"/>
        <v/>
      </c>
      <c r="AB92" s="380" t="str">
        <f t="shared" si="36"/>
        <v/>
      </c>
      <c r="AC92" s="380" t="str">
        <f t="shared" si="36"/>
        <v/>
      </c>
      <c r="AD92" s="380" t="str">
        <f t="shared" si="36"/>
        <v/>
      </c>
      <c r="AE92" s="380" t="str">
        <f t="shared" si="36"/>
        <v/>
      </c>
      <c r="AF92" s="380" t="str">
        <f t="shared" si="36"/>
        <v/>
      </c>
      <c r="AG92" s="380" t="str">
        <f t="shared" si="36"/>
        <v/>
      </c>
      <c r="AH92" s="380" t="str">
        <f t="shared" si="36"/>
        <v/>
      </c>
      <c r="AI92" s="366"/>
      <c r="AJ92" s="375" t="s">
        <v>289</v>
      </c>
      <c r="AK92" s="366"/>
      <c r="AL92" s="366"/>
      <c r="AM92" s="366"/>
      <c r="AN92" s="366"/>
      <c r="AO92" s="366"/>
      <c r="AP92" s="366"/>
      <c r="BB92" s="322"/>
      <c r="BC92" s="322"/>
      <c r="BD92" s="322"/>
      <c r="BE92" s="322"/>
      <c r="BF92" s="322"/>
      <c r="BW92" s="12"/>
      <c r="BX92" s="12"/>
      <c r="BY92" s="12"/>
      <c r="BZ92" s="12"/>
      <c r="CA92" s="12"/>
      <c r="CB92" s="12"/>
      <c r="CC92" s="12"/>
      <c r="CD92" s="12"/>
      <c r="CE92" s="12"/>
      <c r="CF92" s="12"/>
      <c r="CG92" s="12"/>
      <c r="CI92" s="375">
        <v>40</v>
      </c>
      <c r="CJ92" t="s">
        <v>729</v>
      </c>
      <c r="CK92" s="295"/>
      <c r="CL92" s="295"/>
      <c r="CM92" s="295" t="str">
        <f t="shared" si="33"/>
        <v/>
      </c>
      <c r="CN92" s="38"/>
      <c r="CO92" s="295"/>
      <c r="CP92" s="295"/>
      <c r="CQ92" s="295"/>
      <c r="CR92" s="106"/>
      <c r="CS92" s="106"/>
      <c r="CT92" s="106"/>
      <c r="CU92" s="106"/>
      <c r="CV92" s="106"/>
      <c r="CW92" s="106"/>
      <c r="CX92" s="106"/>
      <c r="CY92" s="106"/>
      <c r="CZ92" s="106"/>
      <c r="DA92" s="106"/>
      <c r="DB92" s="106"/>
      <c r="DC92" s="106"/>
      <c r="DD92" s="106"/>
      <c r="DE92" s="106"/>
      <c r="DF92" s="106"/>
      <c r="DG92" s="106"/>
      <c r="DH92" s="106"/>
      <c r="DI92" s="106"/>
      <c r="DJ92" s="106"/>
      <c r="DK92" s="106"/>
      <c r="DL92" s="106"/>
      <c r="DM92" s="106"/>
      <c r="DN92" s="106"/>
      <c r="DO92" s="106"/>
      <c r="DP92" s="106"/>
    </row>
    <row r="93" spans="4:140" s="375" customFormat="1" hidden="1" x14ac:dyDescent="0.15">
      <c r="D93" s="106"/>
      <c r="K93" s="380" t="str">
        <f t="shared" ref="K93:AH93" si="37">IF(K17="","",K17)</f>
        <v/>
      </c>
      <c r="L93" s="380" t="str">
        <f t="shared" si="37"/>
        <v/>
      </c>
      <c r="M93" s="380" t="str">
        <f t="shared" si="37"/>
        <v/>
      </c>
      <c r="N93" s="380" t="str">
        <f t="shared" si="37"/>
        <v/>
      </c>
      <c r="O93" s="380" t="str">
        <f t="shared" si="37"/>
        <v/>
      </c>
      <c r="P93" s="380" t="str">
        <f t="shared" si="37"/>
        <v/>
      </c>
      <c r="Q93" s="380" t="str">
        <f t="shared" si="37"/>
        <v/>
      </c>
      <c r="R93" s="380" t="str">
        <f t="shared" si="37"/>
        <v/>
      </c>
      <c r="S93" s="380" t="str">
        <f t="shared" si="37"/>
        <v/>
      </c>
      <c r="T93" s="380" t="str">
        <f t="shared" si="37"/>
        <v/>
      </c>
      <c r="U93" s="380" t="str">
        <f t="shared" si="37"/>
        <v/>
      </c>
      <c r="V93" s="380" t="str">
        <f t="shared" si="37"/>
        <v/>
      </c>
      <c r="W93" s="380" t="str">
        <f t="shared" si="37"/>
        <v/>
      </c>
      <c r="X93" s="380" t="str">
        <f t="shared" si="37"/>
        <v/>
      </c>
      <c r="Y93" s="380" t="str">
        <f t="shared" si="37"/>
        <v/>
      </c>
      <c r="Z93" s="380" t="str">
        <f t="shared" si="37"/>
        <v/>
      </c>
      <c r="AA93" s="380" t="str">
        <f t="shared" si="37"/>
        <v/>
      </c>
      <c r="AB93" s="380" t="str">
        <f t="shared" si="37"/>
        <v/>
      </c>
      <c r="AC93" s="380" t="str">
        <f t="shared" si="37"/>
        <v/>
      </c>
      <c r="AD93" s="380" t="str">
        <f t="shared" si="37"/>
        <v/>
      </c>
      <c r="AE93" s="380" t="str">
        <f t="shared" si="37"/>
        <v/>
      </c>
      <c r="AF93" s="380" t="str">
        <f t="shared" si="37"/>
        <v/>
      </c>
      <c r="AG93" s="380" t="str">
        <f t="shared" si="37"/>
        <v/>
      </c>
      <c r="AH93" s="380" t="str">
        <f t="shared" si="37"/>
        <v/>
      </c>
      <c r="AI93" s="366"/>
      <c r="AJ93" s="366"/>
      <c r="AK93" s="366"/>
      <c r="AL93" s="366"/>
      <c r="AM93" s="366"/>
      <c r="AN93" s="366"/>
      <c r="AO93" s="366"/>
      <c r="AP93" s="366"/>
      <c r="BB93" s="322"/>
      <c r="BC93" s="322"/>
      <c r="BD93" s="322"/>
      <c r="BE93" s="322"/>
      <c r="BF93" s="322"/>
      <c r="BW93" s="12"/>
      <c r="BX93" s="12"/>
      <c r="BY93" s="12"/>
      <c r="BZ93" s="12"/>
      <c r="CA93" s="12"/>
      <c r="CB93" s="12"/>
      <c r="CC93" s="12"/>
      <c r="CD93" s="12"/>
      <c r="CE93" s="12"/>
      <c r="CF93" s="12"/>
      <c r="CG93" s="12"/>
      <c r="CI93" s="375">
        <v>41</v>
      </c>
      <c r="CJ93" t="s">
        <v>730</v>
      </c>
      <c r="CK93" s="295"/>
      <c r="CL93" s="295"/>
      <c r="CM93" s="295" t="str">
        <f t="shared" si="33"/>
        <v/>
      </c>
      <c r="CN93" s="38"/>
      <c r="CO93" s="295"/>
      <c r="CP93" s="295"/>
      <c r="CQ93" s="295"/>
      <c r="CR93" s="106"/>
      <c r="CS93" s="106"/>
      <c r="CT93" s="106"/>
      <c r="CU93" s="106"/>
      <c r="CV93" s="106"/>
      <c r="CW93" s="106"/>
      <c r="CX93" s="106"/>
      <c r="CY93" s="106"/>
      <c r="CZ93" s="106"/>
      <c r="DA93" s="106"/>
      <c r="DB93" s="106"/>
      <c r="DC93" s="106"/>
      <c r="DD93" s="106"/>
      <c r="DE93" s="106"/>
      <c r="DF93" s="106"/>
      <c r="DG93" s="106"/>
      <c r="DH93" s="106"/>
      <c r="DI93" s="106"/>
      <c r="DJ93" s="106"/>
      <c r="DK93" s="106"/>
      <c r="DL93" s="106"/>
      <c r="DM93" s="106"/>
      <c r="DN93" s="106"/>
      <c r="DO93" s="106"/>
      <c r="DP93" s="106"/>
    </row>
    <row r="94" spans="4:140" s="375" customFormat="1" hidden="1" x14ac:dyDescent="0.15">
      <c r="D94" s="106"/>
      <c r="K94" s="380" t="str">
        <f t="shared" ref="K94:AH94" si="38">IF(K19="","",K19)</f>
        <v/>
      </c>
      <c r="L94" s="380" t="str">
        <f t="shared" si="38"/>
        <v/>
      </c>
      <c r="M94" s="380" t="str">
        <f t="shared" si="38"/>
        <v/>
      </c>
      <c r="N94" s="380" t="str">
        <f t="shared" si="38"/>
        <v/>
      </c>
      <c r="O94" s="380" t="str">
        <f t="shared" si="38"/>
        <v/>
      </c>
      <c r="P94" s="380" t="str">
        <f t="shared" si="38"/>
        <v/>
      </c>
      <c r="Q94" s="380" t="str">
        <f t="shared" si="38"/>
        <v/>
      </c>
      <c r="R94" s="380" t="str">
        <f t="shared" si="38"/>
        <v/>
      </c>
      <c r="S94" s="380" t="str">
        <f t="shared" si="38"/>
        <v/>
      </c>
      <c r="T94" s="380" t="str">
        <f t="shared" si="38"/>
        <v/>
      </c>
      <c r="U94" s="380" t="str">
        <f t="shared" si="38"/>
        <v/>
      </c>
      <c r="V94" s="380" t="str">
        <f t="shared" si="38"/>
        <v/>
      </c>
      <c r="W94" s="380" t="str">
        <f t="shared" si="38"/>
        <v/>
      </c>
      <c r="X94" s="380" t="str">
        <f t="shared" si="38"/>
        <v/>
      </c>
      <c r="Y94" s="380" t="str">
        <f t="shared" si="38"/>
        <v/>
      </c>
      <c r="Z94" s="380" t="str">
        <f t="shared" si="38"/>
        <v/>
      </c>
      <c r="AA94" s="380" t="str">
        <f t="shared" si="38"/>
        <v/>
      </c>
      <c r="AB94" s="380" t="str">
        <f t="shared" si="38"/>
        <v/>
      </c>
      <c r="AC94" s="380" t="str">
        <f t="shared" si="38"/>
        <v/>
      </c>
      <c r="AD94" s="380" t="str">
        <f t="shared" si="38"/>
        <v/>
      </c>
      <c r="AE94" s="380" t="str">
        <f t="shared" si="38"/>
        <v/>
      </c>
      <c r="AF94" s="380" t="str">
        <f t="shared" si="38"/>
        <v/>
      </c>
      <c r="AG94" s="380" t="str">
        <f t="shared" si="38"/>
        <v/>
      </c>
      <c r="AH94" s="380" t="str">
        <f t="shared" si="38"/>
        <v/>
      </c>
      <c r="BB94" s="322"/>
      <c r="BC94" s="322"/>
      <c r="BD94" s="322"/>
      <c r="BE94" s="322"/>
      <c r="BF94" s="322"/>
      <c r="CI94" s="375">
        <v>42</v>
      </c>
      <c r="CJ94" t="s">
        <v>731</v>
      </c>
      <c r="CK94" s="295"/>
      <c r="CL94" s="295"/>
      <c r="CM94" s="295" t="str">
        <f t="shared" si="33"/>
        <v/>
      </c>
      <c r="CN94" s="38"/>
      <c r="CO94" s="295"/>
      <c r="CP94" s="295"/>
      <c r="CQ94" s="295"/>
      <c r="CR94" s="106"/>
      <c r="CS94" s="106"/>
      <c r="CT94" s="106"/>
      <c r="CU94" s="106"/>
      <c r="CV94" s="106"/>
      <c r="CW94" s="106"/>
      <c r="CX94" s="106"/>
      <c r="CY94" s="106"/>
      <c r="CZ94" s="106"/>
      <c r="DA94" s="106"/>
      <c r="DB94" s="106"/>
      <c r="DC94" s="106"/>
      <c r="DD94" s="106"/>
      <c r="DE94" s="106"/>
      <c r="DF94" s="106"/>
      <c r="DG94" s="106"/>
      <c r="DH94" s="106"/>
      <c r="DI94" s="106"/>
      <c r="DJ94" s="106"/>
      <c r="DK94" s="106"/>
      <c r="DL94" s="106"/>
      <c r="DM94" s="106"/>
      <c r="DN94" s="106"/>
      <c r="DO94" s="106"/>
      <c r="DP94" s="106"/>
    </row>
    <row r="95" spans="4:140" s="375" customFormat="1" hidden="1" x14ac:dyDescent="0.15">
      <c r="D95" s="106"/>
      <c r="K95" s="380" t="str">
        <f t="shared" ref="K95:AH95" si="39">IF(K21="","",K21)</f>
        <v/>
      </c>
      <c r="L95" s="380" t="str">
        <f t="shared" si="39"/>
        <v/>
      </c>
      <c r="M95" s="380" t="str">
        <f t="shared" si="39"/>
        <v/>
      </c>
      <c r="N95" s="380" t="str">
        <f t="shared" si="39"/>
        <v/>
      </c>
      <c r="O95" s="380" t="str">
        <f t="shared" si="39"/>
        <v/>
      </c>
      <c r="P95" s="380" t="str">
        <f t="shared" si="39"/>
        <v/>
      </c>
      <c r="Q95" s="380" t="str">
        <f t="shared" si="39"/>
        <v/>
      </c>
      <c r="R95" s="380" t="str">
        <f t="shared" si="39"/>
        <v/>
      </c>
      <c r="S95" s="380" t="str">
        <f t="shared" si="39"/>
        <v/>
      </c>
      <c r="T95" s="380" t="str">
        <f t="shared" si="39"/>
        <v/>
      </c>
      <c r="U95" s="380" t="str">
        <f t="shared" si="39"/>
        <v/>
      </c>
      <c r="V95" s="380" t="str">
        <f t="shared" si="39"/>
        <v/>
      </c>
      <c r="W95" s="380" t="str">
        <f t="shared" si="39"/>
        <v/>
      </c>
      <c r="X95" s="380" t="str">
        <f t="shared" si="39"/>
        <v/>
      </c>
      <c r="Y95" s="380" t="str">
        <f t="shared" si="39"/>
        <v/>
      </c>
      <c r="Z95" s="380" t="str">
        <f t="shared" si="39"/>
        <v/>
      </c>
      <c r="AA95" s="380" t="str">
        <f t="shared" si="39"/>
        <v/>
      </c>
      <c r="AB95" s="380" t="str">
        <f t="shared" si="39"/>
        <v/>
      </c>
      <c r="AC95" s="380" t="str">
        <f t="shared" si="39"/>
        <v/>
      </c>
      <c r="AD95" s="380" t="str">
        <f t="shared" si="39"/>
        <v/>
      </c>
      <c r="AE95" s="380" t="str">
        <f t="shared" si="39"/>
        <v/>
      </c>
      <c r="AF95" s="380" t="str">
        <f t="shared" si="39"/>
        <v/>
      </c>
      <c r="AG95" s="380" t="str">
        <f t="shared" si="39"/>
        <v/>
      </c>
      <c r="AH95" s="380" t="str">
        <f t="shared" si="39"/>
        <v/>
      </c>
      <c r="BB95" s="322"/>
      <c r="BC95" s="322"/>
      <c r="BD95" s="322"/>
      <c r="BE95" s="322"/>
      <c r="BF95" s="322"/>
      <c r="CI95" s="375">
        <v>43</v>
      </c>
      <c r="CJ95" t="s">
        <v>732</v>
      </c>
      <c r="CK95" s="295"/>
      <c r="CL95" s="295"/>
      <c r="CM95" s="295" t="str">
        <f t="shared" si="33"/>
        <v/>
      </c>
      <c r="CN95" s="38"/>
      <c r="CO95" s="295"/>
      <c r="CP95" s="295"/>
      <c r="CQ95" s="295"/>
      <c r="CR95" s="106"/>
      <c r="CS95" s="106"/>
      <c r="CT95" s="106"/>
      <c r="CU95" s="106"/>
      <c r="CV95" s="106"/>
      <c r="CW95" s="106"/>
      <c r="CX95" s="106"/>
      <c r="CY95" s="106"/>
      <c r="CZ95" s="106"/>
      <c r="DA95" s="106"/>
      <c r="DB95" s="106"/>
      <c r="DC95" s="106"/>
      <c r="DD95" s="106"/>
      <c r="DE95" s="106"/>
      <c r="DF95" s="106"/>
      <c r="DG95" s="106"/>
      <c r="DH95" s="106"/>
      <c r="DI95" s="106"/>
      <c r="DJ95" s="106"/>
      <c r="DK95" s="106"/>
      <c r="DL95" s="106"/>
      <c r="DM95" s="106"/>
      <c r="DN95" s="106"/>
      <c r="DO95" s="106"/>
      <c r="DP95" s="106"/>
    </row>
    <row r="96" spans="4:140" s="375" customFormat="1" hidden="1" x14ac:dyDescent="0.15">
      <c r="D96" s="106"/>
      <c r="K96" s="380" t="str">
        <f>IF(K23="","",K23)</f>
        <v/>
      </c>
      <c r="L96" s="380" t="str">
        <f t="shared" ref="L96:AH96" si="40">IF(L23="","",L23)</f>
        <v/>
      </c>
      <c r="M96" s="380" t="str">
        <f t="shared" si="40"/>
        <v/>
      </c>
      <c r="N96" s="380" t="str">
        <f t="shared" si="40"/>
        <v/>
      </c>
      <c r="O96" s="380" t="str">
        <f t="shared" si="40"/>
        <v/>
      </c>
      <c r="P96" s="380" t="str">
        <f t="shared" si="40"/>
        <v/>
      </c>
      <c r="Q96" s="380" t="str">
        <f t="shared" si="40"/>
        <v/>
      </c>
      <c r="R96" s="380" t="str">
        <f t="shared" si="40"/>
        <v/>
      </c>
      <c r="S96" s="380" t="str">
        <f t="shared" si="40"/>
        <v/>
      </c>
      <c r="T96" s="380" t="str">
        <f t="shared" si="40"/>
        <v/>
      </c>
      <c r="U96" s="380" t="str">
        <f t="shared" si="40"/>
        <v/>
      </c>
      <c r="V96" s="380" t="str">
        <f t="shared" si="40"/>
        <v/>
      </c>
      <c r="W96" s="380" t="str">
        <f t="shared" si="40"/>
        <v/>
      </c>
      <c r="X96" s="380" t="str">
        <f t="shared" si="40"/>
        <v/>
      </c>
      <c r="Y96" s="380" t="str">
        <f t="shared" si="40"/>
        <v/>
      </c>
      <c r="Z96" s="380" t="str">
        <f t="shared" si="40"/>
        <v/>
      </c>
      <c r="AA96" s="380" t="str">
        <f t="shared" si="40"/>
        <v/>
      </c>
      <c r="AB96" s="380" t="str">
        <f t="shared" si="40"/>
        <v/>
      </c>
      <c r="AC96" s="380" t="str">
        <f t="shared" si="40"/>
        <v/>
      </c>
      <c r="AD96" s="380" t="str">
        <f t="shared" si="40"/>
        <v/>
      </c>
      <c r="AE96" s="380" t="str">
        <f t="shared" si="40"/>
        <v/>
      </c>
      <c r="AF96" s="380" t="str">
        <f t="shared" si="40"/>
        <v/>
      </c>
      <c r="AG96" s="380" t="str">
        <f t="shared" si="40"/>
        <v/>
      </c>
      <c r="AH96" s="380" t="str">
        <f t="shared" si="40"/>
        <v/>
      </c>
      <c r="BB96" s="322"/>
      <c r="BC96" s="322"/>
      <c r="BD96" s="322"/>
      <c r="BE96" s="322"/>
      <c r="BF96" s="322"/>
      <c r="CI96" s="375">
        <v>44</v>
      </c>
      <c r="CJ96" s="376" t="s">
        <v>654</v>
      </c>
      <c r="CK96" s="38"/>
      <c r="CL96" s="38"/>
      <c r="CM96" s="38" t="str">
        <f>IF((COUNTIF($J$27:$AI$28,CJ96)+COUNTIF($J$63:$AI$72,CJ96))=0,"",(COUNTIF($J$27:$AI$28,CJ96)+COUNTIF($J$63:$AI$72,CJ96)))</f>
        <v/>
      </c>
      <c r="CN96" s="391" t="s">
        <v>466</v>
      </c>
      <c r="CO96" s="295" t="str">
        <f t="shared" si="29"/>
        <v/>
      </c>
      <c r="CP96" s="295" t="str">
        <f>IF($J$69=$CJ96,"EA",IF($J$72=$CJ96,"PE",""))</f>
        <v/>
      </c>
      <c r="CQ96" s="295" t="str">
        <f>IF($J$70=$CJ96,"EB","")</f>
        <v/>
      </c>
      <c r="CR96" s="106" t="str">
        <f t="shared" ref="CR96:DC102" si="41">IF(K$66=$CJ96,"A","")&amp;IF(K$67=$CJ96,"B","")&amp;IF(K$27=$CJ96,"A'","")&amp;IF(K$28=$CJ96,"B'","")</f>
        <v/>
      </c>
      <c r="CS96" s="106" t="str">
        <f t="shared" si="41"/>
        <v/>
      </c>
      <c r="CT96" s="106" t="str">
        <f t="shared" si="41"/>
        <v/>
      </c>
      <c r="CU96" s="106" t="str">
        <f t="shared" si="41"/>
        <v/>
      </c>
      <c r="CV96" s="106" t="str">
        <f t="shared" si="41"/>
        <v/>
      </c>
      <c r="CW96" s="106" t="str">
        <f t="shared" si="41"/>
        <v/>
      </c>
      <c r="CX96" s="106" t="str">
        <f t="shared" si="41"/>
        <v/>
      </c>
      <c r="CY96" s="106" t="str">
        <f t="shared" si="41"/>
        <v/>
      </c>
      <c r="CZ96" s="106" t="str">
        <f t="shared" si="41"/>
        <v/>
      </c>
      <c r="DA96" s="106" t="str">
        <f t="shared" si="41"/>
        <v/>
      </c>
      <c r="DB96" s="106" t="str">
        <f t="shared" si="41"/>
        <v/>
      </c>
      <c r="DC96" s="106" t="str">
        <f t="shared" si="41"/>
        <v/>
      </c>
      <c r="DD96" s="106"/>
      <c r="DE96" s="106"/>
      <c r="DF96" s="106"/>
      <c r="DG96" s="106"/>
      <c r="DH96" s="106"/>
      <c r="DI96" s="106"/>
      <c r="DJ96" s="106"/>
      <c r="DK96" s="106"/>
      <c r="DL96" s="106"/>
      <c r="DM96" s="106"/>
      <c r="DN96" s="106"/>
      <c r="DO96" s="106"/>
      <c r="DP96" s="106" t="str">
        <f t="shared" si="31"/>
        <v/>
      </c>
      <c r="DQ96" s="375" t="str">
        <f t="shared" si="32"/>
        <v/>
      </c>
      <c r="DR96" s="375" t="str">
        <f>IF($AI$69=$CJ96,"EA",IF($AI$72=$CJ96,"PE",""))</f>
        <v/>
      </c>
      <c r="DS96" s="375" t="str">
        <f>IF($AI$70=$CJ96,"EB","")</f>
        <v/>
      </c>
    </row>
    <row r="97" spans="1:123" s="375" customFormat="1" hidden="1" x14ac:dyDescent="0.15">
      <c r="D97" s="106"/>
      <c r="K97" s="380" t="s">
        <v>101</v>
      </c>
      <c r="L97" s="380" t="s">
        <v>101</v>
      </c>
      <c r="M97" s="380" t="s">
        <v>101</v>
      </c>
      <c r="N97" s="380" t="s">
        <v>101</v>
      </c>
      <c r="O97" s="380" t="s">
        <v>101</v>
      </c>
      <c r="P97" s="380" t="s">
        <v>101</v>
      </c>
      <c r="Q97" s="380" t="s">
        <v>101</v>
      </c>
      <c r="R97" s="380" t="s">
        <v>101</v>
      </c>
      <c r="S97" s="380" t="s">
        <v>101</v>
      </c>
      <c r="T97" s="380" t="s">
        <v>101</v>
      </c>
      <c r="U97" s="380" t="s">
        <v>101</v>
      </c>
      <c r="V97" s="380" t="s">
        <v>101</v>
      </c>
      <c r="W97" s="380" t="s">
        <v>101</v>
      </c>
      <c r="X97" s="380" t="s">
        <v>101</v>
      </c>
      <c r="Y97" s="380" t="s">
        <v>101</v>
      </c>
      <c r="Z97" s="380" t="s">
        <v>101</v>
      </c>
      <c r="AA97" s="380" t="s">
        <v>101</v>
      </c>
      <c r="AB97" s="380" t="s">
        <v>101</v>
      </c>
      <c r="AC97" s="380" t="s">
        <v>101</v>
      </c>
      <c r="AD97" s="380" t="s">
        <v>101</v>
      </c>
      <c r="AE97" s="380" t="s">
        <v>101</v>
      </c>
      <c r="AF97" s="380" t="s">
        <v>101</v>
      </c>
      <c r="AG97" s="380" t="s">
        <v>101</v>
      </c>
      <c r="AH97" s="380" t="s">
        <v>101</v>
      </c>
      <c r="BB97" s="322"/>
      <c r="BC97" s="322"/>
      <c r="BD97" s="322"/>
      <c r="BE97" s="322"/>
      <c r="BF97" s="322"/>
      <c r="CI97" s="375">
        <v>45</v>
      </c>
      <c r="CJ97" s="377" t="s">
        <v>413</v>
      </c>
      <c r="CK97" s="38"/>
      <c r="CL97" s="38"/>
      <c r="CM97" s="38" t="str">
        <f t="shared" ref="CM97:CM147" si="42">IF((COUNTIF($J$27:$AI$28,CJ97)+COUNTIF($J$63:$AI$72,CJ97))=0,"",(COUNTIF($J$27:$AI$28,CJ97)+COUNTIF($J$63:$AI$72,CJ97)))</f>
        <v/>
      </c>
      <c r="CN97" s="393" t="s">
        <v>463</v>
      </c>
      <c r="CO97" s="295" t="str">
        <f t="shared" si="29"/>
        <v/>
      </c>
      <c r="CP97" s="295" t="str">
        <f t="shared" ref="CP97:CP157" si="43">IF($J$69=$CJ97,"EA",IF($J$72=$CJ97,"PE",""))</f>
        <v/>
      </c>
      <c r="CQ97" s="295" t="str">
        <f t="shared" ref="CQ97:CQ157" si="44">IF($J$70=$CJ97,"EB","")</f>
        <v/>
      </c>
      <c r="CR97" s="106" t="str">
        <f t="shared" si="41"/>
        <v/>
      </c>
      <c r="CS97" s="106" t="str">
        <f t="shared" si="41"/>
        <v/>
      </c>
      <c r="CT97" s="106" t="str">
        <f t="shared" si="41"/>
        <v/>
      </c>
      <c r="CU97" s="106" t="str">
        <f t="shared" si="41"/>
        <v/>
      </c>
      <c r="CV97" s="106" t="str">
        <f t="shared" si="41"/>
        <v/>
      </c>
      <c r="CW97" s="106" t="str">
        <f t="shared" si="41"/>
        <v/>
      </c>
      <c r="CX97" s="106" t="str">
        <f t="shared" si="41"/>
        <v/>
      </c>
      <c r="CY97" s="106" t="str">
        <f t="shared" si="41"/>
        <v/>
      </c>
      <c r="CZ97" s="106" t="str">
        <f t="shared" si="41"/>
        <v/>
      </c>
      <c r="DA97" s="106" t="str">
        <f t="shared" si="41"/>
        <v/>
      </c>
      <c r="DB97" s="106" t="str">
        <f t="shared" si="41"/>
        <v/>
      </c>
      <c r="DC97" s="106" t="str">
        <f t="shared" si="41"/>
        <v/>
      </c>
      <c r="DD97" s="106"/>
      <c r="DE97" s="106"/>
      <c r="DF97" s="106"/>
      <c r="DG97" s="106"/>
      <c r="DH97" s="106"/>
      <c r="DI97" s="106"/>
      <c r="DJ97" s="106"/>
      <c r="DK97" s="106"/>
      <c r="DL97" s="106"/>
      <c r="DM97" s="106"/>
      <c r="DN97" s="106"/>
      <c r="DO97" s="106"/>
      <c r="DP97" s="106" t="str">
        <f t="shared" si="31"/>
        <v/>
      </c>
      <c r="DQ97" s="375" t="str">
        <f t="shared" si="32"/>
        <v/>
      </c>
      <c r="DR97" s="375" t="str">
        <f t="shared" ref="DR97:DR157" si="45">IF($AI$69=$CJ97,"EA",IF($AI$72=$CJ97,"PE",""))</f>
        <v/>
      </c>
      <c r="DS97" s="375" t="str">
        <f t="shared" ref="DS97:DS157" si="46">IF($AI$70=$CJ97,"EB","")</f>
        <v/>
      </c>
    </row>
    <row r="98" spans="1:123" s="375" customFormat="1" hidden="1" x14ac:dyDescent="0.15">
      <c r="D98" s="106"/>
      <c r="K98" s="380" t="str">
        <f>バルブ!$R$13</f>
        <v/>
      </c>
      <c r="L98" s="380" t="str">
        <f>バルブ!$R$13</f>
        <v/>
      </c>
      <c r="M98" s="380" t="str">
        <f>バルブ!$R$13</f>
        <v/>
      </c>
      <c r="N98" s="380" t="str">
        <f>バルブ!$R$13</f>
        <v/>
      </c>
      <c r="O98" s="380" t="str">
        <f>バルブ!$R$13</f>
        <v/>
      </c>
      <c r="P98" s="380" t="str">
        <f>バルブ!$R$13</f>
        <v/>
      </c>
      <c r="Q98" s="380" t="str">
        <f>バルブ!$R$13</f>
        <v/>
      </c>
      <c r="R98" s="380" t="str">
        <f>バルブ!$R$13</f>
        <v/>
      </c>
      <c r="S98" s="380" t="str">
        <f>バルブ!$R$13</f>
        <v/>
      </c>
      <c r="T98" s="380" t="str">
        <f>バルブ!$R$13</f>
        <v/>
      </c>
      <c r="U98" s="380" t="str">
        <f>バルブ!$R$13</f>
        <v/>
      </c>
      <c r="V98" s="380" t="str">
        <f>バルブ!$R$13</f>
        <v/>
      </c>
      <c r="W98" s="380" t="str">
        <f>バルブ!$R$13</f>
        <v/>
      </c>
      <c r="X98" s="380" t="str">
        <f>バルブ!$R$13</f>
        <v/>
      </c>
      <c r="Y98" s="380" t="str">
        <f>バルブ!$R$13</f>
        <v/>
      </c>
      <c r="Z98" s="380" t="str">
        <f>バルブ!$R$13</f>
        <v/>
      </c>
      <c r="AA98" s="380" t="str">
        <f>バルブ!$R$13</f>
        <v/>
      </c>
      <c r="AB98" s="380" t="str">
        <f>バルブ!$R$13</f>
        <v/>
      </c>
      <c r="AC98" s="380" t="str">
        <f>バルブ!$R$13</f>
        <v/>
      </c>
      <c r="AD98" s="380" t="str">
        <f>バルブ!$R$13</f>
        <v/>
      </c>
      <c r="AE98" s="380" t="str">
        <f>バルブ!$R$13</f>
        <v/>
      </c>
      <c r="AF98" s="380" t="str">
        <f>バルブ!$R$13</f>
        <v/>
      </c>
      <c r="AG98" s="380" t="str">
        <f>バルブ!$R$13</f>
        <v/>
      </c>
      <c r="AH98" s="380" t="str">
        <f>バルブ!$R$13</f>
        <v/>
      </c>
      <c r="BB98" s="322"/>
      <c r="BC98" s="322"/>
      <c r="BD98" s="322"/>
      <c r="BE98" s="322"/>
      <c r="BF98" s="322"/>
      <c r="CI98" s="375">
        <v>46</v>
      </c>
      <c r="CJ98" s="376" t="s">
        <v>414</v>
      </c>
      <c r="CK98" s="38"/>
      <c r="CL98" s="38"/>
      <c r="CM98" s="38" t="str">
        <f t="shared" si="42"/>
        <v/>
      </c>
      <c r="CN98" s="393" t="s">
        <v>460</v>
      </c>
      <c r="CO98" s="295" t="str">
        <f t="shared" si="29"/>
        <v/>
      </c>
      <c r="CP98" s="295" t="str">
        <f t="shared" si="43"/>
        <v/>
      </c>
      <c r="CQ98" s="295" t="str">
        <f t="shared" si="44"/>
        <v/>
      </c>
      <c r="CR98" s="106" t="str">
        <f t="shared" si="41"/>
        <v/>
      </c>
      <c r="CS98" s="106" t="str">
        <f t="shared" si="41"/>
        <v/>
      </c>
      <c r="CT98" s="106" t="str">
        <f t="shared" si="41"/>
        <v/>
      </c>
      <c r="CU98" s="106" t="str">
        <f t="shared" si="41"/>
        <v/>
      </c>
      <c r="CV98" s="106" t="str">
        <f t="shared" si="41"/>
        <v/>
      </c>
      <c r="CW98" s="106" t="str">
        <f t="shared" si="41"/>
        <v/>
      </c>
      <c r="CX98" s="106" t="str">
        <f t="shared" si="41"/>
        <v/>
      </c>
      <c r="CY98" s="106" t="str">
        <f t="shared" si="41"/>
        <v/>
      </c>
      <c r="CZ98" s="106" t="str">
        <f t="shared" si="41"/>
        <v/>
      </c>
      <c r="DA98" s="106" t="str">
        <f t="shared" si="41"/>
        <v/>
      </c>
      <c r="DB98" s="106" t="str">
        <f t="shared" si="41"/>
        <v/>
      </c>
      <c r="DC98" s="106" t="str">
        <f t="shared" si="41"/>
        <v/>
      </c>
      <c r="DD98" s="106"/>
      <c r="DE98" s="106"/>
      <c r="DF98" s="106"/>
      <c r="DG98" s="106"/>
      <c r="DH98" s="106"/>
      <c r="DI98" s="106"/>
      <c r="DJ98" s="106"/>
      <c r="DK98" s="106"/>
      <c r="DL98" s="106"/>
      <c r="DM98" s="106"/>
      <c r="DN98" s="106"/>
      <c r="DO98" s="106"/>
      <c r="DP98" s="106" t="str">
        <f t="shared" si="31"/>
        <v/>
      </c>
      <c r="DQ98" s="375" t="str">
        <f t="shared" si="32"/>
        <v/>
      </c>
      <c r="DR98" s="375" t="str">
        <f t="shared" si="45"/>
        <v/>
      </c>
      <c r="DS98" s="375" t="str">
        <f t="shared" si="46"/>
        <v/>
      </c>
    </row>
    <row r="99" spans="1:123" s="375" customFormat="1" hidden="1" x14ac:dyDescent="0.15">
      <c r="K99" s="380" t="str">
        <f>IF(バルブ!$R$16="無記号","",バルブ!$R$16)</f>
        <v/>
      </c>
      <c r="L99" s="380" t="str">
        <f>IF(バルブ!$R$16="無記号","",バルブ!$R$16)</f>
        <v/>
      </c>
      <c r="M99" s="380" t="str">
        <f>IF(バルブ!$R$16="無記号","",バルブ!$R$16)</f>
        <v/>
      </c>
      <c r="N99" s="380" t="str">
        <f>IF(バルブ!$R$16="無記号","",バルブ!$R$16)</f>
        <v/>
      </c>
      <c r="O99" s="380" t="str">
        <f>IF(バルブ!$R$16="無記号","",バルブ!$R$16)</f>
        <v/>
      </c>
      <c r="P99" s="380" t="str">
        <f>IF(バルブ!$R$16="無記号","",バルブ!$R$16)</f>
        <v/>
      </c>
      <c r="Q99" s="380" t="str">
        <f>IF(バルブ!$R$16="無記号","",バルブ!$R$16)</f>
        <v/>
      </c>
      <c r="R99" s="380" t="str">
        <f>IF(バルブ!$R$16="無記号","",バルブ!$R$16)</f>
        <v/>
      </c>
      <c r="S99" s="380" t="str">
        <f>IF(バルブ!$R$16="無記号","",バルブ!$R$16)</f>
        <v/>
      </c>
      <c r="T99" s="380" t="str">
        <f>IF(バルブ!$R$16="無記号","",バルブ!$R$16)</f>
        <v/>
      </c>
      <c r="U99" s="380" t="str">
        <f>IF(バルブ!$R$16="無記号","",バルブ!$R$16)</f>
        <v/>
      </c>
      <c r="V99" s="380" t="str">
        <f>IF(バルブ!$R$16="無記号","",バルブ!$R$16)</f>
        <v/>
      </c>
      <c r="W99" s="380" t="str">
        <f>IF(バルブ!$R$16="無記号","",バルブ!$R$16)</f>
        <v/>
      </c>
      <c r="X99" s="380" t="str">
        <f>IF(バルブ!$R$16="無記号","",バルブ!$R$16)</f>
        <v/>
      </c>
      <c r="Y99" s="380" t="str">
        <f>IF(バルブ!$R$16="無記号","",バルブ!$R$16)</f>
        <v/>
      </c>
      <c r="Z99" s="380" t="str">
        <f>IF(バルブ!$R$16="無記号","",バルブ!$R$16)</f>
        <v/>
      </c>
      <c r="AA99" s="380" t="str">
        <f>IF(バルブ!$R$16="無記号","",バルブ!$R$16)</f>
        <v/>
      </c>
      <c r="AB99" s="380" t="str">
        <f>IF(バルブ!$R$16="無記号","",バルブ!$R$16)</f>
        <v/>
      </c>
      <c r="AC99" s="380" t="str">
        <f>IF(バルブ!$R$16="無記号","",バルブ!$R$16)</f>
        <v/>
      </c>
      <c r="AD99" s="380" t="str">
        <f>IF(バルブ!$R$16="無記号","",バルブ!$R$16)</f>
        <v/>
      </c>
      <c r="AE99" s="380" t="str">
        <f>IF(バルブ!$R$16="無記号","",バルブ!$R$16)</f>
        <v/>
      </c>
      <c r="AF99" s="380" t="str">
        <f>IF(バルブ!$R$16="無記号","",バルブ!$R$16)</f>
        <v/>
      </c>
      <c r="AG99" s="380" t="str">
        <f>IF(バルブ!$R$16="無記号","",バルブ!$R$16)</f>
        <v/>
      </c>
      <c r="AH99" s="380" t="str">
        <f>IF(バルブ!$R$16="無記号","",バルブ!$R$16)</f>
        <v/>
      </c>
      <c r="BB99" s="322"/>
      <c r="BC99" s="322"/>
      <c r="BD99" s="322"/>
      <c r="BE99" s="322"/>
      <c r="BF99" s="322"/>
      <c r="CI99" s="375">
        <v>47</v>
      </c>
      <c r="CJ99" s="376" t="s">
        <v>415</v>
      </c>
      <c r="CK99" s="38"/>
      <c r="CL99" s="38"/>
      <c r="CM99" s="38" t="str">
        <f t="shared" si="42"/>
        <v/>
      </c>
      <c r="CN99" s="393" t="s">
        <v>457</v>
      </c>
      <c r="CO99" s="295" t="str">
        <f t="shared" si="29"/>
        <v/>
      </c>
      <c r="CP99" s="295" t="str">
        <f t="shared" si="43"/>
        <v/>
      </c>
      <c r="CQ99" s="295" t="str">
        <f t="shared" si="44"/>
        <v/>
      </c>
      <c r="CR99" s="106" t="str">
        <f t="shared" si="41"/>
        <v/>
      </c>
      <c r="CS99" s="106" t="str">
        <f t="shared" si="41"/>
        <v/>
      </c>
      <c r="CT99" s="106" t="str">
        <f t="shared" si="41"/>
        <v/>
      </c>
      <c r="CU99" s="106" t="str">
        <f t="shared" si="41"/>
        <v/>
      </c>
      <c r="CV99" s="106" t="str">
        <f t="shared" si="41"/>
        <v/>
      </c>
      <c r="CW99" s="106" t="str">
        <f t="shared" si="41"/>
        <v/>
      </c>
      <c r="CX99" s="106" t="str">
        <f t="shared" si="41"/>
        <v/>
      </c>
      <c r="CY99" s="106" t="str">
        <f t="shared" si="41"/>
        <v/>
      </c>
      <c r="CZ99" s="106" t="str">
        <f t="shared" si="41"/>
        <v/>
      </c>
      <c r="DA99" s="106" t="str">
        <f t="shared" si="41"/>
        <v/>
      </c>
      <c r="DB99" s="106" t="str">
        <f t="shared" si="41"/>
        <v/>
      </c>
      <c r="DC99" s="106" t="str">
        <f t="shared" si="41"/>
        <v/>
      </c>
      <c r="DD99" s="106"/>
      <c r="DE99" s="106"/>
      <c r="DF99" s="106"/>
      <c r="DG99" s="106"/>
      <c r="DH99" s="106"/>
      <c r="DI99" s="106"/>
      <c r="DJ99" s="106"/>
      <c r="DK99" s="106"/>
      <c r="DL99" s="106"/>
      <c r="DM99" s="106"/>
      <c r="DN99" s="106"/>
      <c r="DO99" s="106"/>
      <c r="DP99" s="106" t="str">
        <f t="shared" si="31"/>
        <v/>
      </c>
      <c r="DQ99" s="375" t="str">
        <f t="shared" si="32"/>
        <v/>
      </c>
      <c r="DR99" s="375" t="str">
        <f t="shared" si="45"/>
        <v/>
      </c>
      <c r="DS99" s="375" t="str">
        <f t="shared" si="46"/>
        <v/>
      </c>
    </row>
    <row r="100" spans="1:123" s="375" customFormat="1" hidden="1" x14ac:dyDescent="0.15">
      <c r="K100" s="380" t="str">
        <f>IF(バルブ!$T$19&lt;&gt;$AJ$100,バルブ!$T$19,IF(K15="","",K15))</f>
        <v/>
      </c>
      <c r="L100" s="380" t="str">
        <f>IF(バルブ!$T$19&lt;&gt;$AJ$100,バルブ!$T$19,IF(L15="","",L15))</f>
        <v/>
      </c>
      <c r="M100" s="380" t="str">
        <f>IF(バルブ!$T$19&lt;&gt;$AJ$100,バルブ!$T$19,IF(M15="","",M15))</f>
        <v/>
      </c>
      <c r="N100" s="380" t="str">
        <f>IF(バルブ!$T$19&lt;&gt;$AJ$100,バルブ!$T$19,IF(N15="","",N15))</f>
        <v/>
      </c>
      <c r="O100" s="380" t="str">
        <f>IF(バルブ!$T$19&lt;&gt;$AJ$100,バルブ!$T$19,IF(O15="","",O15))</f>
        <v/>
      </c>
      <c r="P100" s="380" t="str">
        <f>IF(バルブ!$T$19&lt;&gt;$AJ$100,バルブ!$T$19,IF(P15="","",P15))</f>
        <v/>
      </c>
      <c r="Q100" s="380" t="str">
        <f>IF(バルブ!$T$19&lt;&gt;$AJ$100,バルブ!$T$19,IF(Q15="","",Q15))</f>
        <v/>
      </c>
      <c r="R100" s="380" t="str">
        <f>IF(バルブ!$T$19&lt;&gt;$AJ$100,バルブ!$T$19,IF(R15="","",R15))</f>
        <v/>
      </c>
      <c r="S100" s="380" t="str">
        <f>IF(バルブ!$T$19&lt;&gt;$AJ$100,バルブ!$T$19,IF(S15="","",S15))</f>
        <v/>
      </c>
      <c r="T100" s="380" t="str">
        <f>IF(バルブ!$T$19&lt;&gt;$AJ$100,バルブ!$T$19,IF(T15="","",T15))</f>
        <v/>
      </c>
      <c r="U100" s="380" t="str">
        <f>IF(バルブ!$T$19&lt;&gt;$AJ$100,バルブ!$T$19,IF(U15="","",U15))</f>
        <v/>
      </c>
      <c r="V100" s="380" t="str">
        <f>IF(バルブ!$T$19&lt;&gt;$AJ$100,バルブ!$T$19,IF(V15="","",V15))</f>
        <v/>
      </c>
      <c r="W100" s="380" t="str">
        <f>IF(バルブ!$R$19="無記号","",バルブ!$R$19)</f>
        <v/>
      </c>
      <c r="X100" s="380" t="str">
        <f>IF(バルブ!$R$19="無記号","",バルブ!$R$19)</f>
        <v/>
      </c>
      <c r="Y100" s="380" t="str">
        <f>IF(バルブ!$R$19="無記号","",バルブ!$R$19)</f>
        <v/>
      </c>
      <c r="Z100" s="380" t="str">
        <f>IF(バルブ!$R$19="無記号","",バルブ!$R$19)</f>
        <v/>
      </c>
      <c r="AA100" s="380" t="str">
        <f>IF(バルブ!$R$19="無記号","",バルブ!$R$19)</f>
        <v/>
      </c>
      <c r="AB100" s="380" t="str">
        <f>IF(バルブ!$R$19="無記号","",バルブ!$R$19)</f>
        <v/>
      </c>
      <c r="AC100" s="380" t="str">
        <f>IF(バルブ!$R$19="無記号","",バルブ!$R$19)</f>
        <v/>
      </c>
      <c r="AD100" s="380" t="str">
        <f>IF(バルブ!$R$19="無記号","",バルブ!$R$19)</f>
        <v/>
      </c>
      <c r="AE100" s="380" t="str">
        <f>IF(バルブ!$R$19="無記号","",バルブ!$R$19)</f>
        <v/>
      </c>
      <c r="AF100" s="380" t="str">
        <f>IF(バルブ!$R$19="無記号","",バルブ!$R$19)</f>
        <v/>
      </c>
      <c r="AG100" s="380" t="str">
        <f>IF(バルブ!$R$19="無記号","",バルブ!$R$19)</f>
        <v/>
      </c>
      <c r="AH100" s="380" t="str">
        <f>IF(バルブ!$R$19="無記号","",バルブ!$R$19)</f>
        <v/>
      </c>
      <c r="AJ100" s="375" t="s">
        <v>289</v>
      </c>
      <c r="BB100" s="322"/>
      <c r="BC100" s="322"/>
      <c r="BD100" s="322"/>
      <c r="BE100" s="322"/>
      <c r="BF100" s="322"/>
      <c r="CI100" s="375">
        <v>48</v>
      </c>
      <c r="CJ100" s="376" t="s">
        <v>416</v>
      </c>
      <c r="CK100" s="38"/>
      <c r="CL100" s="38"/>
      <c r="CM100" s="38" t="str">
        <f t="shared" si="42"/>
        <v/>
      </c>
      <c r="CN100" s="393" t="s">
        <v>455</v>
      </c>
      <c r="CO100" s="295" t="str">
        <f t="shared" si="29"/>
        <v/>
      </c>
      <c r="CP100" s="295" t="str">
        <f t="shared" si="43"/>
        <v/>
      </c>
      <c r="CQ100" s="295" t="str">
        <f t="shared" si="44"/>
        <v/>
      </c>
      <c r="CR100" s="106" t="str">
        <f t="shared" si="41"/>
        <v/>
      </c>
      <c r="CS100" s="106" t="str">
        <f t="shared" si="41"/>
        <v/>
      </c>
      <c r="CT100" s="106" t="str">
        <f t="shared" si="41"/>
        <v/>
      </c>
      <c r="CU100" s="106" t="str">
        <f t="shared" si="41"/>
        <v/>
      </c>
      <c r="CV100" s="106" t="str">
        <f t="shared" si="41"/>
        <v/>
      </c>
      <c r="CW100" s="106" t="str">
        <f t="shared" si="41"/>
        <v/>
      </c>
      <c r="CX100" s="106" t="str">
        <f t="shared" si="41"/>
        <v/>
      </c>
      <c r="CY100" s="106" t="str">
        <f t="shared" si="41"/>
        <v/>
      </c>
      <c r="CZ100" s="106" t="str">
        <f t="shared" si="41"/>
        <v/>
      </c>
      <c r="DA100" s="106" t="str">
        <f t="shared" si="41"/>
        <v/>
      </c>
      <c r="DB100" s="106" t="str">
        <f t="shared" si="41"/>
        <v/>
      </c>
      <c r="DC100" s="106" t="str">
        <f t="shared" si="41"/>
        <v/>
      </c>
      <c r="DD100" s="106"/>
      <c r="DE100" s="106"/>
      <c r="DF100" s="106"/>
      <c r="DG100" s="106"/>
      <c r="DH100" s="106"/>
      <c r="DI100" s="106"/>
      <c r="DJ100" s="106"/>
      <c r="DK100" s="106"/>
      <c r="DL100" s="106"/>
      <c r="DM100" s="106"/>
      <c r="DN100" s="106"/>
      <c r="DO100" s="106"/>
      <c r="DP100" s="106" t="str">
        <f t="shared" si="31"/>
        <v/>
      </c>
      <c r="DQ100" s="375" t="str">
        <f t="shared" si="32"/>
        <v/>
      </c>
      <c r="DR100" s="375" t="str">
        <f t="shared" si="45"/>
        <v/>
      </c>
      <c r="DS100" s="375" t="str">
        <f t="shared" si="46"/>
        <v/>
      </c>
    </row>
    <row r="101" spans="1:123" s="375" customFormat="1" hidden="1" x14ac:dyDescent="0.15">
      <c r="K101" s="380">
        <v>1</v>
      </c>
      <c r="L101" s="380">
        <v>1</v>
      </c>
      <c r="M101" s="380">
        <v>1</v>
      </c>
      <c r="N101" s="380">
        <v>1</v>
      </c>
      <c r="O101" s="380">
        <v>1</v>
      </c>
      <c r="P101" s="380">
        <v>1</v>
      </c>
      <c r="Q101" s="380">
        <v>1</v>
      </c>
      <c r="R101" s="380">
        <v>1</v>
      </c>
      <c r="S101" s="380">
        <v>1</v>
      </c>
      <c r="T101" s="380">
        <v>1</v>
      </c>
      <c r="U101" s="380">
        <v>1</v>
      </c>
      <c r="V101" s="380">
        <v>1</v>
      </c>
      <c r="W101" s="380">
        <v>1</v>
      </c>
      <c r="X101" s="380">
        <v>1</v>
      </c>
      <c r="Y101" s="380">
        <v>1</v>
      </c>
      <c r="Z101" s="380">
        <v>1</v>
      </c>
      <c r="AA101" s="380">
        <v>1</v>
      </c>
      <c r="AB101" s="380">
        <v>1</v>
      </c>
      <c r="AC101" s="380">
        <v>1</v>
      </c>
      <c r="AD101" s="380">
        <v>1</v>
      </c>
      <c r="AE101" s="380">
        <v>1</v>
      </c>
      <c r="AF101" s="380">
        <v>1</v>
      </c>
      <c r="AG101" s="380">
        <v>1</v>
      </c>
      <c r="AH101" s="380">
        <v>1</v>
      </c>
      <c r="BB101" s="322"/>
      <c r="BC101" s="322"/>
      <c r="BD101" s="322"/>
      <c r="BE101" s="322"/>
      <c r="BF101" s="322"/>
      <c r="CI101" s="375">
        <v>49</v>
      </c>
      <c r="CJ101" s="376" t="s">
        <v>418</v>
      </c>
      <c r="CK101" s="38"/>
      <c r="CL101" s="38"/>
      <c r="CM101" s="38" t="str">
        <f t="shared" si="42"/>
        <v/>
      </c>
      <c r="CN101" s="393" t="s">
        <v>733</v>
      </c>
      <c r="CO101" s="295" t="str">
        <f t="shared" si="29"/>
        <v/>
      </c>
      <c r="CP101" s="295" t="str">
        <f t="shared" si="43"/>
        <v/>
      </c>
      <c r="CQ101" s="295" t="str">
        <f t="shared" si="44"/>
        <v/>
      </c>
      <c r="CR101" s="106" t="str">
        <f t="shared" si="41"/>
        <v/>
      </c>
      <c r="CS101" s="106" t="str">
        <f t="shared" si="41"/>
        <v/>
      </c>
      <c r="CT101" s="106" t="str">
        <f t="shared" si="41"/>
        <v/>
      </c>
      <c r="CU101" s="106" t="str">
        <f t="shared" si="41"/>
        <v/>
      </c>
      <c r="CV101" s="106" t="str">
        <f t="shared" si="41"/>
        <v/>
      </c>
      <c r="CW101" s="106" t="str">
        <f t="shared" si="41"/>
        <v/>
      </c>
      <c r="CX101" s="106" t="str">
        <f t="shared" si="41"/>
        <v/>
      </c>
      <c r="CY101" s="106" t="str">
        <f t="shared" si="41"/>
        <v/>
      </c>
      <c r="CZ101" s="106" t="str">
        <f t="shared" si="41"/>
        <v/>
      </c>
      <c r="DA101" s="106" t="str">
        <f t="shared" si="41"/>
        <v/>
      </c>
      <c r="DB101" s="106" t="str">
        <f t="shared" si="41"/>
        <v/>
      </c>
      <c r="DC101" s="106" t="str">
        <f t="shared" si="41"/>
        <v/>
      </c>
      <c r="DD101" s="106"/>
      <c r="DE101" s="106"/>
      <c r="DF101" s="106"/>
      <c r="DG101" s="106"/>
      <c r="DH101" s="106"/>
      <c r="DI101" s="106"/>
      <c r="DJ101" s="106"/>
      <c r="DK101" s="106"/>
      <c r="DL101" s="106"/>
      <c r="DM101" s="106"/>
      <c r="DN101" s="106"/>
      <c r="DO101" s="106"/>
      <c r="DP101" s="106" t="str">
        <f t="shared" si="31"/>
        <v/>
      </c>
      <c r="DQ101" s="375" t="str">
        <f t="shared" si="32"/>
        <v/>
      </c>
      <c r="DR101" s="375" t="str">
        <f t="shared" si="45"/>
        <v/>
      </c>
      <c r="DS101" s="375" t="str">
        <f t="shared" si="46"/>
        <v/>
      </c>
    </row>
    <row r="102" spans="1:123" s="375" customFormat="1" hidden="1" x14ac:dyDescent="0.15">
      <c r="K102" s="380" t="str">
        <f t="shared" ref="K102:AH102" si="47">IF(K26="","","-"&amp;K26)</f>
        <v/>
      </c>
      <c r="L102" s="380" t="str">
        <f t="shared" si="47"/>
        <v/>
      </c>
      <c r="M102" s="380" t="str">
        <f t="shared" si="47"/>
        <v/>
      </c>
      <c r="N102" s="380" t="str">
        <f t="shared" si="47"/>
        <v/>
      </c>
      <c r="O102" s="380" t="str">
        <f t="shared" si="47"/>
        <v/>
      </c>
      <c r="P102" s="380" t="str">
        <f t="shared" si="47"/>
        <v/>
      </c>
      <c r="Q102" s="380" t="str">
        <f t="shared" si="47"/>
        <v/>
      </c>
      <c r="R102" s="380" t="str">
        <f t="shared" si="47"/>
        <v/>
      </c>
      <c r="S102" s="380" t="str">
        <f t="shared" si="47"/>
        <v/>
      </c>
      <c r="T102" s="380" t="str">
        <f t="shared" si="47"/>
        <v/>
      </c>
      <c r="U102" s="380" t="str">
        <f t="shared" si="47"/>
        <v/>
      </c>
      <c r="V102" s="380" t="str">
        <f t="shared" si="47"/>
        <v/>
      </c>
      <c r="W102" s="380" t="str">
        <f t="shared" si="47"/>
        <v/>
      </c>
      <c r="X102" s="380" t="str">
        <f t="shared" si="47"/>
        <v/>
      </c>
      <c r="Y102" s="380" t="str">
        <f t="shared" si="47"/>
        <v/>
      </c>
      <c r="Z102" s="380" t="str">
        <f t="shared" si="47"/>
        <v/>
      </c>
      <c r="AA102" s="380" t="str">
        <f t="shared" si="47"/>
        <v/>
      </c>
      <c r="AB102" s="380" t="str">
        <f t="shared" si="47"/>
        <v/>
      </c>
      <c r="AC102" s="380" t="str">
        <f t="shared" si="47"/>
        <v/>
      </c>
      <c r="AD102" s="380" t="str">
        <f t="shared" si="47"/>
        <v/>
      </c>
      <c r="AE102" s="380" t="str">
        <f t="shared" si="47"/>
        <v/>
      </c>
      <c r="AF102" s="380" t="str">
        <f t="shared" si="47"/>
        <v/>
      </c>
      <c r="AG102" s="380" t="str">
        <f t="shared" si="47"/>
        <v/>
      </c>
      <c r="AH102" s="380" t="str">
        <f t="shared" si="47"/>
        <v/>
      </c>
      <c r="BB102" s="322"/>
      <c r="BC102" s="322"/>
      <c r="BD102" s="322"/>
      <c r="BE102" s="322"/>
      <c r="BF102" s="322"/>
      <c r="CI102" s="375">
        <v>50</v>
      </c>
      <c r="CJ102" s="377" t="s">
        <v>405</v>
      </c>
      <c r="CK102" s="38"/>
      <c r="CL102" s="38"/>
      <c r="CM102" s="38" t="str">
        <f t="shared" si="42"/>
        <v/>
      </c>
      <c r="CN102" s="393" t="s">
        <v>468</v>
      </c>
      <c r="CO102" s="295" t="str">
        <f t="shared" si="29"/>
        <v/>
      </c>
      <c r="CP102" s="295" t="str">
        <f t="shared" si="43"/>
        <v/>
      </c>
      <c r="CQ102" s="295" t="str">
        <f t="shared" si="44"/>
        <v/>
      </c>
      <c r="CR102" s="106" t="str">
        <f t="shared" si="41"/>
        <v/>
      </c>
      <c r="CS102" s="106" t="str">
        <f t="shared" si="41"/>
        <v/>
      </c>
      <c r="CT102" s="106" t="str">
        <f t="shared" si="41"/>
        <v/>
      </c>
      <c r="CU102" s="106" t="str">
        <f t="shared" si="41"/>
        <v/>
      </c>
      <c r="CV102" s="106" t="str">
        <f t="shared" si="41"/>
        <v/>
      </c>
      <c r="CW102" s="106" t="str">
        <f t="shared" si="41"/>
        <v/>
      </c>
      <c r="CX102" s="106" t="str">
        <f t="shared" si="41"/>
        <v/>
      </c>
      <c r="CY102" s="106" t="str">
        <f t="shared" si="41"/>
        <v/>
      </c>
      <c r="CZ102" s="106" t="str">
        <f t="shared" si="41"/>
        <v/>
      </c>
      <c r="DA102" s="106" t="str">
        <f t="shared" si="41"/>
        <v/>
      </c>
      <c r="DB102" s="106" t="str">
        <f t="shared" si="41"/>
        <v/>
      </c>
      <c r="DC102" s="106" t="str">
        <f t="shared" si="41"/>
        <v/>
      </c>
      <c r="DD102" s="106"/>
      <c r="DE102" s="106"/>
      <c r="DF102" s="106"/>
      <c r="DG102" s="106"/>
      <c r="DH102" s="106"/>
      <c r="DI102" s="106"/>
      <c r="DJ102" s="106"/>
      <c r="DK102" s="106"/>
      <c r="DL102" s="106"/>
      <c r="DM102" s="106"/>
      <c r="DN102" s="106"/>
      <c r="DO102" s="106"/>
      <c r="DP102" s="106" t="str">
        <f t="shared" si="31"/>
        <v/>
      </c>
      <c r="DQ102" s="375" t="str">
        <f t="shared" si="32"/>
        <v/>
      </c>
      <c r="DR102" s="375" t="str">
        <f t="shared" si="45"/>
        <v/>
      </c>
      <c r="DS102" s="375" t="str">
        <f t="shared" si="46"/>
        <v/>
      </c>
    </row>
    <row r="103" spans="1:123" s="375" customFormat="1" hidden="1" x14ac:dyDescent="0.15">
      <c r="K103" s="380" t="str">
        <f>IF(バルブ!$R$22="無記号","",IF(AND(K29="O",バルブ!$R$22="K"),"",IF(AND(K29="O",バルブ!$R$22="H"),"-B","-"&amp;バルブ!$R$22)))</f>
        <v/>
      </c>
      <c r="L103" s="380" t="str">
        <f>IF(バルブ!$R$22="無記号","",IF(AND(L29="O",バルブ!$R$22="K"),"",IF(AND(L29="O",バルブ!$R$22="H"),"-B","-"&amp;バルブ!$R$22)))</f>
        <v/>
      </c>
      <c r="M103" s="380" t="str">
        <f>IF(バルブ!$R$22="無記号","",IF(AND(M29="O",バルブ!$R$22="K"),"",IF(AND(M29="O",バルブ!$R$22="H"),"-B","-"&amp;バルブ!$R$22)))</f>
        <v/>
      </c>
      <c r="N103" s="380" t="str">
        <f>IF(バルブ!$R$22="無記号","",IF(AND(N29="O",バルブ!$R$22="K"),"",IF(AND(N29="O",バルブ!$R$22="H"),"-B","-"&amp;バルブ!$R$22)))</f>
        <v/>
      </c>
      <c r="O103" s="380" t="str">
        <f>IF(バルブ!$R$22="無記号","",IF(AND(O29="O",バルブ!$R$22="K"),"",IF(AND(O29="O",バルブ!$R$22="H"),"-B","-"&amp;バルブ!$R$22)))</f>
        <v/>
      </c>
      <c r="P103" s="380" t="str">
        <f>IF(バルブ!$R$22="無記号","",IF(AND(P29="O",バルブ!$R$22="K"),"",IF(AND(P29="O",バルブ!$R$22="H"),"-B","-"&amp;バルブ!$R$22)))</f>
        <v/>
      </c>
      <c r="Q103" s="380" t="str">
        <f>IF(バルブ!$R$22="無記号","",IF(AND(Q29="O",バルブ!$R$22="K"),"",IF(AND(Q29="O",バルブ!$R$22="H"),"-B","-"&amp;バルブ!$R$22)))</f>
        <v/>
      </c>
      <c r="R103" s="380" t="str">
        <f>IF(バルブ!$R$22="無記号","",IF(AND(R29="O",バルブ!$R$22="K"),"",IF(AND(R29="O",バルブ!$R$22="H"),"-B","-"&amp;バルブ!$R$22)))</f>
        <v/>
      </c>
      <c r="S103" s="380" t="str">
        <f>IF(バルブ!$R$22="無記号","",IF(AND(S29="O",バルブ!$R$22="K"),"",IF(AND(S29="O",バルブ!$R$22="H"),"-B","-"&amp;バルブ!$R$22)))</f>
        <v/>
      </c>
      <c r="T103" s="380" t="str">
        <f>IF(バルブ!$R$22="無記号","",IF(AND(T29="O",バルブ!$R$22="K"),"",IF(AND(T29="O",バルブ!$R$22="H"),"-B","-"&amp;バルブ!$R$22)))</f>
        <v/>
      </c>
      <c r="U103" s="380" t="str">
        <f>IF(バルブ!$R$22="無記号","",IF(AND(U29="O",バルブ!$R$22="K"),"",IF(AND(U29="O",バルブ!$R$22="H"),"-B","-"&amp;バルブ!$R$22)))</f>
        <v/>
      </c>
      <c r="V103" s="380" t="str">
        <f>IF(バルブ!$R$22="無記号","",IF(AND(V29="O",バルブ!$R$22="K"),"",IF(AND(V29="O",バルブ!$R$22="H"),"-B","-"&amp;バルブ!$R$22)))</f>
        <v/>
      </c>
      <c r="W103" s="380" t="str">
        <f>IF(バルブ!$R$22="無記号","","-"&amp;バルブ!$R$22)</f>
        <v/>
      </c>
      <c r="X103" s="380" t="str">
        <f>IF(バルブ!$R$22="無記号","","-"&amp;バルブ!$R$22)</f>
        <v/>
      </c>
      <c r="Y103" s="380" t="str">
        <f>IF(バルブ!$R$22="無記号","","-"&amp;バルブ!$R$22)</f>
        <v/>
      </c>
      <c r="Z103" s="380" t="str">
        <f>IF(バルブ!$R$22="無記号","","-"&amp;バルブ!$R$22)</f>
        <v/>
      </c>
      <c r="AA103" s="380" t="str">
        <f>IF(バルブ!$R$22="無記号","","-"&amp;バルブ!$R$22)</f>
        <v/>
      </c>
      <c r="AB103" s="380" t="str">
        <f>IF(バルブ!$R$22="無記号","","-"&amp;バルブ!$R$22)</f>
        <v/>
      </c>
      <c r="AC103" s="380" t="str">
        <f>IF(バルブ!$R$22="無記号","","-"&amp;バルブ!$R$22)</f>
        <v/>
      </c>
      <c r="AD103" s="380" t="str">
        <f>IF(バルブ!$R$22="無記号","","-"&amp;バルブ!$R$22)</f>
        <v/>
      </c>
      <c r="AE103" s="380" t="str">
        <f>IF(バルブ!$R$22="無記号","","-"&amp;バルブ!$R$22)</f>
        <v/>
      </c>
      <c r="AF103" s="380" t="str">
        <f>IF(バルブ!$R$22="無記号","","-"&amp;バルブ!$R$22)</f>
        <v/>
      </c>
      <c r="AG103" s="380" t="str">
        <f>IF(バルブ!$R$22="無記号","","-"&amp;バルブ!$R$22)</f>
        <v/>
      </c>
      <c r="AH103" s="380" t="str">
        <f>IF(バルブ!$R$22="無記号","","-"&amp;バルブ!$R$22)</f>
        <v/>
      </c>
      <c r="BB103" s="322"/>
      <c r="BC103" s="322"/>
      <c r="BD103" s="322"/>
      <c r="BE103" s="322"/>
      <c r="BF103" s="322"/>
      <c r="CI103" s="375">
        <v>51</v>
      </c>
      <c r="CJ103" s="377" t="s">
        <v>419</v>
      </c>
      <c r="CK103" s="38"/>
      <c r="CL103" s="38"/>
      <c r="CM103" s="38" t="str">
        <f t="shared" si="42"/>
        <v/>
      </c>
      <c r="CN103" s="393" t="s">
        <v>465</v>
      </c>
      <c r="CO103" s="295" t="str">
        <f t="shared" si="29"/>
        <v/>
      </c>
      <c r="CP103" s="295" t="str">
        <f t="shared" si="43"/>
        <v/>
      </c>
      <c r="CQ103" s="295" t="str">
        <f t="shared" si="44"/>
        <v/>
      </c>
      <c r="CR103" s="106" t="str">
        <f t="shared" ref="CR103:DC124" si="48">IF(K$66=$CJ103,"A","")&amp;IF(K$67=$CJ103,"B","")&amp;IF(K$27=$CJ103,"A'","")&amp;IF(K$28=$CJ103,"B'","")</f>
        <v/>
      </c>
      <c r="CS103" s="106" t="str">
        <f t="shared" si="48"/>
        <v/>
      </c>
      <c r="CT103" s="106" t="str">
        <f t="shared" si="48"/>
        <v/>
      </c>
      <c r="CU103" s="106" t="str">
        <f t="shared" si="48"/>
        <v/>
      </c>
      <c r="CV103" s="106" t="str">
        <f t="shared" si="48"/>
        <v/>
      </c>
      <c r="CW103" s="106" t="str">
        <f t="shared" si="48"/>
        <v/>
      </c>
      <c r="CX103" s="106" t="str">
        <f t="shared" si="48"/>
        <v/>
      </c>
      <c r="CY103" s="106" t="str">
        <f t="shared" si="48"/>
        <v/>
      </c>
      <c r="CZ103" s="106" t="str">
        <f t="shared" si="48"/>
        <v/>
      </c>
      <c r="DA103" s="106" t="str">
        <f t="shared" si="48"/>
        <v/>
      </c>
      <c r="DB103" s="106" t="str">
        <f t="shared" si="48"/>
        <v/>
      </c>
      <c r="DC103" s="106" t="str">
        <f t="shared" si="48"/>
        <v/>
      </c>
      <c r="DD103" s="106"/>
      <c r="DE103" s="106"/>
      <c r="DF103" s="106"/>
      <c r="DG103" s="106"/>
      <c r="DH103" s="106"/>
      <c r="DI103" s="106"/>
      <c r="DJ103" s="106"/>
      <c r="DK103" s="106"/>
      <c r="DL103" s="106"/>
      <c r="DM103" s="106"/>
      <c r="DN103" s="106"/>
      <c r="DO103" s="106"/>
      <c r="DP103" s="106" t="str">
        <f t="shared" si="31"/>
        <v/>
      </c>
      <c r="DQ103" s="375" t="str">
        <f t="shared" si="32"/>
        <v/>
      </c>
      <c r="DR103" s="375" t="str">
        <f t="shared" si="45"/>
        <v/>
      </c>
      <c r="DS103" s="375" t="str">
        <f t="shared" si="46"/>
        <v/>
      </c>
    </row>
    <row r="104" spans="1:123" s="375" customFormat="1" hidden="1" x14ac:dyDescent="0.15">
      <c r="K104" s="380" t="str">
        <f>IF(バルブ!$R$25="無記号","",バルブ!$R$25)</f>
        <v/>
      </c>
      <c r="L104" s="380" t="str">
        <f>IF(バルブ!$R$25="無記号","",バルブ!$R$25)</f>
        <v/>
      </c>
      <c r="M104" s="380" t="str">
        <f>IF(バルブ!$R$25="無記号","",バルブ!$R$25)</f>
        <v/>
      </c>
      <c r="N104" s="380" t="str">
        <f>IF(バルブ!$R$25="無記号","",バルブ!$R$25)</f>
        <v/>
      </c>
      <c r="O104" s="380" t="str">
        <f>IF(バルブ!$R$25="無記号","",バルブ!$R$25)</f>
        <v/>
      </c>
      <c r="P104" s="380" t="str">
        <f>IF(バルブ!$R$25="無記号","",バルブ!$R$25)</f>
        <v/>
      </c>
      <c r="Q104" s="380" t="str">
        <f>IF(バルブ!$R$25="無記号","",バルブ!$R$25)</f>
        <v/>
      </c>
      <c r="R104" s="380" t="str">
        <f>IF(バルブ!$R$25="無記号","",バルブ!$R$25)</f>
        <v/>
      </c>
      <c r="S104" s="380" t="str">
        <f>IF(バルブ!$R$25="無記号","",バルブ!$R$25)</f>
        <v/>
      </c>
      <c r="T104" s="380" t="str">
        <f>IF(バルブ!$R$25="無記号","",バルブ!$R$25)</f>
        <v/>
      </c>
      <c r="U104" s="380" t="str">
        <f>IF(バルブ!$R$25="無記号","",バルブ!$R$25)</f>
        <v/>
      </c>
      <c r="V104" s="380" t="str">
        <f>IF(バルブ!$R$25="無記号","",バルブ!$R$25)</f>
        <v/>
      </c>
      <c r="W104" s="380" t="str">
        <f>IF(バルブ!$R$25="無記号","",バルブ!$R$25)</f>
        <v/>
      </c>
      <c r="X104" s="380" t="str">
        <f>IF(バルブ!$R$25="無記号","",バルブ!$R$25)</f>
        <v/>
      </c>
      <c r="Y104" s="380" t="str">
        <f>IF(バルブ!$R$25="無記号","",バルブ!$R$25)</f>
        <v/>
      </c>
      <c r="Z104" s="380" t="str">
        <f>IF(バルブ!$R$25="無記号","",バルブ!$R$25)</f>
        <v/>
      </c>
      <c r="AA104" s="380" t="str">
        <f>IF(バルブ!$R$25="無記号","",バルブ!$R$25)</f>
        <v/>
      </c>
      <c r="AB104" s="380" t="str">
        <f>IF(バルブ!$R$25="無記号","",バルブ!$R$25)</f>
        <v/>
      </c>
      <c r="AC104" s="380" t="str">
        <f>IF(バルブ!$R$25="無記号","",バルブ!$R$25)</f>
        <v/>
      </c>
      <c r="AD104" s="380" t="str">
        <f>IF(バルブ!$R$25="無記号","",バルブ!$R$25)</f>
        <v/>
      </c>
      <c r="AE104" s="380" t="str">
        <f>IF(バルブ!$R$25="無記号","",バルブ!$R$25)</f>
        <v/>
      </c>
      <c r="AF104" s="380" t="str">
        <f>IF(バルブ!$R$25="無記号","",バルブ!$R$25)</f>
        <v/>
      </c>
      <c r="AG104" s="380" t="str">
        <f>IF(バルブ!$R$25="無記号","",バルブ!$R$25)</f>
        <v/>
      </c>
      <c r="AH104" s="380" t="str">
        <f>IF(バルブ!$R$25="無記号","",バルブ!$R$25)</f>
        <v/>
      </c>
      <c r="BB104" s="322"/>
      <c r="BC104" s="322"/>
      <c r="BD104" s="322"/>
      <c r="BE104" s="322"/>
      <c r="BF104" s="322"/>
      <c r="CI104" s="375">
        <v>52</v>
      </c>
      <c r="CJ104" s="377" t="s">
        <v>420</v>
      </c>
      <c r="CK104" s="38"/>
      <c r="CL104" s="38"/>
      <c r="CM104" s="38" t="str">
        <f t="shared" si="42"/>
        <v/>
      </c>
      <c r="CN104" s="393" t="s">
        <v>462</v>
      </c>
      <c r="CO104" s="295" t="str">
        <f t="shared" si="29"/>
        <v/>
      </c>
      <c r="CP104" s="295" t="str">
        <f t="shared" si="43"/>
        <v/>
      </c>
      <c r="CQ104" s="295" t="str">
        <f t="shared" si="44"/>
        <v/>
      </c>
      <c r="CR104" s="106" t="str">
        <f t="shared" si="48"/>
        <v/>
      </c>
      <c r="CS104" s="106" t="str">
        <f t="shared" si="48"/>
        <v/>
      </c>
      <c r="CT104" s="106" t="str">
        <f t="shared" si="48"/>
        <v/>
      </c>
      <c r="CU104" s="106" t="str">
        <f t="shared" si="48"/>
        <v/>
      </c>
      <c r="CV104" s="106" t="str">
        <f t="shared" si="48"/>
        <v/>
      </c>
      <c r="CW104" s="106" t="str">
        <f t="shared" si="48"/>
        <v/>
      </c>
      <c r="CX104" s="106" t="str">
        <f t="shared" si="48"/>
        <v/>
      </c>
      <c r="CY104" s="106" t="str">
        <f t="shared" si="48"/>
        <v/>
      </c>
      <c r="CZ104" s="106" t="str">
        <f t="shared" si="48"/>
        <v/>
      </c>
      <c r="DA104" s="106" t="str">
        <f t="shared" si="48"/>
        <v/>
      </c>
      <c r="DB104" s="106" t="str">
        <f t="shared" si="48"/>
        <v/>
      </c>
      <c r="DC104" s="106" t="str">
        <f t="shared" si="48"/>
        <v/>
      </c>
      <c r="DD104" s="106"/>
      <c r="DE104" s="106"/>
      <c r="DF104" s="106"/>
      <c r="DG104" s="106"/>
      <c r="DH104" s="106"/>
      <c r="DI104" s="106"/>
      <c r="DJ104" s="106"/>
      <c r="DK104" s="106"/>
      <c r="DL104" s="106"/>
      <c r="DM104" s="106"/>
      <c r="DN104" s="106"/>
      <c r="DO104" s="106"/>
      <c r="DP104" s="106" t="str">
        <f t="shared" si="31"/>
        <v/>
      </c>
      <c r="DQ104" s="375" t="str">
        <f t="shared" si="32"/>
        <v/>
      </c>
      <c r="DR104" s="375" t="str">
        <f t="shared" si="45"/>
        <v/>
      </c>
      <c r="DS104" s="375" t="str">
        <f t="shared" si="46"/>
        <v/>
      </c>
    </row>
    <row r="105" spans="1:123" s="375" customFormat="1" hidden="1" x14ac:dyDescent="0.15">
      <c r="K105" s="380" t="str">
        <f>IF(OR(K103="-B",K103=""),"","-K")</f>
        <v/>
      </c>
      <c r="L105" s="380" t="str">
        <f t="shared" ref="L105:V105" si="49">IF(OR(L103="-B",L103=""),"","-K")</f>
        <v/>
      </c>
      <c r="M105" s="380" t="str">
        <f t="shared" si="49"/>
        <v/>
      </c>
      <c r="N105" s="380" t="str">
        <f t="shared" si="49"/>
        <v/>
      </c>
      <c r="O105" s="380" t="str">
        <f t="shared" si="49"/>
        <v/>
      </c>
      <c r="P105" s="380" t="str">
        <f t="shared" si="49"/>
        <v/>
      </c>
      <c r="Q105" s="380" t="str">
        <f t="shared" si="49"/>
        <v/>
      </c>
      <c r="R105" s="380" t="str">
        <f t="shared" si="49"/>
        <v/>
      </c>
      <c r="S105" s="380" t="str">
        <f t="shared" si="49"/>
        <v/>
      </c>
      <c r="T105" s="380" t="str">
        <f t="shared" si="49"/>
        <v/>
      </c>
      <c r="U105" s="380" t="str">
        <f t="shared" si="49"/>
        <v/>
      </c>
      <c r="V105" s="380" t="str">
        <f t="shared" si="49"/>
        <v/>
      </c>
      <c r="W105" s="380"/>
      <c r="X105" s="380"/>
      <c r="Y105" s="380"/>
      <c r="Z105" s="380"/>
      <c r="AA105" s="380"/>
      <c r="AB105" s="380"/>
      <c r="AC105" s="380"/>
      <c r="AD105" s="380"/>
      <c r="AE105" s="380"/>
      <c r="AF105" s="380"/>
      <c r="AG105" s="380"/>
      <c r="AH105" s="380"/>
      <c r="BB105" s="322"/>
      <c r="BC105" s="322"/>
      <c r="BD105" s="322"/>
      <c r="BE105" s="322"/>
      <c r="BF105" s="322"/>
      <c r="CI105" s="375">
        <v>53</v>
      </c>
      <c r="CJ105" s="377" t="s">
        <v>421</v>
      </c>
      <c r="CK105" s="38"/>
      <c r="CL105" s="38"/>
      <c r="CM105" s="38" t="str">
        <f t="shared" si="42"/>
        <v/>
      </c>
      <c r="CN105" s="393" t="s">
        <v>459</v>
      </c>
      <c r="CO105" s="295" t="str">
        <f t="shared" si="29"/>
        <v/>
      </c>
      <c r="CP105" s="295" t="str">
        <f t="shared" si="43"/>
        <v/>
      </c>
      <c r="CQ105" s="295" t="str">
        <f t="shared" si="44"/>
        <v/>
      </c>
      <c r="CR105" s="106" t="str">
        <f t="shared" si="48"/>
        <v/>
      </c>
      <c r="CS105" s="106" t="str">
        <f t="shared" si="48"/>
        <v/>
      </c>
      <c r="CT105" s="106" t="str">
        <f t="shared" si="48"/>
        <v/>
      </c>
      <c r="CU105" s="106" t="str">
        <f t="shared" si="48"/>
        <v/>
      </c>
      <c r="CV105" s="106" t="str">
        <f t="shared" si="48"/>
        <v/>
      </c>
      <c r="CW105" s="106" t="str">
        <f t="shared" si="48"/>
        <v/>
      </c>
      <c r="CX105" s="106" t="str">
        <f t="shared" si="48"/>
        <v/>
      </c>
      <c r="CY105" s="106" t="str">
        <f t="shared" si="48"/>
        <v/>
      </c>
      <c r="CZ105" s="106" t="str">
        <f t="shared" si="48"/>
        <v/>
      </c>
      <c r="DA105" s="106" t="str">
        <f t="shared" si="48"/>
        <v/>
      </c>
      <c r="DB105" s="106" t="str">
        <f t="shared" si="48"/>
        <v/>
      </c>
      <c r="DC105" s="106" t="str">
        <f t="shared" si="48"/>
        <v/>
      </c>
      <c r="DD105" s="106"/>
      <c r="DE105" s="106"/>
      <c r="DF105" s="106"/>
      <c r="DG105" s="106"/>
      <c r="DH105" s="106"/>
      <c r="DI105" s="106"/>
      <c r="DJ105" s="106"/>
      <c r="DK105" s="106"/>
      <c r="DL105" s="106"/>
      <c r="DM105" s="106"/>
      <c r="DN105" s="106"/>
      <c r="DO105" s="106"/>
      <c r="DP105" s="106" t="str">
        <f t="shared" si="31"/>
        <v/>
      </c>
      <c r="DQ105" s="375" t="str">
        <f t="shared" si="32"/>
        <v/>
      </c>
      <c r="DR105" s="375" t="str">
        <f t="shared" si="45"/>
        <v/>
      </c>
      <c r="DS105" s="375" t="str">
        <f t="shared" si="46"/>
        <v/>
      </c>
    </row>
    <row r="106" spans="1:123" s="375" customFormat="1" hidden="1" x14ac:dyDescent="0.15">
      <c r="K106" s="380"/>
      <c r="L106" s="380"/>
      <c r="M106" s="380"/>
      <c r="N106" s="380"/>
      <c r="O106" s="380"/>
      <c r="P106" s="380"/>
      <c r="Q106" s="380"/>
      <c r="R106" s="380"/>
      <c r="S106" s="380"/>
      <c r="T106" s="380"/>
      <c r="U106" s="380"/>
      <c r="V106" s="380"/>
      <c r="W106" s="380"/>
      <c r="X106" s="380"/>
      <c r="Y106" s="380"/>
      <c r="Z106" s="380"/>
      <c r="AA106" s="380"/>
      <c r="AB106" s="380"/>
      <c r="AC106" s="380"/>
      <c r="AD106" s="380"/>
      <c r="AE106" s="380"/>
      <c r="AF106" s="380"/>
      <c r="AG106" s="380"/>
      <c r="AH106" s="380"/>
      <c r="BB106" s="322"/>
      <c r="BC106" s="322"/>
      <c r="BD106" s="322"/>
      <c r="BE106" s="322"/>
      <c r="BF106" s="322"/>
      <c r="CI106" s="375">
        <v>54</v>
      </c>
      <c r="CJ106" s="377" t="s">
        <v>406</v>
      </c>
      <c r="CK106" s="38"/>
      <c r="CL106" s="38"/>
      <c r="CM106" s="38" t="str">
        <f t="shared" si="42"/>
        <v/>
      </c>
      <c r="CN106" s="393" t="s">
        <v>456</v>
      </c>
      <c r="CO106" s="295" t="str">
        <f t="shared" si="29"/>
        <v/>
      </c>
      <c r="CP106" s="295" t="str">
        <f t="shared" si="43"/>
        <v/>
      </c>
      <c r="CQ106" s="295" t="str">
        <f t="shared" si="44"/>
        <v/>
      </c>
      <c r="CR106" s="106" t="str">
        <f t="shared" si="48"/>
        <v/>
      </c>
      <c r="CS106" s="106" t="str">
        <f t="shared" si="48"/>
        <v/>
      </c>
      <c r="CT106" s="106" t="str">
        <f t="shared" si="48"/>
        <v/>
      </c>
      <c r="CU106" s="106" t="str">
        <f t="shared" si="48"/>
        <v/>
      </c>
      <c r="CV106" s="106" t="str">
        <f t="shared" si="48"/>
        <v/>
      </c>
      <c r="CW106" s="106" t="str">
        <f t="shared" si="48"/>
        <v/>
      </c>
      <c r="CX106" s="106" t="str">
        <f t="shared" si="48"/>
        <v/>
      </c>
      <c r="CY106" s="106" t="str">
        <f t="shared" si="48"/>
        <v/>
      </c>
      <c r="CZ106" s="106" t="str">
        <f t="shared" si="48"/>
        <v/>
      </c>
      <c r="DA106" s="106" t="str">
        <f t="shared" si="48"/>
        <v/>
      </c>
      <c r="DB106" s="106" t="str">
        <f t="shared" si="48"/>
        <v/>
      </c>
      <c r="DC106" s="106" t="str">
        <f t="shared" si="48"/>
        <v/>
      </c>
      <c r="DD106" s="106"/>
      <c r="DE106" s="106"/>
      <c r="DF106" s="106"/>
      <c r="DG106" s="106"/>
      <c r="DH106" s="106"/>
      <c r="DI106" s="106"/>
      <c r="DJ106" s="106"/>
      <c r="DK106" s="106"/>
      <c r="DL106" s="106"/>
      <c r="DM106" s="106"/>
      <c r="DN106" s="106"/>
      <c r="DO106" s="106"/>
      <c r="DP106" s="106" t="str">
        <f t="shared" si="31"/>
        <v/>
      </c>
      <c r="DQ106" s="375" t="str">
        <f t="shared" si="32"/>
        <v/>
      </c>
      <c r="DR106" s="375" t="str">
        <f t="shared" si="45"/>
        <v/>
      </c>
      <c r="DS106" s="375" t="str">
        <f t="shared" si="46"/>
        <v/>
      </c>
    </row>
    <row r="107" spans="1:123" s="375" customFormat="1" hidden="1" x14ac:dyDescent="0.15">
      <c r="K107" s="380"/>
      <c r="L107" s="380"/>
      <c r="M107" s="380"/>
      <c r="N107" s="380"/>
      <c r="O107" s="380"/>
      <c r="P107" s="380"/>
      <c r="Q107" s="380"/>
      <c r="R107" s="380"/>
      <c r="S107" s="380"/>
      <c r="T107" s="380"/>
      <c r="U107" s="380"/>
      <c r="V107" s="380"/>
      <c r="W107" s="380"/>
      <c r="X107" s="380"/>
      <c r="Y107" s="380"/>
      <c r="Z107" s="380"/>
      <c r="AA107" s="380"/>
      <c r="AB107" s="380"/>
      <c r="AC107" s="380"/>
      <c r="AD107" s="380"/>
      <c r="AE107" s="380"/>
      <c r="AF107" s="380"/>
      <c r="AG107" s="380"/>
      <c r="AH107" s="380"/>
      <c r="BB107" s="322"/>
      <c r="BC107" s="322"/>
      <c r="BD107" s="322"/>
      <c r="BE107" s="322"/>
      <c r="BF107" s="322"/>
      <c r="CI107" s="375">
        <v>55</v>
      </c>
      <c r="CJ107" s="378" t="s">
        <v>423</v>
      </c>
      <c r="CK107" s="38"/>
      <c r="CL107" s="38"/>
      <c r="CM107" s="38" t="str">
        <f t="shared" si="42"/>
        <v/>
      </c>
      <c r="CN107" s="393" t="s">
        <v>454</v>
      </c>
      <c r="CO107" s="295" t="str">
        <f t="shared" si="29"/>
        <v/>
      </c>
      <c r="CP107" s="295" t="str">
        <f t="shared" si="43"/>
        <v/>
      </c>
      <c r="CQ107" s="295" t="str">
        <f t="shared" si="44"/>
        <v/>
      </c>
      <c r="CR107" s="106" t="str">
        <f t="shared" si="48"/>
        <v/>
      </c>
      <c r="CS107" s="106" t="str">
        <f t="shared" si="48"/>
        <v/>
      </c>
      <c r="CT107" s="106" t="str">
        <f t="shared" si="48"/>
        <v/>
      </c>
      <c r="CU107" s="106" t="str">
        <f t="shared" si="48"/>
        <v/>
      </c>
      <c r="CV107" s="106" t="str">
        <f t="shared" si="48"/>
        <v/>
      </c>
      <c r="CW107" s="106" t="str">
        <f t="shared" si="48"/>
        <v/>
      </c>
      <c r="CX107" s="106" t="str">
        <f t="shared" si="48"/>
        <v/>
      </c>
      <c r="CY107" s="106" t="str">
        <f t="shared" si="48"/>
        <v/>
      </c>
      <c r="CZ107" s="106" t="str">
        <f t="shared" si="48"/>
        <v/>
      </c>
      <c r="DA107" s="106" t="str">
        <f t="shared" si="48"/>
        <v/>
      </c>
      <c r="DB107" s="106" t="str">
        <f t="shared" si="48"/>
        <v/>
      </c>
      <c r="DC107" s="106" t="str">
        <f t="shared" si="48"/>
        <v/>
      </c>
      <c r="DD107" s="106"/>
      <c r="DE107" s="106"/>
      <c r="DF107" s="106"/>
      <c r="DG107" s="106"/>
      <c r="DH107" s="106"/>
      <c r="DI107" s="106"/>
      <c r="DJ107" s="106"/>
      <c r="DK107" s="106"/>
      <c r="DL107" s="106"/>
      <c r="DM107" s="106"/>
      <c r="DN107" s="106"/>
      <c r="DO107" s="106"/>
      <c r="DP107" s="106" t="str">
        <f t="shared" si="31"/>
        <v/>
      </c>
      <c r="DQ107" s="375" t="str">
        <f t="shared" si="32"/>
        <v/>
      </c>
      <c r="DR107" s="375" t="str">
        <f t="shared" si="45"/>
        <v/>
      </c>
      <c r="DS107" s="375" t="str">
        <f t="shared" si="46"/>
        <v/>
      </c>
    </row>
    <row r="108" spans="1:123" s="375" customFormat="1" hidden="1" x14ac:dyDescent="0.15">
      <c r="K108" s="380"/>
      <c r="L108" s="380"/>
      <c r="M108" s="380"/>
      <c r="N108" s="380"/>
      <c r="O108" s="380"/>
      <c r="P108" s="380"/>
      <c r="Q108" s="380"/>
      <c r="R108" s="380"/>
      <c r="S108" s="380"/>
      <c r="T108" s="380"/>
      <c r="U108" s="380"/>
      <c r="V108" s="380"/>
      <c r="W108" s="380"/>
      <c r="X108" s="380"/>
      <c r="Y108" s="380"/>
      <c r="Z108" s="380"/>
      <c r="AA108" s="380"/>
      <c r="AB108" s="380"/>
      <c r="AC108" s="380"/>
      <c r="AD108" s="380"/>
      <c r="AE108" s="380"/>
      <c r="AF108" s="380"/>
      <c r="AG108" s="380"/>
      <c r="AH108" s="380"/>
      <c r="BB108" s="322"/>
      <c r="BC108" s="322"/>
      <c r="BD108" s="322"/>
      <c r="BE108" s="322"/>
      <c r="BF108" s="322"/>
      <c r="CI108" s="375">
        <v>56</v>
      </c>
      <c r="CJ108" s="377" t="s">
        <v>425</v>
      </c>
      <c r="CK108" s="38"/>
      <c r="CL108" s="38"/>
      <c r="CM108" s="38" t="str">
        <f t="shared" si="42"/>
        <v/>
      </c>
      <c r="CN108" s="393" t="s">
        <v>734</v>
      </c>
      <c r="CO108" s="295" t="str">
        <f t="shared" si="29"/>
        <v/>
      </c>
      <c r="CP108" s="295" t="str">
        <f t="shared" si="43"/>
        <v/>
      </c>
      <c r="CQ108" s="295" t="str">
        <f t="shared" si="44"/>
        <v/>
      </c>
      <c r="CR108" s="106" t="str">
        <f t="shared" si="48"/>
        <v/>
      </c>
      <c r="CS108" s="106" t="str">
        <f t="shared" si="48"/>
        <v/>
      </c>
      <c r="CT108" s="106" t="str">
        <f t="shared" si="48"/>
        <v/>
      </c>
      <c r="CU108" s="106" t="str">
        <f t="shared" si="48"/>
        <v/>
      </c>
      <c r="CV108" s="106" t="str">
        <f t="shared" si="48"/>
        <v/>
      </c>
      <c r="CW108" s="106" t="str">
        <f t="shared" si="48"/>
        <v/>
      </c>
      <c r="CX108" s="106" t="str">
        <f t="shared" si="48"/>
        <v/>
      </c>
      <c r="CY108" s="106" t="str">
        <f t="shared" si="48"/>
        <v/>
      </c>
      <c r="CZ108" s="106" t="str">
        <f t="shared" si="48"/>
        <v/>
      </c>
      <c r="DA108" s="106" t="str">
        <f t="shared" si="48"/>
        <v/>
      </c>
      <c r="DB108" s="106" t="str">
        <f t="shared" si="48"/>
        <v/>
      </c>
      <c r="DC108" s="106" t="str">
        <f t="shared" si="48"/>
        <v/>
      </c>
      <c r="DD108" s="106"/>
      <c r="DE108" s="106"/>
      <c r="DF108" s="106"/>
      <c r="DG108" s="106"/>
      <c r="DH108" s="106"/>
      <c r="DI108" s="106"/>
      <c r="DJ108" s="106"/>
      <c r="DK108" s="106"/>
      <c r="DL108" s="106"/>
      <c r="DM108" s="106"/>
      <c r="DN108" s="106"/>
      <c r="DO108" s="106"/>
      <c r="DP108" s="106" t="str">
        <f t="shared" si="31"/>
        <v/>
      </c>
      <c r="DQ108" s="375" t="str">
        <f t="shared" si="32"/>
        <v/>
      </c>
      <c r="DR108" s="375" t="str">
        <f t="shared" si="45"/>
        <v/>
      </c>
      <c r="DS108" s="375" t="str">
        <f t="shared" si="46"/>
        <v/>
      </c>
    </row>
    <row r="109" spans="1:123" s="375" customFormat="1" hidden="1" x14ac:dyDescent="0.15">
      <c r="BB109" s="322"/>
      <c r="BC109" s="322"/>
      <c r="BD109" s="322"/>
      <c r="BE109" s="322"/>
      <c r="BF109" s="322"/>
      <c r="CI109" s="375">
        <v>57</v>
      </c>
      <c r="CJ109" s="377" t="s">
        <v>658</v>
      </c>
      <c r="CK109" s="38"/>
      <c r="CL109" s="38"/>
      <c r="CM109" s="38" t="str">
        <f t="shared" si="42"/>
        <v/>
      </c>
      <c r="CN109" s="393" t="s">
        <v>467</v>
      </c>
      <c r="CO109" s="295" t="str">
        <f t="shared" si="29"/>
        <v/>
      </c>
      <c r="CP109" s="295" t="str">
        <f t="shared" si="43"/>
        <v/>
      </c>
      <c r="CQ109" s="295" t="str">
        <f t="shared" si="44"/>
        <v/>
      </c>
      <c r="CR109" s="106" t="str">
        <f t="shared" si="48"/>
        <v/>
      </c>
      <c r="CS109" s="106" t="str">
        <f t="shared" si="48"/>
        <v/>
      </c>
      <c r="CT109" s="106" t="str">
        <f t="shared" si="48"/>
        <v/>
      </c>
      <c r="CU109" s="106" t="str">
        <f t="shared" si="48"/>
        <v/>
      </c>
      <c r="CV109" s="106" t="str">
        <f t="shared" si="48"/>
        <v/>
      </c>
      <c r="CW109" s="106" t="str">
        <f t="shared" si="48"/>
        <v/>
      </c>
      <c r="CX109" s="106" t="str">
        <f t="shared" si="48"/>
        <v/>
      </c>
      <c r="CY109" s="106" t="str">
        <f t="shared" si="48"/>
        <v/>
      </c>
      <c r="CZ109" s="106" t="str">
        <f t="shared" si="48"/>
        <v/>
      </c>
      <c r="DA109" s="106" t="str">
        <f t="shared" si="48"/>
        <v/>
      </c>
      <c r="DB109" s="106" t="str">
        <f t="shared" si="48"/>
        <v/>
      </c>
      <c r="DC109" s="106" t="str">
        <f t="shared" si="48"/>
        <v/>
      </c>
      <c r="DD109" s="106"/>
      <c r="DE109" s="106"/>
      <c r="DF109" s="106"/>
      <c r="DG109" s="106"/>
      <c r="DH109" s="106"/>
      <c r="DI109" s="106"/>
      <c r="DJ109" s="106"/>
      <c r="DK109" s="106"/>
      <c r="DL109" s="106"/>
      <c r="DM109" s="106"/>
      <c r="DN109" s="106"/>
      <c r="DO109" s="106"/>
      <c r="DP109" s="106" t="str">
        <f t="shared" si="31"/>
        <v/>
      </c>
      <c r="DQ109" s="375" t="str">
        <f t="shared" si="32"/>
        <v/>
      </c>
      <c r="DR109" s="375" t="str">
        <f t="shared" si="45"/>
        <v/>
      </c>
      <c r="DS109" s="375" t="str">
        <f t="shared" si="46"/>
        <v/>
      </c>
    </row>
    <row r="110" spans="1:123" s="375" customFormat="1" hidden="1" x14ac:dyDescent="0.15">
      <c r="BB110" s="322"/>
      <c r="BC110" s="322"/>
      <c r="BD110" s="322"/>
      <c r="BE110" s="322"/>
      <c r="BF110" s="322"/>
      <c r="CI110" s="375">
        <v>58</v>
      </c>
      <c r="CJ110" s="377" t="s">
        <v>659</v>
      </c>
      <c r="CK110" s="38"/>
      <c r="CL110" s="38"/>
      <c r="CM110" s="38" t="str">
        <f t="shared" si="42"/>
        <v/>
      </c>
      <c r="CN110" s="393" t="s">
        <v>464</v>
      </c>
      <c r="CO110" s="295" t="str">
        <f t="shared" si="29"/>
        <v/>
      </c>
      <c r="CP110" s="295" t="str">
        <f t="shared" si="43"/>
        <v/>
      </c>
      <c r="CQ110" s="295" t="str">
        <f t="shared" si="44"/>
        <v/>
      </c>
      <c r="CR110" s="106" t="str">
        <f t="shared" si="48"/>
        <v/>
      </c>
      <c r="CS110" s="106" t="str">
        <f t="shared" si="48"/>
        <v/>
      </c>
      <c r="CT110" s="106" t="str">
        <f t="shared" si="48"/>
        <v/>
      </c>
      <c r="CU110" s="106" t="str">
        <f t="shared" si="48"/>
        <v/>
      </c>
      <c r="CV110" s="106" t="str">
        <f t="shared" si="48"/>
        <v/>
      </c>
      <c r="CW110" s="106" t="str">
        <f t="shared" si="48"/>
        <v/>
      </c>
      <c r="CX110" s="106" t="str">
        <f t="shared" si="48"/>
        <v/>
      </c>
      <c r="CY110" s="106" t="str">
        <f t="shared" si="48"/>
        <v/>
      </c>
      <c r="CZ110" s="106" t="str">
        <f t="shared" si="48"/>
        <v/>
      </c>
      <c r="DA110" s="106" t="str">
        <f t="shared" si="48"/>
        <v/>
      </c>
      <c r="DB110" s="106" t="str">
        <f t="shared" si="48"/>
        <v/>
      </c>
      <c r="DC110" s="106" t="str">
        <f t="shared" si="48"/>
        <v/>
      </c>
      <c r="DD110" s="106"/>
      <c r="DE110" s="106"/>
      <c r="DF110" s="106"/>
      <c r="DG110" s="106"/>
      <c r="DH110" s="106"/>
      <c r="DI110" s="106"/>
      <c r="DJ110" s="106"/>
      <c r="DK110" s="106"/>
      <c r="DL110" s="106"/>
      <c r="DM110" s="106"/>
      <c r="DN110" s="106"/>
      <c r="DO110" s="106"/>
      <c r="DP110" s="106" t="str">
        <f t="shared" si="31"/>
        <v/>
      </c>
      <c r="DQ110" s="375" t="str">
        <f t="shared" si="32"/>
        <v/>
      </c>
      <c r="DR110" s="375" t="str">
        <f t="shared" si="45"/>
        <v/>
      </c>
      <c r="DS110" s="375" t="str">
        <f t="shared" si="46"/>
        <v/>
      </c>
    </row>
    <row r="111" spans="1:123" s="375" customFormat="1" hidden="1" x14ac:dyDescent="0.15">
      <c r="A111" s="12"/>
      <c r="BB111" s="322"/>
      <c r="BC111" s="322"/>
      <c r="BD111" s="322"/>
      <c r="BE111" s="322"/>
      <c r="BF111" s="322"/>
      <c r="CI111" s="375">
        <v>59</v>
      </c>
      <c r="CJ111" s="377" t="s">
        <v>660</v>
      </c>
      <c r="CK111" s="38"/>
      <c r="CL111" s="38"/>
      <c r="CM111" s="38" t="str">
        <f t="shared" si="42"/>
        <v/>
      </c>
      <c r="CN111" s="393" t="s">
        <v>461</v>
      </c>
      <c r="CO111" s="295" t="str">
        <f t="shared" si="29"/>
        <v/>
      </c>
      <c r="CP111" s="295" t="str">
        <f t="shared" si="43"/>
        <v/>
      </c>
      <c r="CQ111" s="295" t="str">
        <f t="shared" si="44"/>
        <v/>
      </c>
      <c r="CR111" s="106" t="str">
        <f t="shared" si="48"/>
        <v/>
      </c>
      <c r="CS111" s="106" t="str">
        <f t="shared" si="48"/>
        <v/>
      </c>
      <c r="CT111" s="106" t="str">
        <f t="shared" si="48"/>
        <v/>
      </c>
      <c r="CU111" s="106" t="str">
        <f t="shared" si="48"/>
        <v/>
      </c>
      <c r="CV111" s="106" t="str">
        <f t="shared" si="48"/>
        <v/>
      </c>
      <c r="CW111" s="106" t="str">
        <f t="shared" si="48"/>
        <v/>
      </c>
      <c r="CX111" s="106" t="str">
        <f t="shared" si="48"/>
        <v/>
      </c>
      <c r="CY111" s="106" t="str">
        <f t="shared" si="48"/>
        <v/>
      </c>
      <c r="CZ111" s="106" t="str">
        <f t="shared" si="48"/>
        <v/>
      </c>
      <c r="DA111" s="106" t="str">
        <f t="shared" si="48"/>
        <v/>
      </c>
      <c r="DB111" s="106" t="str">
        <f t="shared" si="48"/>
        <v/>
      </c>
      <c r="DC111" s="106" t="str">
        <f t="shared" si="48"/>
        <v/>
      </c>
      <c r="DD111" s="106"/>
      <c r="DE111" s="106"/>
      <c r="DF111" s="106"/>
      <c r="DG111" s="106"/>
      <c r="DH111" s="106"/>
      <c r="DI111" s="106"/>
      <c r="DJ111" s="106"/>
      <c r="DK111" s="106"/>
      <c r="DL111" s="106"/>
      <c r="DM111" s="106"/>
      <c r="DN111" s="106"/>
      <c r="DO111" s="106"/>
      <c r="DP111" s="106" t="str">
        <f t="shared" si="31"/>
        <v/>
      </c>
      <c r="DQ111" s="375" t="str">
        <f t="shared" si="32"/>
        <v/>
      </c>
      <c r="DR111" s="375" t="str">
        <f t="shared" si="45"/>
        <v/>
      </c>
      <c r="DS111" s="375" t="str">
        <f t="shared" si="46"/>
        <v/>
      </c>
    </row>
    <row r="112" spans="1:123" s="375" customFormat="1" ht="13.5" hidden="1" customHeight="1" x14ac:dyDescent="0.15">
      <c r="BB112" s="322"/>
      <c r="BC112" s="322"/>
      <c r="BD112" s="322"/>
      <c r="BE112" s="322"/>
      <c r="BF112" s="322"/>
      <c r="CI112" s="375">
        <v>60</v>
      </c>
      <c r="CJ112" s="377" t="s">
        <v>661</v>
      </c>
      <c r="CK112" s="38"/>
      <c r="CL112" s="38"/>
      <c r="CM112" s="38" t="str">
        <f t="shared" si="42"/>
        <v/>
      </c>
      <c r="CN112" s="393" t="s">
        <v>458</v>
      </c>
      <c r="CO112" s="295" t="str">
        <f t="shared" si="29"/>
        <v/>
      </c>
      <c r="CP112" s="295" t="str">
        <f t="shared" si="43"/>
        <v/>
      </c>
      <c r="CQ112" s="295" t="str">
        <f t="shared" si="44"/>
        <v/>
      </c>
      <c r="CR112" s="106" t="str">
        <f t="shared" si="48"/>
        <v/>
      </c>
      <c r="CS112" s="106" t="str">
        <f t="shared" si="48"/>
        <v/>
      </c>
      <c r="CT112" s="106" t="str">
        <f t="shared" si="48"/>
        <v/>
      </c>
      <c r="CU112" s="106" t="str">
        <f t="shared" si="48"/>
        <v/>
      </c>
      <c r="CV112" s="106" t="str">
        <f t="shared" si="48"/>
        <v/>
      </c>
      <c r="CW112" s="106" t="str">
        <f t="shared" si="48"/>
        <v/>
      </c>
      <c r="CX112" s="106" t="str">
        <f t="shared" si="48"/>
        <v/>
      </c>
      <c r="CY112" s="106" t="str">
        <f t="shared" si="48"/>
        <v/>
      </c>
      <c r="CZ112" s="106" t="str">
        <f t="shared" si="48"/>
        <v/>
      </c>
      <c r="DA112" s="106" t="str">
        <f t="shared" si="48"/>
        <v/>
      </c>
      <c r="DB112" s="106" t="str">
        <f t="shared" si="48"/>
        <v/>
      </c>
      <c r="DC112" s="106" t="str">
        <f t="shared" si="48"/>
        <v/>
      </c>
      <c r="DD112" s="106"/>
      <c r="DE112" s="106"/>
      <c r="DF112" s="106"/>
      <c r="DG112" s="106"/>
      <c r="DH112" s="106"/>
      <c r="DI112" s="106"/>
      <c r="DJ112" s="106"/>
      <c r="DK112" s="106"/>
      <c r="DL112" s="106"/>
      <c r="DM112" s="106"/>
      <c r="DN112" s="106"/>
      <c r="DO112" s="106"/>
      <c r="DP112" s="106" t="str">
        <f t="shared" si="31"/>
        <v/>
      </c>
      <c r="DQ112" s="375" t="str">
        <f t="shared" si="32"/>
        <v/>
      </c>
      <c r="DR112" s="375" t="str">
        <f t="shared" si="45"/>
        <v/>
      </c>
      <c r="DS112" s="375" t="str">
        <f t="shared" si="46"/>
        <v/>
      </c>
    </row>
    <row r="113" spans="2:123" s="375" customFormat="1" ht="13.5" hidden="1" customHeight="1" x14ac:dyDescent="0.15">
      <c r="BB113" s="322"/>
      <c r="BC113" s="322"/>
      <c r="BD113" s="322"/>
      <c r="BE113" s="322"/>
      <c r="BF113" s="322"/>
      <c r="CI113" s="375">
        <v>61</v>
      </c>
      <c r="CJ113" s="377" t="s">
        <v>308</v>
      </c>
      <c r="CK113" s="38"/>
      <c r="CL113" s="38"/>
      <c r="CM113" s="38" t="str">
        <f t="shared" si="42"/>
        <v/>
      </c>
      <c r="CN113" s="393" t="s">
        <v>431</v>
      </c>
      <c r="CO113" s="295" t="str">
        <f t="shared" si="29"/>
        <v/>
      </c>
      <c r="CP113" s="295" t="str">
        <f t="shared" si="43"/>
        <v/>
      </c>
      <c r="CQ113" s="295" t="str">
        <f t="shared" si="44"/>
        <v/>
      </c>
      <c r="CR113" s="106" t="str">
        <f t="shared" si="48"/>
        <v/>
      </c>
      <c r="CS113" s="106" t="str">
        <f t="shared" si="48"/>
        <v/>
      </c>
      <c r="CT113" s="106" t="str">
        <f t="shared" si="48"/>
        <v/>
      </c>
      <c r="CU113" s="106" t="str">
        <f t="shared" si="48"/>
        <v/>
      </c>
      <c r="CV113" s="106" t="str">
        <f t="shared" si="48"/>
        <v/>
      </c>
      <c r="CW113" s="106" t="str">
        <f t="shared" si="48"/>
        <v/>
      </c>
      <c r="CX113" s="106" t="str">
        <f t="shared" si="48"/>
        <v/>
      </c>
      <c r="CY113" s="106" t="str">
        <f t="shared" si="48"/>
        <v/>
      </c>
      <c r="CZ113" s="106" t="str">
        <f t="shared" si="48"/>
        <v/>
      </c>
      <c r="DA113" s="106" t="str">
        <f t="shared" si="48"/>
        <v/>
      </c>
      <c r="DB113" s="106" t="str">
        <f t="shared" si="48"/>
        <v/>
      </c>
      <c r="DC113" s="106" t="str">
        <f t="shared" si="48"/>
        <v/>
      </c>
      <c r="DD113" s="106"/>
      <c r="DE113" s="106"/>
      <c r="DF113" s="106"/>
      <c r="DG113" s="106"/>
      <c r="DH113" s="106"/>
      <c r="DI113" s="106"/>
      <c r="DJ113" s="106"/>
      <c r="DK113" s="106"/>
      <c r="DL113" s="106"/>
      <c r="DM113" s="106"/>
      <c r="DN113" s="106"/>
      <c r="DO113" s="106"/>
      <c r="DP113" s="106" t="str">
        <f t="shared" si="31"/>
        <v/>
      </c>
      <c r="DQ113" s="375" t="str">
        <f t="shared" si="32"/>
        <v/>
      </c>
      <c r="DR113" s="375" t="str">
        <f t="shared" si="45"/>
        <v/>
      </c>
      <c r="DS113" s="375" t="str">
        <f t="shared" si="46"/>
        <v/>
      </c>
    </row>
    <row r="114" spans="2:123" s="375" customFormat="1" ht="3.75" hidden="1" customHeight="1" x14ac:dyDescent="0.15">
      <c r="BB114" s="322"/>
      <c r="BC114" s="322"/>
      <c r="BD114" s="322"/>
      <c r="BE114" s="322"/>
      <c r="BF114" s="322"/>
      <c r="CI114" s="375">
        <v>62</v>
      </c>
      <c r="CJ114" s="378" t="s">
        <v>656</v>
      </c>
      <c r="CK114" s="38"/>
      <c r="CL114" s="38"/>
      <c r="CM114" s="38" t="str">
        <f t="shared" si="42"/>
        <v/>
      </c>
      <c r="CN114" s="393" t="s">
        <v>754</v>
      </c>
      <c r="CO114" s="295" t="str">
        <f t="shared" si="29"/>
        <v/>
      </c>
      <c r="CP114" s="295" t="str">
        <f t="shared" si="43"/>
        <v/>
      </c>
      <c r="CQ114" s="295" t="str">
        <f t="shared" si="44"/>
        <v/>
      </c>
      <c r="CR114" s="106" t="str">
        <f t="shared" si="48"/>
        <v/>
      </c>
      <c r="CS114" s="106" t="str">
        <f t="shared" si="48"/>
        <v/>
      </c>
      <c r="CT114" s="106" t="str">
        <f t="shared" si="48"/>
        <v/>
      </c>
      <c r="CU114" s="106" t="str">
        <f t="shared" si="48"/>
        <v/>
      </c>
      <c r="CV114" s="106" t="str">
        <f t="shared" si="48"/>
        <v/>
      </c>
      <c r="CW114" s="106" t="str">
        <f t="shared" si="48"/>
        <v/>
      </c>
      <c r="CX114" s="106" t="str">
        <f t="shared" si="48"/>
        <v/>
      </c>
      <c r="CY114" s="106" t="str">
        <f t="shared" si="48"/>
        <v/>
      </c>
      <c r="CZ114" s="106" t="str">
        <f t="shared" si="48"/>
        <v/>
      </c>
      <c r="DA114" s="106" t="str">
        <f t="shared" si="48"/>
        <v/>
      </c>
      <c r="DB114" s="106" t="str">
        <f t="shared" si="48"/>
        <v/>
      </c>
      <c r="DC114" s="106" t="str">
        <f t="shared" si="48"/>
        <v/>
      </c>
      <c r="DD114" s="106"/>
      <c r="DE114" s="106"/>
      <c r="DF114" s="106"/>
      <c r="DG114" s="106"/>
      <c r="DH114" s="106"/>
      <c r="DI114" s="106"/>
      <c r="DJ114" s="106"/>
      <c r="DK114" s="106"/>
      <c r="DL114" s="106"/>
      <c r="DM114" s="106"/>
      <c r="DN114" s="106"/>
      <c r="DO114" s="106"/>
      <c r="DP114" s="106" t="str">
        <f t="shared" si="31"/>
        <v/>
      </c>
      <c r="DQ114" s="375" t="str">
        <f t="shared" si="32"/>
        <v/>
      </c>
      <c r="DR114" s="375" t="str">
        <f t="shared" si="45"/>
        <v/>
      </c>
      <c r="DS114" s="375" t="str">
        <f t="shared" si="46"/>
        <v/>
      </c>
    </row>
    <row r="115" spans="2:123" s="375" customFormat="1" hidden="1" x14ac:dyDescent="0.15">
      <c r="BB115" s="322"/>
      <c r="BC115" s="322"/>
      <c r="BD115" s="322"/>
      <c r="BE115" s="322"/>
      <c r="BF115" s="322"/>
      <c r="CI115" s="375">
        <v>63</v>
      </c>
      <c r="CJ115" s="377" t="s">
        <v>652</v>
      </c>
      <c r="CK115" s="38"/>
      <c r="CL115" s="38"/>
      <c r="CM115" s="38" t="str">
        <f t="shared" si="42"/>
        <v/>
      </c>
      <c r="CN115" s="393" t="s">
        <v>432</v>
      </c>
      <c r="CO115" s="295" t="str">
        <f t="shared" si="29"/>
        <v/>
      </c>
      <c r="CP115" s="295" t="str">
        <f t="shared" si="43"/>
        <v/>
      </c>
      <c r="CQ115" s="295" t="str">
        <f t="shared" si="44"/>
        <v/>
      </c>
      <c r="CR115" s="106" t="str">
        <f t="shared" si="48"/>
        <v/>
      </c>
      <c r="CS115" s="106" t="str">
        <f t="shared" si="48"/>
        <v/>
      </c>
      <c r="CT115" s="106" t="str">
        <f t="shared" si="48"/>
        <v/>
      </c>
      <c r="CU115" s="106" t="str">
        <f t="shared" si="48"/>
        <v/>
      </c>
      <c r="CV115" s="106" t="str">
        <f t="shared" si="48"/>
        <v/>
      </c>
      <c r="CW115" s="106" t="str">
        <f t="shared" si="48"/>
        <v/>
      </c>
      <c r="CX115" s="106" t="str">
        <f t="shared" si="48"/>
        <v/>
      </c>
      <c r="CY115" s="106" t="str">
        <f t="shared" si="48"/>
        <v/>
      </c>
      <c r="CZ115" s="106" t="str">
        <f t="shared" si="48"/>
        <v/>
      </c>
      <c r="DA115" s="106" t="str">
        <f t="shared" si="48"/>
        <v/>
      </c>
      <c r="DB115" s="106" t="str">
        <f t="shared" si="48"/>
        <v/>
      </c>
      <c r="DC115" s="106" t="str">
        <f t="shared" si="48"/>
        <v/>
      </c>
      <c r="DD115" s="106"/>
      <c r="DE115" s="106"/>
      <c r="DF115" s="106"/>
      <c r="DG115" s="106"/>
      <c r="DH115" s="106"/>
      <c r="DI115" s="106"/>
      <c r="DJ115" s="106"/>
      <c r="DK115" s="106"/>
      <c r="DL115" s="106"/>
      <c r="DM115" s="106"/>
      <c r="DN115" s="106"/>
      <c r="DO115" s="106"/>
      <c r="DP115" s="106" t="str">
        <f t="shared" si="31"/>
        <v/>
      </c>
      <c r="DQ115" s="375" t="str">
        <f t="shared" si="32"/>
        <v/>
      </c>
      <c r="DR115" s="375" t="str">
        <f t="shared" si="45"/>
        <v/>
      </c>
      <c r="DS115" s="375" t="str">
        <f t="shared" si="46"/>
        <v/>
      </c>
    </row>
    <row r="116" spans="2:123" s="375" customFormat="1" ht="3.75" hidden="1" customHeight="1" x14ac:dyDescent="0.15">
      <c r="BB116" s="322"/>
      <c r="BC116" s="322"/>
      <c r="BD116" s="322"/>
      <c r="BE116" s="322"/>
      <c r="BF116" s="322"/>
      <c r="CI116" s="375">
        <v>64</v>
      </c>
      <c r="CJ116" s="377" t="s">
        <v>657</v>
      </c>
      <c r="CK116" s="38"/>
      <c r="CL116" s="38"/>
      <c r="CM116" s="38" t="str">
        <f t="shared" si="42"/>
        <v/>
      </c>
      <c r="CN116" s="393" t="s">
        <v>735</v>
      </c>
      <c r="CO116" s="295" t="str">
        <f t="shared" si="29"/>
        <v/>
      </c>
      <c r="CP116" s="295" t="str">
        <f t="shared" si="43"/>
        <v/>
      </c>
      <c r="CQ116" s="295" t="str">
        <f t="shared" si="44"/>
        <v/>
      </c>
      <c r="CR116" s="106" t="str">
        <f t="shared" si="48"/>
        <v/>
      </c>
      <c r="CS116" s="106" t="str">
        <f t="shared" si="48"/>
        <v/>
      </c>
      <c r="CT116" s="106" t="str">
        <f t="shared" si="48"/>
        <v/>
      </c>
      <c r="CU116" s="106" t="str">
        <f t="shared" si="48"/>
        <v/>
      </c>
      <c r="CV116" s="106" t="str">
        <f t="shared" si="48"/>
        <v/>
      </c>
      <c r="CW116" s="106" t="str">
        <f t="shared" si="48"/>
        <v/>
      </c>
      <c r="CX116" s="106" t="str">
        <f t="shared" si="48"/>
        <v/>
      </c>
      <c r="CY116" s="106" t="str">
        <f t="shared" si="48"/>
        <v/>
      </c>
      <c r="CZ116" s="106" t="str">
        <f t="shared" si="48"/>
        <v/>
      </c>
      <c r="DA116" s="106" t="str">
        <f t="shared" si="48"/>
        <v/>
      </c>
      <c r="DB116" s="106" t="str">
        <f t="shared" si="48"/>
        <v/>
      </c>
      <c r="DC116" s="106" t="str">
        <f t="shared" si="48"/>
        <v/>
      </c>
      <c r="DD116" s="106"/>
      <c r="DE116" s="106"/>
      <c r="DF116" s="106"/>
      <c r="DG116" s="106"/>
      <c r="DH116" s="106"/>
      <c r="DI116" s="106"/>
      <c r="DJ116" s="106"/>
      <c r="DK116" s="106"/>
      <c r="DL116" s="106"/>
      <c r="DM116" s="106"/>
      <c r="DN116" s="106"/>
      <c r="DO116" s="106"/>
      <c r="DP116" s="106" t="str">
        <f t="shared" si="31"/>
        <v/>
      </c>
      <c r="DQ116" s="375" t="str">
        <f t="shared" si="32"/>
        <v/>
      </c>
      <c r="DR116" s="375" t="str">
        <f t="shared" si="45"/>
        <v/>
      </c>
      <c r="DS116" s="375" t="str">
        <f t="shared" si="46"/>
        <v/>
      </c>
    </row>
    <row r="117" spans="2:123" s="375" customFormat="1" ht="13.5" hidden="1" customHeight="1" x14ac:dyDescent="0.15">
      <c r="BB117" s="322"/>
      <c r="BC117" s="322"/>
      <c r="BD117" s="322"/>
      <c r="BE117" s="322"/>
      <c r="BF117" s="322"/>
      <c r="CI117" s="375">
        <v>65</v>
      </c>
      <c r="CJ117" s="377" t="s">
        <v>653</v>
      </c>
      <c r="CK117" s="38"/>
      <c r="CL117" s="38"/>
      <c r="CM117" s="38" t="str">
        <f t="shared" si="42"/>
        <v/>
      </c>
      <c r="CN117" s="393" t="s">
        <v>738</v>
      </c>
      <c r="CO117" s="295" t="str">
        <f t="shared" si="29"/>
        <v/>
      </c>
      <c r="CP117" s="295" t="str">
        <f t="shared" si="43"/>
        <v/>
      </c>
      <c r="CQ117" s="295" t="str">
        <f t="shared" si="44"/>
        <v/>
      </c>
      <c r="CR117" s="106" t="str">
        <f t="shared" si="48"/>
        <v/>
      </c>
      <c r="CS117" s="106" t="str">
        <f t="shared" si="48"/>
        <v/>
      </c>
      <c r="CT117" s="106" t="str">
        <f t="shared" si="48"/>
        <v/>
      </c>
      <c r="CU117" s="106" t="str">
        <f t="shared" si="48"/>
        <v/>
      </c>
      <c r="CV117" s="106" t="str">
        <f t="shared" si="48"/>
        <v/>
      </c>
      <c r="CW117" s="106" t="str">
        <f t="shared" si="48"/>
        <v/>
      </c>
      <c r="CX117" s="106" t="str">
        <f t="shared" si="48"/>
        <v/>
      </c>
      <c r="CY117" s="106" t="str">
        <f t="shared" si="48"/>
        <v/>
      </c>
      <c r="CZ117" s="106" t="str">
        <f t="shared" si="48"/>
        <v/>
      </c>
      <c r="DA117" s="106" t="str">
        <f t="shared" si="48"/>
        <v/>
      </c>
      <c r="DB117" s="106" t="str">
        <f t="shared" si="48"/>
        <v/>
      </c>
      <c r="DC117" s="106" t="str">
        <f t="shared" si="48"/>
        <v/>
      </c>
      <c r="DD117" s="106"/>
      <c r="DE117" s="106"/>
      <c r="DF117" s="106"/>
      <c r="DG117" s="106"/>
      <c r="DH117" s="106"/>
      <c r="DI117" s="106"/>
      <c r="DJ117" s="106"/>
      <c r="DK117" s="106"/>
      <c r="DL117" s="106"/>
      <c r="DM117" s="106"/>
      <c r="DN117" s="106"/>
      <c r="DO117" s="106"/>
      <c r="DP117" s="106" t="str">
        <f t="shared" si="31"/>
        <v/>
      </c>
      <c r="DQ117" s="375" t="str">
        <f t="shared" si="32"/>
        <v/>
      </c>
      <c r="DR117" s="375" t="str">
        <f t="shared" si="45"/>
        <v/>
      </c>
      <c r="DS117" s="375" t="str">
        <f t="shared" si="46"/>
        <v/>
      </c>
    </row>
    <row r="118" spans="2:123" s="375" customFormat="1" ht="12" hidden="1" customHeight="1" x14ac:dyDescent="0.15">
      <c r="BB118" s="322"/>
      <c r="BC118" s="322"/>
      <c r="BD118" s="322"/>
      <c r="BE118" s="322"/>
      <c r="BF118" s="322"/>
      <c r="CI118" s="375">
        <v>66</v>
      </c>
      <c r="CJ118" s="377" t="s">
        <v>668</v>
      </c>
      <c r="CK118" s="38"/>
      <c r="CL118" s="38"/>
      <c r="CM118" s="38" t="str">
        <f t="shared" si="42"/>
        <v/>
      </c>
      <c r="CN118" s="393" t="s">
        <v>739</v>
      </c>
      <c r="CO118" s="295" t="str">
        <f t="shared" si="29"/>
        <v/>
      </c>
      <c r="CP118" s="295" t="str">
        <f t="shared" si="43"/>
        <v/>
      </c>
      <c r="CQ118" s="295" t="str">
        <f t="shared" si="44"/>
        <v/>
      </c>
      <c r="CR118" s="106" t="str">
        <f t="shared" si="48"/>
        <v/>
      </c>
      <c r="CS118" s="106" t="str">
        <f t="shared" si="48"/>
        <v/>
      </c>
      <c r="CT118" s="106" t="str">
        <f t="shared" si="48"/>
        <v/>
      </c>
      <c r="CU118" s="106" t="str">
        <f t="shared" si="48"/>
        <v/>
      </c>
      <c r="CV118" s="106" t="str">
        <f t="shared" si="48"/>
        <v/>
      </c>
      <c r="CW118" s="106" t="str">
        <f t="shared" si="48"/>
        <v/>
      </c>
      <c r="CX118" s="106" t="str">
        <f t="shared" si="48"/>
        <v/>
      </c>
      <c r="CY118" s="106" t="str">
        <f t="shared" si="48"/>
        <v/>
      </c>
      <c r="CZ118" s="106" t="str">
        <f t="shared" si="48"/>
        <v/>
      </c>
      <c r="DA118" s="106" t="str">
        <f t="shared" si="48"/>
        <v/>
      </c>
      <c r="DB118" s="106" t="str">
        <f t="shared" si="48"/>
        <v/>
      </c>
      <c r="DC118" s="106" t="str">
        <f t="shared" si="48"/>
        <v/>
      </c>
      <c r="DD118" s="106"/>
      <c r="DE118" s="106"/>
      <c r="DF118" s="106"/>
      <c r="DG118" s="106"/>
      <c r="DH118" s="106"/>
      <c r="DI118" s="106"/>
      <c r="DJ118" s="106"/>
      <c r="DK118" s="106"/>
      <c r="DL118" s="106"/>
      <c r="DM118" s="106"/>
      <c r="DN118" s="106"/>
      <c r="DO118" s="106"/>
      <c r="DP118" s="106" t="str">
        <f t="shared" si="31"/>
        <v/>
      </c>
      <c r="DQ118" s="375" t="str">
        <f t="shared" si="32"/>
        <v/>
      </c>
      <c r="DR118" s="375" t="str">
        <f t="shared" si="45"/>
        <v/>
      </c>
      <c r="DS118" s="375" t="str">
        <f t="shared" si="46"/>
        <v/>
      </c>
    </row>
    <row r="119" spans="2:123" s="375" customFormat="1" ht="10.5" hidden="1" customHeight="1" x14ac:dyDescent="0.15">
      <c r="BB119" s="322"/>
      <c r="BC119" s="322"/>
      <c r="BD119" s="322"/>
      <c r="BE119" s="322"/>
      <c r="BF119" s="322"/>
      <c r="CI119" s="375">
        <v>67</v>
      </c>
      <c r="CJ119" s="377" t="s">
        <v>669</v>
      </c>
      <c r="CK119" s="38"/>
      <c r="CL119" s="38"/>
      <c r="CM119" s="38" t="str">
        <f t="shared" si="42"/>
        <v/>
      </c>
      <c r="CN119" s="393" t="s">
        <v>740</v>
      </c>
      <c r="CO119" s="295" t="str">
        <f t="shared" si="29"/>
        <v/>
      </c>
      <c r="CP119" s="295" t="str">
        <f t="shared" si="43"/>
        <v/>
      </c>
      <c r="CQ119" s="295" t="str">
        <f t="shared" si="44"/>
        <v/>
      </c>
      <c r="CR119" s="106" t="str">
        <f t="shared" si="48"/>
        <v/>
      </c>
      <c r="CS119" s="106" t="str">
        <f t="shared" si="48"/>
        <v/>
      </c>
      <c r="CT119" s="106" t="str">
        <f t="shared" si="48"/>
        <v/>
      </c>
      <c r="CU119" s="106" t="str">
        <f t="shared" si="48"/>
        <v/>
      </c>
      <c r="CV119" s="106" t="str">
        <f t="shared" si="48"/>
        <v/>
      </c>
      <c r="CW119" s="106" t="str">
        <f t="shared" si="48"/>
        <v/>
      </c>
      <c r="CX119" s="106" t="str">
        <f t="shared" si="48"/>
        <v/>
      </c>
      <c r="CY119" s="106" t="str">
        <f t="shared" si="48"/>
        <v/>
      </c>
      <c r="CZ119" s="106" t="str">
        <f t="shared" si="48"/>
        <v/>
      </c>
      <c r="DA119" s="106" t="str">
        <f t="shared" si="48"/>
        <v/>
      </c>
      <c r="DB119" s="106" t="str">
        <f t="shared" si="48"/>
        <v/>
      </c>
      <c r="DC119" s="106" t="str">
        <f t="shared" si="48"/>
        <v/>
      </c>
      <c r="DD119" s="106"/>
      <c r="DE119" s="106"/>
      <c r="DF119" s="106"/>
      <c r="DG119" s="106"/>
      <c r="DH119" s="106"/>
      <c r="DI119" s="106"/>
      <c r="DJ119" s="106"/>
      <c r="DK119" s="106"/>
      <c r="DL119" s="106"/>
      <c r="DM119" s="106"/>
      <c r="DN119" s="106"/>
      <c r="DO119" s="106"/>
      <c r="DP119" s="106" t="str">
        <f t="shared" si="31"/>
        <v/>
      </c>
      <c r="DQ119" s="375" t="str">
        <f t="shared" si="32"/>
        <v/>
      </c>
      <c r="DR119" s="375" t="str">
        <f t="shared" si="45"/>
        <v/>
      </c>
      <c r="DS119" s="375" t="str">
        <f t="shared" si="46"/>
        <v/>
      </c>
    </row>
    <row r="120" spans="2:123" s="375" customFormat="1" ht="11.25" hidden="1" customHeight="1" x14ac:dyDescent="0.15">
      <c r="BB120" s="322"/>
      <c r="BC120" s="322"/>
      <c r="BD120" s="322"/>
      <c r="BE120" s="322"/>
      <c r="BF120" s="322"/>
      <c r="CI120" s="375">
        <v>68</v>
      </c>
      <c r="CJ120" s="377" t="s">
        <v>670</v>
      </c>
      <c r="CK120" s="38"/>
      <c r="CL120" s="38"/>
      <c r="CM120" s="38" t="str">
        <f t="shared" si="42"/>
        <v/>
      </c>
      <c r="CN120" s="393" t="s">
        <v>741</v>
      </c>
      <c r="CO120" s="295" t="str">
        <f t="shared" si="29"/>
        <v/>
      </c>
      <c r="CP120" s="295" t="str">
        <f t="shared" si="43"/>
        <v/>
      </c>
      <c r="CQ120" s="295" t="str">
        <f t="shared" si="44"/>
        <v/>
      </c>
      <c r="CR120" s="106" t="str">
        <f t="shared" si="48"/>
        <v/>
      </c>
      <c r="CS120" s="106" t="str">
        <f t="shared" si="48"/>
        <v/>
      </c>
      <c r="CT120" s="106" t="str">
        <f t="shared" si="48"/>
        <v/>
      </c>
      <c r="CU120" s="106" t="str">
        <f t="shared" si="48"/>
        <v/>
      </c>
      <c r="CV120" s="106" t="str">
        <f t="shared" si="48"/>
        <v/>
      </c>
      <c r="CW120" s="106" t="str">
        <f t="shared" si="48"/>
        <v/>
      </c>
      <c r="CX120" s="106" t="str">
        <f t="shared" si="48"/>
        <v/>
      </c>
      <c r="CY120" s="106" t="str">
        <f t="shared" si="48"/>
        <v/>
      </c>
      <c r="CZ120" s="106" t="str">
        <f t="shared" si="48"/>
        <v/>
      </c>
      <c r="DA120" s="106" t="str">
        <f t="shared" si="48"/>
        <v/>
      </c>
      <c r="DB120" s="106" t="str">
        <f t="shared" si="48"/>
        <v/>
      </c>
      <c r="DC120" s="106" t="str">
        <f t="shared" si="48"/>
        <v/>
      </c>
      <c r="DD120" s="106"/>
      <c r="DE120" s="106"/>
      <c r="DF120" s="106"/>
      <c r="DG120" s="106"/>
      <c r="DH120" s="106"/>
      <c r="DI120" s="106"/>
      <c r="DJ120" s="106"/>
      <c r="DK120" s="106"/>
      <c r="DL120" s="106"/>
      <c r="DM120" s="106"/>
      <c r="DN120" s="106"/>
      <c r="DO120" s="106"/>
      <c r="DP120" s="106" t="str">
        <f t="shared" si="31"/>
        <v/>
      </c>
      <c r="DQ120" s="375" t="str">
        <f t="shared" si="32"/>
        <v/>
      </c>
      <c r="DR120" s="375" t="str">
        <f t="shared" si="45"/>
        <v/>
      </c>
      <c r="DS120" s="375" t="str">
        <f t="shared" si="46"/>
        <v/>
      </c>
    </row>
    <row r="121" spans="2:123" s="375" customFormat="1" hidden="1" x14ac:dyDescent="0.15">
      <c r="BB121" s="322"/>
      <c r="BC121" s="322"/>
      <c r="BD121" s="322"/>
      <c r="BE121" s="322"/>
      <c r="BF121" s="322"/>
      <c r="CI121" s="375">
        <v>69</v>
      </c>
      <c r="CJ121" s="377" t="s">
        <v>671</v>
      </c>
      <c r="CK121" s="38"/>
      <c r="CL121" s="38"/>
      <c r="CM121" s="38" t="str">
        <f t="shared" si="42"/>
        <v/>
      </c>
      <c r="CN121" s="393" t="s">
        <v>742</v>
      </c>
      <c r="CO121" s="295" t="str">
        <f t="shared" si="29"/>
        <v/>
      </c>
      <c r="CP121" s="295" t="str">
        <f t="shared" si="43"/>
        <v/>
      </c>
      <c r="CQ121" s="295" t="str">
        <f t="shared" si="44"/>
        <v/>
      </c>
      <c r="CR121" s="106" t="str">
        <f t="shared" si="48"/>
        <v/>
      </c>
      <c r="CS121" s="106" t="str">
        <f t="shared" si="48"/>
        <v/>
      </c>
      <c r="CT121" s="106" t="str">
        <f t="shared" si="48"/>
        <v/>
      </c>
      <c r="CU121" s="106" t="str">
        <f t="shared" si="48"/>
        <v/>
      </c>
      <c r="CV121" s="106" t="str">
        <f t="shared" si="48"/>
        <v/>
      </c>
      <c r="CW121" s="106" t="str">
        <f t="shared" si="48"/>
        <v/>
      </c>
      <c r="CX121" s="106" t="str">
        <f t="shared" si="48"/>
        <v/>
      </c>
      <c r="CY121" s="106" t="str">
        <f t="shared" si="48"/>
        <v/>
      </c>
      <c r="CZ121" s="106" t="str">
        <f t="shared" si="48"/>
        <v/>
      </c>
      <c r="DA121" s="106" t="str">
        <f t="shared" si="48"/>
        <v/>
      </c>
      <c r="DB121" s="106" t="str">
        <f t="shared" si="48"/>
        <v/>
      </c>
      <c r="DC121" s="106" t="str">
        <f t="shared" si="48"/>
        <v/>
      </c>
      <c r="DD121" s="106"/>
      <c r="DE121" s="106"/>
      <c r="DF121" s="106"/>
      <c r="DG121" s="106"/>
      <c r="DH121" s="106"/>
      <c r="DI121" s="106"/>
      <c r="DJ121" s="106"/>
      <c r="DK121" s="106"/>
      <c r="DL121" s="106"/>
      <c r="DM121" s="106"/>
      <c r="DN121" s="106"/>
      <c r="DO121" s="106"/>
      <c r="DP121" s="106" t="str">
        <f t="shared" si="31"/>
        <v/>
      </c>
      <c r="DQ121" s="375" t="str">
        <f t="shared" si="32"/>
        <v/>
      </c>
      <c r="DR121" s="375" t="str">
        <f t="shared" si="45"/>
        <v/>
      </c>
      <c r="DS121" s="375" t="str">
        <f t="shared" si="46"/>
        <v/>
      </c>
    </row>
    <row r="122" spans="2:123" s="375" customFormat="1" hidden="1" x14ac:dyDescent="0.15">
      <c r="BB122" s="322"/>
      <c r="BC122" s="322"/>
      <c r="BD122" s="322"/>
      <c r="BE122" s="322"/>
      <c r="BF122" s="322"/>
      <c r="CI122" s="375">
        <v>70</v>
      </c>
      <c r="CJ122" s="377" t="s">
        <v>672</v>
      </c>
      <c r="CK122" s="38"/>
      <c r="CL122" s="38"/>
      <c r="CM122" s="38" t="str">
        <f t="shared" si="42"/>
        <v/>
      </c>
      <c r="CN122" s="393" t="s">
        <v>743</v>
      </c>
      <c r="CO122" s="295" t="str">
        <f t="shared" si="29"/>
        <v/>
      </c>
      <c r="CP122" s="295" t="str">
        <f t="shared" si="43"/>
        <v/>
      </c>
      <c r="CQ122" s="295" t="str">
        <f t="shared" si="44"/>
        <v/>
      </c>
      <c r="CR122" s="106" t="str">
        <f t="shared" si="48"/>
        <v/>
      </c>
      <c r="CS122" s="106" t="str">
        <f t="shared" si="48"/>
        <v/>
      </c>
      <c r="CT122" s="106" t="str">
        <f t="shared" si="48"/>
        <v/>
      </c>
      <c r="CU122" s="106" t="str">
        <f t="shared" si="48"/>
        <v/>
      </c>
      <c r="CV122" s="106" t="str">
        <f t="shared" si="48"/>
        <v/>
      </c>
      <c r="CW122" s="106" t="str">
        <f t="shared" si="48"/>
        <v/>
      </c>
      <c r="CX122" s="106" t="str">
        <f t="shared" si="48"/>
        <v/>
      </c>
      <c r="CY122" s="106" t="str">
        <f t="shared" si="48"/>
        <v/>
      </c>
      <c r="CZ122" s="106" t="str">
        <f t="shared" si="48"/>
        <v/>
      </c>
      <c r="DA122" s="106" t="str">
        <f t="shared" si="48"/>
        <v/>
      </c>
      <c r="DB122" s="106" t="str">
        <f t="shared" si="48"/>
        <v/>
      </c>
      <c r="DC122" s="106" t="str">
        <f t="shared" si="48"/>
        <v/>
      </c>
      <c r="DD122" s="106"/>
      <c r="DE122" s="106"/>
      <c r="DF122" s="106"/>
      <c r="DG122" s="106"/>
      <c r="DH122" s="106"/>
      <c r="DI122" s="106"/>
      <c r="DJ122" s="106"/>
      <c r="DK122" s="106"/>
      <c r="DL122" s="106"/>
      <c r="DM122" s="106"/>
      <c r="DN122" s="106"/>
      <c r="DO122" s="106"/>
      <c r="DP122" s="106" t="str">
        <f t="shared" si="31"/>
        <v/>
      </c>
      <c r="DQ122" s="375" t="str">
        <f t="shared" si="32"/>
        <v/>
      </c>
      <c r="DR122" s="375" t="str">
        <f t="shared" si="45"/>
        <v/>
      </c>
      <c r="DS122" s="375" t="str">
        <f t="shared" si="46"/>
        <v/>
      </c>
    </row>
    <row r="123" spans="2:123" s="375" customFormat="1" hidden="1" x14ac:dyDescent="0.15">
      <c r="BB123" s="322"/>
      <c r="BC123" s="322"/>
      <c r="BD123" s="322"/>
      <c r="BE123" s="322"/>
      <c r="BF123" s="322"/>
      <c r="CI123" s="375">
        <v>71</v>
      </c>
      <c r="CJ123" s="377" t="s">
        <v>673</v>
      </c>
      <c r="CK123" s="12"/>
      <c r="CL123" s="12"/>
      <c r="CM123" s="38" t="str">
        <f t="shared" si="42"/>
        <v/>
      </c>
      <c r="CN123" s="393" t="s">
        <v>744</v>
      </c>
      <c r="CO123" s="295" t="str">
        <f t="shared" si="29"/>
        <v/>
      </c>
      <c r="CP123" s="295" t="str">
        <f t="shared" si="43"/>
        <v/>
      </c>
      <c r="CQ123" s="295" t="str">
        <f t="shared" si="44"/>
        <v/>
      </c>
      <c r="CR123" s="106" t="str">
        <f t="shared" si="48"/>
        <v/>
      </c>
      <c r="CS123" s="106" t="str">
        <f t="shared" si="48"/>
        <v/>
      </c>
      <c r="CT123" s="106" t="str">
        <f t="shared" si="48"/>
        <v/>
      </c>
      <c r="CU123" s="106" t="str">
        <f t="shared" si="48"/>
        <v/>
      </c>
      <c r="CV123" s="106" t="str">
        <f t="shared" si="48"/>
        <v/>
      </c>
      <c r="CW123" s="106" t="str">
        <f t="shared" si="48"/>
        <v/>
      </c>
      <c r="CX123" s="106" t="str">
        <f t="shared" si="48"/>
        <v/>
      </c>
      <c r="CY123" s="106" t="str">
        <f t="shared" si="48"/>
        <v/>
      </c>
      <c r="CZ123" s="106" t="str">
        <f t="shared" si="48"/>
        <v/>
      </c>
      <c r="DA123" s="106" t="str">
        <f t="shared" si="48"/>
        <v/>
      </c>
      <c r="DB123" s="106" t="str">
        <f t="shared" si="48"/>
        <v/>
      </c>
      <c r="DC123" s="106" t="str">
        <f t="shared" si="48"/>
        <v/>
      </c>
      <c r="DD123" s="106"/>
      <c r="DE123" s="106"/>
      <c r="DF123" s="106"/>
      <c r="DG123" s="106"/>
      <c r="DH123" s="106"/>
      <c r="DI123" s="106"/>
      <c r="DJ123" s="106"/>
      <c r="DK123" s="106"/>
      <c r="DL123" s="106"/>
      <c r="DM123" s="106"/>
      <c r="DN123" s="106"/>
      <c r="DO123" s="106"/>
      <c r="DP123" s="106" t="str">
        <f t="shared" si="31"/>
        <v/>
      </c>
      <c r="DQ123" s="375" t="str">
        <f t="shared" si="32"/>
        <v/>
      </c>
      <c r="DR123" s="375" t="str">
        <f t="shared" si="45"/>
        <v/>
      </c>
      <c r="DS123" s="375" t="str">
        <f t="shared" si="46"/>
        <v/>
      </c>
    </row>
    <row r="124" spans="2:123" s="375" customFormat="1" hidden="1" x14ac:dyDescent="0.15">
      <c r="B124" s="12"/>
      <c r="BB124" s="322"/>
      <c r="BC124" s="322"/>
      <c r="BD124" s="322"/>
      <c r="BE124" s="322"/>
      <c r="BF124" s="322"/>
      <c r="CI124" s="375">
        <v>72</v>
      </c>
      <c r="CJ124" s="377" t="s">
        <v>674</v>
      </c>
      <c r="CK124" s="12"/>
      <c r="CL124" s="12"/>
      <c r="CM124" s="38" t="str">
        <f t="shared" si="42"/>
        <v/>
      </c>
      <c r="CN124" s="393" t="s">
        <v>804</v>
      </c>
      <c r="CO124" s="295" t="str">
        <f t="shared" si="29"/>
        <v/>
      </c>
      <c r="CP124" s="295" t="str">
        <f t="shared" si="43"/>
        <v/>
      </c>
      <c r="CQ124" s="295" t="str">
        <f t="shared" si="44"/>
        <v/>
      </c>
      <c r="CR124" s="106" t="str">
        <f t="shared" si="48"/>
        <v/>
      </c>
      <c r="CS124" s="106" t="str">
        <f t="shared" si="48"/>
        <v/>
      </c>
      <c r="CT124" s="106" t="str">
        <f t="shared" si="48"/>
        <v/>
      </c>
      <c r="CU124" s="106" t="str">
        <f t="shared" ref="CU124:DC147" si="50">IF(N$66=$CJ124,"A","")&amp;IF(N$67=$CJ124,"B","")&amp;IF(N$27=$CJ124,"A'","")&amp;IF(N$28=$CJ124,"B'","")</f>
        <v/>
      </c>
      <c r="CV124" s="106" t="str">
        <f t="shared" si="50"/>
        <v/>
      </c>
      <c r="CW124" s="106" t="str">
        <f t="shared" si="50"/>
        <v/>
      </c>
      <c r="CX124" s="106" t="str">
        <f t="shared" si="50"/>
        <v/>
      </c>
      <c r="CY124" s="106" t="str">
        <f t="shared" si="50"/>
        <v/>
      </c>
      <c r="CZ124" s="106" t="str">
        <f t="shared" si="50"/>
        <v/>
      </c>
      <c r="DA124" s="106" t="str">
        <f t="shared" si="50"/>
        <v/>
      </c>
      <c r="DB124" s="106" t="str">
        <f t="shared" si="50"/>
        <v/>
      </c>
      <c r="DC124" s="106" t="str">
        <f t="shared" si="50"/>
        <v/>
      </c>
      <c r="DD124" s="106"/>
      <c r="DE124" s="106"/>
      <c r="DF124" s="106"/>
      <c r="DG124" s="106"/>
      <c r="DH124" s="106"/>
      <c r="DI124" s="106"/>
      <c r="DJ124" s="106"/>
      <c r="DK124" s="106"/>
      <c r="DL124" s="106"/>
      <c r="DM124" s="106"/>
      <c r="DN124" s="106"/>
      <c r="DO124" s="106"/>
      <c r="DP124" s="106" t="str">
        <f t="shared" si="31"/>
        <v/>
      </c>
      <c r="DQ124" s="375" t="str">
        <f t="shared" si="32"/>
        <v/>
      </c>
      <c r="DR124" s="375" t="str">
        <f t="shared" si="45"/>
        <v/>
      </c>
      <c r="DS124" s="375" t="str">
        <f t="shared" si="46"/>
        <v/>
      </c>
    </row>
    <row r="125" spans="2:123" s="375" customFormat="1" hidden="1" x14ac:dyDescent="0.15">
      <c r="B125" s="12"/>
      <c r="R125" s="104"/>
      <c r="S125" s="104"/>
      <c r="BB125" s="322"/>
      <c r="BC125" s="322"/>
      <c r="BD125" s="322"/>
      <c r="BE125" s="322"/>
      <c r="BF125" s="322"/>
      <c r="CI125" s="375">
        <v>73</v>
      </c>
      <c r="CJ125" s="377" t="s">
        <v>675</v>
      </c>
      <c r="CK125" s="12"/>
      <c r="CL125" s="12"/>
      <c r="CM125" s="38" t="str">
        <f t="shared" si="42"/>
        <v/>
      </c>
      <c r="CN125" s="393" t="s">
        <v>805</v>
      </c>
      <c r="CO125" s="295" t="str">
        <f t="shared" si="29"/>
        <v/>
      </c>
      <c r="CP125" s="295" t="str">
        <f t="shared" si="43"/>
        <v/>
      </c>
      <c r="CQ125" s="295" t="str">
        <f t="shared" si="44"/>
        <v/>
      </c>
      <c r="CR125" s="106" t="str">
        <f t="shared" ref="CR125:CT147" si="51">IF(K$66=$CJ125,"A","")&amp;IF(K$67=$CJ125,"B","")&amp;IF(K$27=$CJ125,"A'","")&amp;IF(K$28=$CJ125,"B'","")</f>
        <v/>
      </c>
      <c r="CS125" s="106" t="str">
        <f t="shared" si="51"/>
        <v/>
      </c>
      <c r="CT125" s="106" t="str">
        <f t="shared" si="51"/>
        <v/>
      </c>
      <c r="CU125" s="106" t="str">
        <f t="shared" si="50"/>
        <v/>
      </c>
      <c r="CV125" s="106" t="str">
        <f t="shared" si="50"/>
        <v/>
      </c>
      <c r="CW125" s="106" t="str">
        <f t="shared" si="50"/>
        <v/>
      </c>
      <c r="CX125" s="106" t="str">
        <f t="shared" si="50"/>
        <v/>
      </c>
      <c r="CY125" s="106" t="str">
        <f t="shared" si="50"/>
        <v/>
      </c>
      <c r="CZ125" s="106" t="str">
        <f t="shared" si="50"/>
        <v/>
      </c>
      <c r="DA125" s="106" t="str">
        <f t="shared" si="50"/>
        <v/>
      </c>
      <c r="DB125" s="106" t="str">
        <f t="shared" si="50"/>
        <v/>
      </c>
      <c r="DC125" s="106" t="str">
        <f t="shared" si="50"/>
        <v/>
      </c>
      <c r="DD125" s="106"/>
      <c r="DE125" s="106"/>
      <c r="DF125" s="106"/>
      <c r="DG125" s="106"/>
      <c r="DH125" s="106"/>
      <c r="DI125" s="106"/>
      <c r="DJ125" s="106"/>
      <c r="DK125" s="106"/>
      <c r="DL125" s="106"/>
      <c r="DM125" s="106"/>
      <c r="DN125" s="106"/>
      <c r="DO125" s="106"/>
      <c r="DP125" s="106" t="str">
        <f t="shared" si="31"/>
        <v/>
      </c>
      <c r="DQ125" s="375" t="str">
        <f t="shared" si="32"/>
        <v/>
      </c>
      <c r="DR125" s="375" t="str">
        <f t="shared" si="45"/>
        <v/>
      </c>
      <c r="DS125" s="375" t="str">
        <f t="shared" si="46"/>
        <v/>
      </c>
    </row>
    <row r="126" spans="2:123" s="375" customFormat="1" hidden="1" x14ac:dyDescent="0.15">
      <c r="B126" s="12"/>
      <c r="C126" s="12"/>
      <c r="D126" s="12"/>
      <c r="E126" s="12"/>
      <c r="F126" s="12"/>
      <c r="G126" s="12"/>
      <c r="H126" s="12"/>
      <c r="I126" s="12"/>
      <c r="J126" s="12"/>
      <c r="K126" s="12"/>
      <c r="L126" s="12"/>
      <c r="M126" s="12"/>
      <c r="N126" s="12"/>
      <c r="O126" s="12"/>
      <c r="R126" s="104"/>
      <c r="S126" s="104"/>
      <c r="BB126" s="322"/>
      <c r="BC126" s="322"/>
      <c r="BD126" s="322"/>
      <c r="BE126" s="322"/>
      <c r="BF126" s="322"/>
      <c r="CI126" s="375">
        <v>74</v>
      </c>
      <c r="CJ126" s="377" t="s">
        <v>676</v>
      </c>
      <c r="CK126" s="12"/>
      <c r="CL126" s="12"/>
      <c r="CM126" s="38" t="str">
        <f t="shared" si="42"/>
        <v/>
      </c>
      <c r="CN126" s="393" t="s">
        <v>806</v>
      </c>
      <c r="CO126" s="295" t="str">
        <f t="shared" si="29"/>
        <v/>
      </c>
      <c r="CP126" s="295" t="str">
        <f t="shared" si="43"/>
        <v/>
      </c>
      <c r="CQ126" s="295" t="str">
        <f t="shared" si="44"/>
        <v/>
      </c>
      <c r="CR126" s="106" t="str">
        <f t="shared" si="51"/>
        <v/>
      </c>
      <c r="CS126" s="106" t="str">
        <f t="shared" si="51"/>
        <v/>
      </c>
      <c r="CT126" s="106" t="str">
        <f t="shared" si="51"/>
        <v/>
      </c>
      <c r="CU126" s="106" t="str">
        <f t="shared" si="50"/>
        <v/>
      </c>
      <c r="CV126" s="106" t="str">
        <f t="shared" si="50"/>
        <v/>
      </c>
      <c r="CW126" s="106" t="str">
        <f t="shared" si="50"/>
        <v/>
      </c>
      <c r="CX126" s="106" t="str">
        <f t="shared" si="50"/>
        <v/>
      </c>
      <c r="CY126" s="106" t="str">
        <f t="shared" si="50"/>
        <v/>
      </c>
      <c r="CZ126" s="106" t="str">
        <f t="shared" si="50"/>
        <v/>
      </c>
      <c r="DA126" s="106" t="str">
        <f t="shared" si="50"/>
        <v/>
      </c>
      <c r="DB126" s="106" t="str">
        <f t="shared" si="50"/>
        <v/>
      </c>
      <c r="DC126" s="106" t="str">
        <f t="shared" si="50"/>
        <v/>
      </c>
      <c r="DD126" s="106"/>
      <c r="DE126" s="106"/>
      <c r="DF126" s="106"/>
      <c r="DG126" s="106"/>
      <c r="DH126" s="106"/>
      <c r="DI126" s="106"/>
      <c r="DJ126" s="106"/>
      <c r="DK126" s="106"/>
      <c r="DL126" s="106"/>
      <c r="DM126" s="106"/>
      <c r="DN126" s="106"/>
      <c r="DO126" s="106"/>
      <c r="DP126" s="106" t="str">
        <f t="shared" si="31"/>
        <v/>
      </c>
      <c r="DQ126" s="375" t="str">
        <f t="shared" si="32"/>
        <v/>
      </c>
      <c r="DR126" s="375" t="str">
        <f t="shared" si="45"/>
        <v/>
      </c>
      <c r="DS126" s="375" t="str">
        <f t="shared" si="46"/>
        <v/>
      </c>
    </row>
    <row r="127" spans="2:123" s="375" customFormat="1" ht="32.25" hidden="1" x14ac:dyDescent="0.15">
      <c r="B127" s="12"/>
      <c r="C127" s="12"/>
      <c r="D127" s="12"/>
      <c r="E127" s="12"/>
      <c r="F127" s="12"/>
      <c r="G127" s="12"/>
      <c r="H127" s="12"/>
      <c r="I127" s="12"/>
      <c r="J127" s="12"/>
      <c r="K127" s="12"/>
      <c r="L127" s="12"/>
      <c r="M127" s="12"/>
      <c r="N127" s="12"/>
      <c r="O127" s="12"/>
      <c r="R127" s="104"/>
      <c r="S127" s="104"/>
      <c r="T127" s="106"/>
      <c r="U127" s="318"/>
      <c r="V127" s="318"/>
      <c r="W127" s="318"/>
      <c r="X127" s="318"/>
      <c r="Y127" s="318"/>
      <c r="Z127" s="106"/>
      <c r="AA127" s="319"/>
      <c r="AB127" s="319"/>
      <c r="AC127" s="319"/>
      <c r="AD127" s="104"/>
      <c r="AE127" s="319"/>
      <c r="AF127" s="319"/>
      <c r="AG127" s="319"/>
      <c r="AH127" s="319"/>
      <c r="AI127" s="319"/>
      <c r="AJ127" s="104"/>
      <c r="AK127" s="319"/>
      <c r="AL127" s="319"/>
      <c r="AM127" s="319"/>
      <c r="AN127" s="319"/>
      <c r="AO127" s="319"/>
      <c r="AP127" s="320"/>
      <c r="BB127" s="322"/>
      <c r="BC127" s="322"/>
      <c r="BD127" s="322"/>
      <c r="BE127" s="322"/>
      <c r="BF127" s="322"/>
      <c r="CI127" s="375">
        <v>75</v>
      </c>
      <c r="CJ127" s="377" t="s">
        <v>678</v>
      </c>
      <c r="CK127" s="12"/>
      <c r="CL127" s="12"/>
      <c r="CM127" s="38" t="str">
        <f t="shared" si="42"/>
        <v/>
      </c>
      <c r="CN127" s="393" t="s">
        <v>745</v>
      </c>
      <c r="CO127" s="295" t="str">
        <f t="shared" si="29"/>
        <v/>
      </c>
      <c r="CP127" s="295" t="str">
        <f t="shared" si="43"/>
        <v/>
      </c>
      <c r="CQ127" s="295" t="str">
        <f t="shared" si="44"/>
        <v/>
      </c>
      <c r="CR127" s="106" t="str">
        <f t="shared" si="51"/>
        <v/>
      </c>
      <c r="CS127" s="106" t="str">
        <f t="shared" si="51"/>
        <v/>
      </c>
      <c r="CT127" s="106" t="str">
        <f t="shared" si="51"/>
        <v/>
      </c>
      <c r="CU127" s="106" t="str">
        <f t="shared" si="50"/>
        <v/>
      </c>
      <c r="CV127" s="106" t="str">
        <f t="shared" si="50"/>
        <v/>
      </c>
      <c r="CW127" s="106" t="str">
        <f t="shared" si="50"/>
        <v/>
      </c>
      <c r="CX127" s="106" t="str">
        <f t="shared" si="50"/>
        <v/>
      </c>
      <c r="CY127" s="106" t="str">
        <f t="shared" si="50"/>
        <v/>
      </c>
      <c r="CZ127" s="106" t="str">
        <f t="shared" si="50"/>
        <v/>
      </c>
      <c r="DA127" s="106" t="str">
        <f t="shared" si="50"/>
        <v/>
      </c>
      <c r="DB127" s="106" t="str">
        <f t="shared" si="50"/>
        <v/>
      </c>
      <c r="DC127" s="106" t="str">
        <f t="shared" si="50"/>
        <v/>
      </c>
      <c r="DD127" s="106"/>
      <c r="DE127" s="106"/>
      <c r="DF127" s="106"/>
      <c r="DG127" s="106"/>
      <c r="DH127" s="106"/>
      <c r="DI127" s="106"/>
      <c r="DJ127" s="106"/>
      <c r="DK127" s="106"/>
      <c r="DL127" s="106"/>
      <c r="DM127" s="106"/>
      <c r="DN127" s="106"/>
      <c r="DO127" s="106"/>
      <c r="DP127" s="106" t="str">
        <f t="shared" si="31"/>
        <v/>
      </c>
      <c r="DQ127" s="375" t="str">
        <f t="shared" si="32"/>
        <v/>
      </c>
      <c r="DR127" s="375" t="str">
        <f t="shared" si="45"/>
        <v/>
      </c>
      <c r="DS127" s="375" t="str">
        <f t="shared" si="46"/>
        <v/>
      </c>
    </row>
    <row r="128" spans="2:123" s="375" customFormat="1" ht="32.25" hidden="1" x14ac:dyDescent="0.15">
      <c r="B128" s="12"/>
      <c r="C128" s="12"/>
      <c r="D128" s="12"/>
      <c r="E128" s="12"/>
      <c r="F128" s="12"/>
      <c r="G128" s="12"/>
      <c r="H128" s="12"/>
      <c r="I128" s="12"/>
      <c r="J128" s="12"/>
      <c r="K128" s="12"/>
      <c r="L128" s="38"/>
      <c r="M128" s="38"/>
      <c r="N128" s="321"/>
      <c r="O128" s="295"/>
      <c r="P128" s="391"/>
      <c r="Q128" s="391"/>
      <c r="R128" s="104"/>
      <c r="S128" s="104"/>
      <c r="T128" s="106"/>
      <c r="U128" s="318"/>
      <c r="V128" s="318"/>
      <c r="W128" s="318"/>
      <c r="X128" s="318"/>
      <c r="Y128" s="318"/>
      <c r="Z128" s="106"/>
      <c r="AA128" s="319"/>
      <c r="AB128" s="319"/>
      <c r="AC128" s="319"/>
      <c r="AD128" s="104"/>
      <c r="AE128" s="319"/>
      <c r="AF128" s="319"/>
      <c r="AG128" s="319"/>
      <c r="AH128" s="319"/>
      <c r="AI128" s="319"/>
      <c r="AJ128" s="104"/>
      <c r="AK128" s="319"/>
      <c r="AL128" s="319"/>
      <c r="AM128" s="319"/>
      <c r="AN128" s="319"/>
      <c r="AO128" s="319"/>
      <c r="AP128" s="320"/>
      <c r="BB128" s="322"/>
      <c r="BC128" s="322"/>
      <c r="BD128" s="322"/>
      <c r="BE128" s="322"/>
      <c r="BF128" s="322"/>
      <c r="CI128" s="375">
        <v>76</v>
      </c>
      <c r="CJ128" s="377" t="s">
        <v>679</v>
      </c>
      <c r="CK128" s="12"/>
      <c r="CL128" s="12"/>
      <c r="CM128" s="38" t="str">
        <f t="shared" si="42"/>
        <v/>
      </c>
      <c r="CN128" s="393" t="s">
        <v>746</v>
      </c>
      <c r="CO128" s="295" t="str">
        <f t="shared" si="29"/>
        <v/>
      </c>
      <c r="CP128" s="295" t="str">
        <f t="shared" si="43"/>
        <v/>
      </c>
      <c r="CQ128" s="295" t="str">
        <f t="shared" si="44"/>
        <v/>
      </c>
      <c r="CR128" s="106" t="str">
        <f t="shared" si="51"/>
        <v/>
      </c>
      <c r="CS128" s="106" t="str">
        <f t="shared" si="51"/>
        <v/>
      </c>
      <c r="CT128" s="106" t="str">
        <f t="shared" si="51"/>
        <v/>
      </c>
      <c r="CU128" s="106" t="str">
        <f t="shared" si="50"/>
        <v/>
      </c>
      <c r="CV128" s="106" t="str">
        <f t="shared" si="50"/>
        <v/>
      </c>
      <c r="CW128" s="106" t="str">
        <f t="shared" si="50"/>
        <v/>
      </c>
      <c r="CX128" s="106" t="str">
        <f t="shared" si="50"/>
        <v/>
      </c>
      <c r="CY128" s="106" t="str">
        <f t="shared" si="50"/>
        <v/>
      </c>
      <c r="CZ128" s="106" t="str">
        <f t="shared" si="50"/>
        <v/>
      </c>
      <c r="DA128" s="106" t="str">
        <f t="shared" si="50"/>
        <v/>
      </c>
      <c r="DB128" s="106" t="str">
        <f t="shared" si="50"/>
        <v/>
      </c>
      <c r="DC128" s="106" t="str">
        <f t="shared" si="50"/>
        <v/>
      </c>
      <c r="DD128" s="106"/>
      <c r="DE128" s="106"/>
      <c r="DF128" s="106"/>
      <c r="DG128" s="106"/>
      <c r="DH128" s="106"/>
      <c r="DI128" s="106"/>
      <c r="DJ128" s="106"/>
      <c r="DK128" s="106"/>
      <c r="DL128" s="106"/>
      <c r="DM128" s="106"/>
      <c r="DN128" s="106"/>
      <c r="DO128" s="106"/>
      <c r="DP128" s="106" t="str">
        <f t="shared" si="31"/>
        <v/>
      </c>
      <c r="DQ128" s="375" t="str">
        <f t="shared" si="32"/>
        <v/>
      </c>
      <c r="DR128" s="375" t="str">
        <f t="shared" si="45"/>
        <v/>
      </c>
      <c r="DS128" s="375" t="str">
        <f t="shared" si="46"/>
        <v/>
      </c>
    </row>
    <row r="129" spans="2:123" s="375" customFormat="1" hidden="1" x14ac:dyDescent="0.15">
      <c r="B129" s="67"/>
      <c r="BB129" s="322"/>
      <c r="BC129" s="322"/>
      <c r="BD129" s="322"/>
      <c r="BE129" s="322"/>
      <c r="BF129" s="322"/>
      <c r="CI129" s="375">
        <v>77</v>
      </c>
      <c r="CJ129" s="377" t="s">
        <v>680</v>
      </c>
      <c r="CK129" s="12"/>
      <c r="CL129" s="12"/>
      <c r="CM129" s="38" t="str">
        <f t="shared" si="42"/>
        <v/>
      </c>
      <c r="CN129" s="393" t="s">
        <v>747</v>
      </c>
      <c r="CO129" s="295" t="str">
        <f t="shared" si="29"/>
        <v/>
      </c>
      <c r="CP129" s="295" t="str">
        <f t="shared" si="43"/>
        <v/>
      </c>
      <c r="CQ129" s="295" t="str">
        <f t="shared" si="44"/>
        <v/>
      </c>
      <c r="CR129" s="106" t="str">
        <f t="shared" si="51"/>
        <v/>
      </c>
      <c r="CS129" s="106" t="str">
        <f t="shared" si="51"/>
        <v/>
      </c>
      <c r="CT129" s="106" t="str">
        <f t="shared" si="51"/>
        <v/>
      </c>
      <c r="CU129" s="106" t="str">
        <f t="shared" si="50"/>
        <v/>
      </c>
      <c r="CV129" s="106" t="str">
        <f t="shared" si="50"/>
        <v/>
      </c>
      <c r="CW129" s="106" t="str">
        <f t="shared" si="50"/>
        <v/>
      </c>
      <c r="CX129" s="106" t="str">
        <f t="shared" si="50"/>
        <v/>
      </c>
      <c r="CY129" s="106" t="str">
        <f t="shared" si="50"/>
        <v/>
      </c>
      <c r="CZ129" s="106" t="str">
        <f t="shared" si="50"/>
        <v/>
      </c>
      <c r="DA129" s="106" t="str">
        <f t="shared" si="50"/>
        <v/>
      </c>
      <c r="DB129" s="106" t="str">
        <f t="shared" si="50"/>
        <v/>
      </c>
      <c r="DC129" s="106" t="str">
        <f t="shared" si="50"/>
        <v/>
      </c>
      <c r="DD129" s="106"/>
      <c r="DE129" s="106"/>
      <c r="DF129" s="106"/>
      <c r="DG129" s="106"/>
      <c r="DH129" s="106"/>
      <c r="DI129" s="106"/>
      <c r="DJ129" s="106"/>
      <c r="DK129" s="106"/>
      <c r="DL129" s="106"/>
      <c r="DM129" s="106"/>
      <c r="DN129" s="106"/>
      <c r="DO129" s="106"/>
      <c r="DP129" s="106" t="str">
        <f t="shared" si="31"/>
        <v/>
      </c>
      <c r="DQ129" s="375" t="str">
        <f t="shared" si="32"/>
        <v/>
      </c>
      <c r="DR129" s="375" t="str">
        <f t="shared" si="45"/>
        <v/>
      </c>
      <c r="DS129" s="375" t="str">
        <f t="shared" si="46"/>
        <v/>
      </c>
    </row>
    <row r="130" spans="2:123" s="375" customFormat="1" ht="17.25" hidden="1" x14ac:dyDescent="0.15">
      <c r="B130" s="26"/>
      <c r="C130" s="67"/>
      <c r="D130" s="67"/>
      <c r="E130" s="67"/>
      <c r="F130" s="30"/>
      <c r="G130" s="30"/>
      <c r="H130" s="30"/>
      <c r="I130" s="30"/>
      <c r="J130" s="30"/>
      <c r="K130" s="30"/>
      <c r="L130" s="30"/>
      <c r="M130" s="30"/>
      <c r="N130" s="30"/>
      <c r="O130" s="30"/>
      <c r="P130" s="30"/>
      <c r="Q130" s="30"/>
      <c r="S130" s="67"/>
      <c r="T130" s="67"/>
      <c r="U130" s="67"/>
      <c r="V130" s="67"/>
      <c r="Y130" s="67"/>
      <c r="Z130" s="67"/>
      <c r="AA130" s="67"/>
      <c r="AB130" s="67"/>
      <c r="AC130" s="30"/>
      <c r="AD130" s="30"/>
      <c r="AE130" s="30"/>
      <c r="AF130" s="30"/>
      <c r="AG130" s="30"/>
      <c r="AH130" s="30"/>
      <c r="AI130" s="30"/>
      <c r="AJ130" s="30"/>
      <c r="AK130" s="30"/>
      <c r="AL130" s="30"/>
      <c r="AM130" s="30"/>
      <c r="AN130" s="30"/>
      <c r="AO130" s="30"/>
      <c r="BB130" s="322"/>
      <c r="BC130" s="322"/>
      <c r="BD130" s="322"/>
      <c r="BE130" s="322"/>
      <c r="BF130" s="322"/>
      <c r="CI130" s="375">
        <v>78</v>
      </c>
      <c r="CJ130" s="377" t="s">
        <v>681</v>
      </c>
      <c r="CK130" s="12"/>
      <c r="CL130" s="12"/>
      <c r="CM130" s="38" t="str">
        <f t="shared" si="42"/>
        <v/>
      </c>
      <c r="CN130" s="393" t="s">
        <v>748</v>
      </c>
      <c r="CO130" s="295" t="str">
        <f t="shared" si="29"/>
        <v/>
      </c>
      <c r="CP130" s="295" t="str">
        <f t="shared" si="43"/>
        <v/>
      </c>
      <c r="CQ130" s="295" t="str">
        <f t="shared" si="44"/>
        <v/>
      </c>
      <c r="CR130" s="106" t="str">
        <f t="shared" si="51"/>
        <v/>
      </c>
      <c r="CS130" s="106" t="str">
        <f t="shared" si="51"/>
        <v/>
      </c>
      <c r="CT130" s="106" t="str">
        <f t="shared" si="51"/>
        <v/>
      </c>
      <c r="CU130" s="106" t="str">
        <f t="shared" si="50"/>
        <v/>
      </c>
      <c r="CV130" s="106" t="str">
        <f t="shared" si="50"/>
        <v/>
      </c>
      <c r="CW130" s="106" t="str">
        <f t="shared" si="50"/>
        <v/>
      </c>
      <c r="CX130" s="106" t="str">
        <f t="shared" si="50"/>
        <v/>
      </c>
      <c r="CY130" s="106" t="str">
        <f t="shared" si="50"/>
        <v/>
      </c>
      <c r="CZ130" s="106" t="str">
        <f t="shared" si="50"/>
        <v/>
      </c>
      <c r="DA130" s="106" t="str">
        <f t="shared" si="50"/>
        <v/>
      </c>
      <c r="DB130" s="106" t="str">
        <f t="shared" si="50"/>
        <v/>
      </c>
      <c r="DC130" s="106" t="str">
        <f t="shared" si="50"/>
        <v/>
      </c>
      <c r="DD130" s="106"/>
      <c r="DE130" s="106"/>
      <c r="DF130" s="106"/>
      <c r="DG130" s="106"/>
      <c r="DH130" s="106"/>
      <c r="DI130" s="106"/>
      <c r="DJ130" s="106"/>
      <c r="DK130" s="106"/>
      <c r="DL130" s="106"/>
      <c r="DM130" s="106"/>
      <c r="DN130" s="106"/>
      <c r="DO130" s="106"/>
      <c r="DP130" s="106" t="str">
        <f t="shared" si="31"/>
        <v/>
      </c>
      <c r="DQ130" s="375" t="str">
        <f t="shared" si="32"/>
        <v/>
      </c>
      <c r="DR130" s="375" t="str">
        <f t="shared" si="45"/>
        <v/>
      </c>
      <c r="DS130" s="375" t="str">
        <f t="shared" si="46"/>
        <v/>
      </c>
    </row>
    <row r="131" spans="2:123" s="375" customFormat="1" ht="17.25" hidden="1" x14ac:dyDescent="0.15">
      <c r="B131" s="297"/>
      <c r="C131" s="26"/>
      <c r="D131" s="26"/>
      <c r="E131" s="26"/>
      <c r="F131" s="110"/>
      <c r="G131" s="110"/>
      <c r="H131" s="110"/>
      <c r="I131" s="110"/>
      <c r="J131" s="110"/>
      <c r="K131" s="110"/>
      <c r="L131" s="110"/>
      <c r="M131" s="110"/>
      <c r="N131" s="110"/>
      <c r="O131" s="110"/>
      <c r="P131" s="110"/>
      <c r="Q131" s="110"/>
      <c r="S131" s="26"/>
      <c r="T131" s="26"/>
      <c r="U131" s="26"/>
      <c r="V131" s="26"/>
      <c r="W131" s="380"/>
      <c r="Y131" s="26"/>
      <c r="Z131" s="26"/>
      <c r="AA131" s="26"/>
      <c r="AB131" s="26"/>
      <c r="AC131" s="111"/>
      <c r="AD131" s="111"/>
      <c r="AE131" s="111"/>
      <c r="AF131" s="111"/>
      <c r="AG131" s="111"/>
      <c r="AH131" s="111"/>
      <c r="AI131" s="111"/>
      <c r="AJ131" s="111"/>
      <c r="AK131" s="111"/>
      <c r="AL131" s="111"/>
      <c r="AM131" s="111"/>
      <c r="AN131" s="111"/>
      <c r="AO131" s="111"/>
      <c r="BB131" s="322"/>
      <c r="BC131" s="322"/>
      <c r="BD131" s="322"/>
      <c r="BE131" s="322"/>
      <c r="BF131" s="322"/>
      <c r="CI131" s="375">
        <v>79</v>
      </c>
      <c r="CJ131" s="377" t="s">
        <v>682</v>
      </c>
      <c r="CK131" s="12"/>
      <c r="CL131" s="12"/>
      <c r="CM131" s="38" t="str">
        <f t="shared" si="42"/>
        <v/>
      </c>
      <c r="CN131" s="393" t="s">
        <v>749</v>
      </c>
      <c r="CO131" s="295" t="str">
        <f t="shared" si="29"/>
        <v/>
      </c>
      <c r="CP131" s="295" t="str">
        <f t="shared" si="43"/>
        <v/>
      </c>
      <c r="CQ131" s="295" t="str">
        <f t="shared" si="44"/>
        <v/>
      </c>
      <c r="CR131" s="106" t="str">
        <f t="shared" si="51"/>
        <v/>
      </c>
      <c r="CS131" s="106" t="str">
        <f t="shared" si="51"/>
        <v/>
      </c>
      <c r="CT131" s="106" t="str">
        <f t="shared" si="51"/>
        <v/>
      </c>
      <c r="CU131" s="106" t="str">
        <f t="shared" si="50"/>
        <v/>
      </c>
      <c r="CV131" s="106" t="str">
        <f t="shared" si="50"/>
        <v/>
      </c>
      <c r="CW131" s="106" t="str">
        <f t="shared" si="50"/>
        <v/>
      </c>
      <c r="CX131" s="106" t="str">
        <f t="shared" si="50"/>
        <v/>
      </c>
      <c r="CY131" s="106" t="str">
        <f t="shared" si="50"/>
        <v/>
      </c>
      <c r="CZ131" s="106" t="str">
        <f t="shared" si="50"/>
        <v/>
      </c>
      <c r="DA131" s="106" t="str">
        <f t="shared" si="50"/>
        <v/>
      </c>
      <c r="DB131" s="106" t="str">
        <f t="shared" si="50"/>
        <v/>
      </c>
      <c r="DC131" s="106" t="str">
        <f t="shared" si="50"/>
        <v/>
      </c>
      <c r="DD131" s="106"/>
      <c r="DE131" s="106"/>
      <c r="DF131" s="106"/>
      <c r="DG131" s="106"/>
      <c r="DH131" s="106"/>
      <c r="DI131" s="106"/>
      <c r="DJ131" s="106"/>
      <c r="DK131" s="106"/>
      <c r="DL131" s="106"/>
      <c r="DM131" s="106"/>
      <c r="DN131" s="106"/>
      <c r="DO131" s="106"/>
      <c r="DP131" s="106" t="str">
        <f t="shared" si="31"/>
        <v/>
      </c>
      <c r="DQ131" s="375" t="str">
        <f t="shared" si="32"/>
        <v/>
      </c>
      <c r="DR131" s="375" t="str">
        <f t="shared" si="45"/>
        <v/>
      </c>
      <c r="DS131" s="375" t="str">
        <f t="shared" si="46"/>
        <v/>
      </c>
    </row>
    <row r="132" spans="2:123" s="375" customFormat="1" hidden="1" x14ac:dyDescent="0.15">
      <c r="B132" s="297"/>
      <c r="C132" s="297"/>
      <c r="D132" s="297"/>
      <c r="E132" s="297"/>
      <c r="F132" s="297"/>
      <c r="G132" s="297"/>
      <c r="H132" s="297"/>
      <c r="I132" s="297"/>
      <c r="K132" s="403"/>
      <c r="L132" s="403"/>
      <c r="M132" s="403"/>
      <c r="N132" s="403"/>
      <c r="O132" s="403"/>
      <c r="P132" s="403"/>
      <c r="Q132" s="403"/>
      <c r="R132" s="403"/>
      <c r="S132" s="403"/>
      <c r="T132" s="403"/>
      <c r="U132" s="403"/>
      <c r="V132" s="403"/>
      <c r="W132" s="403"/>
      <c r="X132" s="403"/>
      <c r="Y132" s="403"/>
      <c r="Z132" s="403"/>
      <c r="AA132" s="403"/>
      <c r="AB132" s="403"/>
      <c r="AC132" s="403"/>
      <c r="AD132" s="403"/>
      <c r="AE132" s="403"/>
      <c r="AF132" s="403"/>
      <c r="AG132" s="403"/>
      <c r="AH132" s="403"/>
      <c r="AI132" s="404"/>
      <c r="AJ132" s="104"/>
      <c r="AK132" s="104"/>
      <c r="AL132" s="104"/>
      <c r="AM132" s="104"/>
      <c r="AN132" s="104"/>
      <c r="AO132" s="104"/>
      <c r="BB132" s="322"/>
      <c r="BC132" s="322"/>
      <c r="BD132" s="322"/>
      <c r="BE132" s="322"/>
      <c r="BF132" s="322"/>
      <c r="CI132" s="375">
        <v>80</v>
      </c>
      <c r="CJ132" s="377" t="s">
        <v>685</v>
      </c>
      <c r="CM132" s="38" t="str">
        <f t="shared" si="42"/>
        <v/>
      </c>
      <c r="CN132" s="393" t="s">
        <v>750</v>
      </c>
      <c r="CO132" s="295" t="str">
        <f t="shared" si="29"/>
        <v/>
      </c>
      <c r="CP132" s="295" t="str">
        <f t="shared" si="43"/>
        <v/>
      </c>
      <c r="CQ132" s="295" t="str">
        <f t="shared" si="44"/>
        <v/>
      </c>
      <c r="CR132" s="106" t="str">
        <f t="shared" si="51"/>
        <v/>
      </c>
      <c r="CS132" s="106" t="str">
        <f t="shared" si="51"/>
        <v/>
      </c>
      <c r="CT132" s="106" t="str">
        <f t="shared" si="51"/>
        <v/>
      </c>
      <c r="CU132" s="106" t="str">
        <f t="shared" si="50"/>
        <v/>
      </c>
      <c r="CV132" s="106" t="str">
        <f t="shared" si="50"/>
        <v/>
      </c>
      <c r="CW132" s="106" t="str">
        <f t="shared" si="50"/>
        <v/>
      </c>
      <c r="CX132" s="106" t="str">
        <f t="shared" si="50"/>
        <v/>
      </c>
      <c r="CY132" s="106" t="str">
        <f t="shared" si="50"/>
        <v/>
      </c>
      <c r="CZ132" s="106" t="str">
        <f t="shared" si="50"/>
        <v/>
      </c>
      <c r="DA132" s="106" t="str">
        <f t="shared" si="50"/>
        <v/>
      </c>
      <c r="DB132" s="106" t="str">
        <f t="shared" si="50"/>
        <v/>
      </c>
      <c r="DC132" s="106" t="str">
        <f t="shared" si="50"/>
        <v/>
      </c>
      <c r="DD132" s="106"/>
      <c r="DE132" s="106"/>
      <c r="DF132" s="106"/>
      <c r="DG132" s="106"/>
      <c r="DH132" s="106"/>
      <c r="DI132" s="106"/>
      <c r="DJ132" s="106"/>
      <c r="DK132" s="106"/>
      <c r="DL132" s="106"/>
      <c r="DM132" s="106"/>
      <c r="DN132" s="106"/>
      <c r="DO132" s="106"/>
      <c r="DP132" s="106" t="str">
        <f t="shared" si="31"/>
        <v/>
      </c>
      <c r="DQ132" s="375" t="str">
        <f t="shared" si="32"/>
        <v/>
      </c>
      <c r="DR132" s="375" t="str">
        <f t="shared" si="45"/>
        <v/>
      </c>
      <c r="DS132" s="375" t="str">
        <f t="shared" si="46"/>
        <v/>
      </c>
    </row>
    <row r="133" spans="2:123" s="375" customFormat="1" ht="14.25" hidden="1" x14ac:dyDescent="0.15">
      <c r="B133" s="297"/>
      <c r="C133" s="297"/>
      <c r="D133" s="298"/>
      <c r="E133" s="298"/>
      <c r="F133" s="297"/>
      <c r="G133" s="297"/>
      <c r="H133" s="297"/>
      <c r="I133" s="297"/>
      <c r="J133" s="12"/>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12"/>
      <c r="AP133" s="12"/>
      <c r="BB133" s="322"/>
      <c r="BC133" s="322"/>
      <c r="BD133" s="322"/>
      <c r="BE133" s="322"/>
      <c r="BF133" s="322"/>
      <c r="CI133" s="375">
        <v>81</v>
      </c>
      <c r="CJ133" s="378" t="s">
        <v>686</v>
      </c>
      <c r="CM133" s="38" t="str">
        <f t="shared" si="42"/>
        <v/>
      </c>
      <c r="CN133" s="393" t="s">
        <v>807</v>
      </c>
      <c r="CO133" s="295" t="str">
        <f t="shared" si="29"/>
        <v/>
      </c>
      <c r="CP133" s="295" t="str">
        <f t="shared" si="43"/>
        <v/>
      </c>
      <c r="CQ133" s="295" t="str">
        <f t="shared" si="44"/>
        <v/>
      </c>
      <c r="CR133" s="106" t="str">
        <f t="shared" si="51"/>
        <v/>
      </c>
      <c r="CS133" s="106" t="str">
        <f t="shared" si="51"/>
        <v/>
      </c>
      <c r="CT133" s="106" t="str">
        <f t="shared" si="51"/>
        <v/>
      </c>
      <c r="CU133" s="106" t="str">
        <f t="shared" si="50"/>
        <v/>
      </c>
      <c r="CV133" s="106" t="str">
        <f t="shared" si="50"/>
        <v/>
      </c>
      <c r="CW133" s="106" t="str">
        <f t="shared" si="50"/>
        <v/>
      </c>
      <c r="CX133" s="106" t="str">
        <f t="shared" si="50"/>
        <v/>
      </c>
      <c r="CY133" s="106" t="str">
        <f t="shared" si="50"/>
        <v/>
      </c>
      <c r="CZ133" s="106" t="str">
        <f t="shared" si="50"/>
        <v/>
      </c>
      <c r="DA133" s="106" t="str">
        <f t="shared" si="50"/>
        <v/>
      </c>
      <c r="DB133" s="106" t="str">
        <f t="shared" si="50"/>
        <v/>
      </c>
      <c r="DC133" s="106" t="str">
        <f t="shared" si="50"/>
        <v/>
      </c>
      <c r="DD133" s="106"/>
      <c r="DE133" s="106"/>
      <c r="DF133" s="106"/>
      <c r="DG133" s="106"/>
      <c r="DH133" s="106"/>
      <c r="DI133" s="106"/>
      <c r="DJ133" s="106"/>
      <c r="DK133" s="106"/>
      <c r="DL133" s="106"/>
      <c r="DM133" s="106"/>
      <c r="DN133" s="106"/>
      <c r="DO133" s="106"/>
      <c r="DP133" s="106" t="str">
        <f t="shared" si="31"/>
        <v/>
      </c>
      <c r="DQ133" s="375" t="str">
        <f t="shared" si="32"/>
        <v/>
      </c>
      <c r="DR133" s="375" t="str">
        <f t="shared" si="45"/>
        <v/>
      </c>
      <c r="DS133" s="375" t="str">
        <f t="shared" si="46"/>
        <v/>
      </c>
    </row>
    <row r="134" spans="2:123" s="375" customFormat="1" ht="14.25" hidden="1" x14ac:dyDescent="0.15">
      <c r="C134" s="297"/>
      <c r="D134" s="298"/>
      <c r="E134" s="298"/>
      <c r="F134" s="297"/>
      <c r="G134" s="297"/>
      <c r="H134" s="297"/>
      <c r="I134" s="297"/>
      <c r="J134" s="12"/>
      <c r="AI134" s="12"/>
      <c r="AP134" s="12"/>
      <c r="BB134" s="322"/>
      <c r="BC134" s="322"/>
      <c r="BD134" s="322"/>
      <c r="BE134" s="322"/>
      <c r="BF134" s="322"/>
      <c r="CI134" s="375">
        <v>82</v>
      </c>
      <c r="CJ134" s="377" t="s">
        <v>687</v>
      </c>
      <c r="CM134" s="38" t="str">
        <f t="shared" si="42"/>
        <v/>
      </c>
      <c r="CN134" s="393" t="s">
        <v>808</v>
      </c>
      <c r="CO134" s="295" t="str">
        <f t="shared" si="29"/>
        <v/>
      </c>
      <c r="CP134" s="295" t="str">
        <f t="shared" si="43"/>
        <v/>
      </c>
      <c r="CQ134" s="295" t="str">
        <f t="shared" si="44"/>
        <v/>
      </c>
      <c r="CR134" s="106" t="str">
        <f t="shared" si="51"/>
        <v/>
      </c>
      <c r="CS134" s="106" t="str">
        <f t="shared" si="51"/>
        <v/>
      </c>
      <c r="CT134" s="106" t="str">
        <f t="shared" si="51"/>
        <v/>
      </c>
      <c r="CU134" s="106" t="str">
        <f t="shared" si="50"/>
        <v/>
      </c>
      <c r="CV134" s="106" t="str">
        <f t="shared" si="50"/>
        <v/>
      </c>
      <c r="CW134" s="106" t="str">
        <f t="shared" si="50"/>
        <v/>
      </c>
      <c r="CX134" s="106" t="str">
        <f t="shared" si="50"/>
        <v/>
      </c>
      <c r="CY134" s="106" t="str">
        <f t="shared" si="50"/>
        <v/>
      </c>
      <c r="CZ134" s="106" t="str">
        <f t="shared" si="50"/>
        <v/>
      </c>
      <c r="DA134" s="106" t="str">
        <f t="shared" si="50"/>
        <v/>
      </c>
      <c r="DB134" s="106" t="str">
        <f t="shared" si="50"/>
        <v/>
      </c>
      <c r="DC134" s="106" t="str">
        <f t="shared" si="50"/>
        <v/>
      </c>
      <c r="DD134" s="106"/>
      <c r="DE134" s="106"/>
      <c r="DF134" s="106"/>
      <c r="DG134" s="106"/>
      <c r="DH134" s="106"/>
      <c r="DI134" s="106"/>
      <c r="DJ134" s="106"/>
      <c r="DK134" s="106"/>
      <c r="DL134" s="106"/>
      <c r="DM134" s="106"/>
      <c r="DN134" s="106"/>
      <c r="DO134" s="106"/>
      <c r="DP134" s="106" t="str">
        <f t="shared" si="31"/>
        <v/>
      </c>
      <c r="DQ134" s="375" t="str">
        <f t="shared" si="32"/>
        <v/>
      </c>
      <c r="DR134" s="375" t="str">
        <f t="shared" si="45"/>
        <v/>
      </c>
      <c r="DS134" s="375" t="str">
        <f t="shared" si="46"/>
        <v/>
      </c>
    </row>
    <row r="135" spans="2:123" s="375" customFormat="1" hidden="1" x14ac:dyDescent="0.15">
      <c r="J135" s="12"/>
      <c r="AI135" s="12"/>
      <c r="AJ135" s="12"/>
      <c r="AK135" s="12"/>
      <c r="AL135" s="12"/>
      <c r="AM135" s="12"/>
      <c r="AN135" s="12"/>
      <c r="AO135" s="12"/>
      <c r="BB135" s="322"/>
      <c r="BC135" s="322"/>
      <c r="BD135" s="322"/>
      <c r="BE135" s="322"/>
      <c r="BF135" s="322"/>
      <c r="CI135" s="375">
        <v>83</v>
      </c>
      <c r="CJ135" s="377" t="s">
        <v>688</v>
      </c>
      <c r="CM135" s="38" t="str">
        <f t="shared" si="42"/>
        <v/>
      </c>
      <c r="CN135" s="393" t="s">
        <v>809</v>
      </c>
      <c r="CO135" s="295" t="str">
        <f t="shared" si="29"/>
        <v/>
      </c>
      <c r="CP135" s="295" t="str">
        <f t="shared" si="43"/>
        <v/>
      </c>
      <c r="CQ135" s="295" t="str">
        <f t="shared" si="44"/>
        <v/>
      </c>
      <c r="CR135" s="106" t="str">
        <f t="shared" si="51"/>
        <v/>
      </c>
      <c r="CS135" s="106" t="str">
        <f t="shared" si="51"/>
        <v/>
      </c>
      <c r="CT135" s="106" t="str">
        <f t="shared" si="51"/>
        <v/>
      </c>
      <c r="CU135" s="106" t="str">
        <f t="shared" si="50"/>
        <v/>
      </c>
      <c r="CV135" s="106" t="str">
        <f t="shared" si="50"/>
        <v/>
      </c>
      <c r="CW135" s="106" t="str">
        <f t="shared" si="50"/>
        <v/>
      </c>
      <c r="CX135" s="106" t="str">
        <f t="shared" si="50"/>
        <v/>
      </c>
      <c r="CY135" s="106" t="str">
        <f t="shared" si="50"/>
        <v/>
      </c>
      <c r="CZ135" s="106" t="str">
        <f t="shared" si="50"/>
        <v/>
      </c>
      <c r="DA135" s="106" t="str">
        <f t="shared" si="50"/>
        <v/>
      </c>
      <c r="DB135" s="106" t="str">
        <f t="shared" si="50"/>
        <v/>
      </c>
      <c r="DC135" s="106" t="str">
        <f t="shared" si="50"/>
        <v/>
      </c>
      <c r="DD135" s="106"/>
      <c r="DE135" s="106"/>
      <c r="DF135" s="106"/>
      <c r="DG135" s="106"/>
      <c r="DH135" s="106"/>
      <c r="DI135" s="106"/>
      <c r="DJ135" s="106"/>
      <c r="DK135" s="106"/>
      <c r="DL135" s="106"/>
      <c r="DM135" s="106"/>
      <c r="DN135" s="106"/>
      <c r="DO135" s="106"/>
      <c r="DP135" s="106" t="str">
        <f t="shared" si="31"/>
        <v/>
      </c>
      <c r="DQ135" s="375" t="str">
        <f t="shared" si="32"/>
        <v/>
      </c>
      <c r="DR135" s="375" t="str">
        <f t="shared" si="45"/>
        <v/>
      </c>
      <c r="DS135" s="375" t="str">
        <f t="shared" si="46"/>
        <v/>
      </c>
    </row>
    <row r="136" spans="2:123" s="375" customFormat="1" hidden="1" x14ac:dyDescent="0.15">
      <c r="BB136" s="322"/>
      <c r="BC136" s="322"/>
      <c r="BD136" s="322"/>
      <c r="BE136" s="322"/>
      <c r="BF136" s="322"/>
      <c r="CI136" s="375">
        <v>84</v>
      </c>
      <c r="CJ136" s="377" t="s">
        <v>651</v>
      </c>
      <c r="CM136" s="38" t="str">
        <f t="shared" si="42"/>
        <v/>
      </c>
      <c r="CN136" s="393" t="s">
        <v>751</v>
      </c>
      <c r="CO136" s="295" t="str">
        <f t="shared" si="29"/>
        <v/>
      </c>
      <c r="CP136" s="295" t="str">
        <f t="shared" si="43"/>
        <v/>
      </c>
      <c r="CQ136" s="295" t="str">
        <f t="shared" si="44"/>
        <v/>
      </c>
      <c r="CR136" s="106" t="str">
        <f t="shared" si="51"/>
        <v/>
      </c>
      <c r="CS136" s="106" t="str">
        <f t="shared" si="51"/>
        <v/>
      </c>
      <c r="CT136" s="106" t="str">
        <f t="shared" si="51"/>
        <v/>
      </c>
      <c r="CU136" s="106" t="str">
        <f t="shared" si="50"/>
        <v/>
      </c>
      <c r="CV136" s="106" t="str">
        <f t="shared" si="50"/>
        <v/>
      </c>
      <c r="CW136" s="106" t="str">
        <f t="shared" si="50"/>
        <v/>
      </c>
      <c r="CX136" s="106" t="str">
        <f t="shared" si="50"/>
        <v/>
      </c>
      <c r="CY136" s="106" t="str">
        <f t="shared" si="50"/>
        <v/>
      </c>
      <c r="CZ136" s="106" t="str">
        <f t="shared" si="50"/>
        <v/>
      </c>
      <c r="DA136" s="106" t="str">
        <f t="shared" si="50"/>
        <v/>
      </c>
      <c r="DB136" s="106" t="str">
        <f t="shared" si="50"/>
        <v/>
      </c>
      <c r="DC136" s="106" t="str">
        <f t="shared" si="50"/>
        <v/>
      </c>
      <c r="DD136" s="106"/>
      <c r="DE136" s="106"/>
      <c r="DF136" s="106"/>
      <c r="DG136" s="106"/>
      <c r="DH136" s="106"/>
      <c r="DI136" s="106"/>
      <c r="DJ136" s="106"/>
      <c r="DK136" s="106"/>
      <c r="DL136" s="106"/>
      <c r="DM136" s="106"/>
      <c r="DN136" s="106"/>
      <c r="DO136" s="106"/>
      <c r="DP136" s="106" t="str">
        <f t="shared" si="31"/>
        <v/>
      </c>
      <c r="DQ136" s="375" t="str">
        <f t="shared" si="32"/>
        <v/>
      </c>
      <c r="DR136" s="375" t="str">
        <f t="shared" si="45"/>
        <v/>
      </c>
      <c r="DS136" s="375" t="str">
        <f t="shared" si="46"/>
        <v/>
      </c>
    </row>
    <row r="137" spans="2:123" s="375" customFormat="1" hidden="1" x14ac:dyDescent="0.15">
      <c r="BB137" s="322"/>
      <c r="BC137" s="322"/>
      <c r="BD137" s="322"/>
      <c r="BE137" s="322"/>
      <c r="BF137" s="322"/>
      <c r="CI137" s="375">
        <v>85</v>
      </c>
      <c r="CJ137" s="377" t="s">
        <v>655</v>
      </c>
      <c r="CM137" s="38" t="str">
        <f t="shared" si="42"/>
        <v/>
      </c>
      <c r="CN137" s="393" t="s">
        <v>752</v>
      </c>
      <c r="CO137" s="295" t="str">
        <f t="shared" si="29"/>
        <v/>
      </c>
      <c r="CP137" s="295" t="str">
        <f t="shared" si="43"/>
        <v/>
      </c>
      <c r="CQ137" s="295" t="str">
        <f t="shared" si="44"/>
        <v/>
      </c>
      <c r="CR137" s="106" t="str">
        <f t="shared" si="51"/>
        <v/>
      </c>
      <c r="CS137" s="106" t="str">
        <f t="shared" si="51"/>
        <v/>
      </c>
      <c r="CT137" s="106" t="str">
        <f t="shared" si="51"/>
        <v/>
      </c>
      <c r="CU137" s="106" t="str">
        <f t="shared" si="50"/>
        <v/>
      </c>
      <c r="CV137" s="106" t="str">
        <f t="shared" si="50"/>
        <v/>
      </c>
      <c r="CW137" s="106" t="str">
        <f t="shared" si="50"/>
        <v/>
      </c>
      <c r="CX137" s="106" t="str">
        <f t="shared" si="50"/>
        <v/>
      </c>
      <c r="CY137" s="106" t="str">
        <f t="shared" si="50"/>
        <v/>
      </c>
      <c r="CZ137" s="106" t="str">
        <f t="shared" si="50"/>
        <v/>
      </c>
      <c r="DA137" s="106" t="str">
        <f t="shared" si="50"/>
        <v/>
      </c>
      <c r="DB137" s="106" t="str">
        <f t="shared" si="50"/>
        <v/>
      </c>
      <c r="DC137" s="106" t="str">
        <f t="shared" si="50"/>
        <v/>
      </c>
      <c r="DD137" s="106"/>
      <c r="DE137" s="106"/>
      <c r="DF137" s="106"/>
      <c r="DG137" s="106"/>
      <c r="DH137" s="106"/>
      <c r="DI137" s="106"/>
      <c r="DJ137" s="106"/>
      <c r="DK137" s="106"/>
      <c r="DL137" s="106"/>
      <c r="DM137" s="106"/>
      <c r="DN137" s="106"/>
      <c r="DO137" s="106"/>
      <c r="DP137" s="106" t="str">
        <f t="shared" si="31"/>
        <v/>
      </c>
      <c r="DQ137" s="375" t="str">
        <f t="shared" si="32"/>
        <v/>
      </c>
      <c r="DR137" s="375" t="str">
        <f t="shared" si="45"/>
        <v/>
      </c>
      <c r="DS137" s="375" t="str">
        <f t="shared" si="46"/>
        <v/>
      </c>
    </row>
    <row r="138" spans="2:123" s="375" customFormat="1" hidden="1" x14ac:dyDescent="0.15">
      <c r="BB138" s="322"/>
      <c r="BC138" s="322"/>
      <c r="BD138" s="322"/>
      <c r="BE138" s="322"/>
      <c r="BF138" s="322"/>
      <c r="CI138" s="375">
        <v>86</v>
      </c>
      <c r="CJ138" s="377" t="s">
        <v>683</v>
      </c>
      <c r="CM138" s="38" t="str">
        <f t="shared" si="42"/>
        <v/>
      </c>
      <c r="CN138" s="393" t="s">
        <v>753</v>
      </c>
      <c r="CO138" s="295" t="str">
        <f t="shared" si="29"/>
        <v/>
      </c>
      <c r="CP138" s="295" t="str">
        <f t="shared" si="43"/>
        <v/>
      </c>
      <c r="CQ138" s="295" t="str">
        <f t="shared" si="44"/>
        <v/>
      </c>
      <c r="CR138" s="106" t="str">
        <f t="shared" si="51"/>
        <v/>
      </c>
      <c r="CS138" s="106" t="str">
        <f t="shared" si="51"/>
        <v/>
      </c>
      <c r="CT138" s="106" t="str">
        <f t="shared" si="51"/>
        <v/>
      </c>
      <c r="CU138" s="106" t="str">
        <f t="shared" si="50"/>
        <v/>
      </c>
      <c r="CV138" s="106" t="str">
        <f t="shared" si="50"/>
        <v/>
      </c>
      <c r="CW138" s="106" t="str">
        <f t="shared" si="50"/>
        <v/>
      </c>
      <c r="CX138" s="106" t="str">
        <f t="shared" si="50"/>
        <v/>
      </c>
      <c r="CY138" s="106" t="str">
        <f t="shared" si="50"/>
        <v/>
      </c>
      <c r="CZ138" s="106" t="str">
        <f t="shared" si="50"/>
        <v/>
      </c>
      <c r="DA138" s="106" t="str">
        <f t="shared" si="50"/>
        <v/>
      </c>
      <c r="DB138" s="106" t="str">
        <f t="shared" si="50"/>
        <v/>
      </c>
      <c r="DC138" s="106" t="str">
        <f t="shared" si="50"/>
        <v/>
      </c>
      <c r="DD138" s="106"/>
      <c r="DE138" s="106"/>
      <c r="DF138" s="106"/>
      <c r="DG138" s="106"/>
      <c r="DH138" s="106"/>
      <c r="DI138" s="106"/>
      <c r="DJ138" s="106"/>
      <c r="DK138" s="106"/>
      <c r="DL138" s="106"/>
      <c r="DM138" s="106"/>
      <c r="DN138" s="106"/>
      <c r="DO138" s="106"/>
      <c r="DP138" s="106" t="str">
        <f t="shared" si="31"/>
        <v/>
      </c>
      <c r="DQ138" s="375" t="str">
        <f t="shared" si="32"/>
        <v/>
      </c>
      <c r="DR138" s="375" t="str">
        <f t="shared" si="45"/>
        <v/>
      </c>
      <c r="DS138" s="375" t="str">
        <f t="shared" si="46"/>
        <v/>
      </c>
    </row>
    <row r="139" spans="2:123" s="375" customFormat="1" hidden="1" x14ac:dyDescent="0.15">
      <c r="BB139" s="322"/>
      <c r="BC139" s="322"/>
      <c r="BD139" s="322"/>
      <c r="BE139" s="322"/>
      <c r="BF139" s="322"/>
      <c r="CI139" s="375">
        <v>87</v>
      </c>
      <c r="CJ139" s="377" t="s">
        <v>684</v>
      </c>
      <c r="CM139" s="38" t="str">
        <f t="shared" si="42"/>
        <v/>
      </c>
      <c r="CN139" s="393" t="s">
        <v>810</v>
      </c>
      <c r="CO139" s="295" t="str">
        <f t="shared" si="29"/>
        <v/>
      </c>
      <c r="CP139" s="295" t="str">
        <f t="shared" si="43"/>
        <v/>
      </c>
      <c r="CQ139" s="295" t="str">
        <f t="shared" si="44"/>
        <v/>
      </c>
      <c r="CR139" s="106" t="str">
        <f t="shared" si="51"/>
        <v/>
      </c>
      <c r="CS139" s="106" t="str">
        <f t="shared" si="51"/>
        <v/>
      </c>
      <c r="CT139" s="106" t="str">
        <f t="shared" si="51"/>
        <v/>
      </c>
      <c r="CU139" s="106" t="str">
        <f t="shared" si="50"/>
        <v/>
      </c>
      <c r="CV139" s="106" t="str">
        <f t="shared" si="50"/>
        <v/>
      </c>
      <c r="CW139" s="106" t="str">
        <f t="shared" si="50"/>
        <v/>
      </c>
      <c r="CX139" s="106" t="str">
        <f t="shared" si="50"/>
        <v/>
      </c>
      <c r="CY139" s="106" t="str">
        <f t="shared" si="50"/>
        <v/>
      </c>
      <c r="CZ139" s="106" t="str">
        <f t="shared" si="50"/>
        <v/>
      </c>
      <c r="DA139" s="106" t="str">
        <f t="shared" si="50"/>
        <v/>
      </c>
      <c r="DB139" s="106" t="str">
        <f t="shared" si="50"/>
        <v/>
      </c>
      <c r="DC139" s="106" t="str">
        <f t="shared" si="50"/>
        <v/>
      </c>
      <c r="DD139" s="106"/>
      <c r="DE139" s="106"/>
      <c r="DF139" s="106"/>
      <c r="DG139" s="106"/>
      <c r="DH139" s="106"/>
      <c r="DI139" s="106"/>
      <c r="DJ139" s="106"/>
      <c r="DK139" s="106"/>
      <c r="DL139" s="106"/>
      <c r="DM139" s="106"/>
      <c r="DN139" s="106"/>
      <c r="DO139" s="106"/>
      <c r="DP139" s="106" t="str">
        <f t="shared" si="31"/>
        <v/>
      </c>
      <c r="DQ139" s="375" t="str">
        <f t="shared" si="32"/>
        <v/>
      </c>
      <c r="DR139" s="375" t="str">
        <f t="shared" si="45"/>
        <v/>
      </c>
      <c r="DS139" s="375" t="str">
        <f t="shared" si="46"/>
        <v/>
      </c>
    </row>
    <row r="140" spans="2:123" s="375" customFormat="1" hidden="1" x14ac:dyDescent="0.15">
      <c r="BB140" s="322"/>
      <c r="BC140" s="322"/>
      <c r="BD140" s="322"/>
      <c r="BE140" s="322"/>
      <c r="BF140" s="322"/>
      <c r="CI140" s="375">
        <v>88</v>
      </c>
      <c r="CJ140" s="377" t="s">
        <v>797</v>
      </c>
      <c r="CM140" s="38" t="str">
        <f t="shared" si="42"/>
        <v/>
      </c>
      <c r="CN140" s="393" t="s">
        <v>811</v>
      </c>
      <c r="CO140" s="295" t="str">
        <f t="shared" si="29"/>
        <v/>
      </c>
      <c r="CP140" s="295" t="str">
        <f t="shared" si="43"/>
        <v/>
      </c>
      <c r="CQ140" s="295" t="str">
        <f t="shared" si="44"/>
        <v/>
      </c>
      <c r="CR140" s="106" t="str">
        <f t="shared" si="51"/>
        <v/>
      </c>
      <c r="CS140" s="106" t="str">
        <f t="shared" si="51"/>
        <v/>
      </c>
      <c r="CT140" s="106" t="str">
        <f t="shared" si="51"/>
        <v/>
      </c>
      <c r="CU140" s="106" t="str">
        <f t="shared" si="50"/>
        <v/>
      </c>
      <c r="CV140" s="106" t="str">
        <f t="shared" si="50"/>
        <v/>
      </c>
      <c r="CW140" s="106" t="str">
        <f t="shared" si="50"/>
        <v/>
      </c>
      <c r="CX140" s="106" t="str">
        <f t="shared" si="50"/>
        <v/>
      </c>
      <c r="CY140" s="106" t="str">
        <f t="shared" si="50"/>
        <v/>
      </c>
      <c r="CZ140" s="106" t="str">
        <f t="shared" si="50"/>
        <v/>
      </c>
      <c r="DA140" s="106" t="str">
        <f t="shared" si="50"/>
        <v/>
      </c>
      <c r="DB140" s="106" t="str">
        <f t="shared" si="50"/>
        <v/>
      </c>
      <c r="DC140" s="106" t="str">
        <f t="shared" si="50"/>
        <v/>
      </c>
      <c r="DD140" s="106"/>
      <c r="DE140" s="106"/>
      <c r="DF140" s="106"/>
      <c r="DG140" s="106"/>
      <c r="DH140" s="106"/>
      <c r="DI140" s="106"/>
      <c r="DJ140" s="106"/>
      <c r="DK140" s="106"/>
      <c r="DL140" s="106"/>
      <c r="DM140" s="106"/>
      <c r="DN140" s="106"/>
      <c r="DO140" s="106"/>
      <c r="DP140" s="106" t="str">
        <f t="shared" si="31"/>
        <v/>
      </c>
      <c r="DQ140" s="375" t="str">
        <f t="shared" si="32"/>
        <v/>
      </c>
      <c r="DR140" s="375" t="str">
        <f t="shared" si="45"/>
        <v/>
      </c>
      <c r="DS140" s="375" t="str">
        <f t="shared" si="46"/>
        <v/>
      </c>
    </row>
    <row r="141" spans="2:123" s="375" customFormat="1" hidden="1" x14ac:dyDescent="0.15">
      <c r="BB141" s="322"/>
      <c r="BC141" s="322"/>
      <c r="BD141" s="322"/>
      <c r="BE141" s="322"/>
      <c r="BF141" s="322"/>
      <c r="CI141" s="375">
        <v>89</v>
      </c>
      <c r="CJ141" s="379" t="s">
        <v>798</v>
      </c>
      <c r="CM141" s="38" t="str">
        <f t="shared" si="42"/>
        <v/>
      </c>
      <c r="CN141" s="393" t="s">
        <v>812</v>
      </c>
      <c r="CO141" s="295" t="str">
        <f t="shared" si="29"/>
        <v/>
      </c>
      <c r="CP141" s="295" t="str">
        <f t="shared" si="43"/>
        <v/>
      </c>
      <c r="CQ141" s="295" t="str">
        <f t="shared" si="44"/>
        <v/>
      </c>
      <c r="CR141" s="106" t="str">
        <f t="shared" si="51"/>
        <v/>
      </c>
      <c r="CS141" s="106" t="str">
        <f t="shared" si="51"/>
        <v/>
      </c>
      <c r="CT141" s="106" t="str">
        <f t="shared" si="51"/>
        <v/>
      </c>
      <c r="CU141" s="106" t="str">
        <f t="shared" si="50"/>
        <v/>
      </c>
      <c r="CV141" s="106" t="str">
        <f t="shared" si="50"/>
        <v/>
      </c>
      <c r="CW141" s="106" t="str">
        <f t="shared" si="50"/>
        <v/>
      </c>
      <c r="CX141" s="106" t="str">
        <f t="shared" si="50"/>
        <v/>
      </c>
      <c r="CY141" s="106" t="str">
        <f t="shared" si="50"/>
        <v/>
      </c>
      <c r="CZ141" s="106" t="str">
        <f t="shared" si="50"/>
        <v/>
      </c>
      <c r="DA141" s="106" t="str">
        <f t="shared" si="50"/>
        <v/>
      </c>
      <c r="DB141" s="106" t="str">
        <f t="shared" si="50"/>
        <v/>
      </c>
      <c r="DC141" s="106" t="str">
        <f t="shared" si="50"/>
        <v/>
      </c>
      <c r="DD141" s="106"/>
      <c r="DE141" s="106"/>
      <c r="DF141" s="106"/>
      <c r="DG141" s="106"/>
      <c r="DH141" s="106"/>
      <c r="DI141" s="106"/>
      <c r="DJ141" s="106"/>
      <c r="DK141" s="106"/>
      <c r="DL141" s="106"/>
      <c r="DM141" s="106"/>
      <c r="DN141" s="106"/>
      <c r="DO141" s="106"/>
      <c r="DP141" s="106" t="str">
        <f t="shared" si="31"/>
        <v/>
      </c>
      <c r="DQ141" s="375" t="str">
        <f t="shared" si="32"/>
        <v/>
      </c>
      <c r="DR141" s="375" t="str">
        <f t="shared" si="45"/>
        <v/>
      </c>
      <c r="DS141" s="375" t="str">
        <f t="shared" si="46"/>
        <v/>
      </c>
    </row>
    <row r="142" spans="2:123" s="375" customFormat="1" hidden="1" x14ac:dyDescent="0.15">
      <c r="BB142" s="322"/>
      <c r="BC142" s="322"/>
      <c r="BD142" s="322"/>
      <c r="BE142" s="322"/>
      <c r="BF142" s="322"/>
      <c r="CI142" s="375">
        <v>90</v>
      </c>
      <c r="CJ142" s="376" t="s">
        <v>799</v>
      </c>
      <c r="CM142" s="38" t="str">
        <f t="shared" si="42"/>
        <v/>
      </c>
      <c r="CN142" s="393" t="s">
        <v>471</v>
      </c>
      <c r="CO142" s="295" t="str">
        <f t="shared" si="29"/>
        <v/>
      </c>
      <c r="CP142" s="295" t="str">
        <f t="shared" si="43"/>
        <v/>
      </c>
      <c r="CQ142" s="295" t="str">
        <f t="shared" si="44"/>
        <v/>
      </c>
      <c r="CR142" s="106" t="str">
        <f t="shared" si="51"/>
        <v/>
      </c>
      <c r="CS142" s="106" t="str">
        <f t="shared" si="51"/>
        <v/>
      </c>
      <c r="CT142" s="106" t="str">
        <f t="shared" si="51"/>
        <v/>
      </c>
      <c r="CU142" s="106" t="str">
        <f t="shared" si="50"/>
        <v/>
      </c>
      <c r="CV142" s="106" t="str">
        <f t="shared" si="50"/>
        <v/>
      </c>
      <c r="CW142" s="106" t="str">
        <f t="shared" si="50"/>
        <v/>
      </c>
      <c r="CX142" s="106" t="str">
        <f t="shared" si="50"/>
        <v/>
      </c>
      <c r="CY142" s="106" t="str">
        <f t="shared" si="50"/>
        <v/>
      </c>
      <c r="CZ142" s="106" t="str">
        <f t="shared" si="50"/>
        <v/>
      </c>
      <c r="DA142" s="106" t="str">
        <f t="shared" si="50"/>
        <v/>
      </c>
      <c r="DB142" s="106" t="str">
        <f t="shared" si="50"/>
        <v/>
      </c>
      <c r="DC142" s="106" t="str">
        <f t="shared" si="50"/>
        <v/>
      </c>
      <c r="DD142" s="106"/>
      <c r="DE142" s="106"/>
      <c r="DF142" s="106"/>
      <c r="DG142" s="106"/>
      <c r="DH142" s="106"/>
      <c r="DI142" s="106"/>
      <c r="DJ142" s="106"/>
      <c r="DK142" s="106"/>
      <c r="DL142" s="106"/>
      <c r="DM142" s="106"/>
      <c r="DN142" s="106"/>
      <c r="DO142" s="106"/>
      <c r="DP142" s="106" t="str">
        <f t="shared" si="31"/>
        <v/>
      </c>
      <c r="DQ142" s="375" t="str">
        <f t="shared" si="32"/>
        <v/>
      </c>
      <c r="DR142" s="375" t="str">
        <f t="shared" si="45"/>
        <v/>
      </c>
      <c r="DS142" s="375" t="str">
        <f t="shared" si="46"/>
        <v/>
      </c>
    </row>
    <row r="143" spans="2:123" s="375" customFormat="1" hidden="1" x14ac:dyDescent="0.15">
      <c r="BB143" s="322"/>
      <c r="BC143" s="322"/>
      <c r="BD143" s="322"/>
      <c r="BE143" s="322"/>
      <c r="BF143" s="322"/>
      <c r="CI143" s="375">
        <v>91</v>
      </c>
      <c r="CJ143" s="377" t="s">
        <v>800</v>
      </c>
      <c r="CM143" s="38" t="str">
        <f t="shared" si="42"/>
        <v/>
      </c>
      <c r="CN143" s="393" t="s">
        <v>470</v>
      </c>
      <c r="CO143" s="295" t="str">
        <f t="shared" si="29"/>
        <v/>
      </c>
      <c r="CP143" s="295" t="str">
        <f t="shared" si="43"/>
        <v/>
      </c>
      <c r="CQ143" s="295" t="str">
        <f t="shared" si="44"/>
        <v/>
      </c>
      <c r="CR143" s="106" t="str">
        <f t="shared" si="51"/>
        <v/>
      </c>
      <c r="CS143" s="106" t="str">
        <f t="shared" si="51"/>
        <v/>
      </c>
      <c r="CT143" s="106" t="str">
        <f t="shared" si="51"/>
        <v/>
      </c>
      <c r="CU143" s="106" t="str">
        <f t="shared" si="50"/>
        <v/>
      </c>
      <c r="CV143" s="106" t="str">
        <f t="shared" si="50"/>
        <v/>
      </c>
      <c r="CW143" s="106" t="str">
        <f t="shared" si="50"/>
        <v/>
      </c>
      <c r="CX143" s="106" t="str">
        <f t="shared" si="50"/>
        <v/>
      </c>
      <c r="CY143" s="106" t="str">
        <f t="shared" si="50"/>
        <v/>
      </c>
      <c r="CZ143" s="106" t="str">
        <f t="shared" si="50"/>
        <v/>
      </c>
      <c r="DA143" s="106" t="str">
        <f t="shared" si="50"/>
        <v/>
      </c>
      <c r="DB143" s="106" t="str">
        <f t="shared" si="50"/>
        <v/>
      </c>
      <c r="DC143" s="106" t="str">
        <f t="shared" si="50"/>
        <v/>
      </c>
      <c r="DD143" s="106"/>
      <c r="DE143" s="106"/>
      <c r="DF143" s="106"/>
      <c r="DG143" s="106"/>
      <c r="DH143" s="106"/>
      <c r="DI143" s="106"/>
      <c r="DJ143" s="106"/>
      <c r="DK143" s="106"/>
      <c r="DL143" s="106"/>
      <c r="DM143" s="106"/>
      <c r="DN143" s="106"/>
      <c r="DO143" s="106"/>
      <c r="DP143" s="106" t="str">
        <f t="shared" si="31"/>
        <v/>
      </c>
      <c r="DQ143" s="375" t="str">
        <f t="shared" si="32"/>
        <v/>
      </c>
      <c r="DR143" s="375" t="str">
        <f t="shared" si="45"/>
        <v/>
      </c>
      <c r="DS143" s="375" t="str">
        <f t="shared" si="46"/>
        <v/>
      </c>
    </row>
    <row r="144" spans="2:123" s="375" customFormat="1" hidden="1" x14ac:dyDescent="0.15">
      <c r="BB144" s="322"/>
      <c r="BC144" s="322"/>
      <c r="BD144" s="322"/>
      <c r="BE144" s="322"/>
      <c r="BF144" s="322"/>
      <c r="CI144" s="375">
        <v>92</v>
      </c>
      <c r="CJ144" s="377" t="s">
        <v>801</v>
      </c>
      <c r="CM144" s="38" t="str">
        <f t="shared" si="42"/>
        <v/>
      </c>
      <c r="CN144" s="393" t="s">
        <v>469</v>
      </c>
      <c r="CO144" s="295" t="str">
        <f t="shared" si="29"/>
        <v/>
      </c>
      <c r="CP144" s="295" t="str">
        <f t="shared" si="43"/>
        <v/>
      </c>
      <c r="CQ144" s="295" t="str">
        <f t="shared" si="44"/>
        <v/>
      </c>
      <c r="CR144" s="106" t="str">
        <f t="shared" si="51"/>
        <v/>
      </c>
      <c r="CS144" s="106" t="str">
        <f t="shared" si="51"/>
        <v/>
      </c>
      <c r="CT144" s="106" t="str">
        <f t="shared" si="51"/>
        <v/>
      </c>
      <c r="CU144" s="106" t="str">
        <f t="shared" si="50"/>
        <v/>
      </c>
      <c r="CV144" s="106" t="str">
        <f t="shared" si="50"/>
        <v/>
      </c>
      <c r="CW144" s="106" t="str">
        <f t="shared" si="50"/>
        <v/>
      </c>
      <c r="CX144" s="106" t="str">
        <f t="shared" si="50"/>
        <v/>
      </c>
      <c r="CY144" s="106" t="str">
        <f t="shared" si="50"/>
        <v/>
      </c>
      <c r="CZ144" s="106" t="str">
        <f t="shared" si="50"/>
        <v/>
      </c>
      <c r="DA144" s="106" t="str">
        <f t="shared" si="50"/>
        <v/>
      </c>
      <c r="DB144" s="106" t="str">
        <f t="shared" si="50"/>
        <v/>
      </c>
      <c r="DC144" s="106" t="str">
        <f t="shared" si="50"/>
        <v/>
      </c>
      <c r="DD144" s="106"/>
      <c r="DE144" s="106"/>
      <c r="DF144" s="106"/>
      <c r="DG144" s="106"/>
      <c r="DH144" s="106"/>
      <c r="DI144" s="106"/>
      <c r="DJ144" s="106"/>
      <c r="DK144" s="106"/>
      <c r="DL144" s="106"/>
      <c r="DM144" s="106"/>
      <c r="DN144" s="106"/>
      <c r="DO144" s="106"/>
      <c r="DP144" s="106" t="str">
        <f t="shared" si="31"/>
        <v/>
      </c>
      <c r="DQ144" s="375" t="str">
        <f t="shared" si="32"/>
        <v/>
      </c>
      <c r="DR144" s="375" t="str">
        <f t="shared" si="45"/>
        <v/>
      </c>
      <c r="DS144" s="375" t="str">
        <f t="shared" si="46"/>
        <v/>
      </c>
    </row>
    <row r="145" spans="10:123" s="375" customFormat="1" hidden="1" x14ac:dyDescent="0.15">
      <c r="J145" s="106"/>
      <c r="K145" s="106"/>
      <c r="L145" s="106"/>
      <c r="M145" s="106"/>
      <c r="N145" s="106"/>
      <c r="O145" s="106"/>
      <c r="P145" s="106"/>
      <c r="Q145" s="106"/>
      <c r="R145" s="106"/>
      <c r="S145" s="106"/>
      <c r="T145" s="106"/>
      <c r="U145" s="106"/>
      <c r="V145" s="106"/>
      <c r="W145" s="106"/>
      <c r="X145" s="106"/>
      <c r="Y145" s="106"/>
      <c r="Z145" s="106"/>
      <c r="AA145" s="106"/>
      <c r="AB145" s="106"/>
      <c r="AC145" s="106"/>
      <c r="AD145" s="106"/>
      <c r="AE145" s="106"/>
      <c r="AF145" s="106"/>
      <c r="AG145" s="106"/>
      <c r="AH145" s="106"/>
      <c r="AI145" s="106"/>
      <c r="BB145" s="322"/>
      <c r="BC145" s="322"/>
      <c r="BD145" s="322"/>
      <c r="BE145" s="322"/>
      <c r="BF145" s="322"/>
      <c r="CI145" s="375">
        <v>93</v>
      </c>
      <c r="CJ145" s="376" t="s">
        <v>802</v>
      </c>
      <c r="CM145" s="38" t="str">
        <f t="shared" si="42"/>
        <v/>
      </c>
      <c r="CN145" s="393" t="s">
        <v>429</v>
      </c>
      <c r="CO145" s="295" t="str">
        <f t="shared" si="29"/>
        <v/>
      </c>
      <c r="CP145" s="295" t="str">
        <f t="shared" si="43"/>
        <v/>
      </c>
      <c r="CQ145" s="295" t="str">
        <f t="shared" si="44"/>
        <v/>
      </c>
      <c r="CR145" s="106" t="str">
        <f t="shared" si="51"/>
        <v/>
      </c>
      <c r="CS145" s="106" t="str">
        <f t="shared" si="51"/>
        <v/>
      </c>
      <c r="CT145" s="106" t="str">
        <f t="shared" si="51"/>
        <v/>
      </c>
      <c r="CU145" s="106" t="str">
        <f t="shared" si="50"/>
        <v/>
      </c>
      <c r="CV145" s="106" t="str">
        <f t="shared" si="50"/>
        <v/>
      </c>
      <c r="CW145" s="106" t="str">
        <f t="shared" si="50"/>
        <v/>
      </c>
      <c r="CX145" s="106" t="str">
        <f t="shared" si="50"/>
        <v/>
      </c>
      <c r="CY145" s="106" t="str">
        <f t="shared" si="50"/>
        <v/>
      </c>
      <c r="CZ145" s="106" t="str">
        <f t="shared" si="50"/>
        <v/>
      </c>
      <c r="DA145" s="106" t="str">
        <f t="shared" si="50"/>
        <v/>
      </c>
      <c r="DB145" s="106" t="str">
        <f t="shared" si="50"/>
        <v/>
      </c>
      <c r="DC145" s="106" t="str">
        <f t="shared" si="50"/>
        <v/>
      </c>
      <c r="DD145" s="106"/>
      <c r="DE145" s="106"/>
      <c r="DF145" s="106"/>
      <c r="DG145" s="106"/>
      <c r="DH145" s="106"/>
      <c r="DI145" s="106"/>
      <c r="DJ145" s="106"/>
      <c r="DK145" s="106"/>
      <c r="DL145" s="106"/>
      <c r="DM145" s="106"/>
      <c r="DN145" s="106"/>
      <c r="DO145" s="106"/>
      <c r="DP145" s="106" t="str">
        <f>IF(AI$66=$CJ145,"A","")&amp;IF(AI$67=$CJ145,"B","")&amp;IF(AI$27=$CJ145,"C","")&amp;IF(AI$28=$CJ145,"D","")</f>
        <v/>
      </c>
      <c r="DQ145" s="375" t="str">
        <f t="shared" si="32"/>
        <v/>
      </c>
      <c r="DR145" s="375" t="str">
        <f t="shared" si="45"/>
        <v/>
      </c>
      <c r="DS145" s="375" t="str">
        <f t="shared" si="46"/>
        <v/>
      </c>
    </row>
    <row r="146" spans="10:123" s="375" customFormat="1" hidden="1" x14ac:dyDescent="0.15">
      <c r="J146" s="106"/>
      <c r="K146" s="106"/>
      <c r="L146" s="106"/>
      <c r="M146" s="106"/>
      <c r="N146" s="106"/>
      <c r="O146" s="106"/>
      <c r="P146" s="106"/>
      <c r="Q146" s="106"/>
      <c r="R146" s="106"/>
      <c r="S146" s="106"/>
      <c r="T146" s="106"/>
      <c r="U146" s="106"/>
      <c r="V146" s="106"/>
      <c r="W146" s="106"/>
      <c r="X146" s="106"/>
      <c r="Y146" s="106"/>
      <c r="Z146" s="106"/>
      <c r="AA146" s="106"/>
      <c r="AB146" s="106"/>
      <c r="AC146" s="106"/>
      <c r="AD146" s="106"/>
      <c r="AE146" s="106"/>
      <c r="AF146" s="106"/>
      <c r="AG146" s="106"/>
      <c r="AH146" s="106"/>
      <c r="AI146" s="106"/>
      <c r="BB146" s="322"/>
      <c r="BC146" s="322"/>
      <c r="BD146" s="322"/>
      <c r="BE146" s="322"/>
      <c r="BF146" s="322"/>
      <c r="CI146" s="375">
        <v>94</v>
      </c>
      <c r="CJ146" s="377" t="s">
        <v>803</v>
      </c>
      <c r="CM146" s="38" t="str">
        <f t="shared" si="42"/>
        <v/>
      </c>
      <c r="CN146" s="393" t="s">
        <v>430</v>
      </c>
      <c r="CO146" s="295" t="str">
        <f t="shared" si="29"/>
        <v/>
      </c>
      <c r="CP146" s="295" t="str">
        <f t="shared" si="43"/>
        <v/>
      </c>
      <c r="CQ146" s="295" t="str">
        <f t="shared" si="44"/>
        <v/>
      </c>
      <c r="CR146" s="106" t="str">
        <f t="shared" si="51"/>
        <v/>
      </c>
      <c r="CS146" s="106" t="str">
        <f t="shared" si="51"/>
        <v/>
      </c>
      <c r="CT146" s="106" t="str">
        <f t="shared" si="51"/>
        <v/>
      </c>
      <c r="CU146" s="106" t="str">
        <f t="shared" si="50"/>
        <v/>
      </c>
      <c r="CV146" s="106" t="str">
        <f t="shared" si="50"/>
        <v/>
      </c>
      <c r="CW146" s="106" t="str">
        <f t="shared" si="50"/>
        <v/>
      </c>
      <c r="CX146" s="106" t="str">
        <f t="shared" si="50"/>
        <v/>
      </c>
      <c r="CY146" s="106" t="str">
        <f t="shared" si="50"/>
        <v/>
      </c>
      <c r="CZ146" s="106" t="str">
        <f t="shared" si="50"/>
        <v/>
      </c>
      <c r="DA146" s="106" t="str">
        <f t="shared" si="50"/>
        <v/>
      </c>
      <c r="DB146" s="106" t="str">
        <f t="shared" si="50"/>
        <v/>
      </c>
      <c r="DC146" s="106" t="str">
        <f t="shared" si="50"/>
        <v/>
      </c>
      <c r="DD146" s="106"/>
      <c r="DE146" s="106"/>
      <c r="DF146" s="106"/>
      <c r="DG146" s="106"/>
      <c r="DH146" s="106"/>
      <c r="DI146" s="106"/>
      <c r="DJ146" s="106"/>
      <c r="DK146" s="106"/>
      <c r="DL146" s="106"/>
      <c r="DM146" s="106"/>
      <c r="DN146" s="106"/>
      <c r="DO146" s="106"/>
      <c r="DP146" s="106" t="str">
        <f>IF(AI$66=$CJ146,"A","")&amp;IF(AI$67=$CJ146,"B","")&amp;IF(AI$27=$CJ146,"C","")&amp;IF(AI$28=$CJ146,"D","")</f>
        <v/>
      </c>
      <c r="DQ146" s="375" t="str">
        <f t="shared" si="32"/>
        <v/>
      </c>
      <c r="DR146" s="375" t="str">
        <f t="shared" si="45"/>
        <v/>
      </c>
      <c r="DS146" s="375" t="str">
        <f t="shared" si="46"/>
        <v/>
      </c>
    </row>
    <row r="147" spans="10:123" s="375" customFormat="1" hidden="1" x14ac:dyDescent="0.15">
      <c r="J147" s="106"/>
      <c r="K147" s="106"/>
      <c r="L147" s="106"/>
      <c r="M147" s="106"/>
      <c r="N147" s="106"/>
      <c r="O147" s="106"/>
      <c r="P147" s="106"/>
      <c r="Q147" s="106"/>
      <c r="R147" s="106"/>
      <c r="S147" s="106"/>
      <c r="T147" s="106"/>
      <c r="U147" s="106"/>
      <c r="V147" s="106"/>
      <c r="W147" s="106"/>
      <c r="X147" s="106"/>
      <c r="Y147" s="106"/>
      <c r="Z147" s="106"/>
      <c r="AA147" s="106"/>
      <c r="AB147" s="106"/>
      <c r="AC147" s="106"/>
      <c r="AD147" s="106"/>
      <c r="AE147" s="106"/>
      <c r="AF147" s="106"/>
      <c r="AG147" s="106"/>
      <c r="AH147" s="106"/>
      <c r="AI147" s="106"/>
      <c r="BB147" s="322"/>
      <c r="BC147" s="322"/>
      <c r="BD147" s="322"/>
      <c r="BE147" s="322"/>
      <c r="BF147" s="322"/>
      <c r="CI147" s="375">
        <v>95</v>
      </c>
      <c r="CJ147" s="377" t="s">
        <v>795</v>
      </c>
      <c r="CM147" s="38" t="str">
        <f t="shared" si="42"/>
        <v/>
      </c>
      <c r="CN147" s="393" t="s">
        <v>736</v>
      </c>
      <c r="CO147" s="295" t="str">
        <f t="shared" si="29"/>
        <v/>
      </c>
      <c r="CP147" s="295" t="str">
        <f t="shared" si="43"/>
        <v/>
      </c>
      <c r="CQ147" s="295" t="str">
        <f t="shared" si="44"/>
        <v/>
      </c>
      <c r="CR147" s="106" t="str">
        <f t="shared" si="51"/>
        <v/>
      </c>
      <c r="CS147" s="106" t="str">
        <f t="shared" si="51"/>
        <v/>
      </c>
      <c r="CT147" s="106" t="str">
        <f t="shared" si="51"/>
        <v/>
      </c>
      <c r="CU147" s="106" t="str">
        <f t="shared" si="50"/>
        <v/>
      </c>
      <c r="CV147" s="106" t="str">
        <f t="shared" si="50"/>
        <v/>
      </c>
      <c r="CW147" s="106" t="str">
        <f t="shared" si="50"/>
        <v/>
      </c>
      <c r="CX147" s="106" t="str">
        <f t="shared" si="50"/>
        <v/>
      </c>
      <c r="CY147" s="106" t="str">
        <f t="shared" si="50"/>
        <v/>
      </c>
      <c r="CZ147" s="106" t="str">
        <f t="shared" si="50"/>
        <v/>
      </c>
      <c r="DA147" s="106" t="str">
        <f t="shared" si="50"/>
        <v/>
      </c>
      <c r="DB147" s="106" t="str">
        <f t="shared" si="50"/>
        <v/>
      </c>
      <c r="DC147" s="106" t="str">
        <f t="shared" si="50"/>
        <v/>
      </c>
      <c r="DD147" s="106"/>
      <c r="DE147" s="106"/>
      <c r="DF147" s="106"/>
      <c r="DG147" s="106"/>
      <c r="DH147" s="106"/>
      <c r="DI147" s="106"/>
      <c r="DJ147" s="106"/>
      <c r="DK147" s="106"/>
      <c r="DL147" s="106"/>
      <c r="DM147" s="106"/>
      <c r="DN147" s="106"/>
      <c r="DO147" s="106"/>
      <c r="DP147" s="106" t="str">
        <f>IF(AI$66=$CJ147,"A","")&amp;IF(AI$67=$CJ147,"B","")&amp;IF(AI$27=$CJ147,"C","")&amp;IF(AI$28=$CJ147,"D","")</f>
        <v/>
      </c>
      <c r="DQ147" s="375" t="str">
        <f t="shared" si="32"/>
        <v/>
      </c>
      <c r="DR147" s="375" t="str">
        <f t="shared" si="45"/>
        <v/>
      </c>
      <c r="DS147" s="375" t="str">
        <f t="shared" si="46"/>
        <v/>
      </c>
    </row>
    <row r="148" spans="10:123" s="375" customFormat="1" hidden="1" x14ac:dyDescent="0.15">
      <c r="J148" s="106"/>
      <c r="K148" s="106"/>
      <c r="L148" s="106"/>
      <c r="M148" s="106"/>
      <c r="N148" s="106"/>
      <c r="O148" s="106"/>
      <c r="P148" s="106"/>
      <c r="Q148" s="106"/>
      <c r="R148" s="106"/>
      <c r="S148" s="106"/>
      <c r="T148" s="106"/>
      <c r="U148" s="106"/>
      <c r="V148" s="106"/>
      <c r="W148" s="106"/>
      <c r="X148" s="106"/>
      <c r="Y148" s="106"/>
      <c r="Z148" s="106"/>
      <c r="AA148" s="106"/>
      <c r="AB148" s="106"/>
      <c r="AC148" s="106"/>
      <c r="AD148" s="106"/>
      <c r="AE148" s="106"/>
      <c r="AF148" s="106"/>
      <c r="AG148" s="106"/>
      <c r="AH148" s="106"/>
      <c r="AI148" s="106"/>
      <c r="BB148" s="322"/>
      <c r="BC148" s="322"/>
      <c r="BD148" s="322"/>
      <c r="BE148" s="322"/>
      <c r="BF148" s="322"/>
      <c r="CI148" s="375">
        <v>96</v>
      </c>
      <c r="CJ148" s="377" t="s">
        <v>796</v>
      </c>
      <c r="CM148" s="38" t="str">
        <f t="shared" ref="CM148:CM156" si="52">IF((COUNTIF($J$27:$AI$28,CJ148)+COUNTIF($J$63:$AI$72,CJ148))=0,"",(COUNTIF($J$27:$AI$28,CJ148)+COUNTIF($J$63:$AI$72,CJ148)))</f>
        <v/>
      </c>
      <c r="CN148" s="393" t="s">
        <v>737</v>
      </c>
      <c r="CO148" s="295" t="str">
        <f t="shared" si="29"/>
        <v/>
      </c>
      <c r="CP148" s="295" t="str">
        <f t="shared" si="43"/>
        <v/>
      </c>
      <c r="CQ148" s="295" t="str">
        <f t="shared" si="44"/>
        <v/>
      </c>
      <c r="CR148" s="106" t="str">
        <f t="shared" ref="CR148:CR156" si="53">IF(K$66=$CJ148,"A","")&amp;IF(K$67=$CJ148,"B","")&amp;IF(K$27=$CJ148,"A'","")&amp;IF(K$28=$CJ148,"B'","")</f>
        <v/>
      </c>
      <c r="CS148" s="106" t="str">
        <f t="shared" ref="CS148:CS156" si="54">IF(L$66=$CJ148,"A","")&amp;IF(L$67=$CJ148,"B","")&amp;IF(L$27=$CJ148,"A'","")&amp;IF(L$28=$CJ148,"B'","")</f>
        <v/>
      </c>
      <c r="CT148" s="106" t="str">
        <f t="shared" ref="CT148:CT156" si="55">IF(M$66=$CJ148,"A","")&amp;IF(M$67=$CJ148,"B","")&amp;IF(M$27=$CJ148,"A'","")&amp;IF(M$28=$CJ148,"B'","")</f>
        <v/>
      </c>
      <c r="CU148" s="106" t="str">
        <f t="shared" ref="CU148:CU156" si="56">IF(N$66=$CJ148,"A","")&amp;IF(N$67=$CJ148,"B","")&amp;IF(N$27=$CJ148,"A'","")&amp;IF(N$28=$CJ148,"B'","")</f>
        <v/>
      </c>
      <c r="CV148" s="106" t="str">
        <f t="shared" ref="CV148:CV156" si="57">IF(O$66=$CJ148,"A","")&amp;IF(O$67=$CJ148,"B","")&amp;IF(O$27=$CJ148,"A'","")&amp;IF(O$28=$CJ148,"B'","")</f>
        <v/>
      </c>
      <c r="CW148" s="106" t="str">
        <f t="shared" ref="CW148:CW156" si="58">IF(P$66=$CJ148,"A","")&amp;IF(P$67=$CJ148,"B","")&amp;IF(P$27=$CJ148,"A'","")&amp;IF(P$28=$CJ148,"B'","")</f>
        <v/>
      </c>
      <c r="CX148" s="106" t="str">
        <f t="shared" ref="CX148:CX156" si="59">IF(Q$66=$CJ148,"A","")&amp;IF(Q$67=$CJ148,"B","")&amp;IF(Q$27=$CJ148,"A'","")&amp;IF(Q$28=$CJ148,"B'","")</f>
        <v/>
      </c>
      <c r="CY148" s="106" t="str">
        <f t="shared" ref="CY148:CY156" si="60">IF(R$66=$CJ148,"A","")&amp;IF(R$67=$CJ148,"B","")&amp;IF(R$27=$CJ148,"A'","")&amp;IF(R$28=$CJ148,"B'","")</f>
        <v/>
      </c>
      <c r="CZ148" s="106" t="str">
        <f t="shared" ref="CZ148:CZ156" si="61">IF(S$66=$CJ148,"A","")&amp;IF(S$67=$CJ148,"B","")&amp;IF(S$27=$CJ148,"A'","")&amp;IF(S$28=$CJ148,"B'","")</f>
        <v/>
      </c>
      <c r="DA148" s="106" t="str">
        <f t="shared" ref="DA148:DA156" si="62">IF(T$66=$CJ148,"A","")&amp;IF(T$67=$CJ148,"B","")&amp;IF(T$27=$CJ148,"A'","")&amp;IF(T$28=$CJ148,"B'","")</f>
        <v/>
      </c>
      <c r="DB148" s="106" t="str">
        <f t="shared" ref="DB148:DB156" si="63">IF(U$66=$CJ148,"A","")&amp;IF(U$67=$CJ148,"B","")&amp;IF(U$27=$CJ148,"A'","")&amp;IF(U$28=$CJ148,"B'","")</f>
        <v/>
      </c>
      <c r="DC148" s="106" t="str">
        <f t="shared" ref="DC148:DC156" si="64">IF(V$66=$CJ148,"A","")&amp;IF(V$67=$CJ148,"B","")&amp;IF(V$27=$CJ148,"A'","")&amp;IF(V$28=$CJ148,"B'","")</f>
        <v/>
      </c>
      <c r="DD148" s="106"/>
      <c r="DE148" s="106"/>
      <c r="DF148" s="106"/>
      <c r="DG148" s="106"/>
      <c r="DH148" s="106"/>
      <c r="DI148" s="106"/>
      <c r="DJ148" s="106"/>
      <c r="DK148" s="106"/>
      <c r="DL148" s="106"/>
      <c r="DM148" s="106"/>
      <c r="DN148" s="106"/>
      <c r="DO148" s="106"/>
      <c r="DP148" s="106" t="str">
        <f t="shared" ref="DP148:DP156" si="65">IF(AI$66=$CJ148,"A","")&amp;IF(AI$67=$CJ148,"B","")&amp;IF(AI$27=$CJ148,"C","")&amp;IF(AI$28=$CJ148,"D","")</f>
        <v/>
      </c>
      <c r="DQ148" s="375" t="str">
        <f t="shared" si="32"/>
        <v/>
      </c>
      <c r="DR148" s="375" t="str">
        <f t="shared" si="45"/>
        <v/>
      </c>
      <c r="DS148" s="375" t="str">
        <f t="shared" si="46"/>
        <v/>
      </c>
    </row>
    <row r="149" spans="10:123" s="375" customFormat="1" hidden="1" x14ac:dyDescent="0.15">
      <c r="J149" s="106"/>
      <c r="K149" s="106"/>
      <c r="L149" s="106"/>
      <c r="M149" s="106"/>
      <c r="N149" s="106"/>
      <c r="O149" s="106"/>
      <c r="P149" s="106"/>
      <c r="Q149" s="106"/>
      <c r="R149" s="106"/>
      <c r="S149" s="106"/>
      <c r="T149" s="106"/>
      <c r="U149" s="106"/>
      <c r="V149" s="106"/>
      <c r="W149" s="106"/>
      <c r="X149" s="106"/>
      <c r="Y149" s="106"/>
      <c r="Z149" s="106"/>
      <c r="AA149" s="106"/>
      <c r="AB149" s="106"/>
      <c r="AC149" s="106"/>
      <c r="AD149" s="106"/>
      <c r="AE149" s="106"/>
      <c r="AF149" s="106"/>
      <c r="AG149" s="106"/>
      <c r="AH149" s="106"/>
      <c r="AI149" s="106"/>
      <c r="BB149" s="322"/>
      <c r="BC149" s="322"/>
      <c r="BD149" s="322"/>
      <c r="BE149" s="322"/>
      <c r="BF149" s="322"/>
      <c r="CI149" s="375">
        <v>97</v>
      </c>
      <c r="CJ149" s="377" t="s">
        <v>677</v>
      </c>
      <c r="CM149" s="38" t="str">
        <f t="shared" si="52"/>
        <v/>
      </c>
      <c r="CN149" s="393" t="s">
        <v>755</v>
      </c>
      <c r="CO149" s="295" t="str">
        <f t="shared" ref="CO149:CO156" si="66">IF($J$68=$CJ149,"P",IF($J$71=$CJ149,"X",""))</f>
        <v/>
      </c>
      <c r="CP149" s="295" t="str">
        <f t="shared" si="43"/>
        <v/>
      </c>
      <c r="CQ149" s="295" t="str">
        <f t="shared" si="44"/>
        <v/>
      </c>
      <c r="CR149" s="106" t="str">
        <f t="shared" si="53"/>
        <v/>
      </c>
      <c r="CS149" s="106" t="str">
        <f t="shared" si="54"/>
        <v/>
      </c>
      <c r="CT149" s="106" t="str">
        <f t="shared" si="55"/>
        <v/>
      </c>
      <c r="CU149" s="106" t="str">
        <f t="shared" si="56"/>
        <v/>
      </c>
      <c r="CV149" s="106" t="str">
        <f t="shared" si="57"/>
        <v/>
      </c>
      <c r="CW149" s="106" t="str">
        <f t="shared" si="58"/>
        <v/>
      </c>
      <c r="CX149" s="106" t="str">
        <f t="shared" si="59"/>
        <v/>
      </c>
      <c r="CY149" s="106" t="str">
        <f t="shared" si="60"/>
        <v/>
      </c>
      <c r="CZ149" s="106" t="str">
        <f t="shared" si="61"/>
        <v/>
      </c>
      <c r="DA149" s="106" t="str">
        <f t="shared" si="62"/>
        <v/>
      </c>
      <c r="DB149" s="106" t="str">
        <f t="shared" si="63"/>
        <v/>
      </c>
      <c r="DC149" s="106" t="str">
        <f t="shared" si="64"/>
        <v/>
      </c>
      <c r="DD149" s="106"/>
      <c r="DE149" s="106"/>
      <c r="DF149" s="106"/>
      <c r="DG149" s="106"/>
      <c r="DH149" s="106"/>
      <c r="DI149" s="106"/>
      <c r="DJ149" s="106"/>
      <c r="DK149" s="106"/>
      <c r="DL149" s="106"/>
      <c r="DM149" s="106"/>
      <c r="DN149" s="106"/>
      <c r="DO149" s="106"/>
      <c r="DP149" s="106" t="str">
        <f t="shared" si="65"/>
        <v/>
      </c>
      <c r="DQ149" s="375" t="str">
        <f t="shared" ref="DQ149:DQ156" si="67">IF($AI$68=$CJ149,"P",IF($AI$71=$CJ149,"X",""))</f>
        <v/>
      </c>
      <c r="DR149" s="375" t="str">
        <f t="shared" si="45"/>
        <v/>
      </c>
      <c r="DS149" s="375" t="str">
        <f t="shared" si="46"/>
        <v/>
      </c>
    </row>
    <row r="150" spans="10:123" s="375" customFormat="1" hidden="1" x14ac:dyDescent="0.15">
      <c r="J150" s="106"/>
      <c r="K150" s="106"/>
      <c r="L150" s="106"/>
      <c r="M150" s="106"/>
      <c r="N150" s="106"/>
      <c r="O150" s="106"/>
      <c r="P150" s="106"/>
      <c r="Q150" s="106"/>
      <c r="R150" s="106"/>
      <c r="S150" s="106"/>
      <c r="T150" s="106"/>
      <c r="U150" s="106"/>
      <c r="V150" s="106"/>
      <c r="W150" s="106"/>
      <c r="X150" s="106"/>
      <c r="Y150" s="106"/>
      <c r="Z150" s="106"/>
      <c r="AA150" s="106"/>
      <c r="AB150" s="106"/>
      <c r="AC150" s="106"/>
      <c r="AD150" s="106"/>
      <c r="AE150" s="106"/>
      <c r="AF150" s="106"/>
      <c r="AG150" s="106"/>
      <c r="AH150" s="106"/>
      <c r="AI150" s="106"/>
      <c r="BB150" s="322"/>
      <c r="BC150" s="322"/>
      <c r="BD150" s="322"/>
      <c r="BE150" s="322"/>
      <c r="BF150" s="322"/>
      <c r="CI150" s="375">
        <v>98</v>
      </c>
      <c r="CJ150" s="377" t="s">
        <v>689</v>
      </c>
      <c r="CM150" s="38" t="str">
        <f t="shared" si="52"/>
        <v/>
      </c>
      <c r="CN150" s="393" t="s">
        <v>756</v>
      </c>
      <c r="CO150" s="295" t="str">
        <f t="shared" si="66"/>
        <v/>
      </c>
      <c r="CP150" s="295" t="str">
        <f t="shared" si="43"/>
        <v/>
      </c>
      <c r="CQ150" s="295" t="str">
        <f t="shared" si="44"/>
        <v/>
      </c>
      <c r="CR150" s="106" t="str">
        <f t="shared" si="53"/>
        <v/>
      </c>
      <c r="CS150" s="106" t="str">
        <f t="shared" si="54"/>
        <v/>
      </c>
      <c r="CT150" s="106" t="str">
        <f t="shared" si="55"/>
        <v/>
      </c>
      <c r="CU150" s="106" t="str">
        <f t="shared" si="56"/>
        <v/>
      </c>
      <c r="CV150" s="106" t="str">
        <f t="shared" si="57"/>
        <v/>
      </c>
      <c r="CW150" s="106" t="str">
        <f t="shared" si="58"/>
        <v/>
      </c>
      <c r="CX150" s="106" t="str">
        <f t="shared" si="59"/>
        <v/>
      </c>
      <c r="CY150" s="106" t="str">
        <f t="shared" si="60"/>
        <v/>
      </c>
      <c r="CZ150" s="106" t="str">
        <f t="shared" si="61"/>
        <v/>
      </c>
      <c r="DA150" s="106" t="str">
        <f t="shared" si="62"/>
        <v/>
      </c>
      <c r="DB150" s="106" t="str">
        <f t="shared" si="63"/>
        <v/>
      </c>
      <c r="DC150" s="106" t="str">
        <f t="shared" si="64"/>
        <v/>
      </c>
      <c r="DD150" s="106"/>
      <c r="DE150" s="106"/>
      <c r="DF150" s="106"/>
      <c r="DG150" s="106"/>
      <c r="DH150" s="106"/>
      <c r="DI150" s="106"/>
      <c r="DJ150" s="106"/>
      <c r="DK150" s="106"/>
      <c r="DL150" s="106"/>
      <c r="DM150" s="106"/>
      <c r="DN150" s="106"/>
      <c r="DO150" s="106"/>
      <c r="DP150" s="106" t="str">
        <f t="shared" si="65"/>
        <v/>
      </c>
      <c r="DQ150" s="375" t="str">
        <f t="shared" si="67"/>
        <v/>
      </c>
      <c r="DR150" s="375" t="str">
        <f t="shared" si="45"/>
        <v/>
      </c>
      <c r="DS150" s="375" t="str">
        <f t="shared" si="46"/>
        <v/>
      </c>
    </row>
    <row r="151" spans="10:123" s="375" customFormat="1" x14ac:dyDescent="0.15">
      <c r="J151" s="106"/>
      <c r="K151" s="106"/>
      <c r="L151" s="106"/>
      <c r="M151" s="106"/>
      <c r="N151" s="106"/>
      <c r="O151" s="106"/>
      <c r="P151" s="106"/>
      <c r="Q151" s="106"/>
      <c r="R151" s="106"/>
      <c r="S151" s="106"/>
      <c r="T151" s="106"/>
      <c r="U151" s="106"/>
      <c r="V151" s="106"/>
      <c r="W151" s="106"/>
      <c r="X151" s="106"/>
      <c r="Y151" s="106"/>
      <c r="Z151" s="106"/>
      <c r="AA151" s="106"/>
      <c r="AB151" s="106"/>
      <c r="AC151" s="106"/>
      <c r="AD151" s="106"/>
      <c r="AE151" s="106"/>
      <c r="AF151" s="106"/>
      <c r="AG151" s="106"/>
      <c r="AH151" s="106"/>
      <c r="AI151" s="106"/>
      <c r="BB151" s="322"/>
      <c r="BC151" s="322"/>
      <c r="BD151" s="322"/>
      <c r="BE151" s="322"/>
      <c r="BF151" s="322"/>
      <c r="CI151" s="375">
        <v>99</v>
      </c>
      <c r="CJ151" s="377" t="s">
        <v>417</v>
      </c>
      <c r="CM151" s="38" t="str">
        <f t="shared" si="52"/>
        <v/>
      </c>
      <c r="CN151" s="393" t="s">
        <v>453</v>
      </c>
      <c r="CO151" s="295" t="str">
        <f t="shared" si="66"/>
        <v/>
      </c>
      <c r="CP151" s="295" t="str">
        <f t="shared" si="43"/>
        <v/>
      </c>
      <c r="CQ151" s="295" t="str">
        <f t="shared" si="44"/>
        <v/>
      </c>
      <c r="CR151" s="106" t="str">
        <f t="shared" si="53"/>
        <v/>
      </c>
      <c r="CS151" s="106" t="str">
        <f t="shared" si="54"/>
        <v/>
      </c>
      <c r="CT151" s="106" t="str">
        <f t="shared" si="55"/>
        <v/>
      </c>
      <c r="CU151" s="106" t="str">
        <f t="shared" si="56"/>
        <v/>
      </c>
      <c r="CV151" s="106" t="str">
        <f t="shared" si="57"/>
        <v/>
      </c>
      <c r="CW151" s="106" t="str">
        <f t="shared" si="58"/>
        <v/>
      </c>
      <c r="CX151" s="106" t="str">
        <f t="shared" si="59"/>
        <v/>
      </c>
      <c r="CY151" s="106" t="str">
        <f t="shared" si="60"/>
        <v/>
      </c>
      <c r="CZ151" s="106" t="str">
        <f t="shared" si="61"/>
        <v/>
      </c>
      <c r="DA151" s="106" t="str">
        <f t="shared" si="62"/>
        <v/>
      </c>
      <c r="DB151" s="106" t="str">
        <f t="shared" si="63"/>
        <v/>
      </c>
      <c r="DC151" s="106" t="str">
        <f t="shared" si="64"/>
        <v/>
      </c>
      <c r="DD151" s="106"/>
      <c r="DE151" s="106"/>
      <c r="DF151" s="106"/>
      <c r="DG151" s="106"/>
      <c r="DH151" s="106"/>
      <c r="DI151" s="106"/>
      <c r="DJ151" s="106"/>
      <c r="DK151" s="106"/>
      <c r="DL151" s="106"/>
      <c r="DM151" s="106"/>
      <c r="DN151" s="106"/>
      <c r="DO151" s="106"/>
      <c r="DP151" s="106" t="str">
        <f t="shared" si="65"/>
        <v/>
      </c>
      <c r="DQ151" s="375" t="str">
        <f t="shared" si="67"/>
        <v/>
      </c>
      <c r="DR151" s="375" t="str">
        <f t="shared" si="45"/>
        <v/>
      </c>
      <c r="DS151" s="375" t="str">
        <f t="shared" si="46"/>
        <v/>
      </c>
    </row>
    <row r="152" spans="10:123" s="375" customFormat="1" x14ac:dyDescent="0.15">
      <c r="J152" s="106"/>
      <c r="K152" s="106"/>
      <c r="L152" s="106"/>
      <c r="M152" s="106"/>
      <c r="N152" s="106"/>
      <c r="O152" s="106"/>
      <c r="P152" s="106"/>
      <c r="Q152" s="106"/>
      <c r="R152" s="106"/>
      <c r="S152" s="106"/>
      <c r="T152" s="106"/>
      <c r="U152" s="106"/>
      <c r="V152" s="106"/>
      <c r="W152" s="106"/>
      <c r="X152" s="106"/>
      <c r="Y152" s="106"/>
      <c r="Z152" s="106"/>
      <c r="AA152" s="106"/>
      <c r="AB152" s="106"/>
      <c r="AC152" s="106"/>
      <c r="AD152" s="106"/>
      <c r="AE152" s="106"/>
      <c r="AF152" s="106"/>
      <c r="AG152" s="106"/>
      <c r="AH152" s="106"/>
      <c r="AI152" s="106"/>
      <c r="BB152" s="322"/>
      <c r="BC152" s="322"/>
      <c r="BD152" s="322"/>
      <c r="BE152" s="322"/>
      <c r="BF152" s="322"/>
      <c r="CI152" s="375">
        <v>100</v>
      </c>
      <c r="CJ152" s="377" t="s">
        <v>422</v>
      </c>
      <c r="CM152" s="38" t="str">
        <f t="shared" si="52"/>
        <v/>
      </c>
      <c r="CN152" s="393" t="s">
        <v>452</v>
      </c>
      <c r="CO152" s="295" t="str">
        <f t="shared" si="66"/>
        <v/>
      </c>
      <c r="CP152" s="295" t="str">
        <f t="shared" si="43"/>
        <v/>
      </c>
      <c r="CQ152" s="295" t="str">
        <f t="shared" si="44"/>
        <v/>
      </c>
      <c r="CR152" s="106" t="str">
        <f t="shared" si="53"/>
        <v/>
      </c>
      <c r="CS152" s="106" t="str">
        <f t="shared" si="54"/>
        <v/>
      </c>
      <c r="CT152" s="106" t="str">
        <f t="shared" si="55"/>
        <v/>
      </c>
      <c r="CU152" s="106" t="str">
        <f t="shared" si="56"/>
        <v/>
      </c>
      <c r="CV152" s="106" t="str">
        <f t="shared" si="57"/>
        <v/>
      </c>
      <c r="CW152" s="106" t="str">
        <f t="shared" si="58"/>
        <v/>
      </c>
      <c r="CX152" s="106" t="str">
        <f t="shared" si="59"/>
        <v/>
      </c>
      <c r="CY152" s="106" t="str">
        <f t="shared" si="60"/>
        <v/>
      </c>
      <c r="CZ152" s="106" t="str">
        <f t="shared" si="61"/>
        <v/>
      </c>
      <c r="DA152" s="106" t="str">
        <f t="shared" si="62"/>
        <v/>
      </c>
      <c r="DB152" s="106" t="str">
        <f t="shared" si="63"/>
        <v/>
      </c>
      <c r="DC152" s="106" t="str">
        <f t="shared" si="64"/>
        <v/>
      </c>
      <c r="DD152" s="106"/>
      <c r="DE152" s="106"/>
      <c r="DF152" s="106"/>
      <c r="DG152" s="106"/>
      <c r="DH152" s="106"/>
      <c r="DI152" s="106"/>
      <c r="DJ152" s="106"/>
      <c r="DK152" s="106"/>
      <c r="DL152" s="106"/>
      <c r="DM152" s="106"/>
      <c r="DN152" s="106"/>
      <c r="DO152" s="106"/>
      <c r="DP152" s="106" t="str">
        <f t="shared" si="65"/>
        <v/>
      </c>
      <c r="DQ152" s="375" t="str">
        <f t="shared" si="67"/>
        <v/>
      </c>
      <c r="DR152" s="375" t="str">
        <f t="shared" si="45"/>
        <v/>
      </c>
      <c r="DS152" s="375" t="str">
        <f t="shared" si="46"/>
        <v/>
      </c>
    </row>
    <row r="153" spans="10:123" s="375" customFormat="1" x14ac:dyDescent="0.15">
      <c r="J153" s="106"/>
      <c r="K153" s="106"/>
      <c r="L153" s="106"/>
      <c r="M153" s="106"/>
      <c r="N153" s="106"/>
      <c r="O153" s="106"/>
      <c r="P153" s="106"/>
      <c r="Q153" s="106"/>
      <c r="R153" s="106"/>
      <c r="S153" s="106"/>
      <c r="T153" s="106"/>
      <c r="U153" s="106"/>
      <c r="V153" s="106"/>
      <c r="W153" s="106"/>
      <c r="X153" s="106"/>
      <c r="Y153" s="106"/>
      <c r="Z153" s="106"/>
      <c r="AA153" s="106"/>
      <c r="AB153" s="106"/>
      <c r="AC153" s="106"/>
      <c r="AD153" s="106"/>
      <c r="AE153" s="106"/>
      <c r="AF153" s="106"/>
      <c r="AG153" s="106"/>
      <c r="AH153" s="106"/>
      <c r="AI153" s="106"/>
      <c r="BB153" s="322"/>
      <c r="BC153" s="322"/>
      <c r="BD153" s="322"/>
      <c r="BE153" s="322"/>
      <c r="BF153" s="322"/>
      <c r="CI153" s="375">
        <v>101</v>
      </c>
      <c r="CJ153" s="377" t="s">
        <v>424</v>
      </c>
      <c r="CM153" s="38" t="str">
        <f t="shared" si="52"/>
        <v/>
      </c>
      <c r="CN153" s="393" t="s">
        <v>518</v>
      </c>
      <c r="CO153" s="295" t="str">
        <f t="shared" si="66"/>
        <v/>
      </c>
      <c r="CP153" s="295" t="str">
        <f t="shared" si="43"/>
        <v/>
      </c>
      <c r="CQ153" s="295" t="str">
        <f t="shared" si="44"/>
        <v/>
      </c>
      <c r="CR153" s="106" t="str">
        <f t="shared" si="53"/>
        <v/>
      </c>
      <c r="CS153" s="106" t="str">
        <f t="shared" si="54"/>
        <v/>
      </c>
      <c r="CT153" s="106" t="str">
        <f t="shared" si="55"/>
        <v/>
      </c>
      <c r="CU153" s="106" t="str">
        <f t="shared" si="56"/>
        <v/>
      </c>
      <c r="CV153" s="106" t="str">
        <f t="shared" si="57"/>
        <v/>
      </c>
      <c r="CW153" s="106" t="str">
        <f t="shared" si="58"/>
        <v/>
      </c>
      <c r="CX153" s="106" t="str">
        <f t="shared" si="59"/>
        <v/>
      </c>
      <c r="CY153" s="106" t="str">
        <f t="shared" si="60"/>
        <v/>
      </c>
      <c r="CZ153" s="106" t="str">
        <f t="shared" si="61"/>
        <v/>
      </c>
      <c r="DA153" s="106" t="str">
        <f t="shared" si="62"/>
        <v/>
      </c>
      <c r="DB153" s="106" t="str">
        <f t="shared" si="63"/>
        <v/>
      </c>
      <c r="DC153" s="106" t="str">
        <f t="shared" si="64"/>
        <v/>
      </c>
      <c r="DD153" s="106"/>
      <c r="DE153" s="106"/>
      <c r="DF153" s="106"/>
      <c r="DG153" s="106"/>
      <c r="DH153" s="106"/>
      <c r="DI153" s="106"/>
      <c r="DJ153" s="106"/>
      <c r="DK153" s="106"/>
      <c r="DL153" s="106"/>
      <c r="DM153" s="106"/>
      <c r="DN153" s="106"/>
      <c r="DO153" s="106"/>
      <c r="DP153" s="106" t="str">
        <f t="shared" si="65"/>
        <v/>
      </c>
      <c r="DQ153" s="375" t="str">
        <f t="shared" si="67"/>
        <v/>
      </c>
      <c r="DR153" s="375" t="str">
        <f t="shared" si="45"/>
        <v/>
      </c>
      <c r="DS153" s="375" t="str">
        <f t="shared" si="46"/>
        <v/>
      </c>
    </row>
    <row r="154" spans="10:123" s="375" customFormat="1" x14ac:dyDescent="0.15">
      <c r="J154" s="106"/>
      <c r="K154" s="106"/>
      <c r="L154" s="106"/>
      <c r="M154" s="106"/>
      <c r="N154" s="106"/>
      <c r="O154" s="106"/>
      <c r="P154" s="106"/>
      <c r="Q154" s="106"/>
      <c r="R154" s="106"/>
      <c r="S154" s="106"/>
      <c r="T154" s="106"/>
      <c r="U154" s="106"/>
      <c r="V154" s="106"/>
      <c r="W154" s="106"/>
      <c r="X154" s="106"/>
      <c r="Y154" s="106"/>
      <c r="Z154" s="106"/>
      <c r="AA154" s="106"/>
      <c r="AB154" s="106"/>
      <c r="AC154" s="106"/>
      <c r="AD154" s="106"/>
      <c r="AE154" s="106"/>
      <c r="AF154" s="106"/>
      <c r="AG154" s="106"/>
      <c r="AH154" s="106"/>
      <c r="AI154" s="106"/>
      <c r="BB154" s="322"/>
      <c r="BC154" s="322"/>
      <c r="BD154" s="322"/>
      <c r="BE154" s="322"/>
      <c r="BF154" s="322"/>
      <c r="CI154" s="375">
        <v>102</v>
      </c>
      <c r="CJ154" s="377" t="s">
        <v>426</v>
      </c>
      <c r="CM154" s="38" t="str">
        <f t="shared" si="52"/>
        <v/>
      </c>
      <c r="CN154" s="393" t="s">
        <v>757</v>
      </c>
      <c r="CO154" s="295" t="str">
        <f t="shared" si="66"/>
        <v/>
      </c>
      <c r="CP154" s="295" t="str">
        <f t="shared" si="43"/>
        <v/>
      </c>
      <c r="CQ154" s="295" t="str">
        <f t="shared" si="44"/>
        <v/>
      </c>
      <c r="CR154" s="106" t="str">
        <f t="shared" si="53"/>
        <v/>
      </c>
      <c r="CS154" s="106" t="str">
        <f t="shared" si="54"/>
        <v/>
      </c>
      <c r="CT154" s="106" t="str">
        <f t="shared" si="55"/>
        <v/>
      </c>
      <c r="CU154" s="106" t="str">
        <f t="shared" si="56"/>
        <v/>
      </c>
      <c r="CV154" s="106" t="str">
        <f t="shared" si="57"/>
        <v/>
      </c>
      <c r="CW154" s="106" t="str">
        <f t="shared" si="58"/>
        <v/>
      </c>
      <c r="CX154" s="106" t="str">
        <f t="shared" si="59"/>
        <v/>
      </c>
      <c r="CY154" s="106" t="str">
        <f t="shared" si="60"/>
        <v/>
      </c>
      <c r="CZ154" s="106" t="str">
        <f t="shared" si="61"/>
        <v/>
      </c>
      <c r="DA154" s="106" t="str">
        <f t="shared" si="62"/>
        <v/>
      </c>
      <c r="DB154" s="106" t="str">
        <f t="shared" si="63"/>
        <v/>
      </c>
      <c r="DC154" s="106" t="str">
        <f t="shared" si="64"/>
        <v/>
      </c>
      <c r="DD154" s="106"/>
      <c r="DE154" s="106"/>
      <c r="DF154" s="106"/>
      <c r="DG154" s="106"/>
      <c r="DH154" s="106"/>
      <c r="DI154" s="106"/>
      <c r="DJ154" s="106"/>
      <c r="DK154" s="106"/>
      <c r="DL154" s="106"/>
      <c r="DM154" s="106"/>
      <c r="DN154" s="106"/>
      <c r="DO154" s="106"/>
      <c r="DP154" s="106" t="str">
        <f t="shared" si="65"/>
        <v/>
      </c>
      <c r="DQ154" s="375" t="str">
        <f t="shared" si="67"/>
        <v/>
      </c>
      <c r="DR154" s="375" t="str">
        <f t="shared" si="45"/>
        <v/>
      </c>
      <c r="DS154" s="375" t="str">
        <f t="shared" si="46"/>
        <v/>
      </c>
    </row>
    <row r="155" spans="10:123" s="375" customFormat="1" x14ac:dyDescent="0.15">
      <c r="J155" s="106"/>
      <c r="K155" s="106"/>
      <c r="L155" s="106"/>
      <c r="M155" s="106"/>
      <c r="N155" s="106"/>
      <c r="O155" s="106"/>
      <c r="P155" s="106"/>
      <c r="Q155" s="106"/>
      <c r="R155" s="106"/>
      <c r="S155" s="106"/>
      <c r="T155" s="106"/>
      <c r="U155" s="106"/>
      <c r="V155" s="106"/>
      <c r="W155" s="106"/>
      <c r="X155" s="106"/>
      <c r="Y155" s="106"/>
      <c r="Z155" s="106"/>
      <c r="AA155" s="106"/>
      <c r="AB155" s="106"/>
      <c r="AC155" s="106"/>
      <c r="AD155" s="106"/>
      <c r="AE155" s="106"/>
      <c r="AF155" s="106"/>
      <c r="AG155" s="106"/>
      <c r="AH155" s="106"/>
      <c r="AI155" s="106"/>
      <c r="BB155" s="322"/>
      <c r="BC155" s="322"/>
      <c r="BD155" s="322"/>
      <c r="BE155" s="322"/>
      <c r="BF155" s="322"/>
      <c r="CI155" s="375">
        <v>103</v>
      </c>
      <c r="CJ155" s="377" t="s">
        <v>427</v>
      </c>
      <c r="CM155" s="38" t="str">
        <f t="shared" si="52"/>
        <v/>
      </c>
      <c r="CN155" s="393" t="s">
        <v>758</v>
      </c>
      <c r="CO155" s="295" t="str">
        <f t="shared" si="66"/>
        <v/>
      </c>
      <c r="CP155" s="295" t="str">
        <f t="shared" si="43"/>
        <v/>
      </c>
      <c r="CQ155" s="295" t="str">
        <f t="shared" si="44"/>
        <v/>
      </c>
      <c r="CR155" s="106" t="str">
        <f t="shared" si="53"/>
        <v/>
      </c>
      <c r="CS155" s="106" t="str">
        <f t="shared" si="54"/>
        <v/>
      </c>
      <c r="CT155" s="106" t="str">
        <f t="shared" si="55"/>
        <v/>
      </c>
      <c r="CU155" s="106" t="str">
        <f t="shared" si="56"/>
        <v/>
      </c>
      <c r="CV155" s="106" t="str">
        <f t="shared" si="57"/>
        <v/>
      </c>
      <c r="CW155" s="106" t="str">
        <f t="shared" si="58"/>
        <v/>
      </c>
      <c r="CX155" s="106" t="str">
        <f t="shared" si="59"/>
        <v/>
      </c>
      <c r="CY155" s="106" t="str">
        <f t="shared" si="60"/>
        <v/>
      </c>
      <c r="CZ155" s="106" t="str">
        <f t="shared" si="61"/>
        <v/>
      </c>
      <c r="DA155" s="106" t="str">
        <f t="shared" si="62"/>
        <v/>
      </c>
      <c r="DB155" s="106" t="str">
        <f t="shared" si="63"/>
        <v/>
      </c>
      <c r="DC155" s="106" t="str">
        <f t="shared" si="64"/>
        <v/>
      </c>
      <c r="DD155" s="106"/>
      <c r="DE155" s="106"/>
      <c r="DF155" s="106"/>
      <c r="DG155" s="106"/>
      <c r="DH155" s="106"/>
      <c r="DI155" s="106"/>
      <c r="DJ155" s="106"/>
      <c r="DK155" s="106"/>
      <c r="DL155" s="106"/>
      <c r="DM155" s="106"/>
      <c r="DN155" s="106"/>
      <c r="DO155" s="106"/>
      <c r="DP155" s="106" t="str">
        <f t="shared" si="65"/>
        <v/>
      </c>
      <c r="DQ155" s="375" t="str">
        <f t="shared" si="67"/>
        <v/>
      </c>
      <c r="DR155" s="375" t="str">
        <f t="shared" si="45"/>
        <v/>
      </c>
      <c r="DS155" s="375" t="str">
        <f t="shared" si="46"/>
        <v/>
      </c>
    </row>
    <row r="156" spans="10:123" s="375" customFormat="1" x14ac:dyDescent="0.15">
      <c r="J156" s="106"/>
      <c r="K156" s="106"/>
      <c r="L156" s="106"/>
      <c r="M156" s="106"/>
      <c r="N156" s="106"/>
      <c r="O156" s="106"/>
      <c r="P156" s="106"/>
      <c r="Q156" s="106"/>
      <c r="R156" s="106"/>
      <c r="S156" s="106"/>
      <c r="T156" s="106"/>
      <c r="U156" s="106"/>
      <c r="V156" s="106"/>
      <c r="W156" s="106"/>
      <c r="X156" s="106"/>
      <c r="Y156" s="106"/>
      <c r="Z156" s="106"/>
      <c r="AA156" s="106"/>
      <c r="AB156" s="106"/>
      <c r="AC156" s="106"/>
      <c r="AD156" s="106"/>
      <c r="AE156" s="106"/>
      <c r="AF156" s="106"/>
      <c r="AG156" s="106"/>
      <c r="AH156" s="106"/>
      <c r="AI156" s="106"/>
      <c r="BB156" s="322"/>
      <c r="BC156" s="322"/>
      <c r="BD156" s="322"/>
      <c r="BE156" s="322"/>
      <c r="BF156" s="322"/>
      <c r="CI156" s="375">
        <v>104</v>
      </c>
      <c r="CJ156" s="377" t="s">
        <v>428</v>
      </c>
      <c r="CM156" s="38" t="str">
        <f t="shared" si="52"/>
        <v/>
      </c>
      <c r="CN156" s="393" t="s">
        <v>759</v>
      </c>
      <c r="CO156" s="295" t="str">
        <f t="shared" si="66"/>
        <v/>
      </c>
      <c r="CP156" s="295" t="str">
        <f t="shared" si="43"/>
        <v/>
      </c>
      <c r="CQ156" s="295" t="str">
        <f t="shared" si="44"/>
        <v/>
      </c>
      <c r="CR156" s="106" t="str">
        <f t="shared" si="53"/>
        <v/>
      </c>
      <c r="CS156" s="106" t="str">
        <f t="shared" si="54"/>
        <v/>
      </c>
      <c r="CT156" s="106" t="str">
        <f t="shared" si="55"/>
        <v/>
      </c>
      <c r="CU156" s="106" t="str">
        <f t="shared" si="56"/>
        <v/>
      </c>
      <c r="CV156" s="106" t="str">
        <f t="shared" si="57"/>
        <v/>
      </c>
      <c r="CW156" s="106" t="str">
        <f t="shared" si="58"/>
        <v/>
      </c>
      <c r="CX156" s="106" t="str">
        <f t="shared" si="59"/>
        <v/>
      </c>
      <c r="CY156" s="106" t="str">
        <f t="shared" si="60"/>
        <v/>
      </c>
      <c r="CZ156" s="106" t="str">
        <f t="shared" si="61"/>
        <v/>
      </c>
      <c r="DA156" s="106" t="str">
        <f t="shared" si="62"/>
        <v/>
      </c>
      <c r="DB156" s="106" t="str">
        <f t="shared" si="63"/>
        <v/>
      </c>
      <c r="DC156" s="106" t="str">
        <f t="shared" si="64"/>
        <v/>
      </c>
      <c r="DD156" s="106"/>
      <c r="DE156" s="106"/>
      <c r="DF156" s="106"/>
      <c r="DG156" s="106"/>
      <c r="DH156" s="106"/>
      <c r="DI156" s="106"/>
      <c r="DJ156" s="106"/>
      <c r="DK156" s="106"/>
      <c r="DL156" s="106"/>
      <c r="DM156" s="106"/>
      <c r="DN156" s="106"/>
      <c r="DO156" s="106"/>
      <c r="DP156" s="106" t="str">
        <f t="shared" si="65"/>
        <v/>
      </c>
      <c r="DQ156" s="375" t="str">
        <f t="shared" si="67"/>
        <v/>
      </c>
      <c r="DR156" s="375" t="str">
        <f t="shared" si="45"/>
        <v/>
      </c>
      <c r="DS156" s="375" t="str">
        <f t="shared" si="46"/>
        <v/>
      </c>
    </row>
    <row r="157" spans="10:123" s="375" customFormat="1" x14ac:dyDescent="0.15">
      <c r="BB157" s="322"/>
      <c r="BC157" s="322"/>
      <c r="BD157" s="322"/>
      <c r="BE157" s="322"/>
      <c r="BF157" s="322"/>
      <c r="CI157" s="375">
        <v>105</v>
      </c>
      <c r="CJ157" s="380" t="s">
        <v>667</v>
      </c>
      <c r="CM157" s="38" t="str">
        <f>IF((COUNTIF($J$27:$AI$28,CJ157)+COUNTIF($J$63:$AI$72,CJ157))=0,"",(COUNTIF($J$27:$AI$28,CJ157)+COUNTIF($J$63:$AI$72,CJ157)))</f>
        <v/>
      </c>
      <c r="CN157" s="38" t="s">
        <v>760</v>
      </c>
      <c r="CO157" s="295" t="str">
        <f>IF($J$68=$CJ157,"P",IF($J$71=$CJ157,"X",""))</f>
        <v/>
      </c>
      <c r="CP157" s="295" t="str">
        <f t="shared" si="43"/>
        <v/>
      </c>
      <c r="CQ157" s="295" t="str">
        <f t="shared" si="44"/>
        <v/>
      </c>
      <c r="CR157" s="106" t="str">
        <f t="shared" ref="CR157:CW157" si="68">IF(K$66=$CJ157,"A","")&amp;IF(K$67=$CJ157,"B","")&amp;IF(K$27=$CJ157,"A'","")&amp;IF(K$28=$CJ157,"B'","")</f>
        <v/>
      </c>
      <c r="CS157" s="106" t="str">
        <f t="shared" si="68"/>
        <v/>
      </c>
      <c r="CT157" s="106" t="str">
        <f t="shared" si="68"/>
        <v/>
      </c>
      <c r="CU157" s="106" t="str">
        <f t="shared" si="68"/>
        <v/>
      </c>
      <c r="CV157" s="106" t="str">
        <f t="shared" si="68"/>
        <v/>
      </c>
      <c r="CW157" s="106" t="str">
        <f t="shared" si="68"/>
        <v/>
      </c>
      <c r="CX157" s="106" t="str">
        <f t="shared" ref="CX157:DC157" si="69">IF(Q$66=$CJ157,"A","")&amp;IF(Q$67=$CJ157,"B","")&amp;IF(Q$27=$CJ157,"A'","")&amp;IF(Q$28=$CJ157,"B'","")</f>
        <v/>
      </c>
      <c r="CY157" s="106" t="str">
        <f t="shared" si="69"/>
        <v/>
      </c>
      <c r="CZ157" s="106" t="str">
        <f t="shared" si="69"/>
        <v/>
      </c>
      <c r="DA157" s="106" t="str">
        <f t="shared" si="69"/>
        <v/>
      </c>
      <c r="DB157" s="106" t="str">
        <f t="shared" si="69"/>
        <v/>
      </c>
      <c r="DC157" s="106" t="str">
        <f t="shared" si="69"/>
        <v/>
      </c>
      <c r="DD157" s="106"/>
      <c r="DE157" s="106"/>
      <c r="DF157" s="106"/>
      <c r="DG157" s="106"/>
      <c r="DH157" s="106"/>
      <c r="DI157" s="106"/>
      <c r="DJ157" s="106"/>
      <c r="DK157" s="106"/>
      <c r="DL157" s="106"/>
      <c r="DM157" s="106"/>
      <c r="DN157" s="106"/>
      <c r="DO157" s="106"/>
      <c r="DP157" s="106" t="str">
        <f>IF(AI$66=$CJ157,"A","")&amp;IF(AI$67=$CJ157,"B","")&amp;IF(AI$27=$CJ157,"C","")&amp;IF(AI$28=$CJ157,"D","")</f>
        <v/>
      </c>
      <c r="DQ157" s="375" t="str">
        <f>IF($AI$68=$CJ157,"P",IF($AI$71=$CJ157,"X",""))</f>
        <v/>
      </c>
      <c r="DR157" s="375" t="str">
        <f t="shared" si="45"/>
        <v/>
      </c>
      <c r="DS157" s="375" t="str">
        <f t="shared" si="46"/>
        <v/>
      </c>
    </row>
    <row r="158" spans="10:123" s="375" customFormat="1" x14ac:dyDescent="0.15">
      <c r="BB158" s="322"/>
      <c r="BC158" s="322"/>
      <c r="BD158" s="322"/>
      <c r="BE158" s="322"/>
      <c r="BF158" s="322"/>
      <c r="CO158" s="295" t="s">
        <v>25</v>
      </c>
      <c r="CP158" s="295"/>
      <c r="CQ158" s="295"/>
      <c r="CR158" s="106">
        <v>1</v>
      </c>
      <c r="CS158" s="106">
        <v>2</v>
      </c>
      <c r="CT158" s="106">
        <v>3</v>
      </c>
      <c r="CU158" s="106">
        <v>4</v>
      </c>
      <c r="CV158" s="106">
        <v>5</v>
      </c>
      <c r="CW158" s="106">
        <v>6</v>
      </c>
      <c r="CX158" s="106">
        <v>7</v>
      </c>
      <c r="CY158" s="106">
        <v>8</v>
      </c>
      <c r="CZ158" s="106">
        <v>9</v>
      </c>
      <c r="DA158" s="106">
        <v>10</v>
      </c>
      <c r="DB158" s="106">
        <v>11</v>
      </c>
      <c r="DC158" s="106">
        <v>12</v>
      </c>
      <c r="DD158" s="106"/>
      <c r="DE158" s="106"/>
      <c r="DF158" s="106"/>
      <c r="DG158" s="106"/>
      <c r="DH158" s="106"/>
      <c r="DI158" s="106"/>
      <c r="DJ158" s="106"/>
      <c r="DK158" s="106"/>
      <c r="DL158" s="106"/>
      <c r="DM158" s="106"/>
      <c r="DN158" s="106"/>
      <c r="DO158" s="106"/>
      <c r="DP158" s="106"/>
      <c r="DQ158" s="375" t="s">
        <v>351</v>
      </c>
    </row>
    <row r="159" spans="10:123" s="375" customFormat="1" x14ac:dyDescent="0.15">
      <c r="BB159" s="322"/>
      <c r="BC159" s="322"/>
      <c r="BD159" s="322"/>
      <c r="BE159" s="322"/>
      <c r="BF159" s="322"/>
      <c r="CR159" s="295"/>
      <c r="CS159" s="295"/>
      <c r="CT159" s="295"/>
      <c r="CU159" s="295"/>
      <c r="CV159" s="295"/>
      <c r="CW159" s="295"/>
      <c r="CX159" s="295"/>
      <c r="CY159" s="295"/>
      <c r="CZ159" s="295"/>
      <c r="DA159" s="295"/>
      <c r="DB159" s="295"/>
      <c r="DC159" s="295"/>
      <c r="DD159" s="295"/>
      <c r="DE159" s="295"/>
      <c r="DF159" s="295"/>
      <c r="DG159" s="295"/>
      <c r="DH159" s="295"/>
      <c r="DI159" s="295"/>
      <c r="DJ159" s="295"/>
      <c r="DK159" s="295"/>
      <c r="DL159" s="295"/>
      <c r="DM159" s="295"/>
      <c r="DN159" s="295"/>
      <c r="DO159" s="295"/>
      <c r="DP159" s="295"/>
    </row>
    <row r="160" spans="10:123" s="375" customFormat="1" x14ac:dyDescent="0.15">
      <c r="BB160" s="322"/>
      <c r="BC160" s="322"/>
      <c r="BD160" s="322"/>
      <c r="BE160" s="322"/>
      <c r="BF160" s="322"/>
      <c r="CR160" s="295"/>
      <c r="CS160" s="295"/>
      <c r="CT160" s="295"/>
      <c r="CU160" s="295"/>
      <c r="CV160" s="295"/>
      <c r="CW160" s="295"/>
      <c r="CX160" s="295"/>
      <c r="CY160" s="295"/>
      <c r="CZ160" s="295"/>
      <c r="DA160" s="295"/>
      <c r="DB160" s="295"/>
      <c r="DC160" s="295"/>
      <c r="DD160" s="295"/>
      <c r="DE160" s="295"/>
      <c r="DF160" s="295"/>
      <c r="DG160" s="295"/>
      <c r="DH160" s="295"/>
      <c r="DI160" s="295"/>
      <c r="DJ160" s="295"/>
      <c r="DK160" s="295"/>
      <c r="DL160" s="295"/>
      <c r="DM160" s="295"/>
      <c r="DN160" s="295"/>
      <c r="DO160" s="295"/>
      <c r="DP160" s="295"/>
    </row>
    <row r="161" spans="54:120" s="375" customFormat="1" x14ac:dyDescent="0.15">
      <c r="BB161" s="322"/>
      <c r="BC161" s="322"/>
      <c r="BD161" s="322"/>
      <c r="BE161" s="322"/>
      <c r="BF161" s="322"/>
      <c r="CR161" s="295"/>
      <c r="CS161" s="295"/>
      <c r="CT161" s="295"/>
      <c r="CU161" s="295"/>
      <c r="CV161" s="295"/>
      <c r="CW161" s="295"/>
      <c r="CX161" s="295"/>
      <c r="CY161" s="295"/>
      <c r="CZ161" s="295"/>
      <c r="DA161" s="295"/>
      <c r="DB161" s="295"/>
      <c r="DC161" s="295"/>
      <c r="DD161" s="295"/>
      <c r="DE161" s="295"/>
      <c r="DF161" s="295"/>
      <c r="DG161" s="295"/>
      <c r="DH161" s="295"/>
      <c r="DI161" s="295"/>
      <c r="DJ161" s="295"/>
      <c r="DK161" s="295"/>
      <c r="DL161" s="295"/>
      <c r="DM161" s="295"/>
      <c r="DN161" s="295"/>
      <c r="DO161" s="295"/>
      <c r="DP161" s="295"/>
    </row>
    <row r="162" spans="54:120" s="375" customFormat="1" x14ac:dyDescent="0.15">
      <c r="BB162" s="322"/>
      <c r="BC162" s="322"/>
      <c r="BD162" s="322"/>
      <c r="BE162" s="322"/>
      <c r="BF162" s="322"/>
      <c r="CR162" s="295"/>
      <c r="CS162" s="295"/>
      <c r="CT162" s="295"/>
      <c r="CU162" s="295"/>
      <c r="CV162" s="295"/>
      <c r="CW162" s="295"/>
      <c r="CX162" s="295"/>
      <c r="CY162" s="295"/>
      <c r="CZ162" s="295"/>
      <c r="DA162" s="295"/>
      <c r="DB162" s="295"/>
      <c r="DC162" s="295"/>
      <c r="DD162" s="295"/>
      <c r="DE162" s="295"/>
      <c r="DF162" s="295"/>
      <c r="DG162" s="295"/>
      <c r="DH162" s="295"/>
      <c r="DI162" s="295"/>
      <c r="DJ162" s="295"/>
      <c r="DK162" s="295"/>
      <c r="DL162" s="295"/>
      <c r="DM162" s="295"/>
      <c r="DN162" s="295"/>
      <c r="DO162" s="295"/>
      <c r="DP162" s="295"/>
    </row>
    <row r="163" spans="54:120" s="375" customFormat="1" x14ac:dyDescent="0.15">
      <c r="BB163" s="322"/>
      <c r="BC163" s="322"/>
      <c r="BD163" s="322"/>
      <c r="BE163" s="322"/>
      <c r="BF163" s="322"/>
      <c r="CR163" s="295"/>
      <c r="CS163" s="295"/>
      <c r="CT163" s="295"/>
      <c r="CU163" s="295"/>
      <c r="CV163" s="295"/>
      <c r="CW163" s="295"/>
      <c r="CX163" s="295"/>
      <c r="CY163" s="295"/>
      <c r="CZ163" s="295"/>
      <c r="DA163" s="295"/>
      <c r="DB163" s="295"/>
      <c r="DC163" s="295"/>
      <c r="DD163" s="295"/>
      <c r="DE163" s="295"/>
      <c r="DF163" s="295"/>
      <c r="DG163" s="295"/>
      <c r="DH163" s="295"/>
      <c r="DI163" s="295"/>
      <c r="DJ163" s="295"/>
      <c r="DK163" s="295"/>
      <c r="DL163" s="295"/>
      <c r="DM163" s="295"/>
      <c r="DN163" s="295"/>
      <c r="DO163" s="295"/>
      <c r="DP163" s="295"/>
    </row>
    <row r="164" spans="54:120" s="375" customFormat="1" x14ac:dyDescent="0.15">
      <c r="BB164" s="322"/>
      <c r="BC164" s="322"/>
      <c r="BD164" s="322"/>
      <c r="BE164" s="322"/>
      <c r="BF164" s="322"/>
      <c r="CR164" s="295"/>
      <c r="CS164" s="295"/>
      <c r="CT164" s="295"/>
      <c r="CU164" s="295"/>
      <c r="CV164" s="295"/>
      <c r="CW164" s="295"/>
      <c r="CX164" s="295"/>
      <c r="CY164" s="295"/>
      <c r="CZ164" s="295"/>
      <c r="DA164" s="295"/>
      <c r="DB164" s="295"/>
      <c r="DC164" s="295"/>
      <c r="DD164" s="295"/>
      <c r="DE164" s="295"/>
      <c r="DF164" s="295"/>
      <c r="DG164" s="295"/>
      <c r="DH164" s="295"/>
      <c r="DI164" s="295"/>
      <c r="DJ164" s="295"/>
      <c r="DK164" s="295"/>
      <c r="DL164" s="295"/>
      <c r="DM164" s="295"/>
      <c r="DN164" s="295"/>
      <c r="DO164" s="295"/>
      <c r="DP164" s="295"/>
    </row>
    <row r="165" spans="54:120" s="375" customFormat="1" x14ac:dyDescent="0.15">
      <c r="BB165" s="322"/>
      <c r="BC165" s="322"/>
      <c r="BD165" s="322"/>
      <c r="BE165" s="322"/>
      <c r="BF165" s="322"/>
      <c r="CR165" s="295"/>
      <c r="CS165" s="295"/>
      <c r="CT165" s="295"/>
      <c r="CU165" s="295"/>
      <c r="CV165" s="295"/>
      <c r="CW165" s="295"/>
      <c r="CX165" s="295"/>
      <c r="CY165" s="295"/>
      <c r="CZ165" s="295"/>
      <c r="DA165" s="295"/>
      <c r="DB165" s="295"/>
      <c r="DC165" s="295"/>
      <c r="DD165" s="295"/>
      <c r="DE165" s="295"/>
      <c r="DF165" s="295"/>
      <c r="DG165" s="295"/>
      <c r="DH165" s="295"/>
      <c r="DI165" s="295"/>
      <c r="DJ165" s="295"/>
      <c r="DK165" s="295"/>
      <c r="DL165" s="295"/>
      <c r="DM165" s="295"/>
      <c r="DN165" s="295"/>
      <c r="DO165" s="295"/>
      <c r="DP165" s="295"/>
    </row>
    <row r="166" spans="54:120" s="375" customFormat="1" x14ac:dyDescent="0.15">
      <c r="BB166" s="322"/>
      <c r="BC166" s="322"/>
      <c r="BD166" s="322"/>
      <c r="BE166" s="322"/>
      <c r="BF166" s="322"/>
      <c r="CR166" s="295"/>
      <c r="CS166" s="295"/>
      <c r="CT166" s="295"/>
      <c r="CU166" s="295"/>
      <c r="CV166" s="295"/>
      <c r="CW166" s="295"/>
      <c r="CX166" s="295"/>
      <c r="CY166" s="295"/>
      <c r="CZ166" s="295"/>
      <c r="DA166" s="295"/>
      <c r="DB166" s="295"/>
      <c r="DC166" s="295"/>
      <c r="DD166" s="295"/>
      <c r="DE166" s="295"/>
      <c r="DF166" s="295"/>
      <c r="DG166" s="295"/>
      <c r="DH166" s="295"/>
      <c r="DI166" s="295"/>
      <c r="DJ166" s="295"/>
      <c r="DK166" s="295"/>
      <c r="DL166" s="295"/>
      <c r="DM166" s="295"/>
      <c r="DN166" s="295"/>
      <c r="DO166" s="295"/>
      <c r="DP166" s="295"/>
    </row>
    <row r="167" spans="54:120" s="375" customFormat="1" x14ac:dyDescent="0.15">
      <c r="BB167" s="322"/>
      <c r="BC167" s="322"/>
      <c r="BD167" s="322"/>
      <c r="BE167" s="322"/>
      <c r="BF167" s="322"/>
      <c r="CR167" s="295"/>
      <c r="CS167" s="295"/>
      <c r="CT167" s="295"/>
      <c r="CU167" s="295"/>
      <c r="CV167" s="295"/>
      <c r="CW167" s="295"/>
      <c r="CX167" s="295"/>
      <c r="CY167" s="295"/>
      <c r="CZ167" s="295"/>
      <c r="DA167" s="295"/>
      <c r="DB167" s="295"/>
      <c r="DC167" s="295"/>
      <c r="DD167" s="295"/>
      <c r="DE167" s="295"/>
      <c r="DF167" s="295"/>
      <c r="DG167" s="295"/>
      <c r="DH167" s="295"/>
      <c r="DI167" s="295"/>
      <c r="DJ167" s="295"/>
      <c r="DK167" s="295"/>
      <c r="DL167" s="295"/>
      <c r="DM167" s="295"/>
      <c r="DN167" s="295"/>
      <c r="DO167" s="295"/>
      <c r="DP167" s="295"/>
    </row>
    <row r="168" spans="54:120" s="375" customFormat="1" x14ac:dyDescent="0.15">
      <c r="BB168" s="322"/>
      <c r="BC168" s="322"/>
      <c r="BD168" s="322"/>
      <c r="BE168" s="322"/>
      <c r="BF168" s="322"/>
      <c r="CR168" s="295"/>
      <c r="CS168" s="295"/>
      <c r="CT168" s="295"/>
      <c r="CU168" s="295"/>
      <c r="CV168" s="295"/>
      <c r="CW168" s="295"/>
      <c r="CX168" s="295"/>
      <c r="CY168" s="295"/>
      <c r="CZ168" s="295"/>
      <c r="DA168" s="295"/>
      <c r="DB168" s="295"/>
      <c r="DC168" s="295"/>
      <c r="DD168" s="295"/>
      <c r="DE168" s="295"/>
      <c r="DF168" s="295"/>
      <c r="DG168" s="295"/>
      <c r="DH168" s="295"/>
      <c r="DI168" s="295"/>
      <c r="DJ168" s="295"/>
      <c r="DK168" s="295"/>
      <c r="DL168" s="295"/>
      <c r="DM168" s="295"/>
      <c r="DN168" s="295"/>
      <c r="DO168" s="295"/>
      <c r="DP168" s="295"/>
    </row>
    <row r="169" spans="54:120" s="375" customFormat="1" x14ac:dyDescent="0.15">
      <c r="BB169" s="322"/>
      <c r="BC169" s="322"/>
      <c r="BD169" s="322"/>
      <c r="BE169" s="322"/>
      <c r="BF169" s="322"/>
      <c r="CR169" s="295"/>
      <c r="CS169" s="295"/>
      <c r="CT169" s="295"/>
      <c r="CU169" s="295"/>
      <c r="CV169" s="295"/>
      <c r="CW169" s="295"/>
      <c r="CX169" s="295"/>
      <c r="CY169" s="295"/>
      <c r="CZ169" s="295"/>
      <c r="DA169" s="295"/>
      <c r="DB169" s="295"/>
      <c r="DC169" s="295"/>
      <c r="DD169" s="295"/>
      <c r="DE169" s="295"/>
      <c r="DF169" s="295"/>
      <c r="DG169" s="295"/>
      <c r="DH169" s="295"/>
      <c r="DI169" s="295"/>
      <c r="DJ169" s="295"/>
      <c r="DK169" s="295"/>
      <c r="DL169" s="295"/>
      <c r="DM169" s="295"/>
      <c r="DN169" s="295"/>
      <c r="DO169" s="295"/>
      <c r="DP169" s="295"/>
    </row>
    <row r="170" spans="54:120" s="375" customFormat="1" x14ac:dyDescent="0.15">
      <c r="BB170" s="322"/>
      <c r="BC170" s="322"/>
      <c r="BD170" s="322"/>
      <c r="BE170" s="322"/>
      <c r="BF170" s="322"/>
      <c r="CR170" s="295"/>
      <c r="CS170" s="295"/>
      <c r="CT170" s="295"/>
      <c r="CU170" s="295"/>
      <c r="CV170" s="295"/>
      <c r="CW170" s="295"/>
      <c r="CX170" s="295"/>
      <c r="CY170" s="295"/>
      <c r="CZ170" s="295"/>
      <c r="DA170" s="295"/>
      <c r="DB170" s="295"/>
      <c r="DC170" s="295"/>
      <c r="DD170" s="295"/>
      <c r="DE170" s="295"/>
      <c r="DF170" s="295"/>
      <c r="DG170" s="295"/>
      <c r="DH170" s="295"/>
      <c r="DI170" s="295"/>
      <c r="DJ170" s="295"/>
      <c r="DK170" s="295"/>
      <c r="DL170" s="295"/>
      <c r="DM170" s="295"/>
      <c r="DN170" s="295"/>
      <c r="DO170" s="295"/>
      <c r="DP170" s="295"/>
    </row>
    <row r="171" spans="54:120" s="375" customFormat="1" x14ac:dyDescent="0.15">
      <c r="BB171" s="322"/>
      <c r="BC171" s="322"/>
      <c r="BD171" s="322"/>
      <c r="BE171" s="322"/>
      <c r="BF171" s="322"/>
      <c r="CR171" s="295"/>
      <c r="CS171" s="295"/>
      <c r="CT171" s="295"/>
      <c r="CU171" s="295"/>
      <c r="CV171" s="295"/>
      <c r="CW171" s="295"/>
      <c r="CX171" s="295"/>
      <c r="CY171" s="295"/>
      <c r="CZ171" s="295"/>
      <c r="DA171" s="295"/>
      <c r="DB171" s="295"/>
      <c r="DC171" s="295"/>
      <c r="DD171" s="295"/>
      <c r="DE171" s="295"/>
      <c r="DF171" s="295"/>
      <c r="DG171" s="295"/>
      <c r="DH171" s="295"/>
      <c r="DI171" s="295"/>
      <c r="DJ171" s="295"/>
      <c r="DK171" s="295"/>
      <c r="DL171" s="295"/>
      <c r="DM171" s="295"/>
      <c r="DN171" s="295"/>
      <c r="DO171" s="295"/>
      <c r="DP171" s="295"/>
    </row>
    <row r="172" spans="54:120" s="375" customFormat="1" x14ac:dyDescent="0.15">
      <c r="BB172" s="322"/>
      <c r="BC172" s="322"/>
      <c r="BD172" s="322"/>
      <c r="BE172" s="322"/>
      <c r="BF172" s="322"/>
      <c r="CR172" s="295"/>
      <c r="CS172" s="295"/>
      <c r="CT172" s="295"/>
      <c r="CU172" s="295"/>
      <c r="CV172" s="295"/>
      <c r="CW172" s="295"/>
      <c r="CX172" s="295"/>
      <c r="CY172" s="295"/>
      <c r="CZ172" s="295"/>
      <c r="DA172" s="295"/>
      <c r="DB172" s="295"/>
      <c r="DC172" s="295"/>
      <c r="DD172" s="295"/>
      <c r="DE172" s="295"/>
      <c r="DF172" s="295"/>
      <c r="DG172" s="295"/>
      <c r="DH172" s="295"/>
      <c r="DI172" s="295"/>
      <c r="DJ172" s="295"/>
      <c r="DK172" s="295"/>
      <c r="DL172" s="295"/>
      <c r="DM172" s="295"/>
      <c r="DN172" s="295"/>
      <c r="DO172" s="295"/>
      <c r="DP172" s="295"/>
    </row>
    <row r="173" spans="54:120" s="375" customFormat="1" x14ac:dyDescent="0.15">
      <c r="BB173" s="322"/>
      <c r="BC173" s="322"/>
      <c r="BD173" s="322"/>
      <c r="BE173" s="322"/>
      <c r="BF173" s="322"/>
      <c r="CR173" s="295"/>
      <c r="CS173" s="295"/>
      <c r="CT173" s="295"/>
      <c r="CU173" s="295"/>
      <c r="CV173" s="295"/>
      <c r="CW173" s="295"/>
      <c r="CX173" s="295"/>
      <c r="CY173" s="295"/>
      <c r="CZ173" s="295"/>
      <c r="DA173" s="295"/>
      <c r="DB173" s="295"/>
      <c r="DC173" s="295"/>
      <c r="DD173" s="295"/>
      <c r="DE173" s="295"/>
      <c r="DF173" s="295"/>
      <c r="DG173" s="295"/>
      <c r="DH173" s="295"/>
      <c r="DI173" s="295"/>
      <c r="DJ173" s="295"/>
      <c r="DK173" s="295"/>
      <c r="DL173" s="295"/>
      <c r="DM173" s="295"/>
      <c r="DN173" s="295"/>
      <c r="DO173" s="295"/>
      <c r="DP173" s="295"/>
    </row>
    <row r="174" spans="54:120" s="375" customFormat="1" x14ac:dyDescent="0.15">
      <c r="BB174" s="322"/>
      <c r="BC174" s="322"/>
      <c r="BD174" s="322"/>
      <c r="BE174" s="322"/>
      <c r="BF174" s="322"/>
      <c r="CR174" s="295"/>
      <c r="CS174" s="295"/>
      <c r="CT174" s="295"/>
      <c r="CU174" s="295"/>
      <c r="CV174" s="295"/>
      <c r="CW174" s="295"/>
      <c r="CX174" s="295"/>
      <c r="CY174" s="295"/>
      <c r="CZ174" s="295"/>
      <c r="DA174" s="295"/>
      <c r="DB174" s="295"/>
      <c r="DC174" s="295"/>
      <c r="DD174" s="295"/>
      <c r="DE174" s="295"/>
      <c r="DF174" s="295"/>
      <c r="DG174" s="295"/>
      <c r="DH174" s="295"/>
      <c r="DI174" s="295"/>
      <c r="DJ174" s="295"/>
      <c r="DK174" s="295"/>
      <c r="DL174" s="295"/>
      <c r="DM174" s="295"/>
      <c r="DN174" s="295"/>
      <c r="DO174" s="295"/>
      <c r="DP174" s="295"/>
    </row>
    <row r="175" spans="54:120" s="375" customFormat="1" x14ac:dyDescent="0.15">
      <c r="BB175" s="322"/>
      <c r="BC175" s="322"/>
      <c r="BD175" s="322"/>
      <c r="BE175" s="322"/>
      <c r="BF175" s="322"/>
      <c r="CR175" s="295"/>
      <c r="CS175" s="295"/>
      <c r="CT175" s="295"/>
      <c r="CU175" s="295"/>
      <c r="CV175" s="295"/>
      <c r="CW175" s="295"/>
      <c r="CX175" s="295"/>
      <c r="CY175" s="295"/>
      <c r="CZ175" s="295"/>
      <c r="DA175" s="295"/>
      <c r="DB175" s="295"/>
      <c r="DC175" s="295"/>
      <c r="DD175" s="295"/>
      <c r="DE175" s="295"/>
      <c r="DF175" s="295"/>
      <c r="DG175" s="295"/>
      <c r="DH175" s="295"/>
      <c r="DI175" s="295"/>
      <c r="DJ175" s="295"/>
      <c r="DK175" s="295"/>
      <c r="DL175" s="295"/>
      <c r="DM175" s="295"/>
      <c r="DN175" s="295"/>
      <c r="DO175" s="295"/>
      <c r="DP175" s="295"/>
    </row>
    <row r="176" spans="54:120" s="375" customFormat="1" x14ac:dyDescent="0.15">
      <c r="BB176" s="322"/>
      <c r="BC176" s="322"/>
      <c r="BD176" s="322"/>
      <c r="BE176" s="322"/>
      <c r="BF176" s="322"/>
      <c r="CR176" s="295"/>
      <c r="CS176" s="295"/>
      <c r="CT176" s="295"/>
      <c r="CU176" s="295"/>
      <c r="CV176" s="295"/>
      <c r="CW176" s="295"/>
      <c r="CX176" s="295"/>
      <c r="CY176" s="295"/>
      <c r="CZ176" s="295"/>
      <c r="DA176" s="295"/>
      <c r="DB176" s="295"/>
      <c r="DC176" s="295"/>
      <c r="DD176" s="295"/>
      <c r="DE176" s="295"/>
      <c r="DF176" s="295"/>
      <c r="DG176" s="295"/>
      <c r="DH176" s="295"/>
      <c r="DI176" s="295"/>
      <c r="DJ176" s="295"/>
      <c r="DK176" s="295"/>
      <c r="DL176" s="295"/>
      <c r="DM176" s="295"/>
      <c r="DN176" s="295"/>
      <c r="DO176" s="295"/>
      <c r="DP176" s="295"/>
    </row>
    <row r="177" spans="54:120" s="375" customFormat="1" x14ac:dyDescent="0.15">
      <c r="BB177" s="322"/>
      <c r="BC177" s="322"/>
      <c r="BD177" s="322"/>
      <c r="BE177" s="322"/>
      <c r="BF177" s="322"/>
      <c r="CR177" s="295"/>
      <c r="CS177" s="295"/>
      <c r="CT177" s="295"/>
      <c r="CU177" s="295"/>
      <c r="CV177" s="295"/>
      <c r="CW177" s="295"/>
      <c r="CX177" s="295"/>
      <c r="CY177" s="295"/>
      <c r="CZ177" s="295"/>
      <c r="DA177" s="295"/>
      <c r="DB177" s="295"/>
      <c r="DC177" s="295"/>
      <c r="DD177" s="295"/>
      <c r="DE177" s="295"/>
      <c r="DF177" s="295"/>
      <c r="DG177" s="295"/>
      <c r="DH177" s="295"/>
      <c r="DI177" s="295"/>
      <c r="DJ177" s="295"/>
      <c r="DK177" s="295"/>
      <c r="DL177" s="295"/>
      <c r="DM177" s="295"/>
      <c r="DN177" s="295"/>
      <c r="DO177" s="295"/>
      <c r="DP177" s="295"/>
    </row>
    <row r="178" spans="54:120" s="375" customFormat="1" x14ac:dyDescent="0.15">
      <c r="BB178" s="322"/>
      <c r="BC178" s="322"/>
      <c r="BD178" s="322"/>
      <c r="BE178" s="322"/>
      <c r="BF178" s="322"/>
      <c r="CR178" s="295"/>
      <c r="CS178" s="295"/>
      <c r="CT178" s="295"/>
      <c r="CU178" s="295"/>
      <c r="CV178" s="295"/>
      <c r="CW178" s="295"/>
      <c r="CX178" s="295"/>
      <c r="CY178" s="295"/>
      <c r="CZ178" s="295"/>
      <c r="DA178" s="295"/>
      <c r="DB178" s="295"/>
      <c r="DC178" s="295"/>
      <c r="DD178" s="295"/>
      <c r="DE178" s="295"/>
      <c r="DF178" s="295"/>
      <c r="DG178" s="295"/>
      <c r="DH178" s="295"/>
      <c r="DI178" s="295"/>
      <c r="DJ178" s="295"/>
      <c r="DK178" s="295"/>
      <c r="DL178" s="295"/>
      <c r="DM178" s="295"/>
      <c r="DN178" s="295"/>
      <c r="DO178" s="295"/>
      <c r="DP178" s="295"/>
    </row>
    <row r="179" spans="54:120" s="375" customFormat="1" x14ac:dyDescent="0.15">
      <c r="BB179" s="322"/>
      <c r="BC179" s="322"/>
      <c r="BD179" s="322"/>
      <c r="BE179" s="322"/>
      <c r="BF179" s="322"/>
      <c r="CR179" s="295"/>
      <c r="CS179" s="295"/>
      <c r="CT179" s="295"/>
      <c r="CU179" s="295"/>
      <c r="CV179" s="295"/>
      <c r="CW179" s="295"/>
      <c r="CX179" s="295"/>
      <c r="CY179" s="295"/>
      <c r="CZ179" s="295"/>
      <c r="DA179" s="295"/>
      <c r="DB179" s="295"/>
      <c r="DC179" s="295"/>
      <c r="DD179" s="295"/>
      <c r="DE179" s="295"/>
      <c r="DF179" s="295"/>
      <c r="DG179" s="295"/>
      <c r="DH179" s="295"/>
      <c r="DI179" s="295"/>
      <c r="DJ179" s="295"/>
      <c r="DK179" s="295"/>
      <c r="DL179" s="295"/>
      <c r="DM179" s="295"/>
      <c r="DN179" s="295"/>
      <c r="DO179" s="295"/>
      <c r="DP179" s="295"/>
    </row>
    <row r="180" spans="54:120" s="375" customFormat="1" x14ac:dyDescent="0.15">
      <c r="BB180" s="322"/>
      <c r="BC180" s="322"/>
      <c r="BD180" s="322"/>
      <c r="BE180" s="322"/>
      <c r="BF180" s="322"/>
      <c r="CR180" s="295"/>
      <c r="CS180" s="295"/>
      <c r="CT180" s="295"/>
      <c r="CU180" s="295"/>
      <c r="CV180" s="295"/>
      <c r="CW180" s="295"/>
      <c r="CX180" s="295"/>
      <c r="CY180" s="295"/>
      <c r="CZ180" s="295"/>
      <c r="DA180" s="295"/>
      <c r="DB180" s="295"/>
      <c r="DC180" s="295"/>
      <c r="DD180" s="295"/>
      <c r="DE180" s="295"/>
      <c r="DF180" s="295"/>
      <c r="DG180" s="295"/>
      <c r="DH180" s="295"/>
      <c r="DI180" s="295"/>
      <c r="DJ180" s="295"/>
      <c r="DK180" s="295"/>
      <c r="DL180" s="295"/>
      <c r="DM180" s="295"/>
      <c r="DN180" s="295"/>
      <c r="DO180" s="295"/>
      <c r="DP180" s="295"/>
    </row>
    <row r="181" spans="54:120" s="375" customFormat="1" x14ac:dyDescent="0.15">
      <c r="BB181" s="322"/>
      <c r="BC181" s="322"/>
      <c r="BD181" s="322"/>
      <c r="BE181" s="322"/>
      <c r="BF181" s="322"/>
      <c r="CR181" s="295"/>
      <c r="CS181" s="295"/>
      <c r="CT181" s="295"/>
      <c r="CU181" s="295"/>
      <c r="CV181" s="295"/>
      <c r="CW181" s="295"/>
      <c r="CX181" s="295"/>
      <c r="CY181" s="295"/>
      <c r="CZ181" s="295"/>
      <c r="DA181" s="295"/>
      <c r="DB181" s="295"/>
      <c r="DC181" s="295"/>
      <c r="DD181" s="295"/>
      <c r="DE181" s="295"/>
      <c r="DF181" s="295"/>
      <c r="DG181" s="295"/>
      <c r="DH181" s="295"/>
      <c r="DI181" s="295"/>
      <c r="DJ181" s="295"/>
      <c r="DK181" s="295"/>
      <c r="DL181" s="295"/>
      <c r="DM181" s="295"/>
      <c r="DN181" s="295"/>
      <c r="DO181" s="295"/>
      <c r="DP181" s="295"/>
    </row>
    <row r="182" spans="54:120" s="375" customFormat="1" x14ac:dyDescent="0.15">
      <c r="BB182" s="322"/>
      <c r="BC182" s="322"/>
      <c r="BD182" s="322"/>
      <c r="BE182" s="322"/>
      <c r="BF182" s="322"/>
      <c r="CR182" s="295"/>
      <c r="CS182" s="295"/>
      <c r="CT182" s="295"/>
      <c r="CU182" s="295"/>
      <c r="CV182" s="295"/>
      <c r="CW182" s="295"/>
      <c r="CX182" s="295"/>
      <c r="CY182" s="295"/>
      <c r="CZ182" s="295"/>
      <c r="DA182" s="295"/>
      <c r="DB182" s="295"/>
      <c r="DC182" s="295"/>
      <c r="DD182" s="295"/>
      <c r="DE182" s="295"/>
      <c r="DF182" s="295"/>
      <c r="DG182" s="295"/>
      <c r="DH182" s="295"/>
      <c r="DI182" s="295"/>
      <c r="DJ182" s="295"/>
      <c r="DK182" s="295"/>
      <c r="DL182" s="295"/>
      <c r="DM182" s="295"/>
      <c r="DN182" s="295"/>
      <c r="DO182" s="295"/>
      <c r="DP182" s="295"/>
    </row>
    <row r="183" spans="54:120" s="375" customFormat="1" x14ac:dyDescent="0.15">
      <c r="BB183" s="322"/>
      <c r="BC183" s="322"/>
      <c r="BD183" s="322"/>
      <c r="BE183" s="322"/>
      <c r="BF183" s="322"/>
      <c r="CR183" s="295"/>
      <c r="CS183" s="295"/>
      <c r="CT183" s="295"/>
      <c r="CU183" s="295"/>
      <c r="CV183" s="295"/>
      <c r="CW183" s="295"/>
      <c r="CX183" s="295"/>
      <c r="CY183" s="295"/>
      <c r="CZ183" s="295"/>
      <c r="DA183" s="295"/>
      <c r="DB183" s="295"/>
      <c r="DC183" s="295"/>
      <c r="DD183" s="295"/>
      <c r="DE183" s="295"/>
      <c r="DF183" s="295"/>
      <c r="DG183" s="295"/>
      <c r="DH183" s="295"/>
      <c r="DI183" s="295"/>
      <c r="DJ183" s="295"/>
      <c r="DK183" s="295"/>
      <c r="DL183" s="295"/>
      <c r="DM183" s="295"/>
      <c r="DN183" s="295"/>
      <c r="DO183" s="295"/>
      <c r="DP183" s="295"/>
    </row>
    <row r="184" spans="54:120" s="375" customFormat="1" x14ac:dyDescent="0.15">
      <c r="BB184" s="322"/>
      <c r="BC184" s="322"/>
      <c r="BD184" s="322"/>
      <c r="BE184" s="322"/>
      <c r="BF184" s="322"/>
      <c r="CR184" s="295"/>
      <c r="CS184" s="295"/>
      <c r="CT184" s="295"/>
      <c r="CU184" s="295"/>
      <c r="CV184" s="295"/>
      <c r="CW184" s="295"/>
      <c r="CX184" s="295"/>
      <c r="CY184" s="295"/>
      <c r="CZ184" s="295"/>
      <c r="DA184" s="295"/>
      <c r="DB184" s="295"/>
      <c r="DC184" s="295"/>
      <c r="DD184" s="295"/>
      <c r="DE184" s="295"/>
      <c r="DF184" s="295"/>
      <c r="DG184" s="295"/>
      <c r="DH184" s="295"/>
      <c r="DI184" s="295"/>
      <c r="DJ184" s="295"/>
      <c r="DK184" s="295"/>
      <c r="DL184" s="295"/>
      <c r="DM184" s="295"/>
      <c r="DN184" s="295"/>
      <c r="DO184" s="295"/>
      <c r="DP184" s="295"/>
    </row>
    <row r="185" spans="54:120" s="375" customFormat="1" x14ac:dyDescent="0.15">
      <c r="BB185" s="322"/>
      <c r="BC185" s="322"/>
      <c r="BD185" s="322"/>
      <c r="BE185" s="322"/>
      <c r="BF185" s="322"/>
      <c r="CR185" s="295"/>
      <c r="CS185" s="295"/>
      <c r="CT185" s="295"/>
      <c r="CU185" s="295"/>
      <c r="CV185" s="295"/>
      <c r="CW185" s="295"/>
      <c r="CX185" s="295"/>
      <c r="CY185" s="295"/>
      <c r="CZ185" s="295"/>
      <c r="DA185" s="295"/>
      <c r="DB185" s="295"/>
      <c r="DC185" s="295"/>
      <c r="DD185" s="295"/>
      <c r="DE185" s="295"/>
      <c r="DF185" s="295"/>
      <c r="DG185" s="295"/>
      <c r="DH185" s="295"/>
      <c r="DI185" s="295"/>
      <c r="DJ185" s="295"/>
      <c r="DK185" s="295"/>
      <c r="DL185" s="295"/>
      <c r="DM185" s="295"/>
      <c r="DN185" s="295"/>
      <c r="DO185" s="295"/>
      <c r="DP185" s="295"/>
    </row>
    <row r="186" spans="54:120" s="375" customFormat="1" x14ac:dyDescent="0.15">
      <c r="BB186" s="322"/>
      <c r="BC186" s="322"/>
      <c r="BD186" s="322"/>
      <c r="BE186" s="322"/>
      <c r="BF186" s="322"/>
      <c r="CR186" s="295"/>
      <c r="CS186" s="295"/>
      <c r="CT186" s="295"/>
      <c r="CU186" s="295"/>
      <c r="CV186" s="295"/>
      <c r="CW186" s="295"/>
      <c r="CX186" s="295"/>
      <c r="CY186" s="295"/>
      <c r="CZ186" s="295"/>
      <c r="DA186" s="295"/>
      <c r="DB186" s="295"/>
      <c r="DC186" s="295"/>
      <c r="DD186" s="295"/>
      <c r="DE186" s="295"/>
      <c r="DF186" s="295"/>
      <c r="DG186" s="295"/>
      <c r="DH186" s="295"/>
      <c r="DI186" s="295"/>
      <c r="DJ186" s="295"/>
      <c r="DK186" s="295"/>
      <c r="DL186" s="295"/>
      <c r="DM186" s="295"/>
      <c r="DN186" s="295"/>
      <c r="DO186" s="295"/>
      <c r="DP186" s="295"/>
    </row>
    <row r="187" spans="54:120" s="375" customFormat="1" x14ac:dyDescent="0.15">
      <c r="BB187" s="322"/>
      <c r="BC187" s="322"/>
      <c r="BD187" s="322"/>
      <c r="BE187" s="322"/>
      <c r="BF187" s="322"/>
      <c r="CR187" s="295"/>
      <c r="CS187" s="295"/>
      <c r="CT187" s="295"/>
      <c r="CU187" s="295"/>
      <c r="CV187" s="295"/>
      <c r="CW187" s="295"/>
      <c r="CX187" s="295"/>
      <c r="CY187" s="295"/>
      <c r="CZ187" s="295"/>
      <c r="DA187" s="295"/>
      <c r="DB187" s="295"/>
      <c r="DC187" s="295"/>
      <c r="DD187" s="295"/>
      <c r="DE187" s="295"/>
      <c r="DF187" s="295"/>
      <c r="DG187" s="295"/>
      <c r="DH187" s="295"/>
      <c r="DI187" s="295"/>
      <c r="DJ187" s="295"/>
      <c r="DK187" s="295"/>
      <c r="DL187" s="295"/>
      <c r="DM187" s="295"/>
      <c r="DN187" s="295"/>
      <c r="DO187" s="295"/>
      <c r="DP187" s="295"/>
    </row>
    <row r="188" spans="54:120" s="375" customFormat="1" x14ac:dyDescent="0.15">
      <c r="BB188" s="322"/>
      <c r="BC188" s="322"/>
      <c r="BD188" s="322"/>
      <c r="BE188" s="322"/>
      <c r="BF188" s="322"/>
      <c r="CR188" s="295"/>
      <c r="CS188" s="295"/>
      <c r="CT188" s="295"/>
      <c r="CU188" s="295"/>
      <c r="CV188" s="295"/>
      <c r="CW188" s="295"/>
      <c r="CX188" s="295"/>
      <c r="CY188" s="295"/>
      <c r="CZ188" s="295"/>
      <c r="DA188" s="295"/>
      <c r="DB188" s="295"/>
      <c r="DC188" s="295"/>
      <c r="DD188" s="295"/>
      <c r="DE188" s="295"/>
      <c r="DF188" s="295"/>
      <c r="DG188" s="295"/>
      <c r="DH188" s="295"/>
      <c r="DI188" s="295"/>
      <c r="DJ188" s="295"/>
      <c r="DK188" s="295"/>
      <c r="DL188" s="295"/>
      <c r="DM188" s="295"/>
      <c r="DN188" s="295"/>
      <c r="DO188" s="295"/>
      <c r="DP188" s="295"/>
    </row>
    <row r="189" spans="54:120" s="375" customFormat="1" x14ac:dyDescent="0.15">
      <c r="BB189" s="322"/>
      <c r="BC189" s="322"/>
      <c r="BD189" s="322"/>
      <c r="BE189" s="322"/>
      <c r="BF189" s="322"/>
      <c r="CR189" s="295"/>
      <c r="CS189" s="295"/>
      <c r="CT189" s="295"/>
      <c r="CU189" s="295"/>
      <c r="CV189" s="295"/>
      <c r="CW189" s="295"/>
      <c r="CX189" s="295"/>
      <c r="CY189" s="295"/>
      <c r="CZ189" s="295"/>
      <c r="DA189" s="295"/>
      <c r="DB189" s="295"/>
      <c r="DC189" s="295"/>
      <c r="DD189" s="295"/>
      <c r="DE189" s="295"/>
      <c r="DF189" s="295"/>
      <c r="DG189" s="295"/>
      <c r="DH189" s="295"/>
      <c r="DI189" s="295"/>
      <c r="DJ189" s="295"/>
      <c r="DK189" s="295"/>
      <c r="DL189" s="295"/>
      <c r="DM189" s="295"/>
      <c r="DN189" s="295"/>
      <c r="DO189" s="295"/>
      <c r="DP189" s="295"/>
    </row>
    <row r="190" spans="54:120" s="375" customFormat="1" x14ac:dyDescent="0.15">
      <c r="BB190" s="322"/>
      <c r="BC190" s="322"/>
      <c r="BD190" s="322"/>
      <c r="BE190" s="322"/>
      <c r="BF190" s="322"/>
      <c r="CR190" s="295"/>
      <c r="CS190" s="295"/>
      <c r="CT190" s="295"/>
      <c r="CU190" s="295"/>
      <c r="CV190" s="295"/>
      <c r="CW190" s="295"/>
      <c r="CX190" s="295"/>
      <c r="CY190" s="295"/>
      <c r="CZ190" s="295"/>
      <c r="DA190" s="295"/>
      <c r="DB190" s="295"/>
      <c r="DC190" s="295"/>
      <c r="DD190" s="295"/>
      <c r="DE190" s="295"/>
      <c r="DF190" s="295"/>
      <c r="DG190" s="295"/>
      <c r="DH190" s="295"/>
      <c r="DI190" s="295"/>
      <c r="DJ190" s="295"/>
      <c r="DK190" s="295"/>
      <c r="DL190" s="295"/>
      <c r="DM190" s="295"/>
      <c r="DN190" s="295"/>
      <c r="DO190" s="295"/>
      <c r="DP190" s="295"/>
    </row>
    <row r="191" spans="54:120" s="375" customFormat="1" x14ac:dyDescent="0.15">
      <c r="BB191" s="322"/>
      <c r="BC191" s="322"/>
      <c r="BD191" s="322"/>
      <c r="BE191" s="322"/>
      <c r="BF191" s="322"/>
      <c r="CR191" s="295"/>
      <c r="CS191" s="295"/>
      <c r="CT191" s="295"/>
      <c r="CU191" s="295"/>
      <c r="CV191" s="295"/>
      <c r="CW191" s="295"/>
      <c r="CX191" s="295"/>
      <c r="CY191" s="295"/>
      <c r="CZ191" s="295"/>
      <c r="DA191" s="295"/>
      <c r="DB191" s="295"/>
      <c r="DC191" s="295"/>
      <c r="DD191" s="295"/>
      <c r="DE191" s="295"/>
      <c r="DF191" s="295"/>
      <c r="DG191" s="295"/>
      <c r="DH191" s="295"/>
      <c r="DI191" s="295"/>
      <c r="DJ191" s="295"/>
      <c r="DK191" s="295"/>
      <c r="DL191" s="295"/>
      <c r="DM191" s="295"/>
      <c r="DN191" s="295"/>
      <c r="DO191" s="295"/>
      <c r="DP191" s="295"/>
    </row>
    <row r="192" spans="54:120" s="375" customFormat="1" x14ac:dyDescent="0.15">
      <c r="BB192" s="322"/>
      <c r="BC192" s="322"/>
      <c r="BD192" s="322"/>
      <c r="BE192" s="322"/>
      <c r="BF192" s="322"/>
      <c r="CR192" s="295"/>
      <c r="CS192" s="295"/>
      <c r="CT192" s="295"/>
      <c r="CU192" s="295"/>
      <c r="CV192" s="295"/>
      <c r="CW192" s="295"/>
      <c r="CX192" s="295"/>
      <c r="CY192" s="295"/>
      <c r="CZ192" s="295"/>
      <c r="DA192" s="295"/>
      <c r="DB192" s="295"/>
      <c r="DC192" s="295"/>
      <c r="DD192" s="295"/>
      <c r="DE192" s="295"/>
      <c r="DF192" s="295"/>
      <c r="DG192" s="295"/>
      <c r="DH192" s="295"/>
      <c r="DI192" s="295"/>
      <c r="DJ192" s="295"/>
      <c r="DK192" s="295"/>
      <c r="DL192" s="295"/>
      <c r="DM192" s="295"/>
      <c r="DN192" s="295"/>
      <c r="DO192" s="295"/>
      <c r="DP192" s="295"/>
    </row>
    <row r="193" spans="54:120" s="375" customFormat="1" x14ac:dyDescent="0.15">
      <c r="BB193" s="322"/>
      <c r="BC193" s="322"/>
      <c r="BD193" s="322"/>
      <c r="BE193" s="322"/>
      <c r="BF193" s="322"/>
      <c r="CR193" s="295"/>
      <c r="CS193" s="295"/>
      <c r="CT193" s="295"/>
      <c r="CU193" s="295"/>
      <c r="CV193" s="295"/>
      <c r="CW193" s="295"/>
      <c r="CX193" s="295"/>
      <c r="CY193" s="295"/>
      <c r="CZ193" s="295"/>
      <c r="DA193" s="295"/>
      <c r="DB193" s="295"/>
      <c r="DC193" s="295"/>
      <c r="DD193" s="295"/>
      <c r="DE193" s="295"/>
      <c r="DF193" s="295"/>
      <c r="DG193" s="295"/>
      <c r="DH193" s="295"/>
      <c r="DI193" s="295"/>
      <c r="DJ193" s="295"/>
      <c r="DK193" s="295"/>
      <c r="DL193" s="295"/>
      <c r="DM193" s="295"/>
      <c r="DN193" s="295"/>
      <c r="DO193" s="295"/>
      <c r="DP193" s="295"/>
    </row>
    <row r="194" spans="54:120" s="375" customFormat="1" x14ac:dyDescent="0.15">
      <c r="BB194" s="322"/>
      <c r="BC194" s="322"/>
      <c r="BD194" s="322"/>
      <c r="BE194" s="322"/>
      <c r="BF194" s="322"/>
      <c r="CR194" s="295"/>
      <c r="CS194" s="295"/>
      <c r="CT194" s="295"/>
      <c r="CU194" s="295"/>
      <c r="CV194" s="295"/>
      <c r="CW194" s="295"/>
      <c r="CX194" s="295"/>
      <c r="CY194" s="295"/>
      <c r="CZ194" s="295"/>
      <c r="DA194" s="295"/>
      <c r="DB194" s="295"/>
      <c r="DC194" s="295"/>
      <c r="DD194" s="295"/>
      <c r="DE194" s="295"/>
      <c r="DF194" s="295"/>
      <c r="DG194" s="295"/>
      <c r="DH194" s="295"/>
      <c r="DI194" s="295"/>
      <c r="DJ194" s="295"/>
      <c r="DK194" s="295"/>
      <c r="DL194" s="295"/>
      <c r="DM194" s="295"/>
      <c r="DN194" s="295"/>
      <c r="DO194" s="295"/>
      <c r="DP194" s="295"/>
    </row>
    <row r="195" spans="54:120" s="375" customFormat="1" x14ac:dyDescent="0.15">
      <c r="BB195" s="322"/>
      <c r="BC195" s="322"/>
      <c r="BD195" s="322"/>
      <c r="BE195" s="322"/>
      <c r="BF195" s="322"/>
      <c r="CR195" s="295"/>
      <c r="CS195" s="295"/>
      <c r="CT195" s="295"/>
      <c r="CU195" s="295"/>
      <c r="CV195" s="295"/>
      <c r="CW195" s="295"/>
      <c r="CX195" s="295"/>
      <c r="CY195" s="295"/>
      <c r="CZ195" s="295"/>
      <c r="DA195" s="295"/>
      <c r="DB195" s="295"/>
      <c r="DC195" s="295"/>
      <c r="DD195" s="295"/>
      <c r="DE195" s="295"/>
      <c r="DF195" s="295"/>
      <c r="DG195" s="295"/>
      <c r="DH195" s="295"/>
      <c r="DI195" s="295"/>
      <c r="DJ195" s="295"/>
      <c r="DK195" s="295"/>
      <c r="DL195" s="295"/>
      <c r="DM195" s="295"/>
      <c r="DN195" s="295"/>
      <c r="DO195" s="295"/>
      <c r="DP195" s="295"/>
    </row>
    <row r="196" spans="54:120" s="375" customFormat="1" x14ac:dyDescent="0.15">
      <c r="BB196" s="322"/>
      <c r="BC196" s="322"/>
      <c r="BD196" s="322"/>
      <c r="BE196" s="322"/>
      <c r="BF196" s="322"/>
      <c r="CR196" s="295"/>
      <c r="CS196" s="295"/>
      <c r="CT196" s="295"/>
      <c r="CU196" s="295"/>
      <c r="CV196" s="295"/>
      <c r="CW196" s="295"/>
      <c r="CX196" s="295"/>
      <c r="CY196" s="295"/>
      <c r="CZ196" s="295"/>
      <c r="DA196" s="295"/>
      <c r="DB196" s="295"/>
      <c r="DC196" s="295"/>
      <c r="DD196" s="295"/>
      <c r="DE196" s="295"/>
      <c r="DF196" s="295"/>
      <c r="DG196" s="295"/>
      <c r="DH196" s="295"/>
      <c r="DI196" s="295"/>
      <c r="DJ196" s="295"/>
      <c r="DK196" s="295"/>
      <c r="DL196" s="295"/>
      <c r="DM196" s="295"/>
      <c r="DN196" s="295"/>
      <c r="DO196" s="295"/>
      <c r="DP196" s="295"/>
    </row>
    <row r="197" spans="54:120" s="375" customFormat="1" x14ac:dyDescent="0.15">
      <c r="BB197" s="322"/>
      <c r="BC197" s="322"/>
      <c r="BD197" s="322"/>
      <c r="BE197" s="322"/>
      <c r="BF197" s="322"/>
      <c r="CR197" s="295"/>
      <c r="CS197" s="295"/>
      <c r="CT197" s="295"/>
      <c r="CU197" s="295"/>
      <c r="CV197" s="295"/>
      <c r="CW197" s="295"/>
      <c r="CX197" s="295"/>
      <c r="CY197" s="295"/>
      <c r="CZ197" s="295"/>
      <c r="DA197" s="295"/>
      <c r="DB197" s="295"/>
      <c r="DC197" s="295"/>
      <c r="DD197" s="295"/>
      <c r="DE197" s="295"/>
      <c r="DF197" s="295"/>
      <c r="DG197" s="295"/>
      <c r="DH197" s="295"/>
      <c r="DI197" s="295"/>
      <c r="DJ197" s="295"/>
      <c r="DK197" s="295"/>
      <c r="DL197" s="295"/>
      <c r="DM197" s="295"/>
      <c r="DN197" s="295"/>
      <c r="DO197" s="295"/>
      <c r="DP197" s="295"/>
    </row>
    <row r="198" spans="54:120" s="375" customFormat="1" x14ac:dyDescent="0.15">
      <c r="BB198" s="322"/>
      <c r="BC198" s="322"/>
      <c r="BD198" s="322"/>
      <c r="BE198" s="322"/>
      <c r="BF198" s="322"/>
      <c r="CR198" s="295"/>
      <c r="CS198" s="295"/>
      <c r="CT198" s="295"/>
      <c r="CU198" s="295"/>
      <c r="CV198" s="295"/>
      <c r="CW198" s="295"/>
      <c r="CX198" s="295"/>
      <c r="CY198" s="295"/>
      <c r="CZ198" s="295"/>
      <c r="DA198" s="295"/>
      <c r="DB198" s="295"/>
      <c r="DC198" s="295"/>
      <c r="DD198" s="295"/>
      <c r="DE198" s="295"/>
      <c r="DF198" s="295"/>
      <c r="DG198" s="295"/>
      <c r="DH198" s="295"/>
      <c r="DI198" s="295"/>
      <c r="DJ198" s="295"/>
      <c r="DK198" s="295"/>
      <c r="DL198" s="295"/>
      <c r="DM198" s="295"/>
      <c r="DN198" s="295"/>
      <c r="DO198" s="295"/>
      <c r="DP198" s="295"/>
    </row>
    <row r="199" spans="54:120" s="375" customFormat="1" x14ac:dyDescent="0.15">
      <c r="BB199" s="322"/>
      <c r="BC199" s="322"/>
      <c r="BD199" s="322"/>
      <c r="BE199" s="322"/>
      <c r="BF199" s="322"/>
      <c r="CR199" s="295"/>
      <c r="CS199" s="295"/>
      <c r="CT199" s="295"/>
      <c r="CU199" s="295"/>
      <c r="CV199" s="295"/>
      <c r="CW199" s="295"/>
      <c r="CX199" s="295"/>
      <c r="CY199" s="295"/>
      <c r="CZ199" s="295"/>
      <c r="DA199" s="295"/>
      <c r="DB199" s="295"/>
      <c r="DC199" s="295"/>
      <c r="DD199" s="295"/>
      <c r="DE199" s="295"/>
      <c r="DF199" s="295"/>
      <c r="DG199" s="295"/>
      <c r="DH199" s="295"/>
      <c r="DI199" s="295"/>
      <c r="DJ199" s="295"/>
      <c r="DK199" s="295"/>
      <c r="DL199" s="295"/>
      <c r="DM199" s="295"/>
      <c r="DN199" s="295"/>
      <c r="DO199" s="295"/>
      <c r="DP199" s="295"/>
    </row>
    <row r="200" spans="54:120" s="375" customFormat="1" x14ac:dyDescent="0.15">
      <c r="BB200" s="322"/>
      <c r="BC200" s="322"/>
      <c r="BD200" s="322"/>
      <c r="BE200" s="322"/>
      <c r="BF200" s="322"/>
      <c r="CR200" s="295"/>
      <c r="CS200" s="295"/>
      <c r="CT200" s="295"/>
      <c r="CU200" s="295"/>
      <c r="CV200" s="295"/>
      <c r="CW200" s="295"/>
      <c r="CX200" s="295"/>
      <c r="CY200" s="295"/>
      <c r="CZ200" s="295"/>
      <c r="DA200" s="295"/>
      <c r="DB200" s="295"/>
      <c r="DC200" s="295"/>
      <c r="DD200" s="295"/>
      <c r="DE200" s="295"/>
      <c r="DF200" s="295"/>
      <c r="DG200" s="295"/>
      <c r="DH200" s="295"/>
      <c r="DI200" s="295"/>
      <c r="DJ200" s="295"/>
      <c r="DK200" s="295"/>
      <c r="DL200" s="295"/>
      <c r="DM200" s="295"/>
      <c r="DN200" s="295"/>
      <c r="DO200" s="295"/>
      <c r="DP200" s="295"/>
    </row>
    <row r="201" spans="54:120" s="375" customFormat="1" x14ac:dyDescent="0.15">
      <c r="BB201" s="322"/>
      <c r="BC201" s="322"/>
      <c r="BD201" s="322"/>
      <c r="BE201" s="322"/>
      <c r="BF201" s="322"/>
      <c r="CR201" s="295"/>
      <c r="CS201" s="295"/>
      <c r="CT201" s="295"/>
      <c r="CU201" s="295"/>
      <c r="CV201" s="295"/>
      <c r="CW201" s="295"/>
      <c r="CX201" s="295"/>
      <c r="CY201" s="295"/>
      <c r="CZ201" s="295"/>
      <c r="DA201" s="295"/>
      <c r="DB201" s="295"/>
      <c r="DC201" s="295"/>
      <c r="DD201" s="295"/>
      <c r="DE201" s="295"/>
      <c r="DF201" s="295"/>
      <c r="DG201" s="295"/>
      <c r="DH201" s="295"/>
      <c r="DI201" s="295"/>
      <c r="DJ201" s="295"/>
      <c r="DK201" s="295"/>
      <c r="DL201" s="295"/>
      <c r="DM201" s="295"/>
      <c r="DN201" s="295"/>
      <c r="DO201" s="295"/>
      <c r="DP201" s="295"/>
    </row>
    <row r="202" spans="54:120" s="375" customFormat="1" x14ac:dyDescent="0.15">
      <c r="BB202" s="322"/>
      <c r="BC202" s="322"/>
      <c r="BD202" s="322"/>
      <c r="BE202" s="322"/>
      <c r="BF202" s="322"/>
      <c r="CR202" s="295"/>
      <c r="CS202" s="295"/>
      <c r="CT202" s="295"/>
      <c r="CU202" s="295"/>
      <c r="CV202" s="295"/>
      <c r="CW202" s="295"/>
      <c r="CX202" s="295"/>
      <c r="CY202" s="295"/>
      <c r="CZ202" s="295"/>
      <c r="DA202" s="295"/>
      <c r="DB202" s="295"/>
      <c r="DC202" s="295"/>
      <c r="DD202" s="295"/>
      <c r="DE202" s="295"/>
      <c r="DF202" s="295"/>
      <c r="DG202" s="295"/>
      <c r="DH202" s="295"/>
      <c r="DI202" s="295"/>
      <c r="DJ202" s="295"/>
      <c r="DK202" s="295"/>
      <c r="DL202" s="295"/>
      <c r="DM202" s="295"/>
      <c r="DN202" s="295"/>
      <c r="DO202" s="295"/>
      <c r="DP202" s="295"/>
    </row>
    <row r="203" spans="54:120" s="375" customFormat="1" x14ac:dyDescent="0.15">
      <c r="BB203" s="322"/>
      <c r="BC203" s="322"/>
      <c r="BD203" s="322"/>
      <c r="BE203" s="322"/>
      <c r="BF203" s="322"/>
      <c r="CR203" s="295"/>
      <c r="CS203" s="295"/>
      <c r="CT203" s="295"/>
      <c r="CU203" s="295"/>
      <c r="CV203" s="295"/>
      <c r="CW203" s="295"/>
      <c r="CX203" s="295"/>
      <c r="CY203" s="295"/>
      <c r="CZ203" s="295"/>
      <c r="DA203" s="295"/>
      <c r="DB203" s="295"/>
      <c r="DC203" s="295"/>
      <c r="DD203" s="295"/>
      <c r="DE203" s="295"/>
      <c r="DF203" s="295"/>
      <c r="DG203" s="295"/>
      <c r="DH203" s="295"/>
      <c r="DI203" s="295"/>
      <c r="DJ203" s="295"/>
      <c r="DK203" s="295"/>
      <c r="DL203" s="295"/>
      <c r="DM203" s="295"/>
      <c r="DN203" s="295"/>
      <c r="DO203" s="295"/>
      <c r="DP203" s="295"/>
    </row>
    <row r="204" spans="54:120" s="375" customFormat="1" x14ac:dyDescent="0.15">
      <c r="BB204" s="322"/>
      <c r="BC204" s="322"/>
      <c r="BD204" s="322"/>
      <c r="BE204" s="322"/>
      <c r="BF204" s="322"/>
      <c r="CR204" s="295"/>
      <c r="CS204" s="295"/>
      <c r="CT204" s="295"/>
      <c r="CU204" s="295"/>
      <c r="CV204" s="295"/>
      <c r="CW204" s="295"/>
      <c r="CX204" s="295"/>
      <c r="CY204" s="295"/>
      <c r="CZ204" s="295"/>
      <c r="DA204" s="295"/>
      <c r="DB204" s="295"/>
      <c r="DC204" s="295"/>
      <c r="DD204" s="295"/>
      <c r="DE204" s="295"/>
      <c r="DF204" s="295"/>
      <c r="DG204" s="295"/>
      <c r="DH204" s="295"/>
      <c r="DI204" s="295"/>
      <c r="DJ204" s="295"/>
      <c r="DK204" s="295"/>
      <c r="DL204" s="295"/>
      <c r="DM204" s="295"/>
      <c r="DN204" s="295"/>
      <c r="DO204" s="295"/>
      <c r="DP204" s="295"/>
    </row>
    <row r="205" spans="54:120" s="375" customFormat="1" x14ac:dyDescent="0.15">
      <c r="BB205" s="322"/>
      <c r="BC205" s="322"/>
      <c r="BD205" s="322"/>
      <c r="BE205" s="322"/>
      <c r="BF205" s="322"/>
      <c r="CR205" s="295"/>
      <c r="CS205" s="295"/>
      <c r="CT205" s="295"/>
      <c r="CU205" s="295"/>
      <c r="CV205" s="295"/>
      <c r="CW205" s="295"/>
      <c r="CX205" s="295"/>
      <c r="CY205" s="295"/>
      <c r="CZ205" s="295"/>
      <c r="DA205" s="295"/>
      <c r="DB205" s="295"/>
      <c r="DC205" s="295"/>
      <c r="DD205" s="295"/>
      <c r="DE205" s="295"/>
      <c r="DF205" s="295"/>
      <c r="DG205" s="295"/>
      <c r="DH205" s="295"/>
      <c r="DI205" s="295"/>
      <c r="DJ205" s="295"/>
      <c r="DK205" s="295"/>
      <c r="DL205" s="295"/>
      <c r="DM205" s="295"/>
      <c r="DN205" s="295"/>
      <c r="DO205" s="295"/>
      <c r="DP205" s="295"/>
    </row>
    <row r="206" spans="54:120" s="375" customFormat="1" x14ac:dyDescent="0.15">
      <c r="BB206" s="322"/>
      <c r="BC206" s="322"/>
      <c r="BD206" s="322"/>
      <c r="BE206" s="322"/>
      <c r="BF206" s="322"/>
      <c r="CR206" s="295"/>
      <c r="CS206" s="295"/>
      <c r="CT206" s="295"/>
      <c r="CU206" s="295"/>
      <c r="CV206" s="295"/>
      <c r="CW206" s="295"/>
      <c r="CX206" s="295"/>
      <c r="CY206" s="295"/>
      <c r="CZ206" s="295"/>
      <c r="DA206" s="295"/>
      <c r="DB206" s="295"/>
      <c r="DC206" s="295"/>
      <c r="DD206" s="295"/>
      <c r="DE206" s="295"/>
      <c r="DF206" s="295"/>
      <c r="DG206" s="295"/>
      <c r="DH206" s="295"/>
      <c r="DI206" s="295"/>
      <c r="DJ206" s="295"/>
      <c r="DK206" s="295"/>
      <c r="DL206" s="295"/>
      <c r="DM206" s="295"/>
      <c r="DN206" s="295"/>
      <c r="DO206" s="295"/>
      <c r="DP206" s="295"/>
    </row>
    <row r="207" spans="54:120" s="375" customFormat="1" x14ac:dyDescent="0.15">
      <c r="BB207" s="322"/>
      <c r="BC207" s="322"/>
      <c r="BD207" s="322"/>
      <c r="BE207" s="322"/>
      <c r="BF207" s="322"/>
      <c r="CR207" s="295"/>
      <c r="CS207" s="295"/>
      <c r="CT207" s="295"/>
      <c r="CU207" s="295"/>
      <c r="CV207" s="295"/>
      <c r="CW207" s="295"/>
      <c r="CX207" s="295"/>
      <c r="CY207" s="295"/>
      <c r="CZ207" s="295"/>
      <c r="DA207" s="295"/>
      <c r="DB207" s="295"/>
      <c r="DC207" s="295"/>
      <c r="DD207" s="295"/>
      <c r="DE207" s="295"/>
      <c r="DF207" s="295"/>
      <c r="DG207" s="295"/>
      <c r="DH207" s="295"/>
      <c r="DI207" s="295"/>
      <c r="DJ207" s="295"/>
      <c r="DK207" s="295"/>
      <c r="DL207" s="295"/>
      <c r="DM207" s="295"/>
      <c r="DN207" s="295"/>
      <c r="DO207" s="295"/>
      <c r="DP207" s="295"/>
    </row>
    <row r="208" spans="54:120" s="375" customFormat="1" x14ac:dyDescent="0.15">
      <c r="BB208" s="322"/>
      <c r="BC208" s="322"/>
      <c r="BD208" s="322"/>
      <c r="BE208" s="322"/>
      <c r="BF208" s="322"/>
      <c r="CR208" s="295"/>
      <c r="CS208" s="295"/>
      <c r="CT208" s="295"/>
      <c r="CU208" s="295"/>
      <c r="CV208" s="295"/>
      <c r="CW208" s="295"/>
      <c r="CX208" s="295"/>
      <c r="CY208" s="295"/>
      <c r="CZ208" s="295"/>
      <c r="DA208" s="295"/>
      <c r="DB208" s="295"/>
      <c r="DC208" s="295"/>
      <c r="DD208" s="295"/>
      <c r="DE208" s="295"/>
      <c r="DF208" s="295"/>
      <c r="DG208" s="295"/>
      <c r="DH208" s="295"/>
      <c r="DI208" s="295"/>
      <c r="DJ208" s="295"/>
      <c r="DK208" s="295"/>
      <c r="DL208" s="295"/>
      <c r="DM208" s="295"/>
      <c r="DN208" s="295"/>
      <c r="DO208" s="295"/>
      <c r="DP208" s="295"/>
    </row>
    <row r="209" spans="54:120" s="375" customFormat="1" x14ac:dyDescent="0.15">
      <c r="BB209" s="322"/>
      <c r="BC209" s="322"/>
      <c r="BD209" s="322"/>
      <c r="BE209" s="322"/>
      <c r="BF209" s="322"/>
      <c r="CR209" s="295"/>
      <c r="CS209" s="295"/>
      <c r="CT209" s="295"/>
      <c r="CU209" s="295"/>
      <c r="CV209" s="295"/>
      <c r="CW209" s="295"/>
      <c r="CX209" s="295"/>
      <c r="CY209" s="295"/>
      <c r="CZ209" s="295"/>
      <c r="DA209" s="295"/>
      <c r="DB209" s="295"/>
      <c r="DC209" s="295"/>
      <c r="DD209" s="295"/>
      <c r="DE209" s="295"/>
      <c r="DF209" s="295"/>
      <c r="DG209" s="295"/>
      <c r="DH209" s="295"/>
      <c r="DI209" s="295"/>
      <c r="DJ209" s="295"/>
      <c r="DK209" s="295"/>
      <c r="DL209" s="295"/>
      <c r="DM209" s="295"/>
      <c r="DN209" s="295"/>
      <c r="DO209" s="295"/>
      <c r="DP209" s="295"/>
    </row>
    <row r="210" spans="54:120" s="375" customFormat="1" x14ac:dyDescent="0.15">
      <c r="BB210" s="322"/>
      <c r="BC210" s="322"/>
      <c r="BD210" s="322"/>
      <c r="BE210" s="322"/>
      <c r="BF210" s="322"/>
      <c r="CR210" s="295"/>
      <c r="CS210" s="295"/>
      <c r="CT210" s="295"/>
      <c r="CU210" s="295"/>
      <c r="CV210" s="295"/>
      <c r="CW210" s="295"/>
      <c r="CX210" s="295"/>
      <c r="CY210" s="295"/>
      <c r="CZ210" s="295"/>
      <c r="DA210" s="295"/>
      <c r="DB210" s="295"/>
      <c r="DC210" s="295"/>
      <c r="DD210" s="295"/>
      <c r="DE210" s="295"/>
      <c r="DF210" s="295"/>
      <c r="DG210" s="295"/>
      <c r="DH210" s="295"/>
      <c r="DI210" s="295"/>
      <c r="DJ210" s="295"/>
      <c r="DK210" s="295"/>
      <c r="DL210" s="295"/>
      <c r="DM210" s="295"/>
      <c r="DN210" s="295"/>
      <c r="DO210" s="295"/>
      <c r="DP210" s="295"/>
    </row>
    <row r="211" spans="54:120" s="375" customFormat="1" x14ac:dyDescent="0.15">
      <c r="BB211" s="322"/>
      <c r="BC211" s="322"/>
      <c r="BD211" s="322"/>
      <c r="BE211" s="322"/>
      <c r="BF211" s="322"/>
      <c r="CR211" s="295"/>
      <c r="CS211" s="295"/>
      <c r="CT211" s="295"/>
      <c r="CU211" s="295"/>
      <c r="CV211" s="295"/>
      <c r="CW211" s="295"/>
      <c r="CX211" s="295"/>
      <c r="CY211" s="295"/>
      <c r="CZ211" s="295"/>
      <c r="DA211" s="295"/>
      <c r="DB211" s="295"/>
      <c r="DC211" s="295"/>
      <c r="DD211" s="295"/>
      <c r="DE211" s="295"/>
      <c r="DF211" s="295"/>
      <c r="DG211" s="295"/>
      <c r="DH211" s="295"/>
      <c r="DI211" s="295"/>
      <c r="DJ211" s="295"/>
      <c r="DK211" s="295"/>
      <c r="DL211" s="295"/>
      <c r="DM211" s="295"/>
      <c r="DN211" s="295"/>
      <c r="DO211" s="295"/>
      <c r="DP211" s="295"/>
    </row>
    <row r="212" spans="54:120" s="375" customFormat="1" x14ac:dyDescent="0.15">
      <c r="BB212" s="322"/>
      <c r="BC212" s="322"/>
      <c r="BD212" s="322"/>
      <c r="BE212" s="322"/>
      <c r="BF212" s="322"/>
      <c r="CR212" s="295"/>
      <c r="CS212" s="295"/>
      <c r="CT212" s="295"/>
      <c r="CU212" s="295"/>
      <c r="CV212" s="295"/>
      <c r="CW212" s="295"/>
      <c r="CX212" s="295"/>
      <c r="CY212" s="295"/>
      <c r="CZ212" s="295"/>
      <c r="DA212" s="295"/>
      <c r="DB212" s="295"/>
      <c r="DC212" s="295"/>
      <c r="DD212" s="295"/>
      <c r="DE212" s="295"/>
      <c r="DF212" s="295"/>
      <c r="DG212" s="295"/>
      <c r="DH212" s="295"/>
      <c r="DI212" s="295"/>
      <c r="DJ212" s="295"/>
      <c r="DK212" s="295"/>
      <c r="DL212" s="295"/>
      <c r="DM212" s="295"/>
      <c r="DN212" s="295"/>
      <c r="DO212" s="295"/>
      <c r="DP212" s="295"/>
    </row>
    <row r="213" spans="54:120" s="375" customFormat="1" x14ac:dyDescent="0.15">
      <c r="BB213" s="322"/>
      <c r="BC213" s="322"/>
      <c r="BD213" s="322"/>
      <c r="BE213" s="322"/>
      <c r="BF213" s="322"/>
      <c r="CR213" s="295"/>
      <c r="CS213" s="295"/>
      <c r="CT213" s="295"/>
      <c r="CU213" s="295"/>
      <c r="CV213" s="295"/>
      <c r="CW213" s="295"/>
      <c r="CX213" s="295"/>
      <c r="CY213" s="295"/>
      <c r="CZ213" s="295"/>
      <c r="DA213" s="295"/>
      <c r="DB213" s="295"/>
      <c r="DC213" s="295"/>
      <c r="DD213" s="295"/>
      <c r="DE213" s="295"/>
      <c r="DF213" s="295"/>
      <c r="DG213" s="295"/>
      <c r="DH213" s="295"/>
      <c r="DI213" s="295"/>
      <c r="DJ213" s="295"/>
      <c r="DK213" s="295"/>
      <c r="DL213" s="295"/>
      <c r="DM213" s="295"/>
      <c r="DN213" s="295"/>
      <c r="DO213" s="295"/>
      <c r="DP213" s="295"/>
    </row>
    <row r="214" spans="54:120" s="375" customFormat="1" x14ac:dyDescent="0.15">
      <c r="BB214" s="322"/>
      <c r="BC214" s="322"/>
      <c r="BD214" s="322"/>
      <c r="BE214" s="322"/>
      <c r="BF214" s="322"/>
      <c r="CR214" s="295"/>
      <c r="CS214" s="295"/>
      <c r="CT214" s="295"/>
      <c r="CU214" s="295"/>
      <c r="CV214" s="295"/>
      <c r="CW214" s="295"/>
      <c r="CX214" s="295"/>
      <c r="CY214" s="295"/>
      <c r="CZ214" s="295"/>
      <c r="DA214" s="295"/>
      <c r="DB214" s="295"/>
      <c r="DC214" s="295"/>
      <c r="DD214" s="295"/>
      <c r="DE214" s="295"/>
      <c r="DF214" s="295"/>
      <c r="DG214" s="295"/>
      <c r="DH214" s="295"/>
      <c r="DI214" s="295"/>
      <c r="DJ214" s="295"/>
      <c r="DK214" s="295"/>
      <c r="DL214" s="295"/>
      <c r="DM214" s="295"/>
      <c r="DN214" s="295"/>
      <c r="DO214" s="295"/>
      <c r="DP214" s="295"/>
    </row>
    <row r="215" spans="54:120" s="375" customFormat="1" x14ac:dyDescent="0.15">
      <c r="BB215" s="322"/>
      <c r="BC215" s="322"/>
      <c r="BD215" s="322"/>
      <c r="BE215" s="322"/>
      <c r="BF215" s="322"/>
      <c r="CR215" s="295"/>
      <c r="CS215" s="295"/>
      <c r="CT215" s="295"/>
      <c r="CU215" s="295"/>
      <c r="CV215" s="295"/>
      <c r="CW215" s="295"/>
      <c r="CX215" s="295"/>
      <c r="CY215" s="295"/>
      <c r="CZ215" s="295"/>
      <c r="DA215" s="295"/>
      <c r="DB215" s="295"/>
      <c r="DC215" s="295"/>
      <c r="DD215" s="295"/>
      <c r="DE215" s="295"/>
      <c r="DF215" s="295"/>
      <c r="DG215" s="295"/>
      <c r="DH215" s="295"/>
      <c r="DI215" s="295"/>
      <c r="DJ215" s="295"/>
      <c r="DK215" s="295"/>
      <c r="DL215" s="295"/>
      <c r="DM215" s="295"/>
      <c r="DN215" s="295"/>
      <c r="DO215" s="295"/>
      <c r="DP215" s="295"/>
    </row>
    <row r="216" spans="54:120" s="375" customFormat="1" x14ac:dyDescent="0.15">
      <c r="BB216" s="322"/>
      <c r="BC216" s="322"/>
      <c r="BD216" s="322"/>
      <c r="BE216" s="322"/>
      <c r="BF216" s="322"/>
      <c r="CR216" s="295"/>
      <c r="CS216" s="295"/>
      <c r="CT216" s="295"/>
      <c r="CU216" s="295"/>
      <c r="CV216" s="295"/>
      <c r="CW216" s="295"/>
      <c r="CX216" s="295"/>
      <c r="CY216" s="295"/>
      <c r="CZ216" s="295"/>
      <c r="DA216" s="295"/>
      <c r="DB216" s="295"/>
      <c r="DC216" s="295"/>
      <c r="DD216" s="295"/>
      <c r="DE216" s="295"/>
      <c r="DF216" s="295"/>
      <c r="DG216" s="295"/>
      <c r="DH216" s="295"/>
      <c r="DI216" s="295"/>
      <c r="DJ216" s="295"/>
      <c r="DK216" s="295"/>
      <c r="DL216" s="295"/>
      <c r="DM216" s="295"/>
      <c r="DN216" s="295"/>
      <c r="DO216" s="295"/>
      <c r="DP216" s="295"/>
    </row>
    <row r="217" spans="54:120" s="375" customFormat="1" x14ac:dyDescent="0.15">
      <c r="BB217" s="322"/>
      <c r="BC217" s="322"/>
      <c r="BD217" s="322"/>
      <c r="BE217" s="322"/>
      <c r="BF217" s="322"/>
      <c r="CR217" s="295"/>
      <c r="CS217" s="295"/>
      <c r="CT217" s="295"/>
      <c r="CU217" s="295"/>
      <c r="CV217" s="295"/>
      <c r="CW217" s="295"/>
      <c r="CX217" s="295"/>
      <c r="CY217" s="295"/>
      <c r="CZ217" s="295"/>
      <c r="DA217" s="295"/>
      <c r="DB217" s="295"/>
      <c r="DC217" s="295"/>
      <c r="DD217" s="295"/>
      <c r="DE217" s="295"/>
      <c r="DF217" s="295"/>
      <c r="DG217" s="295"/>
      <c r="DH217" s="295"/>
      <c r="DI217" s="295"/>
      <c r="DJ217" s="295"/>
      <c r="DK217" s="295"/>
      <c r="DL217" s="295"/>
      <c r="DM217" s="295"/>
      <c r="DN217" s="295"/>
      <c r="DO217" s="295"/>
      <c r="DP217" s="295"/>
    </row>
    <row r="218" spans="54:120" s="375" customFormat="1" x14ac:dyDescent="0.15">
      <c r="BB218" s="322"/>
      <c r="BC218" s="322"/>
      <c r="BD218" s="322"/>
      <c r="BE218" s="322"/>
      <c r="BF218" s="322"/>
      <c r="CR218" s="295"/>
      <c r="CS218" s="295"/>
      <c r="CT218" s="295"/>
      <c r="CU218" s="295"/>
      <c r="CV218" s="295"/>
      <c r="CW218" s="295"/>
      <c r="CX218" s="295"/>
      <c r="CY218" s="295"/>
      <c r="CZ218" s="295"/>
      <c r="DA218" s="295"/>
      <c r="DB218" s="295"/>
      <c r="DC218" s="295"/>
      <c r="DD218" s="295"/>
      <c r="DE218" s="295"/>
      <c r="DF218" s="295"/>
      <c r="DG218" s="295"/>
      <c r="DH218" s="295"/>
      <c r="DI218" s="295"/>
      <c r="DJ218" s="295"/>
      <c r="DK218" s="295"/>
      <c r="DL218" s="295"/>
      <c r="DM218" s="295"/>
      <c r="DN218" s="295"/>
      <c r="DO218" s="295"/>
      <c r="DP218" s="295"/>
    </row>
    <row r="219" spans="54:120" s="375" customFormat="1" x14ac:dyDescent="0.15">
      <c r="BB219" s="322"/>
      <c r="BC219" s="322"/>
      <c r="BD219" s="322"/>
      <c r="BE219" s="322"/>
      <c r="BF219" s="322"/>
      <c r="CR219" s="295"/>
      <c r="CS219" s="295"/>
      <c r="CT219" s="295"/>
      <c r="CU219" s="295"/>
      <c r="CV219" s="295"/>
      <c r="CW219" s="295"/>
      <c r="CX219" s="295"/>
      <c r="CY219" s="295"/>
      <c r="CZ219" s="295"/>
      <c r="DA219" s="295"/>
      <c r="DB219" s="295"/>
      <c r="DC219" s="295"/>
      <c r="DD219" s="295"/>
      <c r="DE219" s="295"/>
      <c r="DF219" s="295"/>
      <c r="DG219" s="295"/>
      <c r="DH219" s="295"/>
      <c r="DI219" s="295"/>
      <c r="DJ219" s="295"/>
      <c r="DK219" s="295"/>
      <c r="DL219" s="295"/>
      <c r="DM219" s="295"/>
      <c r="DN219" s="295"/>
      <c r="DO219" s="295"/>
      <c r="DP219" s="295"/>
    </row>
    <row r="220" spans="54:120" s="375" customFormat="1" x14ac:dyDescent="0.15">
      <c r="BB220" s="322"/>
      <c r="BC220" s="322"/>
      <c r="BD220" s="322"/>
      <c r="BE220" s="322"/>
      <c r="BF220" s="322"/>
      <c r="CR220" s="295"/>
      <c r="CS220" s="295"/>
      <c r="CT220" s="295"/>
      <c r="CU220" s="295"/>
      <c r="CV220" s="295"/>
      <c r="CW220" s="295"/>
      <c r="CX220" s="295"/>
      <c r="CY220" s="295"/>
      <c r="CZ220" s="295"/>
      <c r="DA220" s="295"/>
      <c r="DB220" s="295"/>
      <c r="DC220" s="295"/>
      <c r="DD220" s="295"/>
      <c r="DE220" s="295"/>
      <c r="DF220" s="295"/>
      <c r="DG220" s="295"/>
      <c r="DH220" s="295"/>
      <c r="DI220" s="295"/>
      <c r="DJ220" s="295"/>
      <c r="DK220" s="295"/>
      <c r="DL220" s="295"/>
      <c r="DM220" s="295"/>
      <c r="DN220" s="295"/>
      <c r="DO220" s="295"/>
      <c r="DP220" s="295"/>
    </row>
    <row r="221" spans="54:120" s="375" customFormat="1" x14ac:dyDescent="0.15">
      <c r="BB221" s="322"/>
      <c r="BC221" s="322"/>
      <c r="BD221" s="322"/>
      <c r="BE221" s="322"/>
      <c r="BF221" s="322"/>
      <c r="CR221" s="295"/>
      <c r="CS221" s="295"/>
      <c r="CT221" s="295"/>
      <c r="CU221" s="295"/>
      <c r="CV221" s="295"/>
      <c r="CW221" s="295"/>
      <c r="CX221" s="295"/>
      <c r="CY221" s="295"/>
      <c r="CZ221" s="295"/>
      <c r="DA221" s="295"/>
      <c r="DB221" s="295"/>
      <c r="DC221" s="295"/>
      <c r="DD221" s="295"/>
      <c r="DE221" s="295"/>
      <c r="DF221" s="295"/>
      <c r="DG221" s="295"/>
      <c r="DH221" s="295"/>
      <c r="DI221" s="295"/>
      <c r="DJ221" s="295"/>
      <c r="DK221" s="295"/>
      <c r="DL221" s="295"/>
      <c r="DM221" s="295"/>
      <c r="DN221" s="295"/>
      <c r="DO221" s="295"/>
      <c r="DP221" s="295"/>
    </row>
    <row r="222" spans="54:120" s="375" customFormat="1" x14ac:dyDescent="0.15">
      <c r="BB222" s="322"/>
      <c r="BC222" s="322"/>
      <c r="BD222" s="322"/>
      <c r="BE222" s="322"/>
      <c r="BF222" s="322"/>
      <c r="CR222" s="295"/>
      <c r="CS222" s="295"/>
      <c r="CT222" s="295"/>
      <c r="CU222" s="295"/>
      <c r="CV222" s="295"/>
      <c r="CW222" s="295"/>
      <c r="CX222" s="295"/>
      <c r="CY222" s="295"/>
      <c r="CZ222" s="295"/>
      <c r="DA222" s="295"/>
      <c r="DB222" s="295"/>
      <c r="DC222" s="295"/>
      <c r="DD222" s="295"/>
      <c r="DE222" s="295"/>
      <c r="DF222" s="295"/>
      <c r="DG222" s="295"/>
      <c r="DH222" s="295"/>
      <c r="DI222" s="295"/>
      <c r="DJ222" s="295"/>
      <c r="DK222" s="295"/>
      <c r="DL222" s="295"/>
      <c r="DM222" s="295"/>
      <c r="DN222" s="295"/>
      <c r="DO222" s="295"/>
      <c r="DP222" s="295"/>
    </row>
    <row r="223" spans="54:120" s="375" customFormat="1" x14ac:dyDescent="0.15">
      <c r="BB223" s="322"/>
      <c r="BC223" s="322"/>
      <c r="BD223" s="322"/>
      <c r="BE223" s="322"/>
      <c r="BF223" s="322"/>
      <c r="CR223" s="295"/>
      <c r="CS223" s="295"/>
      <c r="CT223" s="295"/>
      <c r="CU223" s="295"/>
      <c r="CV223" s="295"/>
      <c r="CW223" s="295"/>
      <c r="CX223" s="295"/>
      <c r="CY223" s="295"/>
      <c r="CZ223" s="295"/>
      <c r="DA223" s="295"/>
      <c r="DB223" s="295"/>
      <c r="DC223" s="295"/>
      <c r="DD223" s="295"/>
      <c r="DE223" s="295"/>
      <c r="DF223" s="295"/>
      <c r="DG223" s="295"/>
      <c r="DH223" s="295"/>
      <c r="DI223" s="295"/>
      <c r="DJ223" s="295"/>
      <c r="DK223" s="295"/>
      <c r="DL223" s="295"/>
      <c r="DM223" s="295"/>
      <c r="DN223" s="295"/>
      <c r="DO223" s="295"/>
      <c r="DP223" s="295"/>
    </row>
    <row r="224" spans="54:120" s="375" customFormat="1" x14ac:dyDescent="0.15">
      <c r="BB224" s="322"/>
      <c r="BC224" s="322"/>
      <c r="BD224" s="322"/>
      <c r="BE224" s="322"/>
      <c r="BF224" s="322"/>
      <c r="CR224" s="295"/>
      <c r="CS224" s="295"/>
      <c r="CT224" s="295"/>
      <c r="CU224" s="295"/>
      <c r="CV224" s="295"/>
      <c r="CW224" s="295"/>
      <c r="CX224" s="295"/>
      <c r="CY224" s="295"/>
      <c r="CZ224" s="295"/>
      <c r="DA224" s="295"/>
      <c r="DB224" s="295"/>
      <c r="DC224" s="295"/>
      <c r="DD224" s="295"/>
      <c r="DE224" s="295"/>
      <c r="DF224" s="295"/>
      <c r="DG224" s="295"/>
      <c r="DH224" s="295"/>
      <c r="DI224" s="295"/>
      <c r="DJ224" s="295"/>
      <c r="DK224" s="295"/>
      <c r="DL224" s="295"/>
      <c r="DM224" s="295"/>
      <c r="DN224" s="295"/>
      <c r="DO224" s="295"/>
      <c r="DP224" s="295"/>
    </row>
    <row r="225" spans="54:120" s="375" customFormat="1" x14ac:dyDescent="0.15">
      <c r="BB225" s="322"/>
      <c r="BC225" s="322"/>
      <c r="BD225" s="322"/>
      <c r="BE225" s="322"/>
      <c r="BF225" s="322"/>
      <c r="CR225" s="295"/>
      <c r="CS225" s="295"/>
      <c r="CT225" s="295"/>
      <c r="CU225" s="295"/>
      <c r="CV225" s="295"/>
      <c r="CW225" s="295"/>
      <c r="CX225" s="295"/>
      <c r="CY225" s="295"/>
      <c r="CZ225" s="295"/>
      <c r="DA225" s="295"/>
      <c r="DB225" s="295"/>
      <c r="DC225" s="295"/>
      <c r="DD225" s="295"/>
      <c r="DE225" s="295"/>
      <c r="DF225" s="295"/>
      <c r="DG225" s="295"/>
      <c r="DH225" s="295"/>
      <c r="DI225" s="295"/>
      <c r="DJ225" s="295"/>
      <c r="DK225" s="295"/>
      <c r="DL225" s="295"/>
      <c r="DM225" s="295"/>
      <c r="DN225" s="295"/>
      <c r="DO225" s="295"/>
      <c r="DP225" s="295"/>
    </row>
    <row r="226" spans="54:120" s="375" customFormat="1" x14ac:dyDescent="0.15">
      <c r="BB226" s="322"/>
      <c r="BC226" s="322"/>
      <c r="BD226" s="322"/>
      <c r="BE226" s="322"/>
      <c r="BF226" s="322"/>
      <c r="CR226" s="295"/>
      <c r="CS226" s="295"/>
      <c r="CT226" s="295"/>
      <c r="CU226" s="295"/>
      <c r="CV226" s="295"/>
      <c r="CW226" s="295"/>
      <c r="CX226" s="295"/>
      <c r="CY226" s="295"/>
      <c r="CZ226" s="295"/>
      <c r="DA226" s="295"/>
      <c r="DB226" s="295"/>
      <c r="DC226" s="295"/>
      <c r="DD226" s="295"/>
      <c r="DE226" s="295"/>
      <c r="DF226" s="295"/>
      <c r="DG226" s="295"/>
      <c r="DH226" s="295"/>
      <c r="DI226" s="295"/>
      <c r="DJ226" s="295"/>
      <c r="DK226" s="295"/>
      <c r="DL226" s="295"/>
      <c r="DM226" s="295"/>
      <c r="DN226" s="295"/>
      <c r="DO226" s="295"/>
      <c r="DP226" s="295"/>
    </row>
    <row r="227" spans="54:120" s="375" customFormat="1" x14ac:dyDescent="0.15">
      <c r="BB227" s="322"/>
      <c r="BC227" s="322"/>
      <c r="BD227" s="322"/>
      <c r="BE227" s="322"/>
      <c r="BF227" s="322"/>
      <c r="CR227" s="295"/>
      <c r="CS227" s="295"/>
      <c r="CT227" s="295"/>
      <c r="CU227" s="295"/>
      <c r="CV227" s="295"/>
      <c r="CW227" s="295"/>
      <c r="CX227" s="295"/>
      <c r="CY227" s="295"/>
      <c r="CZ227" s="295"/>
      <c r="DA227" s="295"/>
      <c r="DB227" s="295"/>
      <c r="DC227" s="295"/>
      <c r="DD227" s="295"/>
      <c r="DE227" s="295"/>
      <c r="DF227" s="295"/>
      <c r="DG227" s="295"/>
      <c r="DH227" s="295"/>
      <c r="DI227" s="295"/>
      <c r="DJ227" s="295"/>
      <c r="DK227" s="295"/>
      <c r="DL227" s="295"/>
      <c r="DM227" s="295"/>
      <c r="DN227" s="295"/>
      <c r="DO227" s="295"/>
      <c r="DP227" s="295"/>
    </row>
    <row r="228" spans="54:120" s="375" customFormat="1" x14ac:dyDescent="0.15">
      <c r="BB228" s="322"/>
      <c r="BC228" s="322"/>
      <c r="BD228" s="322"/>
      <c r="BE228" s="322"/>
      <c r="BF228" s="322"/>
      <c r="CR228" s="295"/>
      <c r="CS228" s="295"/>
      <c r="CT228" s="295"/>
      <c r="CU228" s="295"/>
      <c r="CV228" s="295"/>
      <c r="CW228" s="295"/>
      <c r="CX228" s="295"/>
      <c r="CY228" s="295"/>
      <c r="CZ228" s="295"/>
      <c r="DA228" s="295"/>
      <c r="DB228" s="295"/>
      <c r="DC228" s="295"/>
      <c r="DD228" s="295"/>
      <c r="DE228" s="295"/>
      <c r="DF228" s="295"/>
      <c r="DG228" s="295"/>
      <c r="DH228" s="295"/>
      <c r="DI228" s="295"/>
      <c r="DJ228" s="295"/>
      <c r="DK228" s="295"/>
      <c r="DL228" s="295"/>
      <c r="DM228" s="295"/>
      <c r="DN228" s="295"/>
      <c r="DO228" s="295"/>
      <c r="DP228" s="295"/>
    </row>
    <row r="229" spans="54:120" s="375" customFormat="1" x14ac:dyDescent="0.15">
      <c r="BB229" s="322"/>
      <c r="BC229" s="322"/>
      <c r="BD229" s="322"/>
      <c r="BE229" s="322"/>
      <c r="BF229" s="322"/>
      <c r="CR229" s="295"/>
      <c r="CS229" s="295"/>
      <c r="CT229" s="295"/>
      <c r="CU229" s="295"/>
      <c r="CV229" s="295"/>
      <c r="CW229" s="295"/>
      <c r="CX229" s="295"/>
      <c r="CY229" s="295"/>
      <c r="CZ229" s="295"/>
      <c r="DA229" s="295"/>
      <c r="DB229" s="295"/>
      <c r="DC229" s="295"/>
      <c r="DD229" s="295"/>
      <c r="DE229" s="295"/>
      <c r="DF229" s="295"/>
      <c r="DG229" s="295"/>
      <c r="DH229" s="295"/>
      <c r="DI229" s="295"/>
      <c r="DJ229" s="295"/>
      <c r="DK229" s="295"/>
      <c r="DL229" s="295"/>
      <c r="DM229" s="295"/>
      <c r="DN229" s="295"/>
      <c r="DO229" s="295"/>
      <c r="DP229" s="295"/>
    </row>
    <row r="230" spans="54:120" s="375" customFormat="1" x14ac:dyDescent="0.15">
      <c r="BB230" s="322"/>
      <c r="BC230" s="322"/>
      <c r="BD230" s="322"/>
      <c r="BE230" s="322"/>
      <c r="BF230" s="322"/>
      <c r="CR230" s="295"/>
      <c r="CS230" s="295"/>
      <c r="CT230" s="295"/>
      <c r="CU230" s="295"/>
      <c r="CV230" s="295"/>
      <c r="CW230" s="295"/>
      <c r="CX230" s="295"/>
      <c r="CY230" s="295"/>
      <c r="CZ230" s="295"/>
      <c r="DA230" s="295"/>
      <c r="DB230" s="295"/>
      <c r="DC230" s="295"/>
      <c r="DD230" s="295"/>
      <c r="DE230" s="295"/>
      <c r="DF230" s="295"/>
      <c r="DG230" s="295"/>
      <c r="DH230" s="295"/>
      <c r="DI230" s="295"/>
      <c r="DJ230" s="295"/>
      <c r="DK230" s="295"/>
      <c r="DL230" s="295"/>
      <c r="DM230" s="295"/>
      <c r="DN230" s="295"/>
      <c r="DO230" s="295"/>
      <c r="DP230" s="295"/>
    </row>
    <row r="231" spans="54:120" s="375" customFormat="1" x14ac:dyDescent="0.15">
      <c r="BB231" s="322"/>
      <c r="BC231" s="322"/>
      <c r="BD231" s="322"/>
      <c r="BE231" s="322"/>
      <c r="BF231" s="322"/>
      <c r="CR231" s="295"/>
      <c r="CS231" s="295"/>
      <c r="CT231" s="295"/>
      <c r="CU231" s="295"/>
      <c r="CV231" s="295"/>
      <c r="CW231" s="295"/>
      <c r="CX231" s="295"/>
      <c r="CY231" s="295"/>
      <c r="CZ231" s="295"/>
      <c r="DA231" s="295"/>
      <c r="DB231" s="295"/>
      <c r="DC231" s="295"/>
      <c r="DD231" s="295"/>
      <c r="DE231" s="295"/>
      <c r="DF231" s="295"/>
      <c r="DG231" s="295"/>
      <c r="DH231" s="295"/>
      <c r="DI231" s="295"/>
      <c r="DJ231" s="295"/>
      <c r="DK231" s="295"/>
      <c r="DL231" s="295"/>
      <c r="DM231" s="295"/>
      <c r="DN231" s="295"/>
      <c r="DO231" s="295"/>
      <c r="DP231" s="295"/>
    </row>
    <row r="232" spans="54:120" s="375" customFormat="1" x14ac:dyDescent="0.15">
      <c r="BB232" s="322"/>
      <c r="BC232" s="322"/>
      <c r="BD232" s="322"/>
      <c r="BE232" s="322"/>
      <c r="BF232" s="322"/>
      <c r="CR232" s="295"/>
      <c r="CS232" s="295"/>
      <c r="CT232" s="295"/>
      <c r="CU232" s="295"/>
      <c r="CV232" s="295"/>
      <c r="CW232" s="295"/>
      <c r="CX232" s="295"/>
      <c r="CY232" s="295"/>
      <c r="CZ232" s="295"/>
      <c r="DA232" s="295"/>
      <c r="DB232" s="295"/>
      <c r="DC232" s="295"/>
      <c r="DD232" s="295"/>
      <c r="DE232" s="295"/>
      <c r="DF232" s="295"/>
      <c r="DG232" s="295"/>
      <c r="DH232" s="295"/>
      <c r="DI232" s="295"/>
      <c r="DJ232" s="295"/>
      <c r="DK232" s="295"/>
      <c r="DL232" s="295"/>
      <c r="DM232" s="295"/>
      <c r="DN232" s="295"/>
      <c r="DO232" s="295"/>
      <c r="DP232" s="295"/>
    </row>
    <row r="233" spans="54:120" s="375" customFormat="1" x14ac:dyDescent="0.15">
      <c r="BB233" s="322"/>
      <c r="BC233" s="322"/>
      <c r="BD233" s="322"/>
      <c r="BE233" s="322"/>
      <c r="BF233" s="322"/>
      <c r="CR233" s="295"/>
      <c r="CS233" s="295"/>
      <c r="CT233" s="295"/>
      <c r="CU233" s="295"/>
      <c r="CV233" s="295"/>
      <c r="CW233" s="295"/>
      <c r="CX233" s="295"/>
      <c r="CY233" s="295"/>
      <c r="CZ233" s="295"/>
      <c r="DA233" s="295"/>
      <c r="DB233" s="295"/>
      <c r="DC233" s="295"/>
      <c r="DD233" s="295"/>
      <c r="DE233" s="295"/>
      <c r="DF233" s="295"/>
      <c r="DG233" s="295"/>
      <c r="DH233" s="295"/>
      <c r="DI233" s="295"/>
      <c r="DJ233" s="295"/>
      <c r="DK233" s="295"/>
      <c r="DL233" s="295"/>
      <c r="DM233" s="295"/>
      <c r="DN233" s="295"/>
      <c r="DO233" s="295"/>
      <c r="DP233" s="295"/>
    </row>
    <row r="234" spans="54:120" s="375" customFormat="1" x14ac:dyDescent="0.15">
      <c r="BB234" s="322"/>
      <c r="BC234" s="322"/>
      <c r="BD234" s="322"/>
      <c r="BE234" s="322"/>
      <c r="BF234" s="322"/>
      <c r="CR234" s="295"/>
      <c r="CS234" s="295"/>
      <c r="CT234" s="295"/>
      <c r="CU234" s="295"/>
      <c r="CV234" s="295"/>
      <c r="CW234" s="295"/>
      <c r="CX234" s="295"/>
      <c r="CY234" s="295"/>
      <c r="CZ234" s="295"/>
      <c r="DA234" s="295"/>
      <c r="DB234" s="295"/>
      <c r="DC234" s="295"/>
      <c r="DD234" s="295"/>
      <c r="DE234" s="295"/>
      <c r="DF234" s="295"/>
      <c r="DG234" s="295"/>
      <c r="DH234" s="295"/>
      <c r="DI234" s="295"/>
      <c r="DJ234" s="295"/>
      <c r="DK234" s="295"/>
      <c r="DL234" s="295"/>
      <c r="DM234" s="295"/>
      <c r="DN234" s="295"/>
      <c r="DO234" s="295"/>
      <c r="DP234" s="295"/>
    </row>
    <row r="235" spans="54:120" s="375" customFormat="1" x14ac:dyDescent="0.15">
      <c r="BB235" s="322"/>
      <c r="BC235" s="322"/>
      <c r="BD235" s="322"/>
      <c r="BE235" s="322"/>
      <c r="BF235" s="322"/>
      <c r="CR235" s="295"/>
      <c r="CS235" s="295"/>
      <c r="CT235" s="295"/>
      <c r="CU235" s="295"/>
      <c r="CV235" s="295"/>
      <c r="CW235" s="295"/>
      <c r="CX235" s="295"/>
      <c r="CY235" s="295"/>
      <c r="CZ235" s="295"/>
      <c r="DA235" s="295"/>
      <c r="DB235" s="295"/>
      <c r="DC235" s="295"/>
      <c r="DD235" s="295"/>
      <c r="DE235" s="295"/>
      <c r="DF235" s="295"/>
      <c r="DG235" s="295"/>
      <c r="DH235" s="295"/>
      <c r="DI235" s="295"/>
      <c r="DJ235" s="295"/>
      <c r="DK235" s="295"/>
      <c r="DL235" s="295"/>
      <c r="DM235" s="295"/>
      <c r="DN235" s="295"/>
      <c r="DO235" s="295"/>
      <c r="DP235" s="295"/>
    </row>
    <row r="236" spans="54:120" s="375" customFormat="1" x14ac:dyDescent="0.15">
      <c r="BB236" s="322"/>
      <c r="BC236" s="322"/>
      <c r="BD236" s="322"/>
      <c r="BE236" s="322"/>
      <c r="BF236" s="322"/>
      <c r="CR236" s="295"/>
      <c r="CS236" s="295"/>
      <c r="CT236" s="295"/>
      <c r="CU236" s="295"/>
      <c r="CV236" s="295"/>
      <c r="CW236" s="295"/>
      <c r="CX236" s="295"/>
      <c r="CY236" s="295"/>
      <c r="CZ236" s="295"/>
      <c r="DA236" s="295"/>
      <c r="DB236" s="295"/>
      <c r="DC236" s="295"/>
      <c r="DD236" s="295"/>
      <c r="DE236" s="295"/>
      <c r="DF236" s="295"/>
      <c r="DG236" s="295"/>
      <c r="DH236" s="295"/>
      <c r="DI236" s="295"/>
      <c r="DJ236" s="295"/>
      <c r="DK236" s="295"/>
      <c r="DL236" s="295"/>
      <c r="DM236" s="295"/>
      <c r="DN236" s="295"/>
      <c r="DO236" s="295"/>
      <c r="DP236" s="295"/>
    </row>
    <row r="237" spans="54:120" s="375" customFormat="1" x14ac:dyDescent="0.15">
      <c r="BB237" s="322"/>
      <c r="BC237" s="322"/>
      <c r="BD237" s="322"/>
      <c r="BE237" s="322"/>
      <c r="BF237" s="322"/>
      <c r="CR237" s="295"/>
      <c r="CS237" s="295"/>
      <c r="CT237" s="295"/>
      <c r="CU237" s="295"/>
      <c r="CV237" s="295"/>
      <c r="CW237" s="295"/>
      <c r="CX237" s="295"/>
      <c r="CY237" s="295"/>
      <c r="CZ237" s="295"/>
      <c r="DA237" s="295"/>
      <c r="DB237" s="295"/>
      <c r="DC237" s="295"/>
      <c r="DD237" s="295"/>
      <c r="DE237" s="295"/>
      <c r="DF237" s="295"/>
      <c r="DG237" s="295"/>
      <c r="DH237" s="295"/>
      <c r="DI237" s="295"/>
      <c r="DJ237" s="295"/>
      <c r="DK237" s="295"/>
      <c r="DL237" s="295"/>
      <c r="DM237" s="295"/>
      <c r="DN237" s="295"/>
      <c r="DO237" s="295"/>
      <c r="DP237" s="295"/>
    </row>
    <row r="238" spans="54:120" s="375" customFormat="1" x14ac:dyDescent="0.15">
      <c r="BB238" s="322"/>
      <c r="BC238" s="322"/>
      <c r="BD238" s="322"/>
      <c r="BE238" s="322"/>
      <c r="BF238" s="322"/>
      <c r="CR238" s="295"/>
      <c r="CS238" s="295"/>
      <c r="CT238" s="295"/>
      <c r="CU238" s="295"/>
      <c r="CV238" s="295"/>
      <c r="CW238" s="295"/>
      <c r="CX238" s="295"/>
      <c r="CY238" s="295"/>
      <c r="CZ238" s="295"/>
      <c r="DA238" s="295"/>
      <c r="DB238" s="295"/>
      <c r="DC238" s="295"/>
      <c r="DD238" s="295"/>
      <c r="DE238" s="295"/>
      <c r="DF238" s="295"/>
      <c r="DG238" s="295"/>
      <c r="DH238" s="295"/>
      <c r="DI238" s="295"/>
      <c r="DJ238" s="295"/>
      <c r="DK238" s="295"/>
      <c r="DL238" s="295"/>
      <c r="DM238" s="295"/>
      <c r="DN238" s="295"/>
      <c r="DO238" s="295"/>
      <c r="DP238" s="295"/>
    </row>
    <row r="239" spans="54:120" s="375" customFormat="1" x14ac:dyDescent="0.15">
      <c r="BB239" s="322"/>
      <c r="BC239" s="322"/>
      <c r="BD239" s="322"/>
      <c r="BE239" s="322"/>
      <c r="BF239" s="322"/>
      <c r="CR239" s="295"/>
      <c r="CS239" s="295"/>
      <c r="CT239" s="295"/>
      <c r="CU239" s="295"/>
      <c r="CV239" s="295"/>
      <c r="CW239" s="295"/>
      <c r="CX239" s="295"/>
      <c r="CY239" s="295"/>
      <c r="CZ239" s="295"/>
      <c r="DA239" s="295"/>
      <c r="DB239" s="295"/>
      <c r="DC239" s="295"/>
      <c r="DD239" s="295"/>
      <c r="DE239" s="295"/>
      <c r="DF239" s="295"/>
      <c r="DG239" s="295"/>
      <c r="DH239" s="295"/>
      <c r="DI239" s="295"/>
      <c r="DJ239" s="295"/>
      <c r="DK239" s="295"/>
      <c r="DL239" s="295"/>
      <c r="DM239" s="295"/>
      <c r="DN239" s="295"/>
      <c r="DO239" s="295"/>
      <c r="DP239" s="295"/>
    </row>
    <row r="240" spans="54:120" s="375" customFormat="1" x14ac:dyDescent="0.15">
      <c r="BB240" s="322"/>
      <c r="BC240" s="322"/>
      <c r="BD240" s="322"/>
      <c r="BE240" s="322"/>
      <c r="BF240" s="322"/>
      <c r="CR240" s="295"/>
      <c r="CS240" s="295"/>
      <c r="CT240" s="295"/>
      <c r="CU240" s="295"/>
      <c r="CV240" s="295"/>
      <c r="CW240" s="295"/>
      <c r="CX240" s="295"/>
      <c r="CY240" s="295"/>
      <c r="CZ240" s="295"/>
      <c r="DA240" s="295"/>
      <c r="DB240" s="295"/>
      <c r="DC240" s="295"/>
      <c r="DD240" s="295"/>
      <c r="DE240" s="295"/>
      <c r="DF240" s="295"/>
      <c r="DG240" s="295"/>
      <c r="DH240" s="295"/>
      <c r="DI240" s="295"/>
      <c r="DJ240" s="295"/>
      <c r="DK240" s="295"/>
      <c r="DL240" s="295"/>
      <c r="DM240" s="295"/>
      <c r="DN240" s="295"/>
      <c r="DO240" s="295"/>
      <c r="DP240" s="295"/>
    </row>
    <row r="241" spans="54:120" s="375" customFormat="1" x14ac:dyDescent="0.15">
      <c r="BB241" s="322"/>
      <c r="BC241" s="322"/>
      <c r="BD241" s="322"/>
      <c r="BE241" s="322"/>
      <c r="BF241" s="322"/>
      <c r="CR241" s="295"/>
      <c r="CS241" s="295"/>
      <c r="CT241" s="295"/>
      <c r="CU241" s="295"/>
      <c r="CV241" s="295"/>
      <c r="CW241" s="295"/>
      <c r="CX241" s="295"/>
      <c r="CY241" s="295"/>
      <c r="CZ241" s="295"/>
      <c r="DA241" s="295"/>
      <c r="DB241" s="295"/>
      <c r="DC241" s="295"/>
      <c r="DD241" s="295"/>
      <c r="DE241" s="295"/>
      <c r="DF241" s="295"/>
      <c r="DG241" s="295"/>
      <c r="DH241" s="295"/>
      <c r="DI241" s="295"/>
      <c r="DJ241" s="295"/>
      <c r="DK241" s="295"/>
      <c r="DL241" s="295"/>
      <c r="DM241" s="295"/>
      <c r="DN241" s="295"/>
      <c r="DO241" s="295"/>
      <c r="DP241" s="295"/>
    </row>
    <row r="242" spans="54:120" s="375" customFormat="1" x14ac:dyDescent="0.15">
      <c r="BB242" s="322"/>
      <c r="BC242" s="322"/>
      <c r="BD242" s="322"/>
      <c r="BE242" s="322"/>
      <c r="BF242" s="322"/>
      <c r="CR242" s="295"/>
      <c r="CS242" s="295"/>
      <c r="CT242" s="295"/>
      <c r="CU242" s="295"/>
      <c r="CV242" s="295"/>
      <c r="CW242" s="295"/>
      <c r="CX242" s="295"/>
      <c r="CY242" s="295"/>
      <c r="CZ242" s="295"/>
      <c r="DA242" s="295"/>
      <c r="DB242" s="295"/>
      <c r="DC242" s="295"/>
      <c r="DD242" s="295"/>
      <c r="DE242" s="295"/>
      <c r="DF242" s="295"/>
      <c r="DG242" s="295"/>
      <c r="DH242" s="295"/>
      <c r="DI242" s="295"/>
      <c r="DJ242" s="295"/>
      <c r="DK242" s="295"/>
      <c r="DL242" s="295"/>
      <c r="DM242" s="295"/>
      <c r="DN242" s="295"/>
      <c r="DO242" s="295"/>
      <c r="DP242" s="295"/>
    </row>
    <row r="243" spans="54:120" s="375" customFormat="1" x14ac:dyDescent="0.15">
      <c r="BB243" s="322"/>
      <c r="BC243" s="322"/>
      <c r="BD243" s="322"/>
      <c r="BE243" s="322"/>
      <c r="BF243" s="322"/>
      <c r="CR243" s="295"/>
      <c r="CS243" s="295"/>
      <c r="CT243" s="295"/>
      <c r="CU243" s="295"/>
      <c r="CV243" s="295"/>
      <c r="CW243" s="295"/>
      <c r="CX243" s="295"/>
      <c r="CY243" s="295"/>
      <c r="CZ243" s="295"/>
      <c r="DA243" s="295"/>
      <c r="DB243" s="295"/>
      <c r="DC243" s="295"/>
      <c r="DD243" s="295"/>
      <c r="DE243" s="295"/>
      <c r="DF243" s="295"/>
      <c r="DG243" s="295"/>
      <c r="DH243" s="295"/>
      <c r="DI243" s="295"/>
      <c r="DJ243" s="295"/>
      <c r="DK243" s="295"/>
      <c r="DL243" s="295"/>
      <c r="DM243" s="295"/>
      <c r="DN243" s="295"/>
      <c r="DO243" s="295"/>
      <c r="DP243" s="295"/>
    </row>
    <row r="244" spans="54:120" s="375" customFormat="1" x14ac:dyDescent="0.15">
      <c r="BB244" s="322"/>
      <c r="BC244" s="322"/>
      <c r="BD244" s="322"/>
      <c r="BE244" s="322"/>
      <c r="BF244" s="322"/>
      <c r="CR244" s="295"/>
      <c r="CS244" s="295"/>
      <c r="CT244" s="295"/>
      <c r="CU244" s="295"/>
      <c r="CV244" s="295"/>
      <c r="CW244" s="295"/>
      <c r="CX244" s="295"/>
      <c r="CY244" s="295"/>
      <c r="CZ244" s="295"/>
      <c r="DA244" s="295"/>
      <c r="DB244" s="295"/>
      <c r="DC244" s="295"/>
      <c r="DD244" s="295"/>
      <c r="DE244" s="295"/>
      <c r="DF244" s="295"/>
      <c r="DG244" s="295"/>
      <c r="DH244" s="295"/>
      <c r="DI244" s="295"/>
      <c r="DJ244" s="295"/>
      <c r="DK244" s="295"/>
      <c r="DL244" s="295"/>
      <c r="DM244" s="295"/>
      <c r="DN244" s="295"/>
      <c r="DO244" s="295"/>
      <c r="DP244" s="295"/>
    </row>
    <row r="245" spans="54:120" s="375" customFormat="1" x14ac:dyDescent="0.15">
      <c r="BB245" s="322"/>
      <c r="BC245" s="322"/>
      <c r="BD245" s="322"/>
      <c r="BE245" s="322"/>
      <c r="BF245" s="322"/>
      <c r="CR245" s="295"/>
      <c r="CS245" s="295"/>
      <c r="CT245" s="295"/>
      <c r="CU245" s="295"/>
      <c r="CV245" s="295"/>
      <c r="CW245" s="295"/>
      <c r="CX245" s="295"/>
      <c r="CY245" s="295"/>
      <c r="CZ245" s="295"/>
      <c r="DA245" s="295"/>
      <c r="DB245" s="295"/>
      <c r="DC245" s="295"/>
      <c r="DD245" s="295"/>
      <c r="DE245" s="295"/>
      <c r="DF245" s="295"/>
      <c r="DG245" s="295"/>
      <c r="DH245" s="295"/>
      <c r="DI245" s="295"/>
      <c r="DJ245" s="295"/>
      <c r="DK245" s="295"/>
      <c r="DL245" s="295"/>
      <c r="DM245" s="295"/>
      <c r="DN245" s="295"/>
      <c r="DO245" s="295"/>
      <c r="DP245" s="295"/>
    </row>
    <row r="246" spans="54:120" s="375" customFormat="1" x14ac:dyDescent="0.15">
      <c r="BB246" s="322"/>
      <c r="BC246" s="322"/>
      <c r="BD246" s="322"/>
      <c r="BE246" s="322"/>
      <c r="BF246" s="322"/>
      <c r="CR246" s="295"/>
      <c r="CS246" s="295"/>
      <c r="CT246" s="295"/>
      <c r="CU246" s="295"/>
      <c r="CV246" s="295"/>
      <c r="CW246" s="295"/>
      <c r="CX246" s="295"/>
      <c r="CY246" s="295"/>
      <c r="CZ246" s="295"/>
      <c r="DA246" s="295"/>
      <c r="DB246" s="295"/>
      <c r="DC246" s="295"/>
      <c r="DD246" s="295"/>
      <c r="DE246" s="295"/>
      <c r="DF246" s="295"/>
      <c r="DG246" s="295"/>
      <c r="DH246" s="295"/>
      <c r="DI246" s="295"/>
      <c r="DJ246" s="295"/>
      <c r="DK246" s="295"/>
      <c r="DL246" s="295"/>
      <c r="DM246" s="295"/>
      <c r="DN246" s="295"/>
      <c r="DO246" s="295"/>
      <c r="DP246" s="295"/>
    </row>
    <row r="247" spans="54:120" s="375" customFormat="1" x14ac:dyDescent="0.15">
      <c r="BB247" s="322"/>
      <c r="BC247" s="322"/>
      <c r="BD247" s="322"/>
      <c r="BE247" s="322"/>
      <c r="BF247" s="322"/>
      <c r="CR247" s="295"/>
      <c r="CS247" s="295"/>
      <c r="CT247" s="295"/>
      <c r="CU247" s="295"/>
      <c r="CV247" s="295"/>
      <c r="CW247" s="295"/>
      <c r="CX247" s="295"/>
      <c r="CY247" s="295"/>
      <c r="CZ247" s="295"/>
      <c r="DA247" s="295"/>
      <c r="DB247" s="295"/>
      <c r="DC247" s="295"/>
      <c r="DD247" s="295"/>
      <c r="DE247" s="295"/>
      <c r="DF247" s="295"/>
      <c r="DG247" s="295"/>
      <c r="DH247" s="295"/>
      <c r="DI247" s="295"/>
      <c r="DJ247" s="295"/>
      <c r="DK247" s="295"/>
      <c r="DL247" s="295"/>
      <c r="DM247" s="295"/>
      <c r="DN247" s="295"/>
      <c r="DO247" s="295"/>
      <c r="DP247" s="295"/>
    </row>
    <row r="248" spans="54:120" s="375" customFormat="1" x14ac:dyDescent="0.15">
      <c r="BB248" s="322"/>
      <c r="BC248" s="322"/>
      <c r="BD248" s="322"/>
      <c r="BE248" s="322"/>
      <c r="BF248" s="322"/>
      <c r="CR248" s="295"/>
      <c r="CS248" s="295"/>
      <c r="CT248" s="295"/>
      <c r="CU248" s="295"/>
      <c r="CV248" s="295"/>
      <c r="CW248" s="295"/>
      <c r="CX248" s="295"/>
      <c r="CY248" s="295"/>
      <c r="CZ248" s="295"/>
      <c r="DA248" s="295"/>
      <c r="DB248" s="295"/>
      <c r="DC248" s="295"/>
      <c r="DD248" s="295"/>
      <c r="DE248" s="295"/>
      <c r="DF248" s="295"/>
      <c r="DG248" s="295"/>
      <c r="DH248" s="295"/>
      <c r="DI248" s="295"/>
      <c r="DJ248" s="295"/>
      <c r="DK248" s="295"/>
      <c r="DL248" s="295"/>
      <c r="DM248" s="295"/>
      <c r="DN248" s="295"/>
      <c r="DO248" s="295"/>
      <c r="DP248" s="295"/>
    </row>
    <row r="249" spans="54:120" s="375" customFormat="1" x14ac:dyDescent="0.15">
      <c r="BB249" s="322"/>
      <c r="BC249" s="322"/>
      <c r="BD249" s="322"/>
      <c r="BE249" s="322"/>
      <c r="BF249" s="322"/>
      <c r="CR249" s="295"/>
      <c r="CS249" s="295"/>
      <c r="CT249" s="295"/>
      <c r="CU249" s="295"/>
      <c r="CV249" s="295"/>
      <c r="CW249" s="295"/>
      <c r="CX249" s="295"/>
      <c r="CY249" s="295"/>
      <c r="CZ249" s="295"/>
      <c r="DA249" s="295"/>
      <c r="DB249" s="295"/>
      <c r="DC249" s="295"/>
      <c r="DD249" s="295"/>
      <c r="DE249" s="295"/>
      <c r="DF249" s="295"/>
      <c r="DG249" s="295"/>
      <c r="DH249" s="295"/>
      <c r="DI249" s="295"/>
      <c r="DJ249" s="295"/>
      <c r="DK249" s="295"/>
      <c r="DL249" s="295"/>
      <c r="DM249" s="295"/>
      <c r="DN249" s="295"/>
      <c r="DO249" s="295"/>
      <c r="DP249" s="295"/>
    </row>
    <row r="250" spans="54:120" s="375" customFormat="1" x14ac:dyDescent="0.15">
      <c r="BB250" s="322"/>
      <c r="BC250" s="322"/>
      <c r="BD250" s="322"/>
      <c r="BE250" s="322"/>
      <c r="BF250" s="322"/>
      <c r="CR250" s="295"/>
      <c r="CS250" s="295"/>
      <c r="CT250" s="295"/>
      <c r="CU250" s="295"/>
      <c r="CV250" s="295"/>
      <c r="CW250" s="295"/>
      <c r="CX250" s="295"/>
      <c r="CY250" s="295"/>
      <c r="CZ250" s="295"/>
      <c r="DA250" s="295"/>
      <c r="DB250" s="295"/>
      <c r="DC250" s="295"/>
      <c r="DD250" s="295"/>
      <c r="DE250" s="295"/>
      <c r="DF250" s="295"/>
      <c r="DG250" s="295"/>
      <c r="DH250" s="295"/>
      <c r="DI250" s="295"/>
      <c r="DJ250" s="295"/>
      <c r="DK250" s="295"/>
      <c r="DL250" s="295"/>
      <c r="DM250" s="295"/>
      <c r="DN250" s="295"/>
      <c r="DO250" s="295"/>
      <c r="DP250" s="295"/>
    </row>
    <row r="251" spans="54:120" s="375" customFormat="1" x14ac:dyDescent="0.15">
      <c r="BB251" s="322"/>
      <c r="BC251" s="322"/>
      <c r="BD251" s="322"/>
      <c r="BE251" s="322"/>
      <c r="BF251" s="322"/>
      <c r="CR251" s="295"/>
      <c r="CS251" s="295"/>
      <c r="CT251" s="295"/>
      <c r="CU251" s="295"/>
      <c r="CV251" s="295"/>
      <c r="CW251" s="295"/>
      <c r="CX251" s="295"/>
      <c r="CY251" s="295"/>
      <c r="CZ251" s="295"/>
      <c r="DA251" s="295"/>
      <c r="DB251" s="295"/>
      <c r="DC251" s="295"/>
      <c r="DD251" s="295"/>
      <c r="DE251" s="295"/>
      <c r="DF251" s="295"/>
      <c r="DG251" s="295"/>
      <c r="DH251" s="295"/>
      <c r="DI251" s="295"/>
      <c r="DJ251" s="295"/>
      <c r="DK251" s="295"/>
      <c r="DL251" s="295"/>
      <c r="DM251" s="295"/>
      <c r="DN251" s="295"/>
      <c r="DO251" s="295"/>
      <c r="DP251" s="295"/>
    </row>
    <row r="252" spans="54:120" s="375" customFormat="1" x14ac:dyDescent="0.15">
      <c r="BB252" s="322"/>
      <c r="BC252" s="322"/>
      <c r="BD252" s="322"/>
      <c r="BE252" s="322"/>
      <c r="BF252" s="322"/>
      <c r="CR252" s="295"/>
      <c r="CS252" s="295"/>
      <c r="CT252" s="295"/>
      <c r="CU252" s="295"/>
      <c r="CV252" s="295"/>
      <c r="CW252" s="295"/>
      <c r="CX252" s="295"/>
      <c r="CY252" s="295"/>
      <c r="CZ252" s="295"/>
      <c r="DA252" s="295"/>
      <c r="DB252" s="295"/>
      <c r="DC252" s="295"/>
      <c r="DD252" s="295"/>
      <c r="DE252" s="295"/>
      <c r="DF252" s="295"/>
      <c r="DG252" s="295"/>
      <c r="DH252" s="295"/>
      <c r="DI252" s="295"/>
      <c r="DJ252" s="295"/>
      <c r="DK252" s="295"/>
      <c r="DL252" s="295"/>
      <c r="DM252" s="295"/>
      <c r="DN252" s="295"/>
      <c r="DO252" s="295"/>
      <c r="DP252" s="295"/>
    </row>
    <row r="253" spans="54:120" s="375" customFormat="1" x14ac:dyDescent="0.15">
      <c r="BB253" s="322"/>
      <c r="BC253" s="322"/>
      <c r="BD253" s="322"/>
      <c r="BE253" s="322"/>
      <c r="BF253" s="322"/>
      <c r="CR253" s="295"/>
      <c r="CS253" s="295"/>
      <c r="CT253" s="295"/>
      <c r="CU253" s="295"/>
      <c r="CV253" s="295"/>
      <c r="CW253" s="295"/>
      <c r="CX253" s="295"/>
      <c r="CY253" s="295"/>
      <c r="CZ253" s="295"/>
      <c r="DA253" s="295"/>
      <c r="DB253" s="295"/>
      <c r="DC253" s="295"/>
      <c r="DD253" s="295"/>
      <c r="DE253" s="295"/>
      <c r="DF253" s="295"/>
      <c r="DG253" s="295"/>
      <c r="DH253" s="295"/>
      <c r="DI253" s="295"/>
      <c r="DJ253" s="295"/>
      <c r="DK253" s="295"/>
      <c r="DL253" s="295"/>
      <c r="DM253" s="295"/>
      <c r="DN253" s="295"/>
      <c r="DO253" s="295"/>
      <c r="DP253" s="295"/>
    </row>
    <row r="254" spans="54:120" s="375" customFormat="1" x14ac:dyDescent="0.15">
      <c r="BB254" s="322"/>
      <c r="BC254" s="322"/>
      <c r="BD254" s="322"/>
      <c r="BE254" s="322"/>
      <c r="BF254" s="322"/>
      <c r="CR254" s="295"/>
      <c r="CS254" s="295"/>
      <c r="CT254" s="295"/>
      <c r="CU254" s="295"/>
      <c r="CV254" s="295"/>
      <c r="CW254" s="295"/>
      <c r="CX254" s="295"/>
      <c r="CY254" s="295"/>
      <c r="CZ254" s="295"/>
      <c r="DA254" s="295"/>
      <c r="DB254" s="295"/>
      <c r="DC254" s="295"/>
      <c r="DD254" s="295"/>
      <c r="DE254" s="295"/>
      <c r="DF254" s="295"/>
      <c r="DG254" s="295"/>
      <c r="DH254" s="295"/>
      <c r="DI254" s="295"/>
      <c r="DJ254" s="295"/>
      <c r="DK254" s="295"/>
      <c r="DL254" s="295"/>
      <c r="DM254" s="295"/>
      <c r="DN254" s="295"/>
      <c r="DO254" s="295"/>
      <c r="DP254" s="295"/>
    </row>
  </sheetData>
  <sheetProtection password="CC67" sheet="1" objects="1" selectLockedCells="1"/>
  <mergeCells count="172">
    <mergeCell ref="N1:Q1"/>
    <mergeCell ref="R1:S1"/>
    <mergeCell ref="U1:AM2"/>
    <mergeCell ref="AN1:AO2"/>
    <mergeCell ref="AO6:AP6"/>
    <mergeCell ref="AJ8:AO8"/>
    <mergeCell ref="P2:Q2"/>
    <mergeCell ref="AP73:AP74"/>
    <mergeCell ref="C72:I72"/>
    <mergeCell ref="AJ72:AO72"/>
    <mergeCell ref="B73:I74"/>
    <mergeCell ref="AJ73:AO74"/>
    <mergeCell ref="AJ56:AO56"/>
    <mergeCell ref="AJ69:AO69"/>
    <mergeCell ref="B68:B72"/>
    <mergeCell ref="C68:I68"/>
    <mergeCell ref="AJ68:AO68"/>
    <mergeCell ref="C71:I71"/>
    <mergeCell ref="AJ71:AO71"/>
    <mergeCell ref="C66:E67"/>
    <mergeCell ref="B31:B67"/>
    <mergeCell ref="J33:J37"/>
    <mergeCell ref="C65:I65"/>
    <mergeCell ref="AJ65:AO65"/>
    <mergeCell ref="AJ64:AO64"/>
    <mergeCell ref="C63:I63"/>
    <mergeCell ref="C70:I70"/>
    <mergeCell ref="C40:I40"/>
    <mergeCell ref="AI33:AI37"/>
    <mergeCell ref="J39:J43"/>
    <mergeCell ref="AI39:AI43"/>
    <mergeCell ref="C34:I34"/>
    <mergeCell ref="C35:I35"/>
    <mergeCell ref="C33:I33"/>
    <mergeCell ref="F66:I66"/>
    <mergeCell ref="J66:J67"/>
    <mergeCell ref="AI66:AI67"/>
    <mergeCell ref="C69:I69"/>
    <mergeCell ref="AJ66:AO67"/>
    <mergeCell ref="F67:I67"/>
    <mergeCell ref="AP60:AP61"/>
    <mergeCell ref="AJ62:AO62"/>
    <mergeCell ref="AJ61:AO61"/>
    <mergeCell ref="AJ60:AO60"/>
    <mergeCell ref="C62:I62"/>
    <mergeCell ref="C64:I64"/>
    <mergeCell ref="J60:J61"/>
    <mergeCell ref="AI60:AI61"/>
    <mergeCell ref="J63:J64"/>
    <mergeCell ref="AI63:AI64"/>
    <mergeCell ref="AJ63:AO63"/>
    <mergeCell ref="C61:I61"/>
    <mergeCell ref="C58:I58"/>
    <mergeCell ref="AJ58:AO58"/>
    <mergeCell ref="C59:I59"/>
    <mergeCell ref="AJ59:AO59"/>
    <mergeCell ref="B26:B28"/>
    <mergeCell ref="C26:I26"/>
    <mergeCell ref="J26:J28"/>
    <mergeCell ref="AI26:AI28"/>
    <mergeCell ref="C27:E28"/>
    <mergeCell ref="C51:I51"/>
    <mergeCell ref="C42:I42"/>
    <mergeCell ref="J45:J48"/>
    <mergeCell ref="C39:I39"/>
    <mergeCell ref="C37:I37"/>
    <mergeCell ref="AI29:AI30"/>
    <mergeCell ref="J29:J30"/>
    <mergeCell ref="AI45:AI48"/>
    <mergeCell ref="J57:J59"/>
    <mergeCell ref="AI57:AI59"/>
    <mergeCell ref="AJ30:AP30"/>
    <mergeCell ref="AJ29:AO29"/>
    <mergeCell ref="F27:I27"/>
    <mergeCell ref="F28:I28"/>
    <mergeCell ref="C36:I36"/>
    <mergeCell ref="C48:I48"/>
    <mergeCell ref="C46:I46"/>
    <mergeCell ref="AJ57:AO57"/>
    <mergeCell ref="C55:I55"/>
    <mergeCell ref="C41:I41"/>
    <mergeCell ref="C54:I54"/>
    <mergeCell ref="C60:I60"/>
    <mergeCell ref="C57:I57"/>
    <mergeCell ref="C56:I56"/>
    <mergeCell ref="C53:I53"/>
    <mergeCell ref="C50:I50"/>
    <mergeCell ref="B29:B30"/>
    <mergeCell ref="C52:I52"/>
    <mergeCell ref="C43:I43"/>
    <mergeCell ref="C47:I47"/>
    <mergeCell ref="C45:I45"/>
    <mergeCell ref="C44:I44"/>
    <mergeCell ref="C49:I49"/>
    <mergeCell ref="C38:I38"/>
    <mergeCell ref="C31:I31"/>
    <mergeCell ref="C32:I32"/>
    <mergeCell ref="C12:I12"/>
    <mergeCell ref="G9:G11"/>
    <mergeCell ref="AP12:AP14"/>
    <mergeCell ref="C29:I29"/>
    <mergeCell ref="C30:I30"/>
    <mergeCell ref="C23:I23"/>
    <mergeCell ref="AI17:AI18"/>
    <mergeCell ref="C15:I15"/>
    <mergeCell ref="AJ26:AO26"/>
    <mergeCell ref="C18:I18"/>
    <mergeCell ref="C24:I24"/>
    <mergeCell ref="AJ15:AO16"/>
    <mergeCell ref="C25:I25"/>
    <mergeCell ref="C22:I22"/>
    <mergeCell ref="AI21:AI22"/>
    <mergeCell ref="J19:J20"/>
    <mergeCell ref="C21:I21"/>
    <mergeCell ref="J23:J25"/>
    <mergeCell ref="AI23:AI25"/>
    <mergeCell ref="C19:I19"/>
    <mergeCell ref="J21:J22"/>
    <mergeCell ref="AI19:AI20"/>
    <mergeCell ref="AP9:AP11"/>
    <mergeCell ref="AJ9:AO9"/>
    <mergeCell ref="AJ55:AO55"/>
    <mergeCell ref="AJ54:AO54"/>
    <mergeCell ref="AJ52:AO52"/>
    <mergeCell ref="AJ53:AO53"/>
    <mergeCell ref="AJ48:AO48"/>
    <mergeCell ref="AJ34:AO34"/>
    <mergeCell ref="AJ40:AO40"/>
    <mergeCell ref="AJ46:AO46"/>
    <mergeCell ref="AJ51:AO51"/>
    <mergeCell ref="AJ41:AO41"/>
    <mergeCell ref="AJ43:AO43"/>
    <mergeCell ref="AJ39:AO39"/>
    <mergeCell ref="AJ35:AO35"/>
    <mergeCell ref="AJ45:AO45"/>
    <mergeCell ref="AJ49:AO49"/>
    <mergeCell ref="AJ50:AO50"/>
    <mergeCell ref="AJ47:AO47"/>
    <mergeCell ref="B2:D2"/>
    <mergeCell ref="E2:J2"/>
    <mergeCell ref="AJ33:AO33"/>
    <mergeCell ref="B6:E6"/>
    <mergeCell ref="C14:I14"/>
    <mergeCell ref="K2:L2"/>
    <mergeCell ref="M2:O2"/>
    <mergeCell ref="N6:Q6"/>
    <mergeCell ref="B12:B25"/>
    <mergeCell ref="F6:M6"/>
    <mergeCell ref="H9:I11"/>
    <mergeCell ref="AJ10:AO10"/>
    <mergeCell ref="AJ12:AO12"/>
    <mergeCell ref="AI13:AI14"/>
    <mergeCell ref="AI9:AI11"/>
    <mergeCell ref="AJ13:AO13"/>
    <mergeCell ref="B8:I8"/>
    <mergeCell ref="B9:F11"/>
    <mergeCell ref="C20:I20"/>
    <mergeCell ref="C17:I17"/>
    <mergeCell ref="C16:I16"/>
    <mergeCell ref="J9:J11"/>
    <mergeCell ref="J17:J18"/>
    <mergeCell ref="C13:I13"/>
    <mergeCell ref="R2:T2"/>
    <mergeCell ref="AJ32:AO32"/>
    <mergeCell ref="AJ28:AO28"/>
    <mergeCell ref="AJ27:AO27"/>
    <mergeCell ref="AJ37:AO37"/>
    <mergeCell ref="AJ14:AO14"/>
    <mergeCell ref="R6:AJ6"/>
    <mergeCell ref="AJ17:AO25"/>
    <mergeCell ref="AJ31:AO31"/>
    <mergeCell ref="AK6:AN6"/>
  </mergeCells>
  <phoneticPr fontId="2"/>
  <conditionalFormatting sqref="C49:I49 K49:V49 AJ49:AO49 C56:AP56">
    <cfRule type="expression" dxfId="21" priority="20" stopIfTrue="1">
      <formula>AND($U$1=$BB$1,$AN$1=$BD$1)</formula>
    </cfRule>
  </conditionalFormatting>
  <conditionalFormatting sqref="C38:AI38">
    <cfRule type="expression" dxfId="20" priority="24" stopIfTrue="1">
      <formula>AND($U$1=$BB$1,$AN$1=$BD$1,$C$38=$BG$38)</formula>
    </cfRule>
  </conditionalFormatting>
  <conditionalFormatting sqref="C44:AI44">
    <cfRule type="expression" dxfId="19" priority="25" stopIfTrue="1">
      <formula>AND($U$1=$BB$1,$AN$1=$BD$1,$C$44=$BG$44)</formula>
    </cfRule>
  </conditionalFormatting>
  <conditionalFormatting sqref="F6:M6">
    <cfRule type="cellIs" dxfId="18" priority="11" stopIfTrue="1" operator="equal">
      <formula>"外部パイロットベースに変更が必要"</formula>
    </cfRule>
    <cfRule type="cellIs" dxfId="17" priority="12" stopIfTrue="1" operator="equal">
      <formula>"※A,Bポート管接続口径にエラーがあります"</formula>
    </cfRule>
  </conditionalFormatting>
  <conditionalFormatting sqref="K8:V8">
    <cfRule type="cellIs" dxfId="16" priority="18" stopIfTrue="1" operator="between">
      <formula>$BC$8</formula>
      <formula>$BE$8</formula>
    </cfRule>
    <cfRule type="cellIs" dxfId="15" priority="19" stopIfTrue="1" operator="equal">
      <formula>"バルブ選定で要電圧指定"</formula>
    </cfRule>
  </conditionalFormatting>
  <conditionalFormatting sqref="K8:AH8">
    <cfRule type="cellIs" dxfId="14" priority="6" stopIfTrue="1" operator="equal">
      <formula>"※ 型式エラー有り"</formula>
    </cfRule>
  </conditionalFormatting>
  <conditionalFormatting sqref="K61:AH61">
    <cfRule type="cellIs" dxfId="13" priority="10" stopIfTrue="1" operator="equal">
      <formula>"X"</formula>
    </cfRule>
  </conditionalFormatting>
  <conditionalFormatting sqref="K64:AH64">
    <cfRule type="cellIs" dxfId="12" priority="13" stopIfTrue="1" operator="equal">
      <formula>$BB$75</formula>
    </cfRule>
  </conditionalFormatting>
  <conditionalFormatting sqref="N6:AJ6">
    <cfRule type="cellIs" dxfId="11" priority="21" stopIfTrue="1" operator="notEqual">
      <formula>""</formula>
    </cfRule>
  </conditionalFormatting>
  <conditionalFormatting sqref="R1:S1">
    <cfRule type="expression" dxfId="10" priority="16" stopIfTrue="1">
      <formula>$N$1&lt;&gt;""</formula>
    </cfRule>
  </conditionalFormatting>
  <conditionalFormatting sqref="T1">
    <cfRule type="expression" dxfId="9" priority="15" stopIfTrue="1">
      <formula>$N$1&lt;&gt;""</formula>
    </cfRule>
  </conditionalFormatting>
  <conditionalFormatting sqref="U1:AM2">
    <cfRule type="expression" dxfId="8" priority="22" stopIfTrue="1">
      <formula>$AN$1=$BD$1</formula>
    </cfRule>
    <cfRule type="expression" dxfId="7" priority="23" stopIfTrue="1">
      <formula>AND(AJ49=BC49,$AN$1=BC1)</formula>
    </cfRule>
  </conditionalFormatting>
  <conditionalFormatting sqref="W8:AH8">
    <cfRule type="cellIs" dxfId="6" priority="7" stopIfTrue="1" operator="equal">
      <formula>"ﾊﾞﾙﾌﾞ･ﾌﾞﾗﾝｷﾝｸﾞ同時不可"</formula>
    </cfRule>
    <cfRule type="cellIs" dxfId="5" priority="8" stopIfTrue="1" operator="equal">
      <formula>"バルブ選定で要電圧指定"</formula>
    </cfRule>
  </conditionalFormatting>
  <conditionalFormatting sqref="AN1:AO2">
    <cfRule type="expression" dxfId="4" priority="14" stopIfTrue="1">
      <formula>$U$1=$BB$1</formula>
    </cfRule>
  </conditionalFormatting>
  <conditionalFormatting sqref="AP31">
    <cfRule type="cellIs" dxfId="3" priority="9" stopIfTrue="1" operator="greaterThan">
      <formula>24</formula>
    </cfRule>
  </conditionalFormatting>
  <dataValidations count="37">
    <dataValidation type="list" allowBlank="1" showInputMessage="1" showErrorMessage="1" sqref="K29:AH29 K57:AH57 K45:AH45 K47:AH47"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W50:AG50" xr:uid="{00000000-0002-0000-0300-000006000000}">
      <formula1>$BP$57:$BQ$57</formula1>
    </dataValidation>
    <dataValidation type="list" allowBlank="1" showInputMessage="1" showErrorMessage="1" sqref="W53:AG53" xr:uid="{00000000-0002-0000-0300-000007000000}">
      <formula1>$BP$60:$BS$60</formula1>
    </dataValidation>
    <dataValidation type="list" allowBlank="1" showInputMessage="1" showErrorMessage="1" sqref="AG51 AE51 AC51 AA51 Y51 W51" xr:uid="{00000000-0002-0000-0300-000008000000}">
      <formula1>$BP$58:$BS$58</formula1>
    </dataValidation>
    <dataValidation type="list" allowBlank="1" showInputMessage="1" showErrorMessage="1" sqref="AH51 AF51 AD51 AB51 Z51 X51" xr:uid="{00000000-0002-0000-0300-000009000000}">
      <formula1>$BT$58:$BW$58</formula1>
    </dataValidation>
    <dataValidation type="list" allowBlank="1" showInputMessage="1" showErrorMessage="1" sqref="K50:V50" xr:uid="{00000000-0002-0000-0300-00000A000000}">
      <formula1>$BP$50:$BQ$50</formula1>
    </dataValidation>
    <dataValidation type="list" allowBlank="1" showInputMessage="1" showErrorMessage="1" sqref="K51:V51" xr:uid="{00000000-0002-0000-0300-00000B000000}">
      <formula1>$BP$51:$BS$51</formula1>
    </dataValidation>
    <dataValidation type="list" allowBlank="1" showInputMessage="1" showErrorMessage="1" sqref="K53:V53" xr:uid="{00000000-0002-0000-0300-00000C000000}">
      <formula1>$BP$53:$BS$53</formula1>
    </dataValidation>
    <dataValidation type="list" allowBlank="1" showInputMessage="1" showErrorMessage="1" sqref="K15:AH15" xr:uid="{00000000-0002-0000-0300-00000D000000}">
      <formula1>$BQ$15:$BT$15</formula1>
    </dataValidation>
    <dataValidation type="list" allowBlank="1" showInputMessage="1" showErrorMessage="1" sqref="K35:V35 K37:V37 K41:V41 K43:V43" xr:uid="{00000000-0002-0000-0300-00000E000000}">
      <formula1>$BP$25:$BU$25</formula1>
    </dataValidation>
    <dataValidation type="list" allowBlank="1" showInputMessage="1" showErrorMessage="1" sqref="K34:AH34 K40:AH40" xr:uid="{00000000-0002-0000-0300-00000F000000}">
      <formula1>$BP$24:$BW$24</formula1>
    </dataValidation>
    <dataValidation type="list" allowBlank="1" showInputMessage="1" showErrorMessage="1" sqref="K27:V28" xr:uid="{00000000-0002-0000-0300-000010000000}">
      <formula1>$BP$35:$CQ$35</formula1>
    </dataValidation>
    <dataValidation type="list" allowBlank="1" showInputMessage="1" showErrorMessage="1" sqref="K26:V26" xr:uid="{00000000-0002-0000-0300-000011000000}">
      <formula1>$BQ$19:$CB$19</formula1>
    </dataValidation>
    <dataValidation type="list" allowBlank="1" showInputMessage="1" showErrorMessage="1" sqref="J72 AI72" xr:uid="{00000000-0002-0000-0300-000012000000}">
      <formula1>$BP$40:$BU$40</formula1>
    </dataValidation>
    <dataValidation type="list" allowBlank="1" showInputMessage="1" showErrorMessage="1" sqref="J71 AI71" xr:uid="{00000000-0002-0000-0300-000013000000}">
      <formula1>$BP$40:$BT$40</formula1>
    </dataValidation>
    <dataValidation type="list" allowBlank="1" showInputMessage="1" showErrorMessage="1" sqref="K63:V63" xr:uid="{00000000-0002-0000-0300-000014000000}">
      <formula1>$BP$20:$BW$20</formula1>
    </dataValidation>
    <dataValidation type="list" allowBlank="1" showInputMessage="1" showErrorMessage="1" sqref="U65:X65" xr:uid="{00000000-0002-0000-0300-000015000000}">
      <formula1>$BA$64:$BD$64</formula1>
    </dataValidation>
    <dataValidation type="list" allowBlank="1" showInputMessage="1" showErrorMessage="1" sqref="K60:AG60" xr:uid="{00000000-0002-0000-0300-000016000000}">
      <formula1>$BP$26:$BR$26</formula1>
    </dataValidation>
    <dataValidation type="list" allowBlank="1" showInputMessage="1" showErrorMessage="1" sqref="K58:AG59"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W27:AH28" xr:uid="{00000000-0002-0000-0300-000019000000}">
      <formula1>$BP$35:$CA$35</formula1>
    </dataValidation>
    <dataValidation type="list" allowBlank="1" showInputMessage="1" showErrorMessage="1" sqref="W26:AH26" xr:uid="{00000000-0002-0000-0300-00001A000000}">
      <formula1>$BQ$19:$BY$19</formula1>
    </dataValidation>
    <dataValidation type="list" allowBlank="1" showInputMessage="1" showErrorMessage="1" sqref="K31:AH31" xr:uid="{00000000-0002-0000-0300-00001B000000}">
      <formula1>$BP$22:$BR$22</formula1>
    </dataValidation>
    <dataValidation type="list" allowBlank="1" showInputMessage="1" showErrorMessage="1" sqref="W41:AH41 W37:AH37 W35:AH35 W43:AH43" xr:uid="{00000000-0002-0000-0300-00001C000000}">
      <formula1>$BP$25:$BS$25</formula1>
    </dataValidation>
    <dataValidation type="list" allowBlank="1" showInputMessage="1" showErrorMessage="1" sqref="W66:AH67" xr:uid="{00000000-0002-0000-0300-00001D000000}">
      <formula1>$BP$36:$BX$36</formula1>
    </dataValidation>
    <dataValidation type="list" allowBlank="1" showInputMessage="1" showErrorMessage="1" sqref="W63:AH63" xr:uid="{00000000-0002-0000-0300-00001E000000}">
      <formula1>$BP$20:$CE$20</formula1>
    </dataValidation>
    <dataValidation type="list" allowBlank="1" showInputMessage="1" showErrorMessage="1" sqref="J73 AI73" xr:uid="{00000000-0002-0000-0300-00001F000000}">
      <formula1>$BP$40:$BS$40</formula1>
    </dataValidation>
    <dataValidation type="list" allowBlank="1" showInputMessage="1" showErrorMessage="1" sqref="J68 AI68" xr:uid="{00000000-0002-0000-0300-000020000000}">
      <formula1>$BP$38:$CQ$38</formula1>
    </dataValidation>
    <dataValidation type="list" allowBlank="1" showInputMessage="1" showErrorMessage="1" sqref="K66:V67" xr:uid="{00000000-0002-0000-0300-000021000000}">
      <formula1>$BP$36:$CR$36</formula1>
    </dataValidation>
    <dataValidation type="list" allowBlank="1" showInputMessage="1" showErrorMessage="1" sqref="R1:S1" xr:uid="{00000000-0002-0000-0300-000022000000}">
      <formula1>$BF$1:$BG$1</formula1>
    </dataValidation>
    <dataValidation type="list" allowBlank="1" showInputMessage="1" showErrorMessage="1" sqref="AN1:AO2" xr:uid="{00000000-0002-0000-0300-000023000000}">
      <formula1>$BC$1:$BD$1</formula1>
    </dataValidation>
    <dataValidation type="list" allowBlank="1" showInputMessage="1" showErrorMessage="1" sqref="J69:J70 AI69:AI70" xr:uid="{00000000-0002-0000-0300-000024000000}">
      <formula1>$BP$39:$CS$39</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U198"/>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3.875" style="12" hidden="1" customWidth="1"/>
    <col min="10" max="10" width="3.75" style="12" hidden="1" customWidth="1"/>
    <col min="11" max="11" width="23" style="12" hidden="1" customWidth="1"/>
    <col min="12" max="12" width="20.875" style="12" hidden="1" customWidth="1"/>
    <col min="13" max="13" width="8.25" style="12" hidden="1" customWidth="1"/>
    <col min="14" max="14" width="2.125" style="12" hidden="1" customWidth="1"/>
    <col min="15" max="15" width="13.875" style="12" hidden="1" customWidth="1"/>
    <col min="16" max="17" width="2" style="12" hidden="1" customWidth="1"/>
    <col min="18" max="45" width="11.375" style="12" hidden="1" customWidth="1"/>
    <col min="46" max="46" width="10.5" style="12" customWidth="1"/>
    <col min="47" max="47" width="9" style="12" customWidth="1"/>
    <col min="48" max="16384" width="9" style="12"/>
  </cols>
  <sheetData>
    <row r="1" spans="1:45" ht="17.25" customHeight="1" x14ac:dyDescent="0.15">
      <c r="A1" s="66" t="s">
        <v>181</v>
      </c>
      <c r="B1" s="93"/>
      <c r="C1" s="93"/>
      <c r="E1" s="785" t="s">
        <v>858</v>
      </c>
      <c r="F1" s="785"/>
      <c r="K1" s="37" t="s">
        <v>182</v>
      </c>
      <c r="L1" s="37" t="s">
        <v>183</v>
      </c>
      <c r="M1" s="37" t="s">
        <v>519</v>
      </c>
      <c r="R1" s="37" t="s">
        <v>25</v>
      </c>
      <c r="S1" s="37"/>
      <c r="T1" s="37"/>
      <c r="U1" s="37">
        <v>1</v>
      </c>
      <c r="V1" s="37">
        <v>2</v>
      </c>
      <c r="W1" s="37">
        <v>3</v>
      </c>
      <c r="X1" s="37">
        <v>4</v>
      </c>
      <c r="Y1" s="37">
        <v>5</v>
      </c>
      <c r="Z1" s="37">
        <v>6</v>
      </c>
      <c r="AA1" s="37">
        <v>7</v>
      </c>
      <c r="AB1" s="37">
        <v>8</v>
      </c>
      <c r="AC1" s="37">
        <v>9</v>
      </c>
      <c r="AD1" s="37">
        <v>10</v>
      </c>
      <c r="AE1" s="37">
        <v>11</v>
      </c>
      <c r="AF1" s="37">
        <v>12</v>
      </c>
      <c r="AG1" s="37"/>
      <c r="AH1" s="37"/>
      <c r="AI1" s="37"/>
      <c r="AJ1" s="37"/>
      <c r="AK1" s="37"/>
      <c r="AL1" s="37"/>
      <c r="AM1" s="37"/>
      <c r="AN1" s="37"/>
      <c r="AO1" s="37"/>
      <c r="AP1" s="37"/>
      <c r="AQ1" s="37"/>
      <c r="AR1" s="37"/>
      <c r="AS1" s="37" t="s">
        <v>351</v>
      </c>
    </row>
    <row r="2" spans="1:45" ht="20.25" customHeight="1" x14ac:dyDescent="0.15">
      <c r="A2" s="93"/>
      <c r="B2" s="93"/>
      <c r="C2" s="155" t="s">
        <v>184</v>
      </c>
      <c r="D2" s="156"/>
      <c r="E2" s="157" t="s">
        <v>473</v>
      </c>
      <c r="F2" s="375"/>
      <c r="K2" s="12" t="s">
        <v>474</v>
      </c>
      <c r="L2" s="12" t="str">
        <f>ベース!E3</f>
        <v>必須項目に入力漏れがあります</v>
      </c>
      <c r="M2" s="12">
        <v>1</v>
      </c>
      <c r="U2" s="12" t="str">
        <f>IF(仕様書作成!K8="","",仕様書作成!K8)</f>
        <v/>
      </c>
      <c r="V2" s="12" t="str">
        <f>IF(仕様書作成!L8="","",仕様書作成!L8)</f>
        <v/>
      </c>
      <c r="W2" s="12" t="str">
        <f>IF(仕様書作成!M8="","",仕様書作成!M8)</f>
        <v/>
      </c>
      <c r="X2" s="12" t="str">
        <f>IF(仕様書作成!N8="","",仕様書作成!N8)</f>
        <v/>
      </c>
      <c r="Y2" s="12" t="str">
        <f>IF(仕様書作成!O8="","",仕様書作成!O8)</f>
        <v/>
      </c>
      <c r="Z2" s="12" t="str">
        <f>IF(仕様書作成!P8="","",仕様書作成!P8)</f>
        <v/>
      </c>
      <c r="AA2" s="12" t="str">
        <f>IF(仕様書作成!Q8="","",仕様書作成!Q8)</f>
        <v/>
      </c>
      <c r="AB2" s="12" t="str">
        <f>IF(仕様書作成!R8="","",仕様書作成!R8)</f>
        <v/>
      </c>
      <c r="AC2" s="12" t="str">
        <f>IF(仕様書作成!S8="","",仕様書作成!S8)</f>
        <v/>
      </c>
      <c r="AD2" s="12" t="str">
        <f>IF(仕様書作成!T8="","",仕様書作成!T8)</f>
        <v/>
      </c>
      <c r="AE2" s="12" t="str">
        <f>IF(仕様書作成!U8="","",仕様書作成!U8)</f>
        <v/>
      </c>
      <c r="AF2" s="12" t="str">
        <f>IF(仕様書作成!V8="","",仕様書作成!V8)</f>
        <v/>
      </c>
    </row>
    <row r="3" spans="1:45" ht="13.5" customHeight="1" x14ac:dyDescent="0.15">
      <c r="A3" s="93"/>
      <c r="B3" s="333" t="str">
        <f>IF(OR(仕様書作成!N6&lt;&gt;"",仕様書作成!R6&lt;&gt;""),発注情報!F3,"")</f>
        <v/>
      </c>
      <c r="C3" s="12" t="s">
        <v>451</v>
      </c>
      <c r="F3" s="12" t="s">
        <v>551</v>
      </c>
      <c r="G3" s="12" t="str">
        <f>IF(COUNTIF(O3,"*SY71*"),$H$3,IF(COUNTIF(O3,"*SY72*"),$H$4,IF(COUNTIF(O3,"*SY73*"),$H$5,IF(COUNTIF(O3,"*SY74*"),$H$6,IF(COUNTIF(O3,"*SY75*"),$H$7,IF(COUNTIF(O3,"*78*"),$H$12,IF(COUNTIF(O3,"*79*"),$H$13,"")))))))</f>
        <v/>
      </c>
      <c r="H3" s="12" t="s">
        <v>520</v>
      </c>
      <c r="J3" s="12">
        <v>1</v>
      </c>
      <c r="K3" s="12" t="str">
        <f t="shared" ref="K3:K26" si="0">IF(G3="",P3,G3)</f>
        <v/>
      </c>
      <c r="L3" s="12" t="str">
        <f>O3</f>
        <v/>
      </c>
      <c r="M3" s="12" t="str">
        <f t="shared" ref="M3:M14" si="1">IF(L3="","",COUNTIF($O$3:$O$26,$L3))</f>
        <v/>
      </c>
      <c r="O3" s="12" t="str">
        <f>仕様書作成!K8</f>
        <v/>
      </c>
      <c r="P3" s="12" t="str">
        <f>IF(COUNTIF(O3,"*同時*"),$H$14,IF(COUNTIF(O3,"*型式*"),$H$14,IF(COUNTIF(O3,"*26*"),$H$11,IF(COUNTIF(O3,"*SY7A*"),$H$8,IF(COUNTIF(O3,"*SY7B*"),$H$9,IF(COUNTIF(O3,"*SY7C*"),$H$10,""))))))</f>
        <v/>
      </c>
      <c r="U3" s="12" t="str">
        <f t="shared" ref="U3:AF18" si="2">IF($L3="","",IF($L3=U$2,"O",""))</f>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row>
    <row r="4" spans="1:45" ht="18" customHeight="1" x14ac:dyDescent="0.15">
      <c r="A4" s="158"/>
      <c r="B4" s="159" t="s">
        <v>185</v>
      </c>
      <c r="C4" s="159" t="s">
        <v>186</v>
      </c>
      <c r="D4" s="158" t="s">
        <v>521</v>
      </c>
      <c r="E4" s="158" t="s">
        <v>187</v>
      </c>
      <c r="G4" s="12" t="str">
        <f t="shared" ref="G4:G26" si="3">IF(COUNTIF(O4,"*SY71*"),$H$3,IF(COUNTIF(O4,"*SY72*"),$H$4,IF(COUNTIF(O4,"*SY73*"),$H$5,IF(COUNTIF(O4,"*SY74*"),$H$6,IF(COUNTIF(O4,"*SY75*"),$H$7,IF(COUNTIF(O4,"*78*"),$H$12,IF(COUNTIF(O4,"*79*"),$H$13,"")))))))</f>
        <v/>
      </c>
      <c r="H4" s="12" t="s">
        <v>522</v>
      </c>
      <c r="J4" s="12">
        <v>2</v>
      </c>
      <c r="K4" s="12" t="str">
        <f t="shared" si="0"/>
        <v/>
      </c>
      <c r="L4" s="12" t="str">
        <f>IF(O4=O3,"",O4)</f>
        <v/>
      </c>
      <c r="M4" s="12" t="str">
        <f t="shared" si="1"/>
        <v/>
      </c>
      <c r="O4" s="12" t="str">
        <f>仕様書作成!L8</f>
        <v/>
      </c>
      <c r="P4" s="12" t="str">
        <f t="shared" ref="P4:P26" si="4">IF(COUNTIF(O4,"*同時*"),$H$14,IF(COUNTIF(O4,"*型式*"),$H$14,IF(COUNTIF(O4,"*26*"),$H$11,IF(COUNTIF(O4,"*SY7A*"),$H$8,IF(COUNTIF(O4,"*SY7B*"),$H$9,IF(COUNTIF(O4,"*SY7C*"),$H$10,""))))))</f>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row>
    <row r="5" spans="1:45" ht="18" customHeight="1" x14ac:dyDescent="0.15">
      <c r="A5" s="160">
        <v>1</v>
      </c>
      <c r="B5" s="161" t="str">
        <f>IF(ISERROR(K143)=TRUE,"",IF(K143=$K$138,"",K143))</f>
        <v>マニホールドベース</v>
      </c>
      <c r="C5" s="162" t="str">
        <f>IF(ISERROR(L143)=TRUE,"",IF(B5="","",L143))</f>
        <v>必須項目に入力漏れがあります</v>
      </c>
      <c r="D5" s="162">
        <f>IF(ISERROR(M143)=TRUE,"",IF(C5="","",M143))</f>
        <v>1</v>
      </c>
      <c r="E5" s="163">
        <f t="shared" ref="E5:E40" si="5">IF(D5="","",D5*$D$2)</f>
        <v>0</v>
      </c>
      <c r="G5" s="12" t="str">
        <f t="shared" si="3"/>
        <v/>
      </c>
      <c r="H5" s="12" t="s">
        <v>523</v>
      </c>
      <c r="J5" s="12">
        <v>3</v>
      </c>
      <c r="K5" s="12" t="str">
        <f t="shared" si="0"/>
        <v/>
      </c>
      <c r="L5" s="12" t="str">
        <f>IF(COUNTIF($O$3:O4,O5)&gt;=1,"",O5)</f>
        <v/>
      </c>
      <c r="M5" s="12" t="str">
        <f t="shared" si="1"/>
        <v/>
      </c>
      <c r="O5" s="12" t="str">
        <f>仕様書作成!M8</f>
        <v/>
      </c>
      <c r="P5" s="12" t="str">
        <f t="shared" si="4"/>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row>
    <row r="6" spans="1:45" ht="18" customHeight="1" x14ac:dyDescent="0.15">
      <c r="A6" s="160">
        <v>2</v>
      </c>
      <c r="B6" s="161" t="str">
        <f>IF(ISERROR(K144)=TRUE,"",IF(K144=$K$138,"",K144))</f>
        <v/>
      </c>
      <c r="C6" s="162" t="str">
        <f t="shared" ref="C6:C40" si="6">IF(ISERROR(L144)=TRUE,"",IF(B6="","","*"&amp;L144))</f>
        <v/>
      </c>
      <c r="D6" s="162" t="str">
        <f t="shared" ref="D6:D40" si="7">IF(ISERROR(M144)=TRUE,"",IF(C6="","",M144))</f>
        <v/>
      </c>
      <c r="E6" s="163" t="str">
        <f t="shared" si="5"/>
        <v/>
      </c>
      <c r="G6" s="12" t="str">
        <f t="shared" si="3"/>
        <v/>
      </c>
      <c r="H6" s="12" t="s">
        <v>524</v>
      </c>
      <c r="J6" s="12">
        <v>4</v>
      </c>
      <c r="K6" s="12" t="str">
        <f t="shared" si="0"/>
        <v/>
      </c>
      <c r="L6" s="12" t="str">
        <f>IF(COUNTIF($O$3:O5,O6)&gt;=1,"",O6)</f>
        <v/>
      </c>
      <c r="M6" s="12" t="str">
        <f t="shared" si="1"/>
        <v/>
      </c>
      <c r="O6" s="12" t="str">
        <f>仕様書作成!N8</f>
        <v/>
      </c>
      <c r="P6" s="12" t="str">
        <f t="shared" si="4"/>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row>
    <row r="7" spans="1:45" ht="18" customHeight="1" x14ac:dyDescent="0.15">
      <c r="A7" s="160">
        <v>3</v>
      </c>
      <c r="B7" s="161" t="str">
        <f t="shared" ref="B7:B40" si="8">IF(ISERROR(K145)=TRUE,"",IF(K145=$K$138,"",K145))</f>
        <v/>
      </c>
      <c r="C7" s="162" t="str">
        <f t="shared" si="6"/>
        <v/>
      </c>
      <c r="D7" s="162" t="str">
        <f t="shared" si="7"/>
        <v/>
      </c>
      <c r="E7" s="163" t="str">
        <f t="shared" si="5"/>
        <v/>
      </c>
      <c r="G7" s="12" t="str">
        <f t="shared" si="3"/>
        <v/>
      </c>
      <c r="H7" s="12" t="s">
        <v>525</v>
      </c>
      <c r="J7" s="12">
        <v>5</v>
      </c>
      <c r="K7" s="12" t="str">
        <f t="shared" si="0"/>
        <v/>
      </c>
      <c r="L7" s="12" t="str">
        <f>IF(COUNTIF($O$3:O6,O7)&gt;=1,"",O7)</f>
        <v/>
      </c>
      <c r="M7" s="12" t="str">
        <f t="shared" si="1"/>
        <v/>
      </c>
      <c r="O7" s="12" t="str">
        <f>仕様書作成!O8</f>
        <v/>
      </c>
      <c r="P7" s="12" t="str">
        <f t="shared" si="4"/>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row>
    <row r="8" spans="1:45" ht="18" customHeight="1" x14ac:dyDescent="0.15">
      <c r="A8" s="160">
        <v>4</v>
      </c>
      <c r="B8" s="161" t="str">
        <f t="shared" si="8"/>
        <v/>
      </c>
      <c r="C8" s="162" t="str">
        <f t="shared" si="6"/>
        <v/>
      </c>
      <c r="D8" s="162" t="str">
        <f t="shared" si="7"/>
        <v/>
      </c>
      <c r="E8" s="163" t="str">
        <f t="shared" si="5"/>
        <v/>
      </c>
      <c r="G8" s="12" t="str">
        <f t="shared" si="3"/>
        <v/>
      </c>
      <c r="H8" s="12" t="s">
        <v>526</v>
      </c>
      <c r="J8" s="12">
        <v>6</v>
      </c>
      <c r="K8" s="12" t="str">
        <f t="shared" si="0"/>
        <v/>
      </c>
      <c r="L8" s="12" t="str">
        <f>IF(COUNTIF($O$3:O7,O8)&gt;=1,"",O8)</f>
        <v/>
      </c>
      <c r="M8" s="12" t="str">
        <f t="shared" si="1"/>
        <v/>
      </c>
      <c r="O8" s="12" t="str">
        <f>仕様書作成!P8</f>
        <v/>
      </c>
      <c r="P8" s="12" t="str">
        <f t="shared" si="4"/>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row>
    <row r="9" spans="1:45" ht="18" customHeight="1" x14ac:dyDescent="0.15">
      <c r="A9" s="160">
        <v>5</v>
      </c>
      <c r="B9" s="161" t="str">
        <f t="shared" si="8"/>
        <v/>
      </c>
      <c r="C9" s="162" t="str">
        <f t="shared" si="6"/>
        <v/>
      </c>
      <c r="D9" s="162" t="str">
        <f t="shared" si="7"/>
        <v/>
      </c>
      <c r="E9" s="163" t="str">
        <f t="shared" si="5"/>
        <v/>
      </c>
      <c r="G9" s="12" t="str">
        <f t="shared" si="3"/>
        <v/>
      </c>
      <c r="H9" s="12" t="s">
        <v>527</v>
      </c>
      <c r="J9" s="12">
        <v>7</v>
      </c>
      <c r="K9" s="12" t="str">
        <f t="shared" si="0"/>
        <v/>
      </c>
      <c r="L9" s="12" t="str">
        <f>IF(COUNTIF($O$3:O8,O9)&gt;=1,"",O9)</f>
        <v/>
      </c>
      <c r="M9" s="12" t="str">
        <f t="shared" si="1"/>
        <v/>
      </c>
      <c r="O9" s="12" t="str">
        <f>仕様書作成!Q8</f>
        <v/>
      </c>
      <c r="P9" s="12" t="str">
        <f t="shared" si="4"/>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row>
    <row r="10" spans="1:45" ht="18" customHeight="1" x14ac:dyDescent="0.15">
      <c r="A10" s="160">
        <v>6</v>
      </c>
      <c r="B10" s="161" t="str">
        <f t="shared" si="8"/>
        <v/>
      </c>
      <c r="C10" s="162" t="str">
        <f t="shared" si="6"/>
        <v/>
      </c>
      <c r="D10" s="162" t="str">
        <f t="shared" si="7"/>
        <v/>
      </c>
      <c r="E10" s="163" t="str">
        <f t="shared" si="5"/>
        <v/>
      </c>
      <c r="G10" s="12" t="str">
        <f t="shared" si="3"/>
        <v/>
      </c>
      <c r="H10" s="12" t="s">
        <v>528</v>
      </c>
      <c r="J10" s="12">
        <v>8</v>
      </c>
      <c r="K10" s="12" t="str">
        <f t="shared" si="0"/>
        <v/>
      </c>
      <c r="L10" s="12" t="str">
        <f>IF(COUNTIF($O$3:O9,O10)&gt;=1,"",O10)</f>
        <v/>
      </c>
      <c r="M10" s="12" t="str">
        <f t="shared" si="1"/>
        <v/>
      </c>
      <c r="O10" s="12" t="str">
        <f>仕様書作成!R8</f>
        <v/>
      </c>
      <c r="P10" s="12" t="str">
        <f t="shared" si="4"/>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row>
    <row r="11" spans="1:45" ht="18" customHeight="1" x14ac:dyDescent="0.15">
      <c r="A11" s="160">
        <v>7</v>
      </c>
      <c r="B11" s="161" t="str">
        <f t="shared" si="8"/>
        <v/>
      </c>
      <c r="C11" s="162" t="str">
        <f t="shared" si="6"/>
        <v/>
      </c>
      <c r="D11" s="162" t="str">
        <f t="shared" si="7"/>
        <v/>
      </c>
      <c r="E11" s="163" t="str">
        <f t="shared" si="5"/>
        <v/>
      </c>
      <c r="G11" s="12" t="str">
        <f t="shared" si="3"/>
        <v/>
      </c>
      <c r="H11" s="12" t="s">
        <v>509</v>
      </c>
      <c r="J11" s="12">
        <v>9</v>
      </c>
      <c r="K11" s="12" t="str">
        <f t="shared" si="0"/>
        <v/>
      </c>
      <c r="L11" s="12" t="str">
        <f>IF(COUNTIF($O$3:O10,O11)&gt;=1,"",O11)</f>
        <v/>
      </c>
      <c r="M11" s="12" t="str">
        <f t="shared" si="1"/>
        <v/>
      </c>
      <c r="O11" s="12" t="str">
        <f>仕様書作成!S8</f>
        <v/>
      </c>
      <c r="P11" s="12" t="str">
        <f t="shared" si="4"/>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row>
    <row r="12" spans="1:45" ht="18" customHeight="1" x14ac:dyDescent="0.15">
      <c r="A12" s="160">
        <v>8</v>
      </c>
      <c r="B12" s="161" t="str">
        <f t="shared" si="8"/>
        <v/>
      </c>
      <c r="C12" s="162" t="str">
        <f t="shared" si="6"/>
        <v/>
      </c>
      <c r="D12" s="162" t="str">
        <f t="shared" si="7"/>
        <v/>
      </c>
      <c r="E12" s="163" t="str">
        <f t="shared" si="5"/>
        <v/>
      </c>
      <c r="G12" s="12" t="str">
        <f t="shared" si="3"/>
        <v/>
      </c>
      <c r="H12" s="12" t="s">
        <v>529</v>
      </c>
      <c r="J12" s="12">
        <v>10</v>
      </c>
      <c r="K12" s="12" t="str">
        <f t="shared" si="0"/>
        <v/>
      </c>
      <c r="L12" s="12" t="str">
        <f>IF(COUNTIF($O$3:O11,O12)&gt;=1,"",O12)</f>
        <v/>
      </c>
      <c r="M12" s="12" t="str">
        <f t="shared" si="1"/>
        <v/>
      </c>
      <c r="O12" s="12" t="str">
        <f>仕様書作成!T8</f>
        <v/>
      </c>
      <c r="P12" s="12" t="str">
        <f t="shared" si="4"/>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row>
    <row r="13" spans="1:45" ht="18" customHeight="1" x14ac:dyDescent="0.15">
      <c r="A13" s="160">
        <v>9</v>
      </c>
      <c r="B13" s="161" t="str">
        <f t="shared" si="8"/>
        <v/>
      </c>
      <c r="C13" s="162" t="str">
        <f t="shared" si="6"/>
        <v/>
      </c>
      <c r="D13" s="162" t="str">
        <f t="shared" si="7"/>
        <v/>
      </c>
      <c r="E13" s="163" t="str">
        <f t="shared" si="5"/>
        <v/>
      </c>
      <c r="G13" s="12" t="str">
        <f t="shared" si="3"/>
        <v/>
      </c>
      <c r="H13" s="12" t="s">
        <v>530</v>
      </c>
      <c r="J13" s="12">
        <v>11</v>
      </c>
      <c r="K13" s="12" t="str">
        <f t="shared" si="0"/>
        <v/>
      </c>
      <c r="L13" s="12" t="str">
        <f>IF(COUNTIF($O$3:O12,O13)&gt;=1,"",O13)</f>
        <v/>
      </c>
      <c r="M13" s="12" t="str">
        <f t="shared" si="1"/>
        <v/>
      </c>
      <c r="O13" s="12" t="str">
        <f>仕様書作成!U8</f>
        <v/>
      </c>
      <c r="P13" s="12" t="str">
        <f t="shared" si="4"/>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row>
    <row r="14" spans="1:45" ht="18" customHeight="1" x14ac:dyDescent="0.15">
      <c r="A14" s="160">
        <v>10</v>
      </c>
      <c r="B14" s="161" t="str">
        <f t="shared" si="8"/>
        <v/>
      </c>
      <c r="C14" s="162" t="str">
        <f t="shared" si="6"/>
        <v/>
      </c>
      <c r="D14" s="162" t="str">
        <f t="shared" si="7"/>
        <v/>
      </c>
      <c r="E14" s="163" t="str">
        <f t="shared" si="5"/>
        <v/>
      </c>
      <c r="G14" s="12" t="str">
        <f t="shared" si="3"/>
        <v/>
      </c>
      <c r="H14" s="12" t="s">
        <v>531</v>
      </c>
      <c r="J14" s="12">
        <v>12</v>
      </c>
      <c r="K14" s="12" t="str">
        <f t="shared" si="0"/>
        <v/>
      </c>
      <c r="L14" s="12" t="str">
        <f>IF(COUNTIF($O$3:O13,O14)&gt;=1,"",O14)</f>
        <v/>
      </c>
      <c r="M14" s="12" t="str">
        <f t="shared" si="1"/>
        <v/>
      </c>
      <c r="O14" s="12" t="str">
        <f>仕様書作成!V8</f>
        <v/>
      </c>
      <c r="P14" s="12" t="str">
        <f t="shared" si="4"/>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row>
    <row r="15" spans="1:45" ht="18" customHeight="1" x14ac:dyDescent="0.15">
      <c r="A15" s="160">
        <v>11</v>
      </c>
      <c r="B15" s="161" t="str">
        <f t="shared" si="8"/>
        <v/>
      </c>
      <c r="C15" s="162" t="str">
        <f t="shared" si="6"/>
        <v/>
      </c>
      <c r="D15" s="162" t="str">
        <f t="shared" si="7"/>
        <v/>
      </c>
      <c r="E15" s="163" t="str">
        <f t="shared" si="5"/>
        <v/>
      </c>
      <c r="G15" s="12" t="str">
        <f t="shared" si="3"/>
        <v/>
      </c>
      <c r="J15" s="12">
        <v>13</v>
      </c>
      <c r="K15" s="12" t="str">
        <f t="shared" si="0"/>
        <v/>
      </c>
      <c r="P15" s="12" t="str">
        <f t="shared" si="4"/>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row>
    <row r="16" spans="1:45" ht="18" customHeight="1" x14ac:dyDescent="0.15">
      <c r="A16" s="160">
        <v>12</v>
      </c>
      <c r="B16" s="161" t="str">
        <f t="shared" si="8"/>
        <v/>
      </c>
      <c r="C16" s="162" t="str">
        <f t="shared" si="6"/>
        <v/>
      </c>
      <c r="D16" s="162" t="str">
        <f t="shared" si="7"/>
        <v/>
      </c>
      <c r="E16" s="163" t="str">
        <f t="shared" si="5"/>
        <v/>
      </c>
      <c r="G16" s="12" t="str">
        <f t="shared" si="3"/>
        <v/>
      </c>
      <c r="J16" s="12">
        <v>14</v>
      </c>
      <c r="K16" s="12" t="str">
        <f t="shared" si="0"/>
        <v/>
      </c>
      <c r="P16" s="12" t="str">
        <f t="shared" si="4"/>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row>
    <row r="17" spans="1:32" ht="18" customHeight="1" x14ac:dyDescent="0.15">
      <c r="A17" s="160">
        <v>13</v>
      </c>
      <c r="B17" s="161" t="str">
        <f t="shared" si="8"/>
        <v/>
      </c>
      <c r="C17" s="162" t="str">
        <f t="shared" si="6"/>
        <v/>
      </c>
      <c r="D17" s="162" t="str">
        <f t="shared" si="7"/>
        <v/>
      </c>
      <c r="E17" s="163" t="str">
        <f t="shared" si="5"/>
        <v/>
      </c>
      <c r="G17" s="12" t="str">
        <f t="shared" si="3"/>
        <v/>
      </c>
      <c r="J17" s="12">
        <v>15</v>
      </c>
      <c r="K17" s="12" t="str">
        <f t="shared" si="0"/>
        <v/>
      </c>
      <c r="P17" s="12" t="str">
        <f t="shared" si="4"/>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row>
    <row r="18" spans="1:32" ht="18" customHeight="1" x14ac:dyDescent="0.15">
      <c r="A18" s="160">
        <v>14</v>
      </c>
      <c r="B18" s="161" t="str">
        <f t="shared" si="8"/>
        <v/>
      </c>
      <c r="C18" s="162" t="str">
        <f t="shared" si="6"/>
        <v/>
      </c>
      <c r="D18" s="162" t="str">
        <f t="shared" si="7"/>
        <v/>
      </c>
      <c r="E18" s="163" t="str">
        <f t="shared" si="5"/>
        <v/>
      </c>
      <c r="G18" s="12" t="str">
        <f t="shared" si="3"/>
        <v/>
      </c>
      <c r="J18" s="12">
        <v>16</v>
      </c>
      <c r="K18" s="12" t="str">
        <f t="shared" si="0"/>
        <v/>
      </c>
      <c r="O18" s="322"/>
      <c r="P18" s="12" t="str">
        <f t="shared" si="4"/>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row>
    <row r="19" spans="1:32" ht="18" customHeight="1" x14ac:dyDescent="0.15">
      <c r="A19" s="160">
        <v>15</v>
      </c>
      <c r="B19" s="161" t="str">
        <f t="shared" si="8"/>
        <v/>
      </c>
      <c r="C19" s="162" t="str">
        <f t="shared" si="6"/>
        <v/>
      </c>
      <c r="D19" s="162" t="str">
        <f t="shared" si="7"/>
        <v/>
      </c>
      <c r="E19" s="163" t="str">
        <f t="shared" si="5"/>
        <v/>
      </c>
      <c r="G19" s="12" t="str">
        <f t="shared" si="3"/>
        <v/>
      </c>
      <c r="J19" s="12">
        <v>17</v>
      </c>
      <c r="K19" s="12" t="str">
        <f t="shared" si="0"/>
        <v/>
      </c>
      <c r="O19" s="322"/>
      <c r="P19" s="12" t="str">
        <f t="shared" si="4"/>
        <v/>
      </c>
      <c r="U19" s="12" t="str">
        <f t="shared" ref="U19:AF26" si="9">IF($L19="","",IF($L19=U$2,"O",""))</f>
        <v/>
      </c>
      <c r="V19" s="12" t="str">
        <f t="shared" si="9"/>
        <v/>
      </c>
      <c r="W19" s="12" t="str">
        <f t="shared" si="9"/>
        <v/>
      </c>
      <c r="X19" s="12" t="str">
        <f t="shared" si="9"/>
        <v/>
      </c>
      <c r="Y19" s="12" t="str">
        <f t="shared" si="9"/>
        <v/>
      </c>
      <c r="Z19" s="12" t="str">
        <f t="shared" si="9"/>
        <v/>
      </c>
      <c r="AA19" s="12" t="str">
        <f t="shared" si="9"/>
        <v/>
      </c>
      <c r="AB19" s="12" t="str">
        <f t="shared" si="9"/>
        <v/>
      </c>
      <c r="AC19" s="12" t="str">
        <f t="shared" si="9"/>
        <v/>
      </c>
      <c r="AD19" s="12" t="str">
        <f t="shared" si="9"/>
        <v/>
      </c>
      <c r="AE19" s="12" t="str">
        <f t="shared" si="9"/>
        <v/>
      </c>
      <c r="AF19" s="12" t="str">
        <f t="shared" si="9"/>
        <v/>
      </c>
    </row>
    <row r="20" spans="1:32" ht="18" customHeight="1" x14ac:dyDescent="0.15">
      <c r="A20" s="160">
        <v>16</v>
      </c>
      <c r="B20" s="161" t="str">
        <f t="shared" si="8"/>
        <v/>
      </c>
      <c r="C20" s="162" t="str">
        <f t="shared" si="6"/>
        <v/>
      </c>
      <c r="D20" s="162" t="str">
        <f t="shared" si="7"/>
        <v/>
      </c>
      <c r="E20" s="163" t="str">
        <f t="shared" si="5"/>
        <v/>
      </c>
      <c r="G20" s="12" t="str">
        <f t="shared" si="3"/>
        <v/>
      </c>
      <c r="J20" s="12">
        <v>18</v>
      </c>
      <c r="K20" s="12" t="str">
        <f t="shared" si="0"/>
        <v/>
      </c>
      <c r="P20" s="12" t="str">
        <f t="shared" si="4"/>
        <v/>
      </c>
      <c r="U20" s="12" t="str">
        <f t="shared" si="9"/>
        <v/>
      </c>
      <c r="V20" s="12" t="str">
        <f t="shared" si="9"/>
        <v/>
      </c>
      <c r="W20" s="12" t="str">
        <f t="shared" si="9"/>
        <v/>
      </c>
      <c r="X20" s="12" t="str">
        <f t="shared" si="9"/>
        <v/>
      </c>
      <c r="Y20" s="12" t="str">
        <f t="shared" si="9"/>
        <v/>
      </c>
      <c r="Z20" s="12" t="str">
        <f t="shared" si="9"/>
        <v/>
      </c>
      <c r="AA20" s="12" t="str">
        <f t="shared" si="9"/>
        <v/>
      </c>
      <c r="AB20" s="12" t="str">
        <f t="shared" si="9"/>
        <v/>
      </c>
      <c r="AC20" s="12" t="str">
        <f t="shared" si="9"/>
        <v/>
      </c>
      <c r="AD20" s="12" t="str">
        <f t="shared" si="9"/>
        <v/>
      </c>
      <c r="AE20" s="12" t="str">
        <f t="shared" si="9"/>
        <v/>
      </c>
      <c r="AF20" s="12" t="str">
        <f t="shared" si="9"/>
        <v/>
      </c>
    </row>
    <row r="21" spans="1:32" ht="18" customHeight="1" x14ac:dyDescent="0.15">
      <c r="A21" s="160">
        <v>17</v>
      </c>
      <c r="B21" s="161" t="str">
        <f t="shared" si="8"/>
        <v/>
      </c>
      <c r="C21" s="162" t="str">
        <f t="shared" si="6"/>
        <v/>
      </c>
      <c r="D21" s="162" t="str">
        <f t="shared" si="7"/>
        <v/>
      </c>
      <c r="E21" s="163" t="str">
        <f t="shared" si="5"/>
        <v/>
      </c>
      <c r="G21" s="12" t="str">
        <f t="shared" si="3"/>
        <v/>
      </c>
      <c r="J21" s="12">
        <v>19</v>
      </c>
      <c r="K21" s="12" t="str">
        <f t="shared" si="0"/>
        <v/>
      </c>
      <c r="P21" s="12" t="str">
        <f t="shared" si="4"/>
        <v/>
      </c>
      <c r="U21" s="12" t="str">
        <f t="shared" si="9"/>
        <v/>
      </c>
      <c r="V21" s="12" t="str">
        <f t="shared" si="9"/>
        <v/>
      </c>
      <c r="W21" s="12" t="str">
        <f t="shared" si="9"/>
        <v/>
      </c>
      <c r="X21" s="12" t="str">
        <f t="shared" si="9"/>
        <v/>
      </c>
      <c r="Y21" s="12" t="str">
        <f t="shared" si="9"/>
        <v/>
      </c>
      <c r="Z21" s="12" t="str">
        <f t="shared" si="9"/>
        <v/>
      </c>
      <c r="AA21" s="12" t="str">
        <f t="shared" si="9"/>
        <v/>
      </c>
      <c r="AB21" s="12" t="str">
        <f t="shared" si="9"/>
        <v/>
      </c>
      <c r="AC21" s="12" t="str">
        <f t="shared" si="9"/>
        <v/>
      </c>
      <c r="AD21" s="12" t="str">
        <f t="shared" si="9"/>
        <v/>
      </c>
      <c r="AE21" s="12" t="str">
        <f t="shared" si="9"/>
        <v/>
      </c>
      <c r="AF21" s="12" t="str">
        <f t="shared" si="9"/>
        <v/>
      </c>
    </row>
    <row r="22" spans="1:32" ht="18" customHeight="1" x14ac:dyDescent="0.15">
      <c r="A22" s="160">
        <v>18</v>
      </c>
      <c r="B22" s="161" t="str">
        <f t="shared" si="8"/>
        <v/>
      </c>
      <c r="C22" s="162" t="str">
        <f t="shared" si="6"/>
        <v/>
      </c>
      <c r="D22" s="162" t="str">
        <f t="shared" si="7"/>
        <v/>
      </c>
      <c r="E22" s="163" t="str">
        <f t="shared" si="5"/>
        <v/>
      </c>
      <c r="G22" s="12" t="str">
        <f t="shared" si="3"/>
        <v/>
      </c>
      <c r="J22" s="12">
        <v>20</v>
      </c>
      <c r="K22" s="12" t="str">
        <f t="shared" si="0"/>
        <v/>
      </c>
      <c r="P22" s="12" t="str">
        <f t="shared" si="4"/>
        <v/>
      </c>
      <c r="U22" s="12" t="str">
        <f t="shared" si="9"/>
        <v/>
      </c>
      <c r="V22" s="12" t="str">
        <f t="shared" si="9"/>
        <v/>
      </c>
      <c r="W22" s="12" t="str">
        <f t="shared" si="9"/>
        <v/>
      </c>
      <c r="X22" s="12" t="str">
        <f t="shared" si="9"/>
        <v/>
      </c>
      <c r="Y22" s="12" t="str">
        <f t="shared" si="9"/>
        <v/>
      </c>
      <c r="Z22" s="12" t="str">
        <f t="shared" si="9"/>
        <v/>
      </c>
      <c r="AA22" s="12" t="str">
        <f t="shared" si="9"/>
        <v/>
      </c>
      <c r="AB22" s="12" t="str">
        <f t="shared" si="9"/>
        <v/>
      </c>
      <c r="AC22" s="12" t="str">
        <f t="shared" si="9"/>
        <v/>
      </c>
      <c r="AD22" s="12" t="str">
        <f t="shared" si="9"/>
        <v/>
      </c>
      <c r="AE22" s="12" t="str">
        <f t="shared" si="9"/>
        <v/>
      </c>
      <c r="AF22" s="12" t="str">
        <f t="shared" si="9"/>
        <v/>
      </c>
    </row>
    <row r="23" spans="1:32" ht="18" customHeight="1" x14ac:dyDescent="0.15">
      <c r="A23" s="160">
        <v>19</v>
      </c>
      <c r="B23" s="161" t="str">
        <f t="shared" si="8"/>
        <v/>
      </c>
      <c r="C23" s="162" t="str">
        <f t="shared" si="6"/>
        <v/>
      </c>
      <c r="D23" s="162" t="str">
        <f t="shared" si="7"/>
        <v/>
      </c>
      <c r="E23" s="163" t="str">
        <f t="shared" si="5"/>
        <v/>
      </c>
      <c r="G23" s="12" t="str">
        <f t="shared" si="3"/>
        <v/>
      </c>
      <c r="J23" s="12">
        <v>21</v>
      </c>
      <c r="K23" s="12" t="str">
        <f t="shared" si="0"/>
        <v/>
      </c>
      <c r="P23" s="12" t="str">
        <f t="shared" si="4"/>
        <v/>
      </c>
      <c r="U23" s="12" t="str">
        <f t="shared" si="9"/>
        <v/>
      </c>
      <c r="V23" s="12" t="str">
        <f t="shared" si="9"/>
        <v/>
      </c>
      <c r="W23" s="12" t="str">
        <f t="shared" si="9"/>
        <v/>
      </c>
      <c r="X23" s="12" t="str">
        <f t="shared" si="9"/>
        <v/>
      </c>
      <c r="Y23" s="12" t="str">
        <f t="shared" si="9"/>
        <v/>
      </c>
      <c r="Z23" s="12" t="str">
        <f t="shared" si="9"/>
        <v/>
      </c>
      <c r="AA23" s="12" t="str">
        <f t="shared" si="9"/>
        <v/>
      </c>
      <c r="AB23" s="12" t="str">
        <f t="shared" si="9"/>
        <v/>
      </c>
      <c r="AC23" s="12" t="str">
        <f t="shared" si="9"/>
        <v/>
      </c>
      <c r="AD23" s="12" t="str">
        <f t="shared" si="9"/>
        <v/>
      </c>
      <c r="AE23" s="12" t="str">
        <f t="shared" si="9"/>
        <v/>
      </c>
      <c r="AF23" s="12" t="str">
        <f t="shared" si="9"/>
        <v/>
      </c>
    </row>
    <row r="24" spans="1:32" ht="18" customHeight="1" x14ac:dyDescent="0.15">
      <c r="A24" s="160">
        <v>20</v>
      </c>
      <c r="B24" s="161" t="str">
        <f t="shared" si="8"/>
        <v/>
      </c>
      <c r="C24" s="162" t="str">
        <f t="shared" si="6"/>
        <v/>
      </c>
      <c r="D24" s="162" t="str">
        <f t="shared" si="7"/>
        <v/>
      </c>
      <c r="E24" s="163" t="str">
        <f t="shared" si="5"/>
        <v/>
      </c>
      <c r="G24" s="12" t="str">
        <f t="shared" si="3"/>
        <v/>
      </c>
      <c r="J24" s="12">
        <v>22</v>
      </c>
      <c r="K24" s="12" t="str">
        <f t="shared" si="0"/>
        <v/>
      </c>
      <c r="P24" s="12" t="str">
        <f t="shared" si="4"/>
        <v/>
      </c>
      <c r="U24" s="12" t="str">
        <f t="shared" si="9"/>
        <v/>
      </c>
      <c r="V24" s="12" t="str">
        <f t="shared" si="9"/>
        <v/>
      </c>
      <c r="W24" s="12" t="str">
        <f t="shared" si="9"/>
        <v/>
      </c>
      <c r="X24" s="12" t="str">
        <f t="shared" si="9"/>
        <v/>
      </c>
      <c r="Y24" s="12" t="str">
        <f t="shared" si="9"/>
        <v/>
      </c>
      <c r="Z24" s="12" t="str">
        <f t="shared" si="9"/>
        <v/>
      </c>
      <c r="AA24" s="12" t="str">
        <f t="shared" si="9"/>
        <v/>
      </c>
      <c r="AB24" s="12" t="str">
        <f t="shared" si="9"/>
        <v/>
      </c>
      <c r="AC24" s="12" t="str">
        <f t="shared" si="9"/>
        <v/>
      </c>
      <c r="AD24" s="12" t="str">
        <f t="shared" si="9"/>
        <v/>
      </c>
      <c r="AE24" s="12" t="str">
        <f t="shared" si="9"/>
        <v/>
      </c>
      <c r="AF24" s="12" t="str">
        <f t="shared" si="9"/>
        <v/>
      </c>
    </row>
    <row r="25" spans="1:32" ht="18" customHeight="1" x14ac:dyDescent="0.15">
      <c r="A25" s="160">
        <v>21</v>
      </c>
      <c r="B25" s="161" t="str">
        <f t="shared" si="8"/>
        <v/>
      </c>
      <c r="C25" s="162" t="str">
        <f t="shared" si="6"/>
        <v/>
      </c>
      <c r="D25" s="162" t="str">
        <f t="shared" si="7"/>
        <v/>
      </c>
      <c r="E25" s="163" t="str">
        <f t="shared" si="5"/>
        <v/>
      </c>
      <c r="G25" s="12" t="str">
        <f t="shared" si="3"/>
        <v/>
      </c>
      <c r="J25" s="12">
        <v>23</v>
      </c>
      <c r="K25" s="12" t="str">
        <f t="shared" si="0"/>
        <v/>
      </c>
      <c r="P25" s="12" t="str">
        <f t="shared" si="4"/>
        <v/>
      </c>
      <c r="U25" s="12" t="str">
        <f t="shared" si="9"/>
        <v/>
      </c>
      <c r="V25" s="12" t="str">
        <f t="shared" si="9"/>
        <v/>
      </c>
      <c r="W25" s="12" t="str">
        <f t="shared" si="9"/>
        <v/>
      </c>
      <c r="X25" s="12" t="str">
        <f t="shared" si="9"/>
        <v/>
      </c>
      <c r="Y25" s="12" t="str">
        <f t="shared" si="9"/>
        <v/>
      </c>
      <c r="Z25" s="12" t="str">
        <f t="shared" si="9"/>
        <v/>
      </c>
      <c r="AA25" s="12" t="str">
        <f t="shared" si="9"/>
        <v/>
      </c>
      <c r="AB25" s="12" t="str">
        <f t="shared" si="9"/>
        <v/>
      </c>
      <c r="AC25" s="12" t="str">
        <f t="shared" si="9"/>
        <v/>
      </c>
      <c r="AD25" s="12" t="str">
        <f t="shared" si="9"/>
        <v/>
      </c>
      <c r="AE25" s="12" t="str">
        <f t="shared" si="9"/>
        <v/>
      </c>
      <c r="AF25" s="12" t="str">
        <f t="shared" si="9"/>
        <v/>
      </c>
    </row>
    <row r="26" spans="1:32" ht="18" customHeight="1" x14ac:dyDescent="0.15">
      <c r="A26" s="160">
        <v>22</v>
      </c>
      <c r="B26" s="161" t="str">
        <f t="shared" si="8"/>
        <v/>
      </c>
      <c r="C26" s="162" t="str">
        <f t="shared" si="6"/>
        <v/>
      </c>
      <c r="D26" s="162" t="str">
        <f t="shared" si="7"/>
        <v/>
      </c>
      <c r="E26" s="163" t="str">
        <f t="shared" si="5"/>
        <v/>
      </c>
      <c r="G26" s="12" t="str">
        <f t="shared" si="3"/>
        <v/>
      </c>
      <c r="J26" s="12">
        <v>24</v>
      </c>
      <c r="K26" s="12" t="str">
        <f t="shared" si="0"/>
        <v/>
      </c>
      <c r="P26" s="12" t="str">
        <f t="shared" si="4"/>
        <v/>
      </c>
      <c r="U26" s="12" t="str">
        <f t="shared" si="9"/>
        <v/>
      </c>
      <c r="V26" s="12" t="str">
        <f t="shared" si="9"/>
        <v/>
      </c>
      <c r="W26" s="12" t="str">
        <f t="shared" si="9"/>
        <v/>
      </c>
      <c r="X26" s="12" t="str">
        <f t="shared" si="9"/>
        <v/>
      </c>
      <c r="Y26" s="12" t="str">
        <f t="shared" si="9"/>
        <v/>
      </c>
      <c r="Z26" s="12" t="str">
        <f t="shared" si="9"/>
        <v/>
      </c>
      <c r="AA26" s="12" t="str">
        <f t="shared" si="9"/>
        <v/>
      </c>
      <c r="AB26" s="12" t="str">
        <f t="shared" si="9"/>
        <v/>
      </c>
      <c r="AC26" s="12" t="str">
        <f t="shared" si="9"/>
        <v/>
      </c>
      <c r="AD26" s="12" t="str">
        <f t="shared" si="9"/>
        <v/>
      </c>
      <c r="AE26" s="12" t="str">
        <f t="shared" si="9"/>
        <v/>
      </c>
      <c r="AF26" s="12" t="str">
        <f t="shared" si="9"/>
        <v/>
      </c>
    </row>
    <row r="27" spans="1:32" ht="18" customHeight="1" x14ac:dyDescent="0.15">
      <c r="A27" s="160">
        <v>23</v>
      </c>
      <c r="B27" s="161" t="str">
        <f t="shared" si="8"/>
        <v/>
      </c>
      <c r="C27" s="162" t="str">
        <f t="shared" si="6"/>
        <v/>
      </c>
      <c r="D27" s="162" t="str">
        <f t="shared" si="7"/>
        <v/>
      </c>
      <c r="E27" s="163" t="str">
        <f t="shared" si="5"/>
        <v/>
      </c>
      <c r="J27" s="12">
        <v>1</v>
      </c>
      <c r="K27" s="12" t="s">
        <v>761</v>
      </c>
      <c r="L27" s="12" t="str">
        <f>仕様書作成!CJ48</f>
        <v>SY70M-38-1A-C6</v>
      </c>
      <c r="M27" s="12" t="str">
        <f>仕様書作成!CM48</f>
        <v/>
      </c>
      <c r="U27" s="12" t="str">
        <f t="shared" ref="U27:AF36" si="10">IF(COUNTIF(U$181:U$186,$L27)=1,"O","")</f>
        <v/>
      </c>
      <c r="V27" s="12" t="str">
        <f t="shared" si="10"/>
        <v/>
      </c>
      <c r="W27" s="12" t="str">
        <f t="shared" si="10"/>
        <v/>
      </c>
      <c r="X27" s="12" t="str">
        <f t="shared" si="10"/>
        <v/>
      </c>
      <c r="Y27" s="12" t="str">
        <f t="shared" si="10"/>
        <v/>
      </c>
      <c r="Z27" s="12" t="str">
        <f t="shared" si="10"/>
        <v/>
      </c>
      <c r="AA27" s="12" t="str">
        <f t="shared" si="10"/>
        <v/>
      </c>
      <c r="AB27" s="12" t="str">
        <f t="shared" si="10"/>
        <v/>
      </c>
      <c r="AC27" s="12" t="str">
        <f t="shared" si="10"/>
        <v/>
      </c>
      <c r="AD27" s="12" t="str">
        <f t="shared" si="10"/>
        <v/>
      </c>
      <c r="AE27" s="12" t="str">
        <f t="shared" si="10"/>
        <v/>
      </c>
      <c r="AF27" s="12" t="str">
        <f t="shared" si="10"/>
        <v/>
      </c>
    </row>
    <row r="28" spans="1:32" ht="18" customHeight="1" x14ac:dyDescent="0.15">
      <c r="A28" s="160">
        <v>24</v>
      </c>
      <c r="B28" s="161" t="str">
        <f t="shared" si="8"/>
        <v/>
      </c>
      <c r="C28" s="162" t="str">
        <f t="shared" si="6"/>
        <v/>
      </c>
      <c r="D28" s="162" t="str">
        <f t="shared" si="7"/>
        <v/>
      </c>
      <c r="E28" s="163" t="str">
        <f t="shared" si="5"/>
        <v/>
      </c>
      <c r="J28" s="12">
        <v>2</v>
      </c>
      <c r="K28" s="12" t="s">
        <v>762</v>
      </c>
      <c r="L28" s="12" t="str">
        <f>仕様書作成!CJ49</f>
        <v>SY70M-38-1A-C8</v>
      </c>
      <c r="M28" s="12" t="str">
        <f>仕様書作成!CM49</f>
        <v/>
      </c>
      <c r="U28" s="12" t="str">
        <f t="shared" si="10"/>
        <v/>
      </c>
      <c r="V28" s="12" t="str">
        <f t="shared" si="10"/>
        <v/>
      </c>
      <c r="W28" s="12" t="str">
        <f t="shared" si="10"/>
        <v/>
      </c>
      <c r="X28" s="12" t="str">
        <f t="shared" si="10"/>
        <v/>
      </c>
      <c r="Y28" s="12" t="str">
        <f t="shared" si="10"/>
        <v/>
      </c>
      <c r="Z28" s="12" t="str">
        <f t="shared" si="10"/>
        <v/>
      </c>
      <c r="AA28" s="12" t="str">
        <f t="shared" si="10"/>
        <v/>
      </c>
      <c r="AB28" s="12" t="str">
        <f t="shared" si="10"/>
        <v/>
      </c>
      <c r="AC28" s="12" t="str">
        <f t="shared" si="10"/>
        <v/>
      </c>
      <c r="AD28" s="12" t="str">
        <f t="shared" si="10"/>
        <v/>
      </c>
      <c r="AE28" s="12" t="str">
        <f t="shared" si="10"/>
        <v/>
      </c>
      <c r="AF28" s="12" t="str">
        <f t="shared" si="10"/>
        <v/>
      </c>
    </row>
    <row r="29" spans="1:32" ht="18" customHeight="1" x14ac:dyDescent="0.15">
      <c r="A29" s="160">
        <v>25</v>
      </c>
      <c r="B29" s="161" t="str">
        <f t="shared" si="8"/>
        <v/>
      </c>
      <c r="C29" s="162" t="str">
        <f t="shared" si="6"/>
        <v/>
      </c>
      <c r="D29" s="162" t="str">
        <f t="shared" si="7"/>
        <v/>
      </c>
      <c r="E29" s="163" t="str">
        <f t="shared" si="5"/>
        <v/>
      </c>
      <c r="J29" s="12">
        <v>3</v>
      </c>
      <c r="K29" s="12" t="s">
        <v>763</v>
      </c>
      <c r="L29" s="12" t="str">
        <f>仕様書作成!CJ50</f>
        <v>SY70M-38-1A-C10</v>
      </c>
      <c r="M29" s="12" t="str">
        <f>仕様書作成!CM50</f>
        <v/>
      </c>
      <c r="U29" s="12" t="str">
        <f t="shared" si="10"/>
        <v/>
      </c>
      <c r="V29" s="12" t="str">
        <f t="shared" si="10"/>
        <v/>
      </c>
      <c r="W29" s="12" t="str">
        <f t="shared" si="10"/>
        <v/>
      </c>
      <c r="X29" s="12" t="str">
        <f t="shared" si="10"/>
        <v/>
      </c>
      <c r="Y29" s="12" t="str">
        <f t="shared" si="10"/>
        <v/>
      </c>
      <c r="Z29" s="12" t="str">
        <f t="shared" si="10"/>
        <v/>
      </c>
      <c r="AA29" s="12" t="str">
        <f t="shared" si="10"/>
        <v/>
      </c>
      <c r="AB29" s="12" t="str">
        <f t="shared" si="10"/>
        <v/>
      </c>
      <c r="AC29" s="12" t="str">
        <f t="shared" si="10"/>
        <v/>
      </c>
      <c r="AD29" s="12" t="str">
        <f t="shared" si="10"/>
        <v/>
      </c>
      <c r="AE29" s="12" t="str">
        <f t="shared" si="10"/>
        <v/>
      </c>
      <c r="AF29" s="12" t="str">
        <f t="shared" si="10"/>
        <v/>
      </c>
    </row>
    <row r="30" spans="1:32" ht="18" customHeight="1" x14ac:dyDescent="0.15">
      <c r="A30" s="160">
        <v>26</v>
      </c>
      <c r="B30" s="161" t="str">
        <f t="shared" si="8"/>
        <v/>
      </c>
      <c r="C30" s="162" t="str">
        <f t="shared" si="6"/>
        <v/>
      </c>
      <c r="D30" s="162" t="str">
        <f t="shared" si="7"/>
        <v/>
      </c>
      <c r="E30" s="163" t="str">
        <f t="shared" si="5"/>
        <v/>
      </c>
      <c r="J30" s="12">
        <v>4</v>
      </c>
      <c r="K30" s="12" t="s">
        <v>764</v>
      </c>
      <c r="L30" s="12" t="str">
        <f>仕様書作成!CJ51</f>
        <v>SY70M-38-1A-C12</v>
      </c>
      <c r="M30" s="12" t="str">
        <f>仕様書作成!CM51</f>
        <v/>
      </c>
      <c r="U30" s="12" t="str">
        <f t="shared" si="10"/>
        <v/>
      </c>
      <c r="V30" s="12" t="str">
        <f t="shared" si="10"/>
        <v/>
      </c>
      <c r="W30" s="12" t="str">
        <f t="shared" si="10"/>
        <v/>
      </c>
      <c r="X30" s="12" t="str">
        <f t="shared" si="10"/>
        <v/>
      </c>
      <c r="Y30" s="12" t="str">
        <f t="shared" si="10"/>
        <v/>
      </c>
      <c r="Z30" s="12" t="str">
        <f t="shared" si="10"/>
        <v/>
      </c>
      <c r="AA30" s="12" t="str">
        <f t="shared" si="10"/>
        <v/>
      </c>
      <c r="AB30" s="12" t="str">
        <f t="shared" si="10"/>
        <v/>
      </c>
      <c r="AC30" s="12" t="str">
        <f t="shared" si="10"/>
        <v/>
      </c>
      <c r="AD30" s="12" t="str">
        <f t="shared" si="10"/>
        <v/>
      </c>
      <c r="AE30" s="12" t="str">
        <f t="shared" si="10"/>
        <v/>
      </c>
      <c r="AF30" s="12" t="str">
        <f t="shared" si="10"/>
        <v/>
      </c>
    </row>
    <row r="31" spans="1:32" ht="18" customHeight="1" x14ac:dyDescent="0.15">
      <c r="A31" s="160">
        <v>27</v>
      </c>
      <c r="B31" s="161" t="str">
        <f t="shared" si="8"/>
        <v/>
      </c>
      <c r="C31" s="162" t="str">
        <f t="shared" si="6"/>
        <v/>
      </c>
      <c r="D31" s="162" t="str">
        <f t="shared" si="7"/>
        <v/>
      </c>
      <c r="E31" s="163" t="str">
        <f t="shared" si="5"/>
        <v/>
      </c>
      <c r="J31" s="12">
        <v>5</v>
      </c>
      <c r="K31" s="12" t="s">
        <v>765</v>
      </c>
      <c r="L31" s="12" t="str">
        <f>仕様書作成!CJ52</f>
        <v>SY70M-38-1A-N7</v>
      </c>
      <c r="M31" s="12" t="str">
        <f>仕様書作成!CM52</f>
        <v/>
      </c>
      <c r="U31" s="12" t="str">
        <f t="shared" si="10"/>
        <v/>
      </c>
      <c r="V31" s="12" t="str">
        <f t="shared" si="10"/>
        <v/>
      </c>
      <c r="W31" s="12" t="str">
        <f t="shared" si="10"/>
        <v/>
      </c>
      <c r="X31" s="12" t="str">
        <f t="shared" si="10"/>
        <v/>
      </c>
      <c r="Y31" s="12" t="str">
        <f t="shared" si="10"/>
        <v/>
      </c>
      <c r="Z31" s="12" t="str">
        <f t="shared" si="10"/>
        <v/>
      </c>
      <c r="AA31" s="12" t="str">
        <f t="shared" si="10"/>
        <v/>
      </c>
      <c r="AB31" s="12" t="str">
        <f t="shared" si="10"/>
        <v/>
      </c>
      <c r="AC31" s="12" t="str">
        <f t="shared" si="10"/>
        <v/>
      </c>
      <c r="AD31" s="12" t="str">
        <f t="shared" si="10"/>
        <v/>
      </c>
      <c r="AE31" s="12" t="str">
        <f t="shared" si="10"/>
        <v/>
      </c>
      <c r="AF31" s="12" t="str">
        <f t="shared" si="10"/>
        <v/>
      </c>
    </row>
    <row r="32" spans="1:32" ht="18" customHeight="1" x14ac:dyDescent="0.15">
      <c r="A32" s="160">
        <v>28</v>
      </c>
      <c r="B32" s="161" t="str">
        <f t="shared" si="8"/>
        <v/>
      </c>
      <c r="C32" s="162" t="str">
        <f t="shared" si="6"/>
        <v/>
      </c>
      <c r="D32" s="162" t="str">
        <f t="shared" si="7"/>
        <v/>
      </c>
      <c r="E32" s="163" t="str">
        <f t="shared" si="5"/>
        <v/>
      </c>
      <c r="J32" s="12">
        <v>6</v>
      </c>
      <c r="K32" s="12" t="s">
        <v>766</v>
      </c>
      <c r="L32" s="12" t="str">
        <f>仕様書作成!CJ53</f>
        <v>SY70M-38-1A-N9</v>
      </c>
      <c r="M32" s="12" t="str">
        <f>仕様書作成!CM53</f>
        <v/>
      </c>
      <c r="U32" s="12" t="str">
        <f t="shared" si="10"/>
        <v/>
      </c>
      <c r="V32" s="12" t="str">
        <f t="shared" si="10"/>
        <v/>
      </c>
      <c r="W32" s="12" t="str">
        <f t="shared" si="10"/>
        <v/>
      </c>
      <c r="X32" s="12" t="str">
        <f t="shared" si="10"/>
        <v/>
      </c>
      <c r="Y32" s="12" t="str">
        <f t="shared" si="10"/>
        <v/>
      </c>
      <c r="Z32" s="12" t="str">
        <f t="shared" si="10"/>
        <v/>
      </c>
      <c r="AA32" s="12" t="str">
        <f t="shared" si="10"/>
        <v/>
      </c>
      <c r="AB32" s="12" t="str">
        <f t="shared" si="10"/>
        <v/>
      </c>
      <c r="AC32" s="12" t="str">
        <f t="shared" si="10"/>
        <v/>
      </c>
      <c r="AD32" s="12" t="str">
        <f t="shared" si="10"/>
        <v/>
      </c>
      <c r="AE32" s="12" t="str">
        <f t="shared" si="10"/>
        <v/>
      </c>
      <c r="AF32" s="12" t="str">
        <f t="shared" si="10"/>
        <v/>
      </c>
    </row>
    <row r="33" spans="1:32" ht="18" customHeight="1" x14ac:dyDescent="0.15">
      <c r="A33" s="160">
        <v>29</v>
      </c>
      <c r="B33" s="161" t="str">
        <f t="shared" si="8"/>
        <v/>
      </c>
      <c r="C33" s="162" t="str">
        <f t="shared" si="6"/>
        <v/>
      </c>
      <c r="D33" s="162" t="str">
        <f t="shared" si="7"/>
        <v/>
      </c>
      <c r="E33" s="163" t="str">
        <f t="shared" si="5"/>
        <v/>
      </c>
      <c r="J33" s="12">
        <v>7</v>
      </c>
      <c r="K33" s="12" t="s">
        <v>767</v>
      </c>
      <c r="L33" s="12" t="str">
        <f>仕様書作成!CJ54</f>
        <v>SY70M-38-1A-N11</v>
      </c>
      <c r="M33" s="12" t="str">
        <f>仕様書作成!CM54</f>
        <v/>
      </c>
      <c r="U33" s="12" t="str">
        <f t="shared" si="10"/>
        <v/>
      </c>
      <c r="V33" s="12" t="str">
        <f t="shared" si="10"/>
        <v/>
      </c>
      <c r="W33" s="12" t="str">
        <f t="shared" si="10"/>
        <v/>
      </c>
      <c r="X33" s="12" t="str">
        <f t="shared" si="10"/>
        <v/>
      </c>
      <c r="Y33" s="12" t="str">
        <f t="shared" si="10"/>
        <v/>
      </c>
      <c r="Z33" s="12" t="str">
        <f t="shared" si="10"/>
        <v/>
      </c>
      <c r="AA33" s="12" t="str">
        <f t="shared" si="10"/>
        <v/>
      </c>
      <c r="AB33" s="12" t="str">
        <f t="shared" si="10"/>
        <v/>
      </c>
      <c r="AC33" s="12" t="str">
        <f t="shared" si="10"/>
        <v/>
      </c>
      <c r="AD33" s="12" t="str">
        <f t="shared" si="10"/>
        <v/>
      </c>
      <c r="AE33" s="12" t="str">
        <f t="shared" si="10"/>
        <v/>
      </c>
      <c r="AF33" s="12" t="str">
        <f t="shared" si="10"/>
        <v/>
      </c>
    </row>
    <row r="34" spans="1:32" ht="18" customHeight="1" x14ac:dyDescent="0.15">
      <c r="A34" s="160">
        <v>30</v>
      </c>
      <c r="B34" s="161" t="str">
        <f t="shared" si="8"/>
        <v/>
      </c>
      <c r="C34" s="162" t="str">
        <f t="shared" si="6"/>
        <v/>
      </c>
      <c r="D34" s="162" t="str">
        <f t="shared" si="7"/>
        <v/>
      </c>
      <c r="E34" s="163" t="str">
        <f t="shared" si="5"/>
        <v/>
      </c>
      <c r="J34" s="12">
        <v>8</v>
      </c>
      <c r="K34" s="12" t="s">
        <v>768</v>
      </c>
      <c r="L34" s="12" t="str">
        <f>仕様書作成!CJ55</f>
        <v>SY70M-38-2A-L6</v>
      </c>
      <c r="M34" s="12" t="str">
        <f>仕様書作成!CM55</f>
        <v/>
      </c>
      <c r="U34" s="12" t="str">
        <f t="shared" si="10"/>
        <v/>
      </c>
      <c r="V34" s="12" t="str">
        <f t="shared" si="10"/>
        <v/>
      </c>
      <c r="W34" s="12" t="str">
        <f t="shared" si="10"/>
        <v/>
      </c>
      <c r="X34" s="12" t="str">
        <f t="shared" si="10"/>
        <v/>
      </c>
      <c r="Y34" s="12" t="str">
        <f t="shared" si="10"/>
        <v/>
      </c>
      <c r="Z34" s="12" t="str">
        <f t="shared" si="10"/>
        <v/>
      </c>
      <c r="AA34" s="12" t="str">
        <f t="shared" si="10"/>
        <v/>
      </c>
      <c r="AB34" s="12" t="str">
        <f t="shared" si="10"/>
        <v/>
      </c>
      <c r="AC34" s="12" t="str">
        <f t="shared" si="10"/>
        <v/>
      </c>
      <c r="AD34" s="12" t="str">
        <f t="shared" si="10"/>
        <v/>
      </c>
      <c r="AE34" s="12" t="str">
        <f t="shared" si="10"/>
        <v/>
      </c>
      <c r="AF34" s="12" t="str">
        <f t="shared" si="10"/>
        <v/>
      </c>
    </row>
    <row r="35" spans="1:32" ht="18" customHeight="1" x14ac:dyDescent="0.15">
      <c r="A35" s="160">
        <v>31</v>
      </c>
      <c r="B35" s="161" t="str">
        <f t="shared" si="8"/>
        <v/>
      </c>
      <c r="C35" s="162" t="str">
        <f t="shared" si="6"/>
        <v/>
      </c>
      <c r="D35" s="162" t="str">
        <f t="shared" si="7"/>
        <v/>
      </c>
      <c r="E35" s="163" t="str">
        <f t="shared" si="5"/>
        <v/>
      </c>
      <c r="J35" s="12">
        <v>9</v>
      </c>
      <c r="K35" s="12" t="s">
        <v>769</v>
      </c>
      <c r="L35" s="12" t="str">
        <f>仕様書作成!CJ57</f>
        <v>SY70M-38-2A-L8</v>
      </c>
      <c r="M35" s="12" t="str">
        <f>仕様書作成!CM57</f>
        <v/>
      </c>
      <c r="U35" s="12" t="str">
        <f t="shared" si="10"/>
        <v/>
      </c>
      <c r="V35" s="12" t="str">
        <f t="shared" si="10"/>
        <v/>
      </c>
      <c r="W35" s="12" t="str">
        <f t="shared" si="10"/>
        <v/>
      </c>
      <c r="X35" s="12" t="str">
        <f t="shared" si="10"/>
        <v/>
      </c>
      <c r="Y35" s="12" t="str">
        <f t="shared" si="10"/>
        <v/>
      </c>
      <c r="Z35" s="12" t="str">
        <f t="shared" si="10"/>
        <v/>
      </c>
      <c r="AA35" s="12" t="str">
        <f t="shared" si="10"/>
        <v/>
      </c>
      <c r="AB35" s="12" t="str">
        <f t="shared" si="10"/>
        <v/>
      </c>
      <c r="AC35" s="12" t="str">
        <f t="shared" si="10"/>
        <v/>
      </c>
      <c r="AD35" s="12" t="str">
        <f t="shared" si="10"/>
        <v/>
      </c>
      <c r="AE35" s="12" t="str">
        <f t="shared" si="10"/>
        <v/>
      </c>
      <c r="AF35" s="12" t="str">
        <f t="shared" si="10"/>
        <v/>
      </c>
    </row>
    <row r="36" spans="1:32" ht="18" customHeight="1" x14ac:dyDescent="0.15">
      <c r="A36" s="160">
        <v>32</v>
      </c>
      <c r="B36" s="161" t="str">
        <f t="shared" si="8"/>
        <v/>
      </c>
      <c r="C36" s="162" t="str">
        <f t="shared" si="6"/>
        <v/>
      </c>
      <c r="D36" s="162" t="str">
        <f t="shared" si="7"/>
        <v/>
      </c>
      <c r="E36" s="163" t="str">
        <f t="shared" si="5"/>
        <v/>
      </c>
      <c r="J36" s="12">
        <v>10</v>
      </c>
      <c r="K36" s="12" t="s">
        <v>770</v>
      </c>
      <c r="L36" s="12" t="str">
        <f>仕様書作成!CJ58</f>
        <v>SY70M-38-2A-L10</v>
      </c>
      <c r="M36" s="12" t="str">
        <f>仕様書作成!CM58</f>
        <v/>
      </c>
      <c r="U36" s="12" t="str">
        <f t="shared" si="10"/>
        <v/>
      </c>
      <c r="V36" s="12" t="str">
        <f t="shared" si="10"/>
        <v/>
      </c>
      <c r="W36" s="12" t="str">
        <f t="shared" si="10"/>
        <v/>
      </c>
      <c r="X36" s="12" t="str">
        <f t="shared" si="10"/>
        <v/>
      </c>
      <c r="Y36" s="12" t="str">
        <f t="shared" si="10"/>
        <v/>
      </c>
      <c r="Z36" s="12" t="str">
        <f t="shared" si="10"/>
        <v/>
      </c>
      <c r="AA36" s="12" t="str">
        <f t="shared" si="10"/>
        <v/>
      </c>
      <c r="AB36" s="12" t="str">
        <f t="shared" si="10"/>
        <v/>
      </c>
      <c r="AC36" s="12" t="str">
        <f t="shared" si="10"/>
        <v/>
      </c>
      <c r="AD36" s="12" t="str">
        <f t="shared" si="10"/>
        <v/>
      </c>
      <c r="AE36" s="12" t="str">
        <f t="shared" si="10"/>
        <v/>
      </c>
      <c r="AF36" s="12" t="str">
        <f t="shared" si="10"/>
        <v/>
      </c>
    </row>
    <row r="37" spans="1:32" ht="18" customHeight="1" x14ac:dyDescent="0.15">
      <c r="A37" s="160">
        <v>33</v>
      </c>
      <c r="B37" s="161" t="str">
        <f t="shared" si="8"/>
        <v/>
      </c>
      <c r="C37" s="162" t="str">
        <f t="shared" si="6"/>
        <v/>
      </c>
      <c r="D37" s="162" t="str">
        <f t="shared" si="7"/>
        <v/>
      </c>
      <c r="E37" s="163" t="str">
        <f t="shared" si="5"/>
        <v/>
      </c>
      <c r="J37" s="12">
        <v>11</v>
      </c>
      <c r="K37" s="12" t="s">
        <v>771</v>
      </c>
      <c r="L37" s="12" t="str">
        <f>仕様書作成!CJ59</f>
        <v>SY70M-38-2A-L12</v>
      </c>
      <c r="M37" s="12" t="str">
        <f>仕様書作成!CM59</f>
        <v/>
      </c>
      <c r="U37" s="12" t="str">
        <f t="shared" ref="U37:AF46" si="11">IF(COUNTIF(U$181:U$186,$L37)=1,"O","")</f>
        <v/>
      </c>
      <c r="V37" s="12" t="str">
        <f t="shared" si="11"/>
        <v/>
      </c>
      <c r="W37" s="12" t="str">
        <f t="shared" si="11"/>
        <v/>
      </c>
      <c r="X37" s="12" t="str">
        <f t="shared" si="11"/>
        <v/>
      </c>
      <c r="Y37" s="12" t="str">
        <f t="shared" si="11"/>
        <v/>
      </c>
      <c r="Z37" s="12" t="str">
        <f t="shared" si="11"/>
        <v/>
      </c>
      <c r="AA37" s="12" t="str">
        <f t="shared" si="11"/>
        <v/>
      </c>
      <c r="AB37" s="12" t="str">
        <f t="shared" si="11"/>
        <v/>
      </c>
      <c r="AC37" s="12" t="str">
        <f t="shared" si="11"/>
        <v/>
      </c>
      <c r="AD37" s="12" t="str">
        <f t="shared" si="11"/>
        <v/>
      </c>
      <c r="AE37" s="12" t="str">
        <f t="shared" si="11"/>
        <v/>
      </c>
      <c r="AF37" s="12" t="str">
        <f t="shared" si="11"/>
        <v/>
      </c>
    </row>
    <row r="38" spans="1:32" ht="18" customHeight="1" x14ac:dyDescent="0.15">
      <c r="A38" s="160">
        <v>34</v>
      </c>
      <c r="B38" s="161" t="str">
        <f t="shared" si="8"/>
        <v/>
      </c>
      <c r="C38" s="162" t="str">
        <f t="shared" si="6"/>
        <v/>
      </c>
      <c r="D38" s="162" t="str">
        <f t="shared" si="7"/>
        <v/>
      </c>
      <c r="E38" s="163" t="str">
        <f t="shared" si="5"/>
        <v/>
      </c>
      <c r="J38" s="12">
        <v>12</v>
      </c>
      <c r="K38" s="12" t="s">
        <v>772</v>
      </c>
      <c r="L38" s="12" t="str">
        <f>仕様書作成!CJ60</f>
        <v>SY70M-38-2A-LN11</v>
      </c>
      <c r="M38" s="12" t="str">
        <f>仕様書作成!CM60</f>
        <v/>
      </c>
      <c r="U38" s="12" t="str">
        <f t="shared" si="11"/>
        <v/>
      </c>
      <c r="V38" s="12" t="str">
        <f t="shared" si="11"/>
        <v/>
      </c>
      <c r="W38" s="12" t="str">
        <f t="shared" si="11"/>
        <v/>
      </c>
      <c r="X38" s="12" t="str">
        <f t="shared" si="11"/>
        <v/>
      </c>
      <c r="Y38" s="12" t="str">
        <f t="shared" si="11"/>
        <v/>
      </c>
      <c r="Z38" s="12" t="str">
        <f t="shared" si="11"/>
        <v/>
      </c>
      <c r="AA38" s="12" t="str">
        <f t="shared" si="11"/>
        <v/>
      </c>
      <c r="AB38" s="12" t="str">
        <f t="shared" si="11"/>
        <v/>
      </c>
      <c r="AC38" s="12" t="str">
        <f t="shared" si="11"/>
        <v/>
      </c>
      <c r="AD38" s="12" t="str">
        <f t="shared" si="11"/>
        <v/>
      </c>
      <c r="AE38" s="12" t="str">
        <f t="shared" si="11"/>
        <v/>
      </c>
      <c r="AF38" s="12" t="str">
        <f t="shared" si="11"/>
        <v/>
      </c>
    </row>
    <row r="39" spans="1:32" ht="18" customHeight="1" x14ac:dyDescent="0.15">
      <c r="A39" s="160">
        <v>35</v>
      </c>
      <c r="B39" s="161" t="str">
        <f t="shared" si="8"/>
        <v/>
      </c>
      <c r="C39" s="162" t="str">
        <f t="shared" si="6"/>
        <v/>
      </c>
      <c r="D39" s="162" t="str">
        <f t="shared" si="7"/>
        <v/>
      </c>
      <c r="E39" s="163" t="str">
        <f t="shared" si="5"/>
        <v/>
      </c>
      <c r="J39" s="12">
        <v>13</v>
      </c>
      <c r="K39" s="12" t="s">
        <v>773</v>
      </c>
      <c r="L39" s="12" t="str">
        <f>仕様書作成!CJ61</f>
        <v>SY70M-38-3A-L6</v>
      </c>
      <c r="M39" s="12" t="str">
        <f>仕様書作成!CM61</f>
        <v/>
      </c>
      <c r="U39" s="12" t="str">
        <f t="shared" si="11"/>
        <v/>
      </c>
      <c r="V39" s="12" t="str">
        <f t="shared" si="11"/>
        <v/>
      </c>
      <c r="W39" s="12" t="str">
        <f t="shared" si="11"/>
        <v/>
      </c>
      <c r="X39" s="12" t="str">
        <f t="shared" si="11"/>
        <v/>
      </c>
      <c r="Y39" s="12" t="str">
        <f t="shared" si="11"/>
        <v/>
      </c>
      <c r="Z39" s="12" t="str">
        <f t="shared" si="11"/>
        <v/>
      </c>
      <c r="AA39" s="12" t="str">
        <f t="shared" si="11"/>
        <v/>
      </c>
      <c r="AB39" s="12" t="str">
        <f t="shared" si="11"/>
        <v/>
      </c>
      <c r="AC39" s="12" t="str">
        <f t="shared" si="11"/>
        <v/>
      </c>
      <c r="AD39" s="12" t="str">
        <f t="shared" si="11"/>
        <v/>
      </c>
      <c r="AE39" s="12" t="str">
        <f t="shared" si="11"/>
        <v/>
      </c>
      <c r="AF39" s="12" t="str">
        <f t="shared" si="11"/>
        <v/>
      </c>
    </row>
    <row r="40" spans="1:32" ht="18" customHeight="1" x14ac:dyDescent="0.15">
      <c r="A40" s="160">
        <v>36</v>
      </c>
      <c r="B40" s="161" t="str">
        <f t="shared" si="8"/>
        <v/>
      </c>
      <c r="C40" s="162" t="str">
        <f t="shared" si="6"/>
        <v/>
      </c>
      <c r="D40" s="162" t="str">
        <f t="shared" si="7"/>
        <v/>
      </c>
      <c r="E40" s="163" t="str">
        <f t="shared" si="5"/>
        <v/>
      </c>
      <c r="J40" s="12">
        <v>14</v>
      </c>
      <c r="K40" s="12" t="s">
        <v>774</v>
      </c>
      <c r="L40" s="12" t="str">
        <f>仕様書作成!CJ62</f>
        <v>SY70M-38-3A-L8</v>
      </c>
      <c r="M40" s="12" t="str">
        <f>仕様書作成!CM62</f>
        <v/>
      </c>
      <c r="U40" s="12" t="str">
        <f t="shared" si="11"/>
        <v/>
      </c>
      <c r="V40" s="12" t="str">
        <f t="shared" si="11"/>
        <v/>
      </c>
      <c r="W40" s="12" t="str">
        <f t="shared" si="11"/>
        <v/>
      </c>
      <c r="X40" s="12" t="str">
        <f t="shared" si="11"/>
        <v/>
      </c>
      <c r="Y40" s="12" t="str">
        <f t="shared" si="11"/>
        <v/>
      </c>
      <c r="Z40" s="12" t="str">
        <f t="shared" si="11"/>
        <v/>
      </c>
      <c r="AA40" s="12" t="str">
        <f t="shared" si="11"/>
        <v/>
      </c>
      <c r="AB40" s="12" t="str">
        <f t="shared" si="11"/>
        <v/>
      </c>
      <c r="AC40" s="12" t="str">
        <f t="shared" si="11"/>
        <v/>
      </c>
      <c r="AD40" s="12" t="str">
        <f t="shared" si="11"/>
        <v/>
      </c>
      <c r="AE40" s="12" t="str">
        <f t="shared" si="11"/>
        <v/>
      </c>
      <c r="AF40" s="12" t="str">
        <f t="shared" si="11"/>
        <v/>
      </c>
    </row>
    <row r="41" spans="1:32" ht="18" customHeight="1" x14ac:dyDescent="0.15">
      <c r="A41" s="363"/>
      <c r="B41" s="366"/>
      <c r="C41" s="214"/>
      <c r="D41" s="214"/>
      <c r="E41" s="367"/>
      <c r="J41" s="12">
        <v>15</v>
      </c>
      <c r="K41" s="12" t="s">
        <v>775</v>
      </c>
      <c r="L41" s="12" t="str">
        <f>仕様書作成!CJ63</f>
        <v>SY70M-38-3A-L10</v>
      </c>
      <c r="M41" s="12" t="str">
        <f>仕様書作成!CM63</f>
        <v/>
      </c>
      <c r="U41" s="12" t="str">
        <f t="shared" si="11"/>
        <v/>
      </c>
      <c r="V41" s="12" t="str">
        <f t="shared" si="11"/>
        <v/>
      </c>
      <c r="W41" s="12" t="str">
        <f t="shared" si="11"/>
        <v/>
      </c>
      <c r="X41" s="12" t="str">
        <f t="shared" si="11"/>
        <v/>
      </c>
      <c r="Y41" s="12" t="str">
        <f t="shared" si="11"/>
        <v/>
      </c>
      <c r="Z41" s="12" t="str">
        <f t="shared" si="11"/>
        <v/>
      </c>
      <c r="AA41" s="12" t="str">
        <f t="shared" si="11"/>
        <v/>
      </c>
      <c r="AB41" s="12" t="str">
        <f t="shared" si="11"/>
        <v/>
      </c>
      <c r="AC41" s="12" t="str">
        <f t="shared" si="11"/>
        <v/>
      </c>
      <c r="AD41" s="12" t="str">
        <f t="shared" si="11"/>
        <v/>
      </c>
      <c r="AE41" s="12" t="str">
        <f t="shared" si="11"/>
        <v/>
      </c>
      <c r="AF41" s="12" t="str">
        <f t="shared" si="11"/>
        <v/>
      </c>
    </row>
    <row r="42" spans="1:32" ht="18" customHeight="1" x14ac:dyDescent="0.15">
      <c r="A42" s="363"/>
      <c r="B42" s="366"/>
      <c r="C42" s="214"/>
      <c r="D42" s="214"/>
      <c r="E42" s="367"/>
      <c r="J42" s="12">
        <v>16</v>
      </c>
      <c r="K42" s="12" t="s">
        <v>776</v>
      </c>
      <c r="L42" s="12" t="str">
        <f>仕様書作成!CJ64</f>
        <v>SY70M-38-3A-L12</v>
      </c>
      <c r="M42" s="12" t="str">
        <f>仕様書作成!CM64</f>
        <v/>
      </c>
      <c r="U42" s="12" t="str">
        <f t="shared" si="11"/>
        <v/>
      </c>
      <c r="V42" s="12" t="str">
        <f t="shared" si="11"/>
        <v/>
      </c>
      <c r="W42" s="12" t="str">
        <f t="shared" si="11"/>
        <v/>
      </c>
      <c r="X42" s="12" t="str">
        <f t="shared" si="11"/>
        <v/>
      </c>
      <c r="Y42" s="12" t="str">
        <f t="shared" si="11"/>
        <v/>
      </c>
      <c r="Z42" s="12" t="str">
        <f t="shared" si="11"/>
        <v/>
      </c>
      <c r="AA42" s="12" t="str">
        <f t="shared" si="11"/>
        <v/>
      </c>
      <c r="AB42" s="12" t="str">
        <f t="shared" si="11"/>
        <v/>
      </c>
      <c r="AC42" s="12" t="str">
        <f t="shared" si="11"/>
        <v/>
      </c>
      <c r="AD42" s="12" t="str">
        <f t="shared" si="11"/>
        <v/>
      </c>
      <c r="AE42" s="12" t="str">
        <f t="shared" si="11"/>
        <v/>
      </c>
      <c r="AF42" s="12" t="str">
        <f t="shared" si="11"/>
        <v/>
      </c>
    </row>
    <row r="43" spans="1:32" ht="18" customHeight="1" x14ac:dyDescent="0.15">
      <c r="A43" s="363"/>
      <c r="B43" s="366"/>
      <c r="C43" s="214"/>
      <c r="D43" s="214"/>
      <c r="E43" s="367"/>
      <c r="J43" s="12">
        <v>17</v>
      </c>
      <c r="K43" s="12" t="s">
        <v>777</v>
      </c>
      <c r="L43" s="12" t="str">
        <f>仕様書作成!CJ65</f>
        <v>SY70M-38-3A-LN11</v>
      </c>
      <c r="M43" s="12" t="str">
        <f>仕様書作成!CM65</f>
        <v/>
      </c>
      <c r="U43" s="12" t="str">
        <f t="shared" si="11"/>
        <v/>
      </c>
      <c r="V43" s="12" t="str">
        <f t="shared" si="11"/>
        <v/>
      </c>
      <c r="W43" s="12" t="str">
        <f t="shared" si="11"/>
        <v/>
      </c>
      <c r="X43" s="12" t="str">
        <f t="shared" si="11"/>
        <v/>
      </c>
      <c r="Y43" s="12" t="str">
        <f t="shared" si="11"/>
        <v/>
      </c>
      <c r="Z43" s="12" t="str">
        <f t="shared" si="11"/>
        <v/>
      </c>
      <c r="AA43" s="12" t="str">
        <f t="shared" si="11"/>
        <v/>
      </c>
      <c r="AB43" s="12" t="str">
        <f t="shared" si="11"/>
        <v/>
      </c>
      <c r="AC43" s="12" t="str">
        <f t="shared" si="11"/>
        <v/>
      </c>
      <c r="AD43" s="12" t="str">
        <f t="shared" si="11"/>
        <v/>
      </c>
      <c r="AE43" s="12" t="str">
        <f t="shared" si="11"/>
        <v/>
      </c>
      <c r="AF43" s="12" t="str">
        <f t="shared" si="11"/>
        <v/>
      </c>
    </row>
    <row r="44" spans="1:32" ht="18" customHeight="1" x14ac:dyDescent="0.15">
      <c r="A44" s="363"/>
      <c r="B44" s="366"/>
      <c r="C44" s="214"/>
      <c r="D44" s="214"/>
      <c r="E44" s="367"/>
      <c r="J44" s="12">
        <v>18</v>
      </c>
      <c r="K44" s="12" t="s">
        <v>778</v>
      </c>
      <c r="L44" s="12" t="str">
        <f>仕様書作成!CJ66</f>
        <v>SY70M-39-1A-C6</v>
      </c>
      <c r="M44" s="12" t="str">
        <f>仕様書作成!CM66</f>
        <v/>
      </c>
      <c r="U44" s="12" t="str">
        <f t="shared" si="11"/>
        <v/>
      </c>
      <c r="V44" s="12" t="str">
        <f t="shared" si="11"/>
        <v/>
      </c>
      <c r="W44" s="12" t="str">
        <f t="shared" si="11"/>
        <v/>
      </c>
      <c r="X44" s="12" t="str">
        <f t="shared" si="11"/>
        <v/>
      </c>
      <c r="Y44" s="12" t="str">
        <f t="shared" si="11"/>
        <v/>
      </c>
      <c r="Z44" s="12" t="str">
        <f t="shared" si="11"/>
        <v/>
      </c>
      <c r="AA44" s="12" t="str">
        <f t="shared" si="11"/>
        <v/>
      </c>
      <c r="AB44" s="12" t="str">
        <f t="shared" si="11"/>
        <v/>
      </c>
      <c r="AC44" s="12" t="str">
        <f t="shared" si="11"/>
        <v/>
      </c>
      <c r="AD44" s="12" t="str">
        <f t="shared" si="11"/>
        <v/>
      </c>
      <c r="AE44" s="12" t="str">
        <f t="shared" si="11"/>
        <v/>
      </c>
      <c r="AF44" s="12" t="str">
        <f t="shared" si="11"/>
        <v/>
      </c>
    </row>
    <row r="45" spans="1:32" ht="18" customHeight="1" x14ac:dyDescent="0.15">
      <c r="A45" s="363"/>
      <c r="B45" s="366"/>
      <c r="C45" s="214"/>
      <c r="D45" s="214"/>
      <c r="E45" s="367"/>
      <c r="J45" s="12">
        <v>19</v>
      </c>
      <c r="K45" s="12" t="s">
        <v>779</v>
      </c>
      <c r="L45" s="12" t="str">
        <f>仕様書作成!CJ67</f>
        <v>SY70M-39-1A-C8</v>
      </c>
      <c r="M45" s="12" t="str">
        <f>仕様書作成!CM67</f>
        <v/>
      </c>
      <c r="U45" s="12" t="str">
        <f t="shared" si="11"/>
        <v/>
      </c>
      <c r="V45" s="12" t="str">
        <f t="shared" si="11"/>
        <v/>
      </c>
      <c r="W45" s="12" t="str">
        <f t="shared" si="11"/>
        <v/>
      </c>
      <c r="X45" s="12" t="str">
        <f t="shared" si="11"/>
        <v/>
      </c>
      <c r="Y45" s="12" t="str">
        <f t="shared" si="11"/>
        <v/>
      </c>
      <c r="Z45" s="12" t="str">
        <f t="shared" si="11"/>
        <v/>
      </c>
      <c r="AA45" s="12" t="str">
        <f t="shared" si="11"/>
        <v/>
      </c>
      <c r="AB45" s="12" t="str">
        <f t="shared" si="11"/>
        <v/>
      </c>
      <c r="AC45" s="12" t="str">
        <f t="shared" si="11"/>
        <v/>
      </c>
      <c r="AD45" s="12" t="str">
        <f t="shared" si="11"/>
        <v/>
      </c>
      <c r="AE45" s="12" t="str">
        <f t="shared" si="11"/>
        <v/>
      </c>
      <c r="AF45" s="12" t="str">
        <f t="shared" si="11"/>
        <v/>
      </c>
    </row>
    <row r="46" spans="1:32" ht="18" customHeight="1" x14ac:dyDescent="0.15">
      <c r="A46" s="363"/>
      <c r="B46" s="366"/>
      <c r="C46" s="214"/>
      <c r="D46" s="214"/>
      <c r="E46" s="367"/>
      <c r="J46" s="12">
        <v>20</v>
      </c>
      <c r="K46" s="12" t="s">
        <v>780</v>
      </c>
      <c r="L46" s="12" t="str">
        <f>仕様書作成!CJ68</f>
        <v>SY70M-39-1A-C10</v>
      </c>
      <c r="M46" s="12" t="str">
        <f>仕様書作成!CM68</f>
        <v/>
      </c>
      <c r="U46" s="12" t="str">
        <f t="shared" si="11"/>
        <v/>
      </c>
      <c r="V46" s="12" t="str">
        <f t="shared" si="11"/>
        <v/>
      </c>
      <c r="W46" s="12" t="str">
        <f t="shared" si="11"/>
        <v/>
      </c>
      <c r="X46" s="12" t="str">
        <f t="shared" si="11"/>
        <v/>
      </c>
      <c r="Y46" s="12" t="str">
        <f t="shared" si="11"/>
        <v/>
      </c>
      <c r="Z46" s="12" t="str">
        <f t="shared" si="11"/>
        <v/>
      </c>
      <c r="AA46" s="12" t="str">
        <f t="shared" si="11"/>
        <v/>
      </c>
      <c r="AB46" s="12" t="str">
        <f t="shared" si="11"/>
        <v/>
      </c>
      <c r="AC46" s="12" t="str">
        <f t="shared" si="11"/>
        <v/>
      </c>
      <c r="AD46" s="12" t="str">
        <f t="shared" si="11"/>
        <v/>
      </c>
      <c r="AE46" s="12" t="str">
        <f t="shared" si="11"/>
        <v/>
      </c>
      <c r="AF46" s="12" t="str">
        <f t="shared" si="11"/>
        <v/>
      </c>
    </row>
    <row r="47" spans="1:32" ht="12.75" customHeight="1" x14ac:dyDescent="0.15">
      <c r="A47" s="363"/>
      <c r="B47" s="368" t="str">
        <f>IF(基本情報!E4="","",基本情報!E4)</f>
        <v/>
      </c>
      <c r="C47" s="368" t="str">
        <f>IF(基本情報!M4="","",基本情報!M4)</f>
        <v/>
      </c>
      <c r="D47" s="784" t="str">
        <f>IF(基本情報!U4="","",基本情報!U4&amp;"　様")</f>
        <v/>
      </c>
      <c r="E47" s="784"/>
      <c r="J47" s="12">
        <v>21</v>
      </c>
      <c r="K47" s="12" t="s">
        <v>781</v>
      </c>
      <c r="L47" s="12" t="str">
        <f>仕様書作成!CJ69</f>
        <v>SY70M-39-1A-C12</v>
      </c>
      <c r="M47" s="12" t="str">
        <f>仕様書作成!CM69</f>
        <v/>
      </c>
      <c r="U47" s="12" t="str">
        <f t="shared" ref="U47:AF60" si="12">IF(COUNTIF(U$181:U$186,$L47)=1,"O","")</f>
        <v/>
      </c>
      <c r="V47" s="12" t="str">
        <f t="shared" si="12"/>
        <v/>
      </c>
      <c r="W47" s="12" t="str">
        <f t="shared" si="12"/>
        <v/>
      </c>
      <c r="X47" s="12" t="str">
        <f t="shared" si="12"/>
        <v/>
      </c>
      <c r="Y47" s="12" t="str">
        <f t="shared" si="12"/>
        <v/>
      </c>
      <c r="Z47" s="12" t="str">
        <f t="shared" si="12"/>
        <v/>
      </c>
      <c r="AA47" s="12" t="str">
        <f t="shared" si="12"/>
        <v/>
      </c>
      <c r="AB47" s="12" t="str">
        <f t="shared" si="12"/>
        <v/>
      </c>
      <c r="AC47" s="12" t="str">
        <f t="shared" si="12"/>
        <v/>
      </c>
      <c r="AD47" s="12" t="str">
        <f t="shared" si="12"/>
        <v/>
      </c>
      <c r="AE47" s="12" t="str">
        <f t="shared" si="12"/>
        <v/>
      </c>
      <c r="AF47" s="12" t="str">
        <f t="shared" si="12"/>
        <v/>
      </c>
    </row>
    <row r="48" spans="1:32" ht="12.75" customHeight="1" x14ac:dyDescent="0.15">
      <c r="A48" s="363"/>
      <c r="B48" s="368" t="str">
        <f>IF(基本情報!E8="","",基本情報!E8)</f>
        <v/>
      </c>
      <c r="C48" s="368" t="str">
        <f>IF(基本情報!M8="","",基本情報!M8)</f>
        <v/>
      </c>
      <c r="D48" s="784" t="str">
        <f>IF(基本情報!U8="","",基本情報!U8)</f>
        <v/>
      </c>
      <c r="E48" s="784"/>
      <c r="J48" s="12">
        <v>22</v>
      </c>
      <c r="K48" s="12" t="s">
        <v>782</v>
      </c>
      <c r="L48" s="12" t="str">
        <f>仕様書作成!CJ70</f>
        <v>SY70M-39-1A-N7</v>
      </c>
      <c r="M48" s="12" t="str">
        <f>仕様書作成!CM70</f>
        <v/>
      </c>
      <c r="U48" s="12" t="str">
        <f t="shared" si="12"/>
        <v/>
      </c>
      <c r="V48" s="12" t="str">
        <f t="shared" si="12"/>
        <v/>
      </c>
      <c r="W48" s="12" t="str">
        <f t="shared" si="12"/>
        <v/>
      </c>
      <c r="X48" s="12" t="str">
        <f t="shared" si="12"/>
        <v/>
      </c>
      <c r="Y48" s="12" t="str">
        <f t="shared" si="12"/>
        <v/>
      </c>
      <c r="Z48" s="12" t="str">
        <f t="shared" si="12"/>
        <v/>
      </c>
      <c r="AA48" s="12" t="str">
        <f t="shared" si="12"/>
        <v/>
      </c>
      <c r="AB48" s="12" t="str">
        <f t="shared" si="12"/>
        <v/>
      </c>
      <c r="AC48" s="12" t="str">
        <f t="shared" si="12"/>
        <v/>
      </c>
      <c r="AD48" s="12" t="str">
        <f t="shared" si="12"/>
        <v/>
      </c>
      <c r="AE48" s="12" t="str">
        <f t="shared" si="12"/>
        <v/>
      </c>
      <c r="AF48" s="12" t="str">
        <f t="shared" si="12"/>
        <v/>
      </c>
    </row>
    <row r="49" spans="1:46" ht="18.75" customHeight="1" x14ac:dyDescent="0.15">
      <c r="A49" s="363"/>
      <c r="B49" s="363"/>
      <c r="C49" s="363"/>
      <c r="D49" s="363"/>
      <c r="E49" s="363"/>
      <c r="J49" s="12">
        <v>23</v>
      </c>
      <c r="K49" s="12" t="s">
        <v>783</v>
      </c>
      <c r="L49" s="12" t="str">
        <f>仕様書作成!CJ71</f>
        <v>SY70M-39-1A-N9</v>
      </c>
      <c r="M49" s="12" t="str">
        <f>仕様書作成!CM71</f>
        <v/>
      </c>
      <c r="U49" s="12" t="str">
        <f t="shared" si="12"/>
        <v/>
      </c>
      <c r="V49" s="12" t="str">
        <f t="shared" si="12"/>
        <v/>
      </c>
      <c r="W49" s="12" t="str">
        <f t="shared" si="12"/>
        <v/>
      </c>
      <c r="X49" s="12" t="str">
        <f t="shared" si="12"/>
        <v/>
      </c>
      <c r="Y49" s="12" t="str">
        <f t="shared" si="12"/>
        <v/>
      </c>
      <c r="Z49" s="12" t="str">
        <f t="shared" si="12"/>
        <v/>
      </c>
      <c r="AA49" s="12" t="str">
        <f t="shared" si="12"/>
        <v/>
      </c>
      <c r="AB49" s="12" t="str">
        <f t="shared" si="12"/>
        <v/>
      </c>
      <c r="AC49" s="12" t="str">
        <f t="shared" si="12"/>
        <v/>
      </c>
      <c r="AD49" s="12" t="str">
        <f t="shared" si="12"/>
        <v/>
      </c>
      <c r="AE49" s="12" t="str">
        <f t="shared" si="12"/>
        <v/>
      </c>
      <c r="AF49" s="12" t="str">
        <f t="shared" si="12"/>
        <v/>
      </c>
    </row>
    <row r="50" spans="1:46" ht="18.75" customHeight="1" x14ac:dyDescent="0.15">
      <c r="A50" s="363"/>
      <c r="B50" s="363"/>
      <c r="C50" s="363"/>
      <c r="D50" s="363"/>
      <c r="E50" s="363"/>
      <c r="J50" s="12">
        <v>24</v>
      </c>
      <c r="K50" s="12" t="s">
        <v>784</v>
      </c>
      <c r="L50" s="12" t="str">
        <f>仕様書作成!CJ72</f>
        <v>SY70M-39-1A-N11</v>
      </c>
      <c r="M50" s="12" t="str">
        <f>仕様書作成!CM72</f>
        <v/>
      </c>
      <c r="U50" s="12" t="str">
        <f t="shared" si="12"/>
        <v/>
      </c>
      <c r="V50" s="12" t="str">
        <f t="shared" si="12"/>
        <v/>
      </c>
      <c r="W50" s="12" t="str">
        <f t="shared" si="12"/>
        <v/>
      </c>
      <c r="X50" s="12" t="str">
        <f t="shared" si="12"/>
        <v/>
      </c>
      <c r="Y50" s="12" t="str">
        <f t="shared" si="12"/>
        <v/>
      </c>
      <c r="Z50" s="12" t="str">
        <f t="shared" si="12"/>
        <v/>
      </c>
      <c r="AA50" s="12" t="str">
        <f t="shared" si="12"/>
        <v/>
      </c>
      <c r="AB50" s="12" t="str">
        <f t="shared" si="12"/>
        <v/>
      </c>
      <c r="AC50" s="12" t="str">
        <f t="shared" si="12"/>
        <v/>
      </c>
      <c r="AD50" s="12" t="str">
        <f t="shared" si="12"/>
        <v/>
      </c>
      <c r="AE50" s="12" t="str">
        <f t="shared" si="12"/>
        <v/>
      </c>
      <c r="AF50" s="12" t="str">
        <f t="shared" si="12"/>
        <v/>
      </c>
    </row>
    <row r="51" spans="1:46" ht="18.75" customHeight="1" x14ac:dyDescent="0.15">
      <c r="A51" s="363"/>
      <c r="B51" s="363"/>
      <c r="C51" s="363"/>
      <c r="D51" s="363"/>
      <c r="E51" s="363"/>
      <c r="J51" s="12">
        <v>25</v>
      </c>
      <c r="K51" s="12" t="s">
        <v>785</v>
      </c>
      <c r="L51" s="12" t="str">
        <f>仕様書作成!CJ73</f>
        <v>SY70M-39-2A-L6</v>
      </c>
      <c r="M51" s="12" t="str">
        <f>仕様書作成!CM73</f>
        <v/>
      </c>
      <c r="U51" s="12" t="str">
        <f t="shared" si="12"/>
        <v/>
      </c>
      <c r="V51" s="12" t="str">
        <f t="shared" si="12"/>
        <v/>
      </c>
      <c r="W51" s="12" t="str">
        <f t="shared" si="12"/>
        <v/>
      </c>
      <c r="X51" s="12" t="str">
        <f t="shared" si="12"/>
        <v/>
      </c>
      <c r="Y51" s="12" t="str">
        <f t="shared" si="12"/>
        <v/>
      </c>
      <c r="Z51" s="12" t="str">
        <f t="shared" si="12"/>
        <v/>
      </c>
      <c r="AA51" s="12" t="str">
        <f t="shared" si="12"/>
        <v/>
      </c>
      <c r="AB51" s="12" t="str">
        <f t="shared" si="12"/>
        <v/>
      </c>
      <c r="AC51" s="12" t="str">
        <f t="shared" si="12"/>
        <v/>
      </c>
      <c r="AD51" s="12" t="str">
        <f t="shared" si="12"/>
        <v/>
      </c>
      <c r="AE51" s="12" t="str">
        <f t="shared" si="12"/>
        <v/>
      </c>
      <c r="AF51" s="12" t="str">
        <f t="shared" si="12"/>
        <v/>
      </c>
    </row>
    <row r="52" spans="1:46" ht="18.75" customHeight="1" x14ac:dyDescent="0.15">
      <c r="A52" s="363"/>
      <c r="B52" s="363"/>
      <c r="C52" s="363"/>
      <c r="D52" s="363"/>
      <c r="E52" s="363"/>
      <c r="J52" s="12">
        <v>26</v>
      </c>
      <c r="K52" s="12" t="s">
        <v>786</v>
      </c>
      <c r="L52" s="12" t="str">
        <f>仕様書作成!CJ74</f>
        <v>SY70M-39-2A-L8</v>
      </c>
      <c r="M52" s="12" t="str">
        <f>仕様書作成!CM74</f>
        <v/>
      </c>
      <c r="U52" s="12" t="str">
        <f t="shared" si="12"/>
        <v/>
      </c>
      <c r="V52" s="12" t="str">
        <f t="shared" si="12"/>
        <v/>
      </c>
      <c r="W52" s="12" t="str">
        <f t="shared" si="12"/>
        <v/>
      </c>
      <c r="X52" s="12" t="str">
        <f t="shared" si="12"/>
        <v/>
      </c>
      <c r="Y52" s="12" t="str">
        <f t="shared" si="12"/>
        <v/>
      </c>
      <c r="Z52" s="12" t="str">
        <f t="shared" si="12"/>
        <v/>
      </c>
      <c r="AA52" s="12" t="str">
        <f t="shared" si="12"/>
        <v/>
      </c>
      <c r="AB52" s="12" t="str">
        <f t="shared" si="12"/>
        <v/>
      </c>
      <c r="AC52" s="12" t="str">
        <f t="shared" si="12"/>
        <v/>
      </c>
      <c r="AD52" s="12" t="str">
        <f t="shared" si="12"/>
        <v/>
      </c>
      <c r="AE52" s="12" t="str">
        <f t="shared" si="12"/>
        <v/>
      </c>
      <c r="AF52" s="12" t="str">
        <f t="shared" si="12"/>
        <v/>
      </c>
    </row>
    <row r="53" spans="1:46" ht="18.75" customHeight="1" x14ac:dyDescent="0.15">
      <c r="A53" s="363"/>
      <c r="B53" s="363"/>
      <c r="C53" s="363"/>
      <c r="D53" s="363"/>
      <c r="E53" s="363"/>
      <c r="J53" s="12">
        <v>27</v>
      </c>
      <c r="K53" s="12" t="s">
        <v>787</v>
      </c>
      <c r="L53" s="12" t="str">
        <f>仕様書作成!CJ75</f>
        <v>SY70M-39-2A-L10</v>
      </c>
      <c r="M53" s="12" t="str">
        <f>仕様書作成!CM75</f>
        <v/>
      </c>
      <c r="U53" s="12" t="str">
        <f t="shared" si="12"/>
        <v/>
      </c>
      <c r="V53" s="12" t="str">
        <f t="shared" si="12"/>
        <v/>
      </c>
      <c r="W53" s="12" t="str">
        <f t="shared" si="12"/>
        <v/>
      </c>
      <c r="X53" s="12" t="str">
        <f t="shared" si="12"/>
        <v/>
      </c>
      <c r="Y53" s="12" t="str">
        <f t="shared" si="12"/>
        <v/>
      </c>
      <c r="Z53" s="12" t="str">
        <f t="shared" si="12"/>
        <v/>
      </c>
      <c r="AA53" s="12" t="str">
        <f t="shared" si="12"/>
        <v/>
      </c>
      <c r="AB53" s="12" t="str">
        <f t="shared" si="12"/>
        <v/>
      </c>
      <c r="AC53" s="12" t="str">
        <f t="shared" si="12"/>
        <v/>
      </c>
      <c r="AD53" s="12" t="str">
        <f t="shared" si="12"/>
        <v/>
      </c>
      <c r="AE53" s="12" t="str">
        <f t="shared" si="12"/>
        <v/>
      </c>
      <c r="AF53" s="12" t="str">
        <f t="shared" si="12"/>
        <v/>
      </c>
    </row>
    <row r="54" spans="1:46" ht="18.75" customHeight="1" x14ac:dyDescent="0.15">
      <c r="A54" s="363"/>
      <c r="B54" s="363"/>
      <c r="C54" s="363"/>
      <c r="D54" s="363"/>
      <c r="E54" s="363"/>
      <c r="J54" s="12">
        <v>28</v>
      </c>
      <c r="K54" s="12" t="s">
        <v>788</v>
      </c>
      <c r="L54" s="12" t="str">
        <f>仕様書作成!CJ76</f>
        <v>SY70M-39-2A-L12</v>
      </c>
      <c r="M54" s="12" t="str">
        <f>仕様書作成!CM76</f>
        <v/>
      </c>
      <c r="U54" s="12" t="str">
        <f t="shared" si="12"/>
        <v/>
      </c>
      <c r="V54" s="12" t="str">
        <f t="shared" si="12"/>
        <v/>
      </c>
      <c r="W54" s="12" t="str">
        <f t="shared" si="12"/>
        <v/>
      </c>
      <c r="X54" s="12" t="str">
        <f t="shared" si="12"/>
        <v/>
      </c>
      <c r="Y54" s="12" t="str">
        <f t="shared" si="12"/>
        <v/>
      </c>
      <c r="Z54" s="12" t="str">
        <f t="shared" si="12"/>
        <v/>
      </c>
      <c r="AA54" s="12" t="str">
        <f t="shared" si="12"/>
        <v/>
      </c>
      <c r="AB54" s="12" t="str">
        <f t="shared" si="12"/>
        <v/>
      </c>
      <c r="AC54" s="12" t="str">
        <f t="shared" si="12"/>
        <v/>
      </c>
      <c r="AD54" s="12" t="str">
        <f t="shared" si="12"/>
        <v/>
      </c>
      <c r="AE54" s="12" t="str">
        <f t="shared" si="12"/>
        <v/>
      </c>
      <c r="AF54" s="12" t="str">
        <f t="shared" si="12"/>
        <v/>
      </c>
    </row>
    <row r="55" spans="1:46" ht="18.75" customHeight="1" x14ac:dyDescent="0.15">
      <c r="A55" s="363"/>
      <c r="B55" s="363"/>
      <c r="C55" s="363"/>
      <c r="D55" s="363"/>
      <c r="E55" s="363"/>
      <c r="J55" s="12">
        <v>29</v>
      </c>
      <c r="K55" s="12" t="s">
        <v>789</v>
      </c>
      <c r="L55" s="12" t="str">
        <f>仕様書作成!CJ77</f>
        <v>SY70M-39-2A-LN11</v>
      </c>
      <c r="M55" s="12" t="str">
        <f>仕様書作成!CM77</f>
        <v/>
      </c>
      <c r="U55" s="12" t="str">
        <f t="shared" si="12"/>
        <v/>
      </c>
      <c r="V55" s="12" t="str">
        <f t="shared" si="12"/>
        <v/>
      </c>
      <c r="W55" s="12" t="str">
        <f t="shared" si="12"/>
        <v/>
      </c>
      <c r="X55" s="12" t="str">
        <f t="shared" si="12"/>
        <v/>
      </c>
      <c r="Y55" s="12" t="str">
        <f t="shared" si="12"/>
        <v/>
      </c>
      <c r="Z55" s="12" t="str">
        <f t="shared" si="12"/>
        <v/>
      </c>
      <c r="AA55" s="12" t="str">
        <f t="shared" si="12"/>
        <v/>
      </c>
      <c r="AB55" s="12" t="str">
        <f t="shared" si="12"/>
        <v/>
      </c>
      <c r="AC55" s="12" t="str">
        <f t="shared" si="12"/>
        <v/>
      </c>
      <c r="AD55" s="12" t="str">
        <f t="shared" si="12"/>
        <v/>
      </c>
      <c r="AE55" s="12" t="str">
        <f t="shared" si="12"/>
        <v/>
      </c>
      <c r="AF55" s="12" t="str">
        <f t="shared" si="12"/>
        <v/>
      </c>
    </row>
    <row r="56" spans="1:46" ht="18.75" customHeight="1" x14ac:dyDescent="0.15">
      <c r="A56" s="363"/>
      <c r="B56" s="363"/>
      <c r="C56" s="363"/>
      <c r="D56" s="363"/>
      <c r="E56" s="363"/>
      <c r="J56" s="12">
        <v>30</v>
      </c>
      <c r="K56" s="12" t="s">
        <v>790</v>
      </c>
      <c r="L56" s="12" t="str">
        <f>仕様書作成!CJ78</f>
        <v>SY70M-39-3A-L6</v>
      </c>
      <c r="M56" s="12" t="str">
        <f>仕様書作成!CM78</f>
        <v/>
      </c>
      <c r="U56" s="12" t="str">
        <f t="shared" si="12"/>
        <v/>
      </c>
      <c r="V56" s="12" t="str">
        <f t="shared" si="12"/>
        <v/>
      </c>
      <c r="W56" s="12" t="str">
        <f t="shared" si="12"/>
        <v/>
      </c>
      <c r="X56" s="12" t="str">
        <f t="shared" si="12"/>
        <v/>
      </c>
      <c r="Y56" s="12" t="str">
        <f t="shared" si="12"/>
        <v/>
      </c>
      <c r="Z56" s="12" t="str">
        <f t="shared" si="12"/>
        <v/>
      </c>
      <c r="AA56" s="12" t="str">
        <f t="shared" si="12"/>
        <v/>
      </c>
      <c r="AB56" s="12" t="str">
        <f t="shared" si="12"/>
        <v/>
      </c>
      <c r="AC56" s="12" t="str">
        <f t="shared" si="12"/>
        <v/>
      </c>
      <c r="AD56" s="12" t="str">
        <f t="shared" si="12"/>
        <v/>
      </c>
      <c r="AE56" s="12" t="str">
        <f t="shared" si="12"/>
        <v/>
      </c>
      <c r="AF56" s="12" t="str">
        <f t="shared" si="12"/>
        <v/>
      </c>
    </row>
    <row r="57" spans="1:46" ht="18.75" customHeight="1" x14ac:dyDescent="0.15">
      <c r="A57" s="363"/>
      <c r="B57" s="363"/>
      <c r="C57" s="363"/>
      <c r="D57" s="363"/>
      <c r="E57" s="363"/>
      <c r="J57" s="12">
        <v>31</v>
      </c>
      <c r="K57" s="12" t="s">
        <v>791</v>
      </c>
      <c r="L57" s="12" t="str">
        <f>仕様書作成!CJ79</f>
        <v>SY70M-39-3A-L8</v>
      </c>
      <c r="M57" s="12" t="str">
        <f>仕様書作成!CM79</f>
        <v/>
      </c>
      <c r="U57" s="12" t="str">
        <f t="shared" si="12"/>
        <v/>
      </c>
      <c r="V57" s="12" t="str">
        <f t="shared" si="12"/>
        <v/>
      </c>
      <c r="W57" s="12" t="str">
        <f t="shared" si="12"/>
        <v/>
      </c>
      <c r="X57" s="12" t="str">
        <f t="shared" si="12"/>
        <v/>
      </c>
      <c r="Y57" s="12" t="str">
        <f t="shared" si="12"/>
        <v/>
      </c>
      <c r="Z57" s="12" t="str">
        <f t="shared" si="12"/>
        <v/>
      </c>
      <c r="AA57" s="12" t="str">
        <f t="shared" si="12"/>
        <v/>
      </c>
      <c r="AB57" s="12" t="str">
        <f t="shared" si="12"/>
        <v/>
      </c>
      <c r="AC57" s="12" t="str">
        <f t="shared" si="12"/>
        <v/>
      </c>
      <c r="AD57" s="12" t="str">
        <f t="shared" si="12"/>
        <v/>
      </c>
      <c r="AE57" s="12" t="str">
        <f t="shared" si="12"/>
        <v/>
      </c>
      <c r="AF57" s="12" t="str">
        <f t="shared" si="12"/>
        <v/>
      </c>
    </row>
    <row r="58" spans="1:46" ht="18.75" customHeight="1" x14ac:dyDescent="0.15">
      <c r="A58" s="363"/>
      <c r="B58" s="363"/>
      <c r="C58" s="363"/>
      <c r="D58" s="363"/>
      <c r="E58" s="363"/>
      <c r="J58" s="12">
        <v>32</v>
      </c>
      <c r="K58" s="12" t="s">
        <v>792</v>
      </c>
      <c r="L58" s="12" t="str">
        <f>仕様書作成!CJ80</f>
        <v>SY70M-39-3A-L10</v>
      </c>
      <c r="M58" s="12" t="str">
        <f>仕様書作成!CM80</f>
        <v/>
      </c>
      <c r="U58" s="12" t="str">
        <f t="shared" si="12"/>
        <v/>
      </c>
      <c r="V58" s="12" t="str">
        <f t="shared" si="12"/>
        <v/>
      </c>
      <c r="W58" s="12" t="str">
        <f t="shared" si="12"/>
        <v/>
      </c>
      <c r="X58" s="12" t="str">
        <f t="shared" si="12"/>
        <v/>
      </c>
      <c r="Y58" s="12" t="str">
        <f t="shared" si="12"/>
        <v/>
      </c>
      <c r="Z58" s="12" t="str">
        <f t="shared" si="12"/>
        <v/>
      </c>
      <c r="AA58" s="12" t="str">
        <f t="shared" si="12"/>
        <v/>
      </c>
      <c r="AB58" s="12" t="str">
        <f t="shared" si="12"/>
        <v/>
      </c>
      <c r="AC58" s="12" t="str">
        <f t="shared" si="12"/>
        <v/>
      </c>
      <c r="AD58" s="12" t="str">
        <f t="shared" si="12"/>
        <v/>
      </c>
      <c r="AE58" s="12" t="str">
        <f t="shared" si="12"/>
        <v/>
      </c>
      <c r="AF58" s="12" t="str">
        <f t="shared" si="12"/>
        <v/>
      </c>
    </row>
    <row r="59" spans="1:46" ht="18.75" customHeight="1" x14ac:dyDescent="0.15">
      <c r="A59" s="363"/>
      <c r="B59" s="363"/>
      <c r="C59" s="363"/>
      <c r="D59" s="363"/>
      <c r="E59" s="363"/>
      <c r="J59" s="12">
        <v>33</v>
      </c>
      <c r="K59" s="12" t="s">
        <v>793</v>
      </c>
      <c r="L59" s="12" t="str">
        <f>仕様書作成!CJ81</f>
        <v>SY70M-39-3A-L12</v>
      </c>
      <c r="M59" s="12" t="str">
        <f>仕様書作成!CM81</f>
        <v/>
      </c>
      <c r="U59" s="12" t="str">
        <f t="shared" si="12"/>
        <v/>
      </c>
      <c r="V59" s="12" t="str">
        <f t="shared" si="12"/>
        <v/>
      </c>
      <c r="W59" s="12" t="str">
        <f t="shared" si="12"/>
        <v/>
      </c>
      <c r="X59" s="12" t="str">
        <f t="shared" si="12"/>
        <v/>
      </c>
      <c r="Y59" s="12" t="str">
        <f t="shared" si="12"/>
        <v/>
      </c>
      <c r="Z59" s="12" t="str">
        <f t="shared" si="12"/>
        <v/>
      </c>
      <c r="AA59" s="12" t="str">
        <f t="shared" si="12"/>
        <v/>
      </c>
      <c r="AB59" s="12" t="str">
        <f t="shared" si="12"/>
        <v/>
      </c>
      <c r="AC59" s="12" t="str">
        <f t="shared" si="12"/>
        <v/>
      </c>
      <c r="AD59" s="12" t="str">
        <f t="shared" si="12"/>
        <v/>
      </c>
      <c r="AE59" s="12" t="str">
        <f t="shared" si="12"/>
        <v/>
      </c>
      <c r="AF59" s="12" t="str">
        <f t="shared" si="12"/>
        <v/>
      </c>
    </row>
    <row r="60" spans="1:46" ht="18.75" customHeight="1" x14ac:dyDescent="0.15">
      <c r="A60" s="363"/>
      <c r="B60" s="363"/>
      <c r="C60" s="363"/>
      <c r="D60" s="363"/>
      <c r="E60" s="363"/>
      <c r="J60" s="12">
        <v>34</v>
      </c>
      <c r="K60" s="12" t="s">
        <v>794</v>
      </c>
      <c r="L60" s="12" t="str">
        <f>仕様書作成!CJ82</f>
        <v>SY70M-39-3A-LN11</v>
      </c>
      <c r="M60" s="12" t="str">
        <f>仕様書作成!CM82</f>
        <v/>
      </c>
      <c r="U60" s="12" t="str">
        <f t="shared" si="12"/>
        <v/>
      </c>
      <c r="V60" s="12" t="str">
        <f t="shared" si="12"/>
        <v/>
      </c>
      <c r="W60" s="12" t="str">
        <f t="shared" si="12"/>
        <v/>
      </c>
      <c r="X60" s="12" t="str">
        <f t="shared" si="12"/>
        <v/>
      </c>
      <c r="Y60" s="12" t="str">
        <f t="shared" si="12"/>
        <v/>
      </c>
      <c r="Z60" s="12" t="str">
        <f t="shared" si="12"/>
        <v/>
      </c>
      <c r="AA60" s="12" t="str">
        <f t="shared" si="12"/>
        <v/>
      </c>
      <c r="AB60" s="12" t="str">
        <f t="shared" si="12"/>
        <v/>
      </c>
      <c r="AC60" s="12" t="str">
        <f t="shared" si="12"/>
        <v/>
      </c>
      <c r="AD60" s="12" t="str">
        <f t="shared" si="12"/>
        <v/>
      </c>
      <c r="AE60" s="12" t="str">
        <f t="shared" si="12"/>
        <v/>
      </c>
      <c r="AF60" s="12" t="str">
        <f t="shared" si="12"/>
        <v/>
      </c>
    </row>
    <row r="61" spans="1:46" ht="18.75" customHeight="1" x14ac:dyDescent="0.15">
      <c r="A61" s="363"/>
      <c r="B61" s="363"/>
      <c r="C61" s="363"/>
      <c r="D61" s="363"/>
      <c r="E61" s="363"/>
      <c r="J61" s="12">
        <v>35</v>
      </c>
      <c r="K61" s="12" t="s">
        <v>171</v>
      </c>
      <c r="L61" s="12" t="s">
        <v>642</v>
      </c>
      <c r="M61" s="12" t="str">
        <f>仕様書作成!AP45</f>
        <v/>
      </c>
      <c r="U61" s="12" t="str">
        <f t="shared" ref="U61:AF62" si="13">U194</f>
        <v/>
      </c>
      <c r="V61" s="12" t="str">
        <f t="shared" si="13"/>
        <v/>
      </c>
      <c r="W61" s="12" t="str">
        <f t="shared" si="13"/>
        <v/>
      </c>
      <c r="X61" s="12" t="str">
        <f t="shared" si="13"/>
        <v/>
      </c>
      <c r="Y61" s="12" t="str">
        <f t="shared" si="13"/>
        <v/>
      </c>
      <c r="Z61" s="12" t="str">
        <f t="shared" si="13"/>
        <v/>
      </c>
      <c r="AA61" s="12" t="str">
        <f t="shared" si="13"/>
        <v/>
      </c>
      <c r="AB61" s="12" t="str">
        <f t="shared" si="13"/>
        <v/>
      </c>
      <c r="AC61" s="12" t="str">
        <f t="shared" si="13"/>
        <v/>
      </c>
      <c r="AD61" s="12" t="str">
        <f t="shared" si="13"/>
        <v/>
      </c>
      <c r="AE61" s="12" t="str">
        <f t="shared" si="13"/>
        <v/>
      </c>
      <c r="AF61" s="12" t="str">
        <f t="shared" si="13"/>
        <v/>
      </c>
    </row>
    <row r="62" spans="1:46" ht="18.75" customHeight="1" x14ac:dyDescent="0.15">
      <c r="A62" s="363"/>
      <c r="B62" s="363"/>
      <c r="C62" s="363"/>
      <c r="D62" s="363"/>
      <c r="E62" s="363"/>
      <c r="J62" s="12">
        <v>36</v>
      </c>
      <c r="K62" s="12" t="s">
        <v>172</v>
      </c>
      <c r="L62" s="12" t="s">
        <v>643</v>
      </c>
      <c r="M62" s="12" t="str">
        <f>仕様書作成!AP47</f>
        <v/>
      </c>
      <c r="U62" s="12" t="str">
        <f t="shared" si="13"/>
        <v/>
      </c>
      <c r="V62" s="12" t="str">
        <f t="shared" si="13"/>
        <v/>
      </c>
      <c r="W62" s="12" t="str">
        <f t="shared" si="13"/>
        <v/>
      </c>
      <c r="X62" s="12" t="str">
        <f t="shared" si="13"/>
        <v/>
      </c>
      <c r="Y62" s="12" t="str">
        <f t="shared" si="13"/>
        <v/>
      </c>
      <c r="Z62" s="12" t="str">
        <f t="shared" si="13"/>
        <v/>
      </c>
      <c r="AA62" s="12" t="str">
        <f t="shared" si="13"/>
        <v/>
      </c>
      <c r="AB62" s="12" t="str">
        <f t="shared" si="13"/>
        <v/>
      </c>
      <c r="AC62" s="12" t="str">
        <f t="shared" si="13"/>
        <v/>
      </c>
      <c r="AD62" s="12" t="str">
        <f t="shared" si="13"/>
        <v/>
      </c>
      <c r="AE62" s="12" t="str">
        <f t="shared" si="13"/>
        <v/>
      </c>
      <c r="AF62" s="12" t="str">
        <f t="shared" si="13"/>
        <v/>
      </c>
      <c r="AS62" s="12" t="str">
        <f>IF(仕様書作成!DQ81="","",仕様書作成!DQ81&amp;",")</f>
        <v/>
      </c>
      <c r="AT62" s="12" t="str">
        <f>仕様書作成!DR81</f>
        <v/>
      </c>
    </row>
    <row r="63" spans="1:46" ht="12.75" customHeight="1" x14ac:dyDescent="0.15">
      <c r="A63" s="363"/>
      <c r="B63" s="363"/>
      <c r="C63" s="363"/>
      <c r="D63" s="363"/>
      <c r="E63" s="363"/>
    </row>
    <row r="64" spans="1:46" ht="12.75" customHeight="1" x14ac:dyDescent="0.15">
      <c r="A64" s="363"/>
      <c r="B64" s="363"/>
      <c r="C64" s="363"/>
      <c r="D64" s="363"/>
      <c r="E64" s="363"/>
    </row>
    <row r="65" spans="1:47" ht="12.75" customHeight="1" x14ac:dyDescent="0.15">
      <c r="A65" s="363"/>
      <c r="B65" s="363"/>
      <c r="C65" s="363"/>
      <c r="D65" s="363"/>
      <c r="E65" s="363"/>
    </row>
    <row r="66" spans="1:47" ht="12.75" customHeight="1" x14ac:dyDescent="0.15">
      <c r="A66" s="363"/>
      <c r="B66" s="363"/>
      <c r="C66" s="363"/>
      <c r="D66" s="363"/>
      <c r="E66" s="363"/>
    </row>
    <row r="67" spans="1:47" ht="12.75" customHeight="1" x14ac:dyDescent="0.15">
      <c r="A67" s="363"/>
      <c r="B67" s="363"/>
      <c r="C67" s="363"/>
      <c r="D67" s="363"/>
      <c r="E67" s="363"/>
    </row>
    <row r="68" spans="1:47" ht="12.75" customHeight="1" x14ac:dyDescent="0.15">
      <c r="A68" s="363"/>
      <c r="B68" s="363"/>
      <c r="C68" s="363"/>
      <c r="D68" s="363"/>
      <c r="E68" s="363"/>
      <c r="J68" s="12">
        <v>37</v>
      </c>
      <c r="K68" s="12" t="s">
        <v>475</v>
      </c>
      <c r="L68" s="12" t="str">
        <f>仕様書作成!CJ87</f>
        <v>SY70M-M1-P</v>
      </c>
      <c r="M68" s="12" t="str">
        <f>仕様書作成!CM87</f>
        <v/>
      </c>
      <c r="U68" s="12" t="str">
        <f t="shared" ref="U68:AF76" si="14">IF(COUNTIF(U$188,$L68)=1,"O","")</f>
        <v/>
      </c>
      <c r="V68" s="12" t="str">
        <f t="shared" si="14"/>
        <v/>
      </c>
      <c r="W68" s="12" t="str">
        <f t="shared" si="14"/>
        <v/>
      </c>
      <c r="X68" s="12" t="str">
        <f t="shared" si="14"/>
        <v/>
      </c>
      <c r="Y68" s="12" t="str">
        <f t="shared" si="14"/>
        <v/>
      </c>
      <c r="Z68" s="12" t="str">
        <f t="shared" si="14"/>
        <v/>
      </c>
      <c r="AA68" s="12" t="str">
        <f t="shared" si="14"/>
        <v/>
      </c>
      <c r="AB68" s="12" t="str">
        <f t="shared" si="14"/>
        <v/>
      </c>
      <c r="AC68" s="12" t="str">
        <f t="shared" si="14"/>
        <v/>
      </c>
      <c r="AD68" s="12" t="str">
        <f t="shared" si="14"/>
        <v/>
      </c>
      <c r="AE68" s="12" t="str">
        <f t="shared" si="14"/>
        <v/>
      </c>
      <c r="AF68" s="12" t="str">
        <f t="shared" si="14"/>
        <v/>
      </c>
    </row>
    <row r="69" spans="1:47" ht="12.75" customHeight="1" x14ac:dyDescent="0.15">
      <c r="A69" s="363"/>
      <c r="B69" s="363"/>
      <c r="C69" s="363"/>
      <c r="D69" s="363"/>
      <c r="E69" s="363"/>
      <c r="J69" s="12">
        <v>38</v>
      </c>
      <c r="K69" s="12" t="s">
        <v>476</v>
      </c>
      <c r="L69" s="12" t="str">
        <f>仕様書作成!CJ88</f>
        <v>SY70M-M1-A1</v>
      </c>
      <c r="M69" s="12" t="str">
        <f>仕様書作成!CM88</f>
        <v/>
      </c>
      <c r="U69" s="12" t="str">
        <f t="shared" si="14"/>
        <v/>
      </c>
      <c r="V69" s="12" t="str">
        <f t="shared" si="14"/>
        <v/>
      </c>
      <c r="W69" s="12" t="str">
        <f t="shared" si="14"/>
        <v/>
      </c>
      <c r="X69" s="12" t="str">
        <f t="shared" si="14"/>
        <v/>
      </c>
      <c r="Y69" s="12" t="str">
        <f t="shared" si="14"/>
        <v/>
      </c>
      <c r="Z69" s="12" t="str">
        <f t="shared" si="14"/>
        <v/>
      </c>
      <c r="AA69" s="12" t="str">
        <f t="shared" si="14"/>
        <v/>
      </c>
      <c r="AB69" s="12" t="str">
        <f t="shared" si="14"/>
        <v/>
      </c>
      <c r="AC69" s="12" t="str">
        <f t="shared" si="14"/>
        <v/>
      </c>
      <c r="AD69" s="12" t="str">
        <f t="shared" si="14"/>
        <v/>
      </c>
      <c r="AE69" s="12" t="str">
        <f t="shared" si="14"/>
        <v/>
      </c>
      <c r="AF69" s="12" t="str">
        <f t="shared" si="14"/>
        <v/>
      </c>
    </row>
    <row r="70" spans="1:47" ht="12.75" customHeight="1" x14ac:dyDescent="0.15">
      <c r="A70" s="363"/>
      <c r="B70" s="363"/>
      <c r="C70" s="363"/>
      <c r="D70" s="363"/>
      <c r="E70" s="363"/>
      <c r="J70" s="12">
        <v>39</v>
      </c>
      <c r="K70" s="12" t="s">
        <v>477</v>
      </c>
      <c r="L70" s="12" t="str">
        <f>仕様書作成!CJ89</f>
        <v>SY70M-M1-B1</v>
      </c>
      <c r="M70" s="12" t="str">
        <f>仕様書作成!CM89</f>
        <v/>
      </c>
      <c r="U70" s="12" t="str">
        <f t="shared" si="14"/>
        <v/>
      </c>
      <c r="V70" s="12" t="str">
        <f t="shared" si="14"/>
        <v/>
      </c>
      <c r="W70" s="12" t="str">
        <f t="shared" si="14"/>
        <v/>
      </c>
      <c r="X70" s="12" t="str">
        <f t="shared" si="14"/>
        <v/>
      </c>
      <c r="Y70" s="12" t="str">
        <f t="shared" si="14"/>
        <v/>
      </c>
      <c r="Z70" s="12" t="str">
        <f t="shared" si="14"/>
        <v/>
      </c>
      <c r="AA70" s="12" t="str">
        <f t="shared" si="14"/>
        <v/>
      </c>
      <c r="AB70" s="12" t="str">
        <f t="shared" si="14"/>
        <v/>
      </c>
      <c r="AC70" s="12" t="str">
        <f t="shared" si="14"/>
        <v/>
      </c>
      <c r="AD70" s="12" t="str">
        <f t="shared" si="14"/>
        <v/>
      </c>
      <c r="AE70" s="12" t="str">
        <f t="shared" si="14"/>
        <v/>
      </c>
      <c r="AF70" s="12" t="str">
        <f t="shared" si="14"/>
        <v/>
      </c>
    </row>
    <row r="71" spans="1:47" ht="12.75" customHeight="1" x14ac:dyDescent="0.15">
      <c r="A71" s="363"/>
      <c r="B71" s="363"/>
      <c r="C71" s="363"/>
      <c r="D71" s="363"/>
      <c r="E71" s="363"/>
      <c r="J71" s="12">
        <v>40</v>
      </c>
      <c r="K71" s="12" t="s">
        <v>478</v>
      </c>
      <c r="L71" s="12" t="str">
        <f>仕様書作成!CJ90</f>
        <v>SY70M-00-P</v>
      </c>
      <c r="M71" s="12" t="str">
        <f>仕様書作成!CM90</f>
        <v/>
      </c>
      <c r="U71" s="12" t="str">
        <f t="shared" si="14"/>
        <v/>
      </c>
      <c r="V71" s="12" t="str">
        <f t="shared" si="14"/>
        <v/>
      </c>
      <c r="W71" s="12" t="str">
        <f t="shared" si="14"/>
        <v/>
      </c>
      <c r="X71" s="12" t="str">
        <f t="shared" si="14"/>
        <v/>
      </c>
      <c r="Y71" s="12" t="str">
        <f t="shared" si="14"/>
        <v/>
      </c>
      <c r="Z71" s="12" t="str">
        <f t="shared" si="14"/>
        <v/>
      </c>
      <c r="AA71" s="12" t="str">
        <f t="shared" si="14"/>
        <v/>
      </c>
      <c r="AB71" s="12" t="str">
        <f t="shared" si="14"/>
        <v/>
      </c>
      <c r="AC71" s="12" t="str">
        <f t="shared" si="14"/>
        <v/>
      </c>
      <c r="AD71" s="12" t="str">
        <f t="shared" si="14"/>
        <v/>
      </c>
      <c r="AE71" s="12" t="str">
        <f t="shared" si="14"/>
        <v/>
      </c>
      <c r="AF71" s="12" t="str">
        <f t="shared" si="14"/>
        <v/>
      </c>
    </row>
    <row r="72" spans="1:47" ht="12.75" customHeight="1" x14ac:dyDescent="0.15">
      <c r="A72" s="363"/>
      <c r="B72" s="363"/>
      <c r="C72" s="363"/>
      <c r="D72" s="363"/>
      <c r="E72" s="363"/>
      <c r="J72" s="12">
        <v>41</v>
      </c>
      <c r="K72" s="12" t="s">
        <v>479</v>
      </c>
      <c r="L72" s="12" t="str">
        <f>仕様書作成!CJ91</f>
        <v>SY70M-00-A1</v>
      </c>
      <c r="M72" s="12" t="str">
        <f>仕様書作成!CM91</f>
        <v/>
      </c>
      <c r="U72" s="12" t="str">
        <f t="shared" si="14"/>
        <v/>
      </c>
      <c r="V72" s="12" t="str">
        <f t="shared" si="14"/>
        <v/>
      </c>
      <c r="W72" s="12" t="str">
        <f t="shared" si="14"/>
        <v/>
      </c>
      <c r="X72" s="12" t="str">
        <f t="shared" si="14"/>
        <v/>
      </c>
      <c r="Y72" s="12" t="str">
        <f t="shared" si="14"/>
        <v/>
      </c>
      <c r="Z72" s="12" t="str">
        <f t="shared" si="14"/>
        <v/>
      </c>
      <c r="AA72" s="12" t="str">
        <f t="shared" si="14"/>
        <v/>
      </c>
      <c r="AB72" s="12" t="str">
        <f t="shared" si="14"/>
        <v/>
      </c>
      <c r="AC72" s="12" t="str">
        <f t="shared" si="14"/>
        <v/>
      </c>
      <c r="AD72" s="12" t="str">
        <f t="shared" si="14"/>
        <v/>
      </c>
      <c r="AE72" s="12" t="str">
        <f t="shared" si="14"/>
        <v/>
      </c>
      <c r="AF72" s="12" t="str">
        <f t="shared" si="14"/>
        <v/>
      </c>
    </row>
    <row r="73" spans="1:47" ht="12.75" customHeight="1" x14ac:dyDescent="0.15">
      <c r="A73" s="363"/>
      <c r="B73" s="363"/>
      <c r="C73" s="363"/>
      <c r="D73" s="363"/>
      <c r="E73" s="363"/>
      <c r="J73" s="12">
        <v>42</v>
      </c>
      <c r="K73" s="12" t="s">
        <v>480</v>
      </c>
      <c r="L73" s="12" t="str">
        <f>仕様書作成!CJ92</f>
        <v>SY70M-00-B1</v>
      </c>
      <c r="M73" s="12" t="str">
        <f>仕様書作成!CM92</f>
        <v/>
      </c>
      <c r="U73" s="12" t="str">
        <f t="shared" si="14"/>
        <v/>
      </c>
      <c r="V73" s="12" t="str">
        <f t="shared" si="14"/>
        <v/>
      </c>
      <c r="W73" s="12" t="str">
        <f t="shared" si="14"/>
        <v/>
      </c>
      <c r="X73" s="12" t="str">
        <f t="shared" si="14"/>
        <v/>
      </c>
      <c r="Y73" s="12" t="str">
        <f t="shared" si="14"/>
        <v/>
      </c>
      <c r="Z73" s="12" t="str">
        <f t="shared" si="14"/>
        <v/>
      </c>
      <c r="AA73" s="12" t="str">
        <f t="shared" si="14"/>
        <v/>
      </c>
      <c r="AB73" s="12" t="str">
        <f t="shared" si="14"/>
        <v/>
      </c>
      <c r="AC73" s="12" t="str">
        <f t="shared" si="14"/>
        <v/>
      </c>
      <c r="AD73" s="12" t="str">
        <f t="shared" si="14"/>
        <v/>
      </c>
      <c r="AE73" s="12" t="str">
        <f t="shared" si="14"/>
        <v/>
      </c>
      <c r="AF73" s="12" t="str">
        <f t="shared" si="14"/>
        <v/>
      </c>
    </row>
    <row r="74" spans="1:47" ht="12.75" customHeight="1" x14ac:dyDescent="0.15">
      <c r="J74" s="12">
        <v>43</v>
      </c>
      <c r="K74" s="12" t="s">
        <v>481</v>
      </c>
      <c r="L74" s="12" t="str">
        <f>仕様書作成!CJ93</f>
        <v>SY70M-N0-P</v>
      </c>
      <c r="M74" s="12" t="str">
        <f>仕様書作成!CM93</f>
        <v/>
      </c>
      <c r="U74" s="12" t="str">
        <f t="shared" si="14"/>
        <v/>
      </c>
      <c r="V74" s="12" t="str">
        <f t="shared" si="14"/>
        <v/>
      </c>
      <c r="W74" s="12" t="str">
        <f t="shared" si="14"/>
        <v/>
      </c>
      <c r="X74" s="12" t="str">
        <f t="shared" si="14"/>
        <v/>
      </c>
      <c r="Y74" s="12" t="str">
        <f t="shared" si="14"/>
        <v/>
      </c>
      <c r="Z74" s="12" t="str">
        <f t="shared" si="14"/>
        <v/>
      </c>
      <c r="AA74" s="12" t="str">
        <f t="shared" si="14"/>
        <v/>
      </c>
      <c r="AB74" s="12" t="str">
        <f t="shared" si="14"/>
        <v/>
      </c>
      <c r="AC74" s="12" t="str">
        <f t="shared" si="14"/>
        <v/>
      </c>
      <c r="AD74" s="12" t="str">
        <f t="shared" si="14"/>
        <v/>
      </c>
      <c r="AE74" s="12" t="str">
        <f t="shared" si="14"/>
        <v/>
      </c>
      <c r="AF74" s="12" t="str">
        <f t="shared" si="14"/>
        <v/>
      </c>
    </row>
    <row r="75" spans="1:47" ht="12.75" customHeight="1" x14ac:dyDescent="0.15">
      <c r="J75" s="12">
        <v>44</v>
      </c>
      <c r="K75" s="12" t="s">
        <v>482</v>
      </c>
      <c r="L75" s="12" t="str">
        <f>仕様書作成!CJ94</f>
        <v>SY70M-N0-A1</v>
      </c>
      <c r="M75" s="12" t="str">
        <f>仕様書作成!CM94</f>
        <v/>
      </c>
      <c r="U75" s="12" t="str">
        <f t="shared" si="14"/>
        <v/>
      </c>
      <c r="V75" s="12" t="str">
        <f t="shared" si="14"/>
        <v/>
      </c>
      <c r="W75" s="12" t="str">
        <f t="shared" si="14"/>
        <v/>
      </c>
      <c r="X75" s="12" t="str">
        <f t="shared" si="14"/>
        <v/>
      </c>
      <c r="Y75" s="12" t="str">
        <f t="shared" si="14"/>
        <v/>
      </c>
      <c r="Z75" s="12" t="str">
        <f t="shared" si="14"/>
        <v/>
      </c>
      <c r="AA75" s="12" t="str">
        <f t="shared" si="14"/>
        <v/>
      </c>
      <c r="AB75" s="12" t="str">
        <f t="shared" si="14"/>
        <v/>
      </c>
      <c r="AC75" s="12" t="str">
        <f t="shared" si="14"/>
        <v/>
      </c>
      <c r="AD75" s="12" t="str">
        <f t="shared" si="14"/>
        <v/>
      </c>
      <c r="AE75" s="12" t="str">
        <f t="shared" si="14"/>
        <v/>
      </c>
      <c r="AF75" s="12" t="str">
        <f t="shared" si="14"/>
        <v/>
      </c>
    </row>
    <row r="76" spans="1:47" ht="12.75" customHeight="1" x14ac:dyDescent="0.15">
      <c r="J76" s="12">
        <v>45</v>
      </c>
      <c r="K76" s="12" t="s">
        <v>483</v>
      </c>
      <c r="L76" s="12" t="str">
        <f>仕様書作成!CJ95</f>
        <v>SY70M-N0-B1</v>
      </c>
      <c r="M76" s="12" t="str">
        <f>仕様書作成!CM95</f>
        <v/>
      </c>
      <c r="U76" s="12" t="str">
        <f t="shared" si="14"/>
        <v/>
      </c>
      <c r="V76" s="12" t="str">
        <f t="shared" si="14"/>
        <v/>
      </c>
      <c r="W76" s="12" t="str">
        <f t="shared" si="14"/>
        <v/>
      </c>
      <c r="X76" s="12" t="str">
        <f t="shared" si="14"/>
        <v/>
      </c>
      <c r="Y76" s="12" t="str">
        <f t="shared" si="14"/>
        <v/>
      </c>
      <c r="Z76" s="12" t="str">
        <f t="shared" si="14"/>
        <v/>
      </c>
      <c r="AA76" s="12" t="str">
        <f t="shared" si="14"/>
        <v/>
      </c>
      <c r="AB76" s="12" t="str">
        <f t="shared" si="14"/>
        <v/>
      </c>
      <c r="AC76" s="12" t="str">
        <f t="shared" si="14"/>
        <v/>
      </c>
      <c r="AD76" s="12" t="str">
        <f t="shared" si="14"/>
        <v/>
      </c>
      <c r="AE76" s="12" t="str">
        <f t="shared" si="14"/>
        <v/>
      </c>
      <c r="AF76" s="12" t="str">
        <f t="shared" si="14"/>
        <v/>
      </c>
    </row>
    <row r="77" spans="1:47" ht="12.75" customHeight="1" x14ac:dyDescent="0.15">
      <c r="J77" s="12">
        <v>46</v>
      </c>
      <c r="K77" s="376" t="s">
        <v>654</v>
      </c>
      <c r="L77" s="12" t="str">
        <f>仕様書作成!CN96</f>
        <v>KQ2H04-02AS</v>
      </c>
      <c r="M77" s="12" t="str">
        <f>仕様書作成!CM96</f>
        <v/>
      </c>
      <c r="R77" s="12" t="str">
        <f>IF(仕様書作成!CO96="","",IF(S77="",仕様書作成!CO96,仕様書作成!CO96&amp;","))</f>
        <v/>
      </c>
      <c r="S77" s="12" t="str">
        <f>IF(仕様書作成!CP96="","",IF(T77="",仕様書作成!CP96,仕様書作成!CP96&amp;","))</f>
        <v/>
      </c>
      <c r="T77" s="12" t="str">
        <f>仕様書作成!CQ96</f>
        <v/>
      </c>
      <c r="U77" s="12" t="str">
        <f>仕様書作成!CR96</f>
        <v/>
      </c>
      <c r="V77" s="12" t="str">
        <f>仕様書作成!CS96</f>
        <v/>
      </c>
      <c r="W77" s="12" t="str">
        <f>仕様書作成!CT96</f>
        <v/>
      </c>
      <c r="X77" s="12" t="str">
        <f>仕様書作成!CU96</f>
        <v/>
      </c>
      <c r="Y77" s="12" t="str">
        <f>仕様書作成!CV96</f>
        <v/>
      </c>
      <c r="Z77" s="12" t="str">
        <f>仕様書作成!CW96</f>
        <v/>
      </c>
      <c r="AA77" s="12" t="str">
        <f>仕様書作成!CX96</f>
        <v/>
      </c>
      <c r="AB77" s="12" t="str">
        <f>仕様書作成!CY96</f>
        <v/>
      </c>
      <c r="AC77" s="12" t="str">
        <f>仕様書作成!CZ96</f>
        <v/>
      </c>
      <c r="AD77" s="12" t="str">
        <f>仕様書作成!DA96</f>
        <v/>
      </c>
      <c r="AE77" s="12" t="str">
        <f>仕様書作成!DB96</f>
        <v/>
      </c>
      <c r="AF77" s="12" t="str">
        <f>仕様書作成!DC96</f>
        <v/>
      </c>
      <c r="AS77" s="12" t="str">
        <f>IF(仕様書作成!DQ96="","",IF(AT77="",仕様書作成!DQ96,仕様書作成!DQ96&amp;","))</f>
        <v/>
      </c>
      <c r="AT77" s="12" t="str">
        <f>IF(仕様書作成!DR96="","",IF(AU77="",仕様書作成!DR96,仕様書作成!DR96&amp;","))</f>
        <v/>
      </c>
      <c r="AU77" s="12" t="str">
        <f>仕様書作成!DS96</f>
        <v/>
      </c>
    </row>
    <row r="78" spans="1:47" ht="12.75" customHeight="1" x14ac:dyDescent="0.15">
      <c r="J78" s="12">
        <v>47</v>
      </c>
      <c r="K78" s="377" t="s">
        <v>413</v>
      </c>
      <c r="L78" s="12" t="str">
        <f>仕様書作成!CN97</f>
        <v>KQ2H06-02AS</v>
      </c>
      <c r="M78" s="12" t="str">
        <f>仕様書作成!CM97</f>
        <v/>
      </c>
      <c r="R78" s="12" t="str">
        <f>IF(仕様書作成!CO97="","",IF(S78="",仕様書作成!CO97,仕様書作成!CO97&amp;","))</f>
        <v/>
      </c>
      <c r="S78" s="12" t="str">
        <f>IF(仕様書作成!CP97="","",IF(T78="",仕様書作成!CP97,仕様書作成!CP97&amp;","))</f>
        <v/>
      </c>
      <c r="T78" s="12" t="str">
        <f>仕様書作成!CQ97</f>
        <v/>
      </c>
      <c r="U78" s="12" t="str">
        <f>仕様書作成!CR97</f>
        <v/>
      </c>
      <c r="V78" s="12" t="str">
        <f>仕様書作成!CS97</f>
        <v/>
      </c>
      <c r="W78" s="12" t="str">
        <f>仕様書作成!CT97</f>
        <v/>
      </c>
      <c r="X78" s="12" t="str">
        <f>仕様書作成!CU97</f>
        <v/>
      </c>
      <c r="Y78" s="12" t="str">
        <f>仕様書作成!CV97</f>
        <v/>
      </c>
      <c r="Z78" s="12" t="str">
        <f>仕様書作成!CW97</f>
        <v/>
      </c>
      <c r="AA78" s="12" t="str">
        <f>仕様書作成!CX97</f>
        <v/>
      </c>
      <c r="AB78" s="12" t="str">
        <f>仕様書作成!CY97</f>
        <v/>
      </c>
      <c r="AC78" s="12" t="str">
        <f>仕様書作成!CZ97</f>
        <v/>
      </c>
      <c r="AD78" s="12" t="str">
        <f>仕様書作成!DA97</f>
        <v/>
      </c>
      <c r="AE78" s="12" t="str">
        <f>仕様書作成!DB97</f>
        <v/>
      </c>
      <c r="AF78" s="12" t="str">
        <f>仕様書作成!DC97</f>
        <v/>
      </c>
      <c r="AS78" s="12" t="str">
        <f>IF(仕様書作成!DQ97="","",IF(AT78="",仕様書作成!DQ97,仕様書作成!DQ97&amp;","))</f>
        <v/>
      </c>
      <c r="AT78" s="12" t="str">
        <f>IF(仕様書作成!DR97="","",IF(AU78="",仕様書作成!DR97,仕様書作成!DR97&amp;","))</f>
        <v/>
      </c>
      <c r="AU78" s="12" t="str">
        <f>仕様書作成!DS97</f>
        <v/>
      </c>
    </row>
    <row r="79" spans="1:47" ht="12.75" customHeight="1" x14ac:dyDescent="0.15">
      <c r="J79" s="12">
        <v>48</v>
      </c>
      <c r="K79" s="376" t="s">
        <v>414</v>
      </c>
      <c r="L79" s="12" t="str">
        <f>仕様書作成!CN98</f>
        <v>KQ2H08-02AS</v>
      </c>
      <c r="M79" s="12" t="str">
        <f>仕様書作成!CM98</f>
        <v/>
      </c>
      <c r="R79" s="12" t="str">
        <f>IF(仕様書作成!CO98="","",IF(S79="",仕様書作成!CO98,仕様書作成!CO98&amp;","))</f>
        <v/>
      </c>
      <c r="S79" s="12" t="str">
        <f>IF(仕様書作成!CP98="","",IF(T79="",仕様書作成!CP98,仕様書作成!CP98&amp;","))</f>
        <v/>
      </c>
      <c r="T79" s="12" t="str">
        <f>仕様書作成!CQ98</f>
        <v/>
      </c>
      <c r="U79" s="12" t="str">
        <f>仕様書作成!CR98</f>
        <v/>
      </c>
      <c r="V79" s="12" t="str">
        <f>仕様書作成!CS98</f>
        <v/>
      </c>
      <c r="W79" s="12" t="str">
        <f>仕様書作成!CT98</f>
        <v/>
      </c>
      <c r="X79" s="12" t="str">
        <f>仕様書作成!CU98</f>
        <v/>
      </c>
      <c r="Y79" s="12" t="str">
        <f>仕様書作成!CV98</f>
        <v/>
      </c>
      <c r="Z79" s="12" t="str">
        <f>仕様書作成!CW98</f>
        <v/>
      </c>
      <c r="AA79" s="12" t="str">
        <f>仕様書作成!CX98</f>
        <v/>
      </c>
      <c r="AB79" s="12" t="str">
        <f>仕様書作成!CY98</f>
        <v/>
      </c>
      <c r="AC79" s="12" t="str">
        <f>仕様書作成!CZ98</f>
        <v/>
      </c>
      <c r="AD79" s="12" t="str">
        <f>仕様書作成!DA98</f>
        <v/>
      </c>
      <c r="AE79" s="12" t="str">
        <f>仕様書作成!DB98</f>
        <v/>
      </c>
      <c r="AF79" s="12" t="str">
        <f>仕様書作成!DC98</f>
        <v/>
      </c>
      <c r="AS79" s="12" t="str">
        <f>IF(仕様書作成!DQ98="","",IF(AT79="",仕様書作成!DQ98,仕様書作成!DQ98&amp;","))</f>
        <v/>
      </c>
      <c r="AT79" s="12" t="str">
        <f>IF(仕様書作成!DR98="","",IF(AU79="",仕様書作成!DR98,仕様書作成!DR98&amp;","))</f>
        <v/>
      </c>
      <c r="AU79" s="12" t="str">
        <f>仕様書作成!DS98</f>
        <v/>
      </c>
    </row>
    <row r="80" spans="1:47" ht="12.75" customHeight="1" x14ac:dyDescent="0.15">
      <c r="J80" s="12">
        <v>49</v>
      </c>
      <c r="K80" s="376" t="s">
        <v>415</v>
      </c>
      <c r="L80" s="12" t="str">
        <f>仕様書作成!CN99</f>
        <v>KQ2S06-02AS</v>
      </c>
      <c r="M80" s="12" t="str">
        <f>仕様書作成!CM99</f>
        <v/>
      </c>
      <c r="R80" s="12" t="str">
        <f>IF(仕様書作成!CO99="","",IF(S80="",仕様書作成!CO99,仕様書作成!CO99&amp;","))</f>
        <v/>
      </c>
      <c r="S80" s="12" t="str">
        <f>IF(仕様書作成!CP99="","",IF(T80="",仕様書作成!CP99,仕様書作成!CP99&amp;","))</f>
        <v/>
      </c>
      <c r="T80" s="12" t="str">
        <f>仕様書作成!CQ99</f>
        <v/>
      </c>
      <c r="U80" s="12" t="str">
        <f>仕様書作成!CR99</f>
        <v/>
      </c>
      <c r="V80" s="12" t="str">
        <f>仕様書作成!CS99</f>
        <v/>
      </c>
      <c r="W80" s="12" t="str">
        <f>仕様書作成!CT99</f>
        <v/>
      </c>
      <c r="X80" s="12" t="str">
        <f>仕様書作成!CU99</f>
        <v/>
      </c>
      <c r="Y80" s="12" t="str">
        <f>仕様書作成!CV99</f>
        <v/>
      </c>
      <c r="Z80" s="12" t="str">
        <f>仕様書作成!CW99</f>
        <v/>
      </c>
      <c r="AA80" s="12" t="str">
        <f>仕様書作成!CX99</f>
        <v/>
      </c>
      <c r="AB80" s="12" t="str">
        <f>仕様書作成!CY99</f>
        <v/>
      </c>
      <c r="AC80" s="12" t="str">
        <f>仕様書作成!CZ99</f>
        <v/>
      </c>
      <c r="AD80" s="12" t="str">
        <f>仕様書作成!DA99</f>
        <v/>
      </c>
      <c r="AE80" s="12" t="str">
        <f>仕様書作成!DB99</f>
        <v/>
      </c>
      <c r="AF80" s="12" t="str">
        <f>仕様書作成!DC99</f>
        <v/>
      </c>
      <c r="AS80" s="12" t="str">
        <f>IF(仕様書作成!DQ99="","",IF(AT80="",仕様書作成!DQ99,仕様書作成!DQ99&amp;","))</f>
        <v/>
      </c>
      <c r="AT80" s="12" t="str">
        <f>IF(仕様書作成!DR99="","",IF(AU80="",仕様書作成!DR99,仕様書作成!DR99&amp;","))</f>
        <v/>
      </c>
      <c r="AU80" s="12" t="str">
        <f>仕様書作成!DS99</f>
        <v/>
      </c>
    </row>
    <row r="81" spans="10:47" ht="12.75" customHeight="1" x14ac:dyDescent="0.15">
      <c r="J81" s="12">
        <v>50</v>
      </c>
      <c r="K81" s="376" t="s">
        <v>416</v>
      </c>
      <c r="L81" s="12" t="str">
        <f>仕様書作成!CN100</f>
        <v>KQ2S08-02AS</v>
      </c>
      <c r="M81" s="12" t="str">
        <f>仕様書作成!CM100</f>
        <v/>
      </c>
      <c r="R81" s="12" t="str">
        <f>IF(仕様書作成!CO100="","",IF(S81="",仕様書作成!CO100,仕様書作成!CO100&amp;","))</f>
        <v/>
      </c>
      <c r="S81" s="12" t="str">
        <f>IF(仕様書作成!CP100="","",IF(T81="",仕様書作成!CP100,仕様書作成!CP100&amp;","))</f>
        <v/>
      </c>
      <c r="T81" s="12" t="str">
        <f>仕様書作成!CQ100</f>
        <v/>
      </c>
      <c r="U81" s="12" t="str">
        <f>仕様書作成!CR100</f>
        <v/>
      </c>
      <c r="V81" s="12" t="str">
        <f>仕様書作成!CS100</f>
        <v/>
      </c>
      <c r="W81" s="12" t="str">
        <f>仕様書作成!CT100</f>
        <v/>
      </c>
      <c r="X81" s="12" t="str">
        <f>仕様書作成!CU100</f>
        <v/>
      </c>
      <c r="Y81" s="12" t="str">
        <f>仕様書作成!CV100</f>
        <v/>
      </c>
      <c r="Z81" s="12" t="str">
        <f>仕様書作成!CW100</f>
        <v/>
      </c>
      <c r="AA81" s="12" t="str">
        <f>仕様書作成!CX100</f>
        <v/>
      </c>
      <c r="AB81" s="12" t="str">
        <f>仕様書作成!CY100</f>
        <v/>
      </c>
      <c r="AC81" s="12" t="str">
        <f>仕様書作成!CZ100</f>
        <v/>
      </c>
      <c r="AD81" s="12" t="str">
        <f>仕様書作成!DA100</f>
        <v/>
      </c>
      <c r="AE81" s="12" t="str">
        <f>仕様書作成!DB100</f>
        <v/>
      </c>
      <c r="AF81" s="12" t="str">
        <f>仕様書作成!DC100</f>
        <v/>
      </c>
      <c r="AS81" s="12" t="str">
        <f>IF(仕様書作成!DQ100="","",IF(AT81="",仕様書作成!DQ100,仕様書作成!DQ100&amp;","))</f>
        <v/>
      </c>
      <c r="AT81" s="12" t="str">
        <f>IF(仕様書作成!DR100="","",IF(AU81="",仕様書作成!DR100,仕様書作成!DR100&amp;","))</f>
        <v/>
      </c>
      <c r="AU81" s="12" t="str">
        <f>仕様書作成!DS100</f>
        <v/>
      </c>
    </row>
    <row r="82" spans="10:47" ht="12.75" customHeight="1" x14ac:dyDescent="0.15">
      <c r="J82" s="12">
        <v>51</v>
      </c>
      <c r="K82" s="376" t="s">
        <v>418</v>
      </c>
      <c r="L82" s="12" t="str">
        <f>仕様書作成!CN101</f>
        <v>KQ2S10-02AS</v>
      </c>
      <c r="M82" s="12" t="str">
        <f>仕様書作成!CM101</f>
        <v/>
      </c>
      <c r="R82" s="12" t="str">
        <f>IF(仕様書作成!CO101="","",IF(S82="",仕様書作成!CO101,仕様書作成!CO101&amp;","))</f>
        <v/>
      </c>
      <c r="S82" s="12" t="str">
        <f>IF(仕様書作成!CP101="","",IF(T82="",仕様書作成!CP101,仕様書作成!CP101&amp;","))</f>
        <v/>
      </c>
      <c r="T82" s="12" t="str">
        <f>仕様書作成!CQ101</f>
        <v/>
      </c>
      <c r="U82" s="12" t="str">
        <f>仕様書作成!CR101</f>
        <v/>
      </c>
      <c r="V82" s="12" t="str">
        <f>仕様書作成!CS101</f>
        <v/>
      </c>
      <c r="W82" s="12" t="str">
        <f>仕様書作成!CT101</f>
        <v/>
      </c>
      <c r="X82" s="12" t="str">
        <f>仕様書作成!CU101</f>
        <v/>
      </c>
      <c r="Y82" s="12" t="str">
        <f>仕様書作成!CV101</f>
        <v/>
      </c>
      <c r="Z82" s="12" t="str">
        <f>仕様書作成!CW101</f>
        <v/>
      </c>
      <c r="AA82" s="12" t="str">
        <f>仕様書作成!CX101</f>
        <v/>
      </c>
      <c r="AB82" s="12" t="str">
        <f>仕様書作成!CY101</f>
        <v/>
      </c>
      <c r="AC82" s="12" t="str">
        <f>仕様書作成!CZ101</f>
        <v/>
      </c>
      <c r="AD82" s="12" t="str">
        <f>仕様書作成!DA101</f>
        <v/>
      </c>
      <c r="AE82" s="12" t="str">
        <f>仕様書作成!DB101</f>
        <v/>
      </c>
      <c r="AF82" s="12" t="str">
        <f>仕様書作成!DC101</f>
        <v/>
      </c>
      <c r="AS82" s="12" t="str">
        <f>IF(仕様書作成!DQ101="","",IF(AT82="",仕様書作成!DQ101,仕様書作成!DQ101&amp;","))</f>
        <v/>
      </c>
      <c r="AT82" s="12" t="str">
        <f>IF(仕様書作成!DR101="","",IF(AU82="",仕様書作成!DR101,仕様書作成!DR101&amp;","))</f>
        <v/>
      </c>
      <c r="AU82" s="12" t="str">
        <f>仕様書作成!DS101</f>
        <v/>
      </c>
    </row>
    <row r="83" spans="10:47" ht="12.75" customHeight="1" x14ac:dyDescent="0.15">
      <c r="J83" s="12">
        <v>52</v>
      </c>
      <c r="K83" s="377" t="s">
        <v>405</v>
      </c>
      <c r="L83" s="12" t="str">
        <f>仕様書作成!CN102</f>
        <v>KQ2H03-35AS</v>
      </c>
      <c r="M83" s="12" t="str">
        <f>仕様書作成!CM102</f>
        <v/>
      </c>
      <c r="R83" s="12" t="str">
        <f>IF(仕様書作成!CO102="","",IF(S83="",仕様書作成!CO102,仕様書作成!CO102&amp;","))</f>
        <v/>
      </c>
      <c r="S83" s="12" t="str">
        <f>IF(仕様書作成!CP102="","",IF(T83="",仕様書作成!CP102,仕様書作成!CP102&amp;","))</f>
        <v/>
      </c>
      <c r="T83" s="12" t="str">
        <f>仕様書作成!CQ102</f>
        <v/>
      </c>
      <c r="U83" s="12" t="str">
        <f>仕様書作成!CR102</f>
        <v/>
      </c>
      <c r="V83" s="12" t="str">
        <f>仕様書作成!CS102</f>
        <v/>
      </c>
      <c r="W83" s="12" t="str">
        <f>仕様書作成!CT102</f>
        <v/>
      </c>
      <c r="X83" s="12" t="str">
        <f>仕様書作成!CU102</f>
        <v/>
      </c>
      <c r="Y83" s="12" t="str">
        <f>仕様書作成!CV102</f>
        <v/>
      </c>
      <c r="Z83" s="12" t="str">
        <f>仕様書作成!CW102</f>
        <v/>
      </c>
      <c r="AA83" s="12" t="str">
        <f>仕様書作成!CX102</f>
        <v/>
      </c>
      <c r="AB83" s="12" t="str">
        <f>仕様書作成!CY102</f>
        <v/>
      </c>
      <c r="AC83" s="12" t="str">
        <f>仕様書作成!CZ102</f>
        <v/>
      </c>
      <c r="AD83" s="12" t="str">
        <f>仕様書作成!DA102</f>
        <v/>
      </c>
      <c r="AE83" s="12" t="str">
        <f>仕様書作成!DB102</f>
        <v/>
      </c>
      <c r="AF83" s="12" t="str">
        <f>仕様書作成!DC102</f>
        <v/>
      </c>
      <c r="AS83" s="12" t="str">
        <f>IF(仕様書作成!DQ102="","",IF(AT83="",仕様書作成!DQ102,仕様書作成!DQ102&amp;","))</f>
        <v/>
      </c>
      <c r="AT83" s="12" t="str">
        <f>IF(仕様書作成!DR102="","",IF(AU83="",仕様書作成!DR102,仕様書作成!DR102&amp;","))</f>
        <v/>
      </c>
      <c r="AU83" s="12" t="str">
        <f>仕様書作成!DS102</f>
        <v/>
      </c>
    </row>
    <row r="84" spans="10:47" ht="12.75" customHeight="1" x14ac:dyDescent="0.15">
      <c r="J84" s="12">
        <v>53</v>
      </c>
      <c r="K84" s="377" t="s">
        <v>419</v>
      </c>
      <c r="L84" s="12" t="str">
        <f>仕様書作成!CN103</f>
        <v>KQ2H05-35AS</v>
      </c>
      <c r="M84" s="12" t="str">
        <f>仕様書作成!CM103</f>
        <v/>
      </c>
      <c r="R84" s="12" t="str">
        <f>IF(仕様書作成!CO103="","",IF(S84="",仕様書作成!CO103,仕様書作成!CO103&amp;","))</f>
        <v/>
      </c>
      <c r="S84" s="12" t="str">
        <f>IF(仕様書作成!CP103="","",IF(T84="",仕様書作成!CP103,仕様書作成!CP103&amp;","))</f>
        <v/>
      </c>
      <c r="T84" s="12" t="str">
        <f>仕様書作成!CQ103</f>
        <v/>
      </c>
      <c r="U84" s="12" t="str">
        <f>仕様書作成!CR103</f>
        <v/>
      </c>
      <c r="V84" s="12" t="str">
        <f>仕様書作成!CS103</f>
        <v/>
      </c>
      <c r="W84" s="12" t="str">
        <f>仕様書作成!CT103</f>
        <v/>
      </c>
      <c r="X84" s="12" t="str">
        <f>仕様書作成!CU103</f>
        <v/>
      </c>
      <c r="Y84" s="12" t="str">
        <f>仕様書作成!CV103</f>
        <v/>
      </c>
      <c r="Z84" s="12" t="str">
        <f>仕様書作成!CW103</f>
        <v/>
      </c>
      <c r="AA84" s="12" t="str">
        <f>仕様書作成!CX103</f>
        <v/>
      </c>
      <c r="AB84" s="12" t="str">
        <f>仕様書作成!CY103</f>
        <v/>
      </c>
      <c r="AC84" s="12" t="str">
        <f>仕様書作成!CZ103</f>
        <v/>
      </c>
      <c r="AD84" s="12" t="str">
        <f>仕様書作成!DA103</f>
        <v/>
      </c>
      <c r="AE84" s="12" t="str">
        <f>仕様書作成!DB103</f>
        <v/>
      </c>
      <c r="AF84" s="12" t="str">
        <f>仕様書作成!DC103</f>
        <v/>
      </c>
      <c r="AS84" s="12" t="str">
        <f>IF(仕様書作成!DQ103="","",IF(AT84="",仕様書作成!DQ103,仕様書作成!DQ103&amp;","))</f>
        <v/>
      </c>
      <c r="AT84" s="12" t="str">
        <f>IF(仕様書作成!DR103="","",IF(AU84="",仕様書作成!DR103,仕様書作成!DR103&amp;","))</f>
        <v/>
      </c>
      <c r="AU84" s="12" t="str">
        <f>仕様書作成!DS103</f>
        <v/>
      </c>
    </row>
    <row r="85" spans="10:47" ht="12.75" customHeight="1" x14ac:dyDescent="0.15">
      <c r="J85" s="12">
        <v>54</v>
      </c>
      <c r="K85" s="377" t="s">
        <v>420</v>
      </c>
      <c r="L85" s="12" t="str">
        <f>仕様書作成!CN104</f>
        <v>KQ2H07-35AS</v>
      </c>
      <c r="M85" s="12" t="str">
        <f>仕様書作成!CM104</f>
        <v/>
      </c>
      <c r="R85" s="12" t="str">
        <f>IF(仕様書作成!CO104="","",IF(S85="",仕様書作成!CO104,仕様書作成!CO104&amp;","))</f>
        <v/>
      </c>
      <c r="S85" s="12" t="str">
        <f>IF(仕様書作成!CP104="","",IF(T85="",仕様書作成!CP104,仕様書作成!CP104&amp;","))</f>
        <v/>
      </c>
      <c r="T85" s="12" t="str">
        <f>仕様書作成!CQ104</f>
        <v/>
      </c>
      <c r="U85" s="12" t="str">
        <f>仕様書作成!CR104</f>
        <v/>
      </c>
      <c r="V85" s="12" t="str">
        <f>仕様書作成!CS104</f>
        <v/>
      </c>
      <c r="W85" s="12" t="str">
        <f>仕様書作成!CT104</f>
        <v/>
      </c>
      <c r="X85" s="12" t="str">
        <f>仕様書作成!CU104</f>
        <v/>
      </c>
      <c r="Y85" s="12" t="str">
        <f>仕様書作成!CV104</f>
        <v/>
      </c>
      <c r="Z85" s="12" t="str">
        <f>仕様書作成!CW104</f>
        <v/>
      </c>
      <c r="AA85" s="12" t="str">
        <f>仕様書作成!CX104</f>
        <v/>
      </c>
      <c r="AB85" s="12" t="str">
        <f>仕様書作成!CY104</f>
        <v/>
      </c>
      <c r="AC85" s="12" t="str">
        <f>仕様書作成!CZ104</f>
        <v/>
      </c>
      <c r="AD85" s="12" t="str">
        <f>仕様書作成!DA104</f>
        <v/>
      </c>
      <c r="AE85" s="12" t="str">
        <f>仕様書作成!DB104</f>
        <v/>
      </c>
      <c r="AF85" s="12" t="str">
        <f>仕様書作成!DC104</f>
        <v/>
      </c>
      <c r="AS85" s="12" t="str">
        <f>IF(仕様書作成!DQ104="","",IF(AT85="",仕様書作成!DQ104,仕様書作成!DQ104&amp;","))</f>
        <v/>
      </c>
      <c r="AT85" s="12" t="str">
        <f>IF(仕様書作成!DR104="","",IF(AU85="",仕様書作成!DR104,仕様書作成!DR104&amp;","))</f>
        <v/>
      </c>
      <c r="AU85" s="12" t="str">
        <f>仕様書作成!DS104</f>
        <v/>
      </c>
    </row>
    <row r="86" spans="10:47" ht="12.75" customHeight="1" x14ac:dyDescent="0.15">
      <c r="J86" s="12">
        <v>55</v>
      </c>
      <c r="K86" s="377" t="s">
        <v>421</v>
      </c>
      <c r="L86" s="12" t="str">
        <f>仕様書作成!CN105</f>
        <v>KQ2H09-35AS</v>
      </c>
      <c r="M86" s="12" t="str">
        <f>仕様書作成!CM105</f>
        <v/>
      </c>
      <c r="R86" s="12" t="str">
        <f>IF(仕様書作成!CO105="","",IF(S86="",仕様書作成!CO105,仕様書作成!CO105&amp;","))</f>
        <v/>
      </c>
      <c r="S86" s="12" t="str">
        <f>IF(仕様書作成!CP105="","",IF(T86="",仕様書作成!CP105,仕様書作成!CP105&amp;","))</f>
        <v/>
      </c>
      <c r="T86" s="12" t="str">
        <f>仕様書作成!CQ105</f>
        <v/>
      </c>
      <c r="U86" s="12" t="str">
        <f>仕様書作成!CR105</f>
        <v/>
      </c>
      <c r="V86" s="12" t="str">
        <f>仕様書作成!CS105</f>
        <v/>
      </c>
      <c r="W86" s="12" t="str">
        <f>仕様書作成!CT105</f>
        <v/>
      </c>
      <c r="X86" s="12" t="str">
        <f>仕様書作成!CU105</f>
        <v/>
      </c>
      <c r="Y86" s="12" t="str">
        <f>仕様書作成!CV105</f>
        <v/>
      </c>
      <c r="Z86" s="12" t="str">
        <f>仕様書作成!CW105</f>
        <v/>
      </c>
      <c r="AA86" s="12" t="str">
        <f>仕様書作成!CX105</f>
        <v/>
      </c>
      <c r="AB86" s="12" t="str">
        <f>仕様書作成!CY105</f>
        <v/>
      </c>
      <c r="AC86" s="12" t="str">
        <f>仕様書作成!CZ105</f>
        <v/>
      </c>
      <c r="AD86" s="12" t="str">
        <f>仕様書作成!DA105</f>
        <v/>
      </c>
      <c r="AE86" s="12" t="str">
        <f>仕様書作成!DB105</f>
        <v/>
      </c>
      <c r="AF86" s="12" t="str">
        <f>仕様書作成!DC105</f>
        <v/>
      </c>
      <c r="AS86" s="12" t="str">
        <f>IF(仕様書作成!DQ105="","",IF(AT86="",仕様書作成!DQ105,仕様書作成!DQ105&amp;","))</f>
        <v/>
      </c>
      <c r="AT86" s="12" t="str">
        <f>IF(仕様書作成!DR105="","",IF(AU86="",仕様書作成!DR105,仕様書作成!DR105&amp;","))</f>
        <v/>
      </c>
      <c r="AU86" s="12" t="str">
        <f>仕様書作成!DS105</f>
        <v/>
      </c>
    </row>
    <row r="87" spans="10:47" ht="12.75" customHeight="1" x14ac:dyDescent="0.15">
      <c r="J87" s="12">
        <v>56</v>
      </c>
      <c r="K87" s="377" t="s">
        <v>406</v>
      </c>
      <c r="L87" s="12" t="str">
        <f>仕様書作成!CN106</f>
        <v>KQ2S07-35AS</v>
      </c>
      <c r="M87" s="12" t="str">
        <f>仕様書作成!CM106</f>
        <v/>
      </c>
      <c r="R87" s="12" t="str">
        <f>IF(仕様書作成!CO106="","",IF(S87="",仕様書作成!CO106,仕様書作成!CO106&amp;","))</f>
        <v/>
      </c>
      <c r="S87" s="12" t="str">
        <f>IF(仕様書作成!CP106="","",IF(T87="",仕様書作成!CP106,仕様書作成!CP106&amp;","))</f>
        <v/>
      </c>
      <c r="T87" s="12" t="str">
        <f>仕様書作成!CQ106</f>
        <v/>
      </c>
      <c r="U87" s="12" t="str">
        <f>仕様書作成!CR106</f>
        <v/>
      </c>
      <c r="V87" s="12" t="str">
        <f>仕様書作成!CS106</f>
        <v/>
      </c>
      <c r="W87" s="12" t="str">
        <f>仕様書作成!CT106</f>
        <v/>
      </c>
      <c r="X87" s="12" t="str">
        <f>仕様書作成!CU106</f>
        <v/>
      </c>
      <c r="Y87" s="12" t="str">
        <f>仕様書作成!CV106</f>
        <v/>
      </c>
      <c r="Z87" s="12" t="str">
        <f>仕様書作成!CW106</f>
        <v/>
      </c>
      <c r="AA87" s="12" t="str">
        <f>仕様書作成!CX106</f>
        <v/>
      </c>
      <c r="AB87" s="12" t="str">
        <f>仕様書作成!CY106</f>
        <v/>
      </c>
      <c r="AC87" s="12" t="str">
        <f>仕様書作成!CZ106</f>
        <v/>
      </c>
      <c r="AD87" s="12" t="str">
        <f>仕様書作成!DA106</f>
        <v/>
      </c>
      <c r="AE87" s="12" t="str">
        <f>仕様書作成!DB106</f>
        <v/>
      </c>
      <c r="AF87" s="12" t="str">
        <f>仕様書作成!DC106</f>
        <v/>
      </c>
      <c r="AS87" s="12" t="str">
        <f>IF(仕様書作成!DQ106="","",IF(AT87="",仕様書作成!DQ106,仕様書作成!DQ106&amp;","))</f>
        <v/>
      </c>
      <c r="AT87" s="12" t="str">
        <f>IF(仕様書作成!DR106="","",IF(AU87="",仕様書作成!DR106,仕様書作成!DR106&amp;","))</f>
        <v/>
      </c>
      <c r="AU87" s="12" t="str">
        <f>仕様書作成!DS106</f>
        <v/>
      </c>
    </row>
    <row r="88" spans="10:47" ht="12.75" customHeight="1" x14ac:dyDescent="0.15">
      <c r="J88" s="12">
        <v>57</v>
      </c>
      <c r="K88" s="378" t="s">
        <v>423</v>
      </c>
      <c r="L88" s="12" t="str">
        <f>仕様書作成!CN107</f>
        <v>KQ2S09-35AS</v>
      </c>
      <c r="M88" s="12" t="str">
        <f>仕様書作成!CM107</f>
        <v/>
      </c>
      <c r="R88" s="12" t="str">
        <f>IF(仕様書作成!CO107="","",IF(S88="",仕様書作成!CO107,仕様書作成!CO107&amp;","))</f>
        <v/>
      </c>
      <c r="S88" s="12" t="str">
        <f>IF(仕様書作成!CP107="","",IF(T88="",仕様書作成!CP107,仕様書作成!CP107&amp;","))</f>
        <v/>
      </c>
      <c r="T88" s="12" t="str">
        <f>仕様書作成!CQ107</f>
        <v/>
      </c>
      <c r="U88" s="12" t="str">
        <f>仕様書作成!CR107</f>
        <v/>
      </c>
      <c r="V88" s="12" t="str">
        <f>仕様書作成!CS107</f>
        <v/>
      </c>
      <c r="W88" s="12" t="str">
        <f>仕様書作成!CT107</f>
        <v/>
      </c>
      <c r="X88" s="12" t="str">
        <f>仕様書作成!CU107</f>
        <v/>
      </c>
      <c r="Y88" s="12" t="str">
        <f>仕様書作成!CV107</f>
        <v/>
      </c>
      <c r="Z88" s="12" t="str">
        <f>仕様書作成!CW107</f>
        <v/>
      </c>
      <c r="AA88" s="12" t="str">
        <f>仕様書作成!CX107</f>
        <v/>
      </c>
      <c r="AB88" s="12" t="str">
        <f>仕様書作成!CY107</f>
        <v/>
      </c>
      <c r="AC88" s="12" t="str">
        <f>仕様書作成!CZ107</f>
        <v/>
      </c>
      <c r="AD88" s="12" t="str">
        <f>仕様書作成!DA107</f>
        <v/>
      </c>
      <c r="AE88" s="12" t="str">
        <f>仕様書作成!DB107</f>
        <v/>
      </c>
      <c r="AF88" s="12" t="str">
        <f>仕様書作成!DC107</f>
        <v/>
      </c>
      <c r="AS88" s="12" t="str">
        <f>IF(仕様書作成!DQ107="","",IF(AT88="",仕様書作成!DQ107,仕様書作成!DQ107&amp;","))</f>
        <v/>
      </c>
      <c r="AT88" s="12" t="str">
        <f>IF(仕様書作成!DR107="","",IF(AU88="",仕様書作成!DR107,仕様書作成!DR107&amp;","))</f>
        <v/>
      </c>
      <c r="AU88" s="12" t="str">
        <f>仕様書作成!DS107</f>
        <v/>
      </c>
    </row>
    <row r="89" spans="10:47" ht="12.75" customHeight="1" x14ac:dyDescent="0.15">
      <c r="J89" s="12">
        <v>58</v>
      </c>
      <c r="K89" s="377" t="s">
        <v>425</v>
      </c>
      <c r="L89" s="12" t="str">
        <f>仕様書作成!CN108</f>
        <v>KQ2S11-35AS</v>
      </c>
      <c r="M89" s="12" t="str">
        <f>仕様書作成!CM108</f>
        <v/>
      </c>
      <c r="R89" s="12" t="str">
        <f>IF(仕様書作成!CO108="","",IF(S89="",仕様書作成!CO108,仕様書作成!CO108&amp;","))</f>
        <v/>
      </c>
      <c r="S89" s="12" t="str">
        <f>IF(仕様書作成!CP108="","",IF(T89="",仕様書作成!CP108,仕様書作成!CP108&amp;","))</f>
        <v/>
      </c>
      <c r="T89" s="12" t="str">
        <f>仕様書作成!CQ108</f>
        <v/>
      </c>
      <c r="U89" s="12" t="str">
        <f>仕様書作成!CR108</f>
        <v/>
      </c>
      <c r="V89" s="12" t="str">
        <f>仕様書作成!CS108</f>
        <v/>
      </c>
      <c r="W89" s="12" t="str">
        <f>仕様書作成!CT108</f>
        <v/>
      </c>
      <c r="X89" s="12" t="str">
        <f>仕様書作成!CU108</f>
        <v/>
      </c>
      <c r="Y89" s="12" t="str">
        <f>仕様書作成!CV108</f>
        <v/>
      </c>
      <c r="Z89" s="12" t="str">
        <f>仕様書作成!CW108</f>
        <v/>
      </c>
      <c r="AA89" s="12" t="str">
        <f>仕様書作成!CX108</f>
        <v/>
      </c>
      <c r="AB89" s="12" t="str">
        <f>仕様書作成!CY108</f>
        <v/>
      </c>
      <c r="AC89" s="12" t="str">
        <f>仕様書作成!CZ108</f>
        <v/>
      </c>
      <c r="AD89" s="12" t="str">
        <f>仕様書作成!DA108</f>
        <v/>
      </c>
      <c r="AE89" s="12" t="str">
        <f>仕様書作成!DB108</f>
        <v/>
      </c>
      <c r="AF89" s="12" t="str">
        <f>仕様書作成!DC108</f>
        <v/>
      </c>
      <c r="AS89" s="12" t="str">
        <f>IF(仕様書作成!DQ108="","",IF(AT89="",仕様書作成!DQ108,仕様書作成!DQ108&amp;","))</f>
        <v/>
      </c>
      <c r="AT89" s="12" t="str">
        <f>IF(仕様書作成!DR108="","",IF(AU89="",仕様書作成!DR108,仕様書作成!DR108&amp;","))</f>
        <v/>
      </c>
      <c r="AU89" s="12" t="str">
        <f>仕様書作成!DS108</f>
        <v/>
      </c>
    </row>
    <row r="90" spans="10:47" ht="12.75" customHeight="1" x14ac:dyDescent="0.15">
      <c r="J90" s="12">
        <v>59</v>
      </c>
      <c r="K90" s="377" t="s">
        <v>658</v>
      </c>
      <c r="L90" s="12" t="str">
        <f>仕様書作成!CN109</f>
        <v>KQ2H03-U02A</v>
      </c>
      <c r="M90" s="12" t="str">
        <f>仕様書作成!CM109</f>
        <v/>
      </c>
      <c r="R90" s="12" t="str">
        <f>IF(仕様書作成!CO109="","",IF(S90="",仕様書作成!CO109,仕様書作成!CO109&amp;","))</f>
        <v/>
      </c>
      <c r="S90" s="12" t="str">
        <f>IF(仕様書作成!CP109="","",IF(T90="",仕様書作成!CP109,仕様書作成!CP109&amp;","))</f>
        <v/>
      </c>
      <c r="T90" s="12" t="str">
        <f>仕様書作成!CQ109</f>
        <v/>
      </c>
      <c r="U90" s="12" t="str">
        <f>仕様書作成!CR109</f>
        <v/>
      </c>
      <c r="V90" s="12" t="str">
        <f>仕様書作成!CS109</f>
        <v/>
      </c>
      <c r="W90" s="12" t="str">
        <f>仕様書作成!CT109</f>
        <v/>
      </c>
      <c r="X90" s="12" t="str">
        <f>仕様書作成!CU109</f>
        <v/>
      </c>
      <c r="Y90" s="12" t="str">
        <f>仕様書作成!CV109</f>
        <v/>
      </c>
      <c r="Z90" s="12" t="str">
        <f>仕様書作成!CW109</f>
        <v/>
      </c>
      <c r="AA90" s="12" t="str">
        <f>仕様書作成!CX109</f>
        <v/>
      </c>
      <c r="AB90" s="12" t="str">
        <f>仕様書作成!CY109</f>
        <v/>
      </c>
      <c r="AC90" s="12" t="str">
        <f>仕様書作成!CZ109</f>
        <v/>
      </c>
      <c r="AD90" s="12" t="str">
        <f>仕様書作成!DA109</f>
        <v/>
      </c>
      <c r="AE90" s="12" t="str">
        <f>仕様書作成!DB109</f>
        <v/>
      </c>
      <c r="AF90" s="12" t="str">
        <f>仕様書作成!DC109</f>
        <v/>
      </c>
      <c r="AS90" s="12" t="str">
        <f>IF(仕様書作成!DQ109="","",IF(AT90="",仕様書作成!DQ109,仕様書作成!DQ109&amp;","))</f>
        <v/>
      </c>
      <c r="AT90" s="12" t="str">
        <f>IF(仕様書作成!DR109="","",IF(AU90="",仕様書作成!DR109,仕様書作成!DR109&amp;","))</f>
        <v/>
      </c>
      <c r="AU90" s="12" t="str">
        <f>仕様書作成!DS109</f>
        <v/>
      </c>
    </row>
    <row r="91" spans="10:47" ht="12.75" customHeight="1" x14ac:dyDescent="0.15">
      <c r="J91" s="12">
        <v>60</v>
      </c>
      <c r="K91" s="377" t="s">
        <v>659</v>
      </c>
      <c r="L91" s="12" t="str">
        <f>仕様書作成!CN110</f>
        <v>KQ2H05-U02A</v>
      </c>
      <c r="M91" s="12" t="str">
        <f>仕様書作成!CM110</f>
        <v/>
      </c>
      <c r="R91" s="12" t="str">
        <f>IF(仕様書作成!CO110="","",IF(S91="",仕様書作成!CO110,仕様書作成!CO110&amp;","))</f>
        <v/>
      </c>
      <c r="S91" s="12" t="str">
        <f>IF(仕様書作成!CP110="","",IF(T91="",仕様書作成!CP110,仕様書作成!CP110&amp;","))</f>
        <v/>
      </c>
      <c r="T91" s="12" t="str">
        <f>仕様書作成!CQ110</f>
        <v/>
      </c>
      <c r="U91" s="12" t="str">
        <f>仕様書作成!CR110</f>
        <v/>
      </c>
      <c r="V91" s="12" t="str">
        <f>仕様書作成!CS110</f>
        <v/>
      </c>
      <c r="W91" s="12" t="str">
        <f>仕様書作成!CT110</f>
        <v/>
      </c>
      <c r="X91" s="12" t="str">
        <f>仕様書作成!CU110</f>
        <v/>
      </c>
      <c r="Y91" s="12" t="str">
        <f>仕様書作成!CV110</f>
        <v/>
      </c>
      <c r="Z91" s="12" t="str">
        <f>仕様書作成!CW110</f>
        <v/>
      </c>
      <c r="AA91" s="12" t="str">
        <f>仕様書作成!CX110</f>
        <v/>
      </c>
      <c r="AB91" s="12" t="str">
        <f>仕様書作成!CY110</f>
        <v/>
      </c>
      <c r="AC91" s="12" t="str">
        <f>仕様書作成!CZ110</f>
        <v/>
      </c>
      <c r="AD91" s="12" t="str">
        <f>仕様書作成!DA110</f>
        <v/>
      </c>
      <c r="AE91" s="12" t="str">
        <f>仕様書作成!DB110</f>
        <v/>
      </c>
      <c r="AF91" s="12" t="str">
        <f>仕様書作成!DC110</f>
        <v/>
      </c>
      <c r="AS91" s="12" t="str">
        <f>IF(仕様書作成!DQ110="","",IF(AT91="",仕様書作成!DQ110,仕様書作成!DQ110&amp;","))</f>
        <v/>
      </c>
      <c r="AT91" s="12" t="str">
        <f>IF(仕様書作成!DR110="","",IF(AU91="",仕様書作成!DR110,仕様書作成!DR110&amp;","))</f>
        <v/>
      </c>
      <c r="AU91" s="12" t="str">
        <f>仕様書作成!DS110</f>
        <v/>
      </c>
    </row>
    <row r="92" spans="10:47" ht="12.75" customHeight="1" x14ac:dyDescent="0.15">
      <c r="J92" s="12">
        <v>61</v>
      </c>
      <c r="K92" s="377" t="s">
        <v>660</v>
      </c>
      <c r="L92" s="12" t="str">
        <f>仕様書作成!CN111</f>
        <v>KQ2H07-U02A</v>
      </c>
      <c r="M92" s="12" t="str">
        <f>仕様書作成!CM111</f>
        <v/>
      </c>
      <c r="R92" s="12" t="str">
        <f>IF(仕様書作成!CO111="","",IF(S92="",仕様書作成!CO111,仕様書作成!CO111&amp;","))</f>
        <v/>
      </c>
      <c r="S92" s="12" t="str">
        <f>IF(仕様書作成!CP111="","",IF(T92="",仕様書作成!CP111,仕様書作成!CP111&amp;","))</f>
        <v/>
      </c>
      <c r="T92" s="12" t="str">
        <f>仕様書作成!CQ111</f>
        <v/>
      </c>
      <c r="U92" s="12" t="str">
        <f>仕様書作成!CR111</f>
        <v/>
      </c>
      <c r="V92" s="12" t="str">
        <f>仕様書作成!CS111</f>
        <v/>
      </c>
      <c r="W92" s="12" t="str">
        <f>仕様書作成!CT111</f>
        <v/>
      </c>
      <c r="X92" s="12" t="str">
        <f>仕様書作成!CU111</f>
        <v/>
      </c>
      <c r="Y92" s="12" t="str">
        <f>仕様書作成!CV111</f>
        <v/>
      </c>
      <c r="Z92" s="12" t="str">
        <f>仕様書作成!CW111</f>
        <v/>
      </c>
      <c r="AA92" s="12" t="str">
        <f>仕様書作成!CX111</f>
        <v/>
      </c>
      <c r="AB92" s="12" t="str">
        <f>仕様書作成!CY111</f>
        <v/>
      </c>
      <c r="AC92" s="12" t="str">
        <f>仕様書作成!CZ111</f>
        <v/>
      </c>
      <c r="AD92" s="12" t="str">
        <f>仕様書作成!DA111</f>
        <v/>
      </c>
      <c r="AE92" s="12" t="str">
        <f>仕様書作成!DB111</f>
        <v/>
      </c>
      <c r="AF92" s="12" t="str">
        <f>仕様書作成!DC111</f>
        <v/>
      </c>
      <c r="AS92" s="12" t="str">
        <f>IF(仕様書作成!DQ111="","",IF(AT92="",仕様書作成!DQ111,仕様書作成!DQ111&amp;","))</f>
        <v/>
      </c>
      <c r="AT92" s="12" t="str">
        <f>IF(仕様書作成!DR111="","",IF(AU92="",仕様書作成!DR111,仕様書作成!DR111&amp;","))</f>
        <v/>
      </c>
      <c r="AU92" s="12" t="str">
        <f>仕様書作成!DS111</f>
        <v/>
      </c>
    </row>
    <row r="93" spans="10:47" ht="12.75" customHeight="1" x14ac:dyDescent="0.15">
      <c r="J93" s="12">
        <v>62</v>
      </c>
      <c r="K93" s="377" t="s">
        <v>661</v>
      </c>
      <c r="L93" s="12" t="str">
        <f>仕様書作成!CN112</f>
        <v>KQ2H09-U02A</v>
      </c>
      <c r="M93" s="12" t="str">
        <f>仕様書作成!CM112</f>
        <v/>
      </c>
      <c r="R93" s="12" t="str">
        <f>IF(仕様書作成!CO112="","",IF(S93="",仕様書作成!CO112,仕様書作成!CO112&amp;","))</f>
        <v/>
      </c>
      <c r="S93" s="12" t="str">
        <f>IF(仕様書作成!CP112="","",IF(T93="",仕様書作成!CP112,仕様書作成!CP112&amp;","))</f>
        <v/>
      </c>
      <c r="T93" s="12" t="str">
        <f>仕様書作成!CQ112</f>
        <v/>
      </c>
      <c r="U93" s="12" t="str">
        <f>仕様書作成!CR112</f>
        <v/>
      </c>
      <c r="V93" s="12" t="str">
        <f>仕様書作成!CS112</f>
        <v/>
      </c>
      <c r="W93" s="12" t="str">
        <f>仕様書作成!CT112</f>
        <v/>
      </c>
      <c r="X93" s="12" t="str">
        <f>仕様書作成!CU112</f>
        <v/>
      </c>
      <c r="Y93" s="12" t="str">
        <f>仕様書作成!CV112</f>
        <v/>
      </c>
      <c r="Z93" s="12" t="str">
        <f>仕様書作成!CW112</f>
        <v/>
      </c>
      <c r="AA93" s="12" t="str">
        <f>仕様書作成!CX112</f>
        <v/>
      </c>
      <c r="AB93" s="12" t="str">
        <f>仕様書作成!CY112</f>
        <v/>
      </c>
      <c r="AC93" s="12" t="str">
        <f>仕様書作成!CZ112</f>
        <v/>
      </c>
      <c r="AD93" s="12" t="str">
        <f>仕様書作成!DA112</f>
        <v/>
      </c>
      <c r="AE93" s="12" t="str">
        <f>仕様書作成!DB112</f>
        <v/>
      </c>
      <c r="AF93" s="12" t="str">
        <f>仕様書作成!DC112</f>
        <v/>
      </c>
      <c r="AS93" s="12" t="str">
        <f>IF(仕様書作成!DQ112="","",IF(AT93="",仕様書作成!DQ112,仕様書作成!DQ112&amp;","))</f>
        <v/>
      </c>
      <c r="AT93" s="12" t="str">
        <f>IF(仕様書作成!DR112="","",IF(AU93="",仕様書作成!DR112,仕様書作成!DR112&amp;","))</f>
        <v/>
      </c>
      <c r="AU93" s="12" t="str">
        <f>仕様書作成!DS112</f>
        <v/>
      </c>
    </row>
    <row r="94" spans="10:47" ht="12.75" customHeight="1" x14ac:dyDescent="0.15">
      <c r="J94" s="12">
        <v>63</v>
      </c>
      <c r="K94" s="377" t="s">
        <v>308</v>
      </c>
      <c r="L94" s="12" t="str">
        <f>仕様書作成!CN113</f>
        <v>KQ2P-06</v>
      </c>
      <c r="M94" s="12" t="str">
        <f>仕様書作成!CM113</f>
        <v/>
      </c>
      <c r="R94" s="12" t="str">
        <f>IF(仕様書作成!CO113="","",IF(S94="",仕様書作成!CO113,仕様書作成!CO113&amp;","))</f>
        <v/>
      </c>
      <c r="S94" s="12" t="str">
        <f>IF(仕様書作成!CP113="","",IF(T94="",仕様書作成!CP113,仕様書作成!CP113&amp;","))</f>
        <v/>
      </c>
      <c r="T94" s="12" t="str">
        <f>仕様書作成!CQ113</f>
        <v/>
      </c>
      <c r="U94" s="12" t="str">
        <f>仕様書作成!CR113</f>
        <v/>
      </c>
      <c r="V94" s="12" t="str">
        <f>仕様書作成!CS113</f>
        <v/>
      </c>
      <c r="W94" s="12" t="str">
        <f>仕様書作成!CT113</f>
        <v/>
      </c>
      <c r="X94" s="12" t="str">
        <f>仕様書作成!CU113</f>
        <v/>
      </c>
      <c r="Y94" s="12" t="str">
        <f>仕様書作成!CV113</f>
        <v/>
      </c>
      <c r="Z94" s="12" t="str">
        <f>仕様書作成!CW113</f>
        <v/>
      </c>
      <c r="AA94" s="12" t="str">
        <f>仕様書作成!CX113</f>
        <v/>
      </c>
      <c r="AB94" s="12" t="str">
        <f>仕様書作成!CY113</f>
        <v/>
      </c>
      <c r="AC94" s="12" t="str">
        <f>仕様書作成!CZ113</f>
        <v/>
      </c>
      <c r="AD94" s="12" t="str">
        <f>仕様書作成!DA113</f>
        <v/>
      </c>
      <c r="AE94" s="12" t="str">
        <f>仕様書作成!DB113</f>
        <v/>
      </c>
      <c r="AF94" s="12" t="str">
        <f>仕様書作成!DC113</f>
        <v/>
      </c>
      <c r="AS94" s="12" t="str">
        <f>IF(仕様書作成!DQ113="","",IF(AT94="",仕様書作成!DQ113,仕様書作成!DQ113&amp;","))</f>
        <v/>
      </c>
      <c r="AT94" s="12" t="str">
        <f>IF(仕様書作成!DR113="","",IF(AU94="",仕様書作成!DR113,仕様書作成!DR113&amp;","))</f>
        <v/>
      </c>
      <c r="AU94" s="12" t="str">
        <f>仕様書作成!DS113</f>
        <v/>
      </c>
    </row>
    <row r="95" spans="10:47" ht="12.75" customHeight="1" x14ac:dyDescent="0.15">
      <c r="J95" s="12">
        <v>64</v>
      </c>
      <c r="K95" s="378" t="s">
        <v>656</v>
      </c>
      <c r="L95" s="12" t="str">
        <f>仕様書作成!CN114</f>
        <v>KQ2P-07</v>
      </c>
      <c r="M95" s="12" t="str">
        <f>仕様書作成!CM114</f>
        <v/>
      </c>
      <c r="R95" s="12" t="str">
        <f>IF(仕様書作成!CO114="","",IF(S95="",仕様書作成!CO114,仕様書作成!CO114&amp;","))</f>
        <v/>
      </c>
      <c r="S95" s="12" t="str">
        <f>IF(仕様書作成!CP114="","",IF(T95="",仕様書作成!CP114,仕様書作成!CP114&amp;","))</f>
        <v/>
      </c>
      <c r="T95" s="12" t="str">
        <f>仕様書作成!CQ114</f>
        <v/>
      </c>
      <c r="U95" s="12" t="str">
        <f>仕様書作成!CR114</f>
        <v/>
      </c>
      <c r="V95" s="12" t="str">
        <f>仕様書作成!CS114</f>
        <v/>
      </c>
      <c r="W95" s="12" t="str">
        <f>仕様書作成!CT114</f>
        <v/>
      </c>
      <c r="X95" s="12" t="str">
        <f>仕様書作成!CU114</f>
        <v/>
      </c>
      <c r="Y95" s="12" t="str">
        <f>仕様書作成!CV114</f>
        <v/>
      </c>
      <c r="Z95" s="12" t="str">
        <f>仕様書作成!CW114</f>
        <v/>
      </c>
      <c r="AA95" s="12" t="str">
        <f>仕様書作成!CX114</f>
        <v/>
      </c>
      <c r="AB95" s="12" t="str">
        <f>仕様書作成!CY114</f>
        <v/>
      </c>
      <c r="AC95" s="12" t="str">
        <f>仕様書作成!CZ114</f>
        <v/>
      </c>
      <c r="AD95" s="12" t="str">
        <f>仕様書作成!DA114</f>
        <v/>
      </c>
      <c r="AE95" s="12" t="str">
        <f>仕様書作成!DB114</f>
        <v/>
      </c>
      <c r="AF95" s="12" t="str">
        <f>仕様書作成!DC114</f>
        <v/>
      </c>
      <c r="AS95" s="12" t="str">
        <f>IF(仕様書作成!DQ114="","",IF(AT95="",仕様書作成!DQ114,仕様書作成!DQ114&amp;","))</f>
        <v/>
      </c>
      <c r="AT95" s="12" t="str">
        <f>IF(仕様書作成!DR114="","",IF(AU95="",仕様書作成!DR114,仕様書作成!DR114&amp;","))</f>
        <v/>
      </c>
      <c r="AU95" s="12" t="str">
        <f>仕様書作成!DS114</f>
        <v/>
      </c>
    </row>
    <row r="96" spans="10:47" ht="12.75" customHeight="1" x14ac:dyDescent="0.15">
      <c r="J96" s="12">
        <v>65</v>
      </c>
      <c r="K96" s="377" t="s">
        <v>652</v>
      </c>
      <c r="L96" s="12" t="str">
        <f>仕様書作成!CN115</f>
        <v>KQ2P-08</v>
      </c>
      <c r="M96" s="12" t="str">
        <f>仕様書作成!CM115</f>
        <v/>
      </c>
      <c r="R96" s="12" t="str">
        <f>IF(仕様書作成!CO115="","",IF(S96="",仕様書作成!CO115,仕様書作成!CO115&amp;","))</f>
        <v/>
      </c>
      <c r="S96" s="12" t="str">
        <f>IF(仕様書作成!CP115="","",IF(T96="",仕様書作成!CP115,仕様書作成!CP115&amp;","))</f>
        <v/>
      </c>
      <c r="T96" s="12" t="str">
        <f>仕様書作成!CQ115</f>
        <v/>
      </c>
      <c r="U96" s="12" t="str">
        <f>仕様書作成!CR115</f>
        <v/>
      </c>
      <c r="V96" s="12" t="str">
        <f>仕様書作成!CS115</f>
        <v/>
      </c>
      <c r="W96" s="12" t="str">
        <f>仕様書作成!CT115</f>
        <v/>
      </c>
      <c r="X96" s="12" t="str">
        <f>仕様書作成!CU115</f>
        <v/>
      </c>
      <c r="Y96" s="12" t="str">
        <f>仕様書作成!CV115</f>
        <v/>
      </c>
      <c r="Z96" s="12" t="str">
        <f>仕様書作成!CW115</f>
        <v/>
      </c>
      <c r="AA96" s="12" t="str">
        <f>仕様書作成!CX115</f>
        <v/>
      </c>
      <c r="AB96" s="12" t="str">
        <f>仕様書作成!CY115</f>
        <v/>
      </c>
      <c r="AC96" s="12" t="str">
        <f>仕様書作成!CZ115</f>
        <v/>
      </c>
      <c r="AD96" s="12" t="str">
        <f>仕様書作成!DA115</f>
        <v/>
      </c>
      <c r="AE96" s="12" t="str">
        <f>仕様書作成!DB115</f>
        <v/>
      </c>
      <c r="AF96" s="12" t="str">
        <f>仕様書作成!DC115</f>
        <v/>
      </c>
      <c r="AS96" s="12" t="str">
        <f>IF(仕様書作成!DQ115="","",IF(AT96="",仕様書作成!DQ115,仕様書作成!DQ115&amp;","))</f>
        <v/>
      </c>
      <c r="AT96" s="12" t="str">
        <f>IF(仕様書作成!DR115="","",IF(AU96="",仕様書作成!DR115,仕様書作成!DR115&amp;","))</f>
        <v/>
      </c>
      <c r="AU96" s="12" t="str">
        <f>仕様書作成!DS115</f>
        <v/>
      </c>
    </row>
    <row r="97" spans="10:47" ht="12.75" customHeight="1" x14ac:dyDescent="0.15">
      <c r="J97" s="12">
        <v>66</v>
      </c>
      <c r="K97" s="377" t="s">
        <v>657</v>
      </c>
      <c r="L97" s="12" t="str">
        <f>仕様書作成!CN116</f>
        <v>KQ2P-09</v>
      </c>
      <c r="M97" s="12" t="str">
        <f>仕様書作成!CM116</f>
        <v/>
      </c>
      <c r="R97" s="12" t="str">
        <f>IF(仕様書作成!CO116="","",IF(S97="",仕様書作成!CO116,仕様書作成!CO116&amp;","))</f>
        <v/>
      </c>
      <c r="S97" s="12" t="str">
        <f>IF(仕様書作成!CP116="","",IF(T97="",仕様書作成!CP116,仕様書作成!CP116&amp;","))</f>
        <v/>
      </c>
      <c r="T97" s="12" t="str">
        <f>仕様書作成!CQ116</f>
        <v/>
      </c>
      <c r="U97" s="12" t="str">
        <f>仕様書作成!CR116</f>
        <v/>
      </c>
      <c r="V97" s="12" t="str">
        <f>仕様書作成!CS116</f>
        <v/>
      </c>
      <c r="W97" s="12" t="str">
        <f>仕様書作成!CT116</f>
        <v/>
      </c>
      <c r="X97" s="12" t="str">
        <f>仕様書作成!CU116</f>
        <v/>
      </c>
      <c r="Y97" s="12" t="str">
        <f>仕様書作成!CV116</f>
        <v/>
      </c>
      <c r="Z97" s="12" t="str">
        <f>仕様書作成!CW116</f>
        <v/>
      </c>
      <c r="AA97" s="12" t="str">
        <f>仕様書作成!CX116</f>
        <v/>
      </c>
      <c r="AB97" s="12" t="str">
        <f>仕様書作成!CY116</f>
        <v/>
      </c>
      <c r="AC97" s="12" t="str">
        <f>仕様書作成!CZ116</f>
        <v/>
      </c>
      <c r="AD97" s="12" t="str">
        <f>仕様書作成!DA116</f>
        <v/>
      </c>
      <c r="AE97" s="12" t="str">
        <f>仕様書作成!DB116</f>
        <v/>
      </c>
      <c r="AF97" s="12" t="str">
        <f>仕様書作成!DC116</f>
        <v/>
      </c>
      <c r="AS97" s="12" t="str">
        <f>IF(仕様書作成!DQ116="","",IF(AT97="",仕様書作成!DQ116,仕様書作成!DQ116&amp;","))</f>
        <v/>
      </c>
      <c r="AT97" s="12" t="str">
        <f>IF(仕様書作成!DR116="","",IF(AU97="",仕様書作成!DR116,仕様書作成!DR116&amp;","))</f>
        <v/>
      </c>
      <c r="AU97" s="12" t="str">
        <f>仕様書作成!DS116</f>
        <v/>
      </c>
    </row>
    <row r="98" spans="10:47" ht="12.75" customHeight="1" x14ac:dyDescent="0.15">
      <c r="J98" s="12">
        <v>67</v>
      </c>
      <c r="K98" s="377" t="s">
        <v>653</v>
      </c>
      <c r="L98" s="12" t="str">
        <f>仕様書作成!CN117</f>
        <v>KQ2P-12</v>
      </c>
      <c r="M98" s="12" t="str">
        <f>仕様書作成!CM117</f>
        <v/>
      </c>
      <c r="R98" s="12" t="str">
        <f>IF(仕様書作成!CO117="","",IF(S98="",仕様書作成!CO117,仕様書作成!CO117&amp;","))</f>
        <v/>
      </c>
      <c r="S98" s="12" t="str">
        <f>IF(仕様書作成!CP117="","",IF(T98="",仕様書作成!CP117,仕様書作成!CP117&amp;","))</f>
        <v/>
      </c>
      <c r="T98" s="12" t="str">
        <f>仕様書作成!CQ117</f>
        <v/>
      </c>
      <c r="U98" s="12" t="str">
        <f>仕様書作成!CR117</f>
        <v/>
      </c>
      <c r="V98" s="12" t="str">
        <f>仕様書作成!CS117</f>
        <v/>
      </c>
      <c r="W98" s="12" t="str">
        <f>仕様書作成!CT117</f>
        <v/>
      </c>
      <c r="X98" s="12" t="str">
        <f>仕様書作成!CU117</f>
        <v/>
      </c>
      <c r="Y98" s="12" t="str">
        <f>仕様書作成!CV117</f>
        <v/>
      </c>
      <c r="Z98" s="12" t="str">
        <f>仕様書作成!CW117</f>
        <v/>
      </c>
      <c r="AA98" s="12" t="str">
        <f>仕様書作成!CX117</f>
        <v/>
      </c>
      <c r="AB98" s="12" t="str">
        <f>仕様書作成!CY117</f>
        <v/>
      </c>
      <c r="AC98" s="12" t="str">
        <f>仕様書作成!CZ117</f>
        <v/>
      </c>
      <c r="AD98" s="12" t="str">
        <f>仕様書作成!DA117</f>
        <v/>
      </c>
      <c r="AE98" s="12" t="str">
        <f>仕様書作成!DB117</f>
        <v/>
      </c>
      <c r="AF98" s="12" t="str">
        <f>仕様書作成!DC117</f>
        <v/>
      </c>
      <c r="AS98" s="12" t="str">
        <f>IF(仕様書作成!DQ117="","",IF(AT98="",仕様書作成!DQ117,仕様書作成!DQ117&amp;","))</f>
        <v/>
      </c>
      <c r="AT98" s="12" t="str">
        <f>IF(仕様書作成!DR117="","",IF(AU98="",仕様書作成!DR117,仕様書作成!DR117&amp;","))</f>
        <v/>
      </c>
      <c r="AU98" s="12" t="str">
        <f>仕様書作成!DS117</f>
        <v/>
      </c>
    </row>
    <row r="99" spans="10:47" ht="12.75" customHeight="1" x14ac:dyDescent="0.15">
      <c r="J99" s="12">
        <v>68</v>
      </c>
      <c r="K99" s="377" t="s">
        <v>668</v>
      </c>
      <c r="L99" s="12" t="str">
        <f>仕様書作成!CN118</f>
        <v>KQ2H08-03AS</v>
      </c>
      <c r="M99" s="12" t="str">
        <f>仕様書作成!CM118</f>
        <v/>
      </c>
      <c r="R99" s="12" t="str">
        <f>IF(仕様書作成!CO118="","",IF(S99="",仕様書作成!CO118,仕様書作成!CO118&amp;","))</f>
        <v/>
      </c>
      <c r="S99" s="12" t="str">
        <f>IF(仕様書作成!CP118="","",IF(T99="",仕様書作成!CP118,仕様書作成!CP118&amp;","))</f>
        <v/>
      </c>
      <c r="T99" s="12" t="str">
        <f>仕様書作成!CQ118</f>
        <v/>
      </c>
      <c r="U99" s="12" t="str">
        <f>仕様書作成!CR118</f>
        <v/>
      </c>
      <c r="V99" s="12" t="str">
        <f>仕様書作成!CS118</f>
        <v/>
      </c>
      <c r="W99" s="12" t="str">
        <f>仕様書作成!CT118</f>
        <v/>
      </c>
      <c r="X99" s="12" t="str">
        <f>仕様書作成!CU118</f>
        <v/>
      </c>
      <c r="Y99" s="12" t="str">
        <f>仕様書作成!CV118</f>
        <v/>
      </c>
      <c r="Z99" s="12" t="str">
        <f>仕様書作成!CW118</f>
        <v/>
      </c>
      <c r="AA99" s="12" t="str">
        <f>仕様書作成!CX118</f>
        <v/>
      </c>
      <c r="AB99" s="12" t="str">
        <f>仕様書作成!CY118</f>
        <v/>
      </c>
      <c r="AC99" s="12" t="str">
        <f>仕様書作成!CZ118</f>
        <v/>
      </c>
      <c r="AD99" s="12" t="str">
        <f>仕様書作成!DA118</f>
        <v/>
      </c>
      <c r="AE99" s="12" t="str">
        <f>仕様書作成!DB118</f>
        <v/>
      </c>
      <c r="AF99" s="12" t="str">
        <f>仕様書作成!DC118</f>
        <v/>
      </c>
      <c r="AS99" s="12" t="str">
        <f>IF(仕様書作成!DQ118="","",IF(AT99="",仕様書作成!DQ118,仕様書作成!DQ118&amp;","))</f>
        <v/>
      </c>
      <c r="AT99" s="12" t="str">
        <f>IF(仕様書作成!DR118="","",IF(AU99="",仕様書作成!DR118,仕様書作成!DR118&amp;","))</f>
        <v/>
      </c>
      <c r="AU99" s="12" t="str">
        <f>仕様書作成!DS118</f>
        <v/>
      </c>
    </row>
    <row r="100" spans="10:47" ht="12.75" customHeight="1" x14ac:dyDescent="0.15">
      <c r="J100" s="12">
        <v>69</v>
      </c>
      <c r="K100" s="377" t="s">
        <v>669</v>
      </c>
      <c r="L100" s="12" t="str">
        <f>仕様書作成!CN119</f>
        <v>KQ2H10-03AS</v>
      </c>
      <c r="M100" s="12" t="str">
        <f>仕様書作成!CM119</f>
        <v/>
      </c>
      <c r="R100" s="12" t="str">
        <f>IF(仕様書作成!CO119="","",IF(S100="",仕様書作成!CO119,仕様書作成!CO119&amp;","))</f>
        <v/>
      </c>
      <c r="S100" s="12" t="str">
        <f>IF(仕様書作成!CP119="","",IF(T100="",仕様書作成!CP119,仕様書作成!CP119&amp;","))</f>
        <v/>
      </c>
      <c r="T100" s="12" t="str">
        <f>仕様書作成!CQ119</f>
        <v/>
      </c>
      <c r="U100" s="12" t="str">
        <f>仕様書作成!CR119</f>
        <v/>
      </c>
      <c r="V100" s="12" t="str">
        <f>仕様書作成!CS119</f>
        <v/>
      </c>
      <c r="W100" s="12" t="str">
        <f>仕様書作成!CT119</f>
        <v/>
      </c>
      <c r="X100" s="12" t="str">
        <f>仕様書作成!CU119</f>
        <v/>
      </c>
      <c r="Y100" s="12" t="str">
        <f>仕様書作成!CV119</f>
        <v/>
      </c>
      <c r="Z100" s="12" t="str">
        <f>仕様書作成!CW119</f>
        <v/>
      </c>
      <c r="AA100" s="12" t="str">
        <f>仕様書作成!CX119</f>
        <v/>
      </c>
      <c r="AB100" s="12" t="str">
        <f>仕様書作成!CY119</f>
        <v/>
      </c>
      <c r="AC100" s="12" t="str">
        <f>仕様書作成!CZ119</f>
        <v/>
      </c>
      <c r="AD100" s="12" t="str">
        <f>仕様書作成!DA119</f>
        <v/>
      </c>
      <c r="AE100" s="12" t="str">
        <f>仕様書作成!DB119</f>
        <v/>
      </c>
      <c r="AF100" s="12" t="str">
        <f>仕様書作成!DC119</f>
        <v/>
      </c>
      <c r="AS100" s="12" t="str">
        <f>IF(仕様書作成!DQ119="","",IF(AT100="",仕様書作成!DQ119,仕様書作成!DQ119&amp;","))</f>
        <v/>
      </c>
      <c r="AT100" s="12" t="str">
        <f>IF(仕様書作成!DR119="","",IF(AU100="",仕様書作成!DR119,仕様書作成!DR119&amp;","))</f>
        <v/>
      </c>
      <c r="AU100" s="12" t="str">
        <f>仕様書作成!DS119</f>
        <v/>
      </c>
    </row>
    <row r="101" spans="10:47" ht="12.75" customHeight="1" x14ac:dyDescent="0.15">
      <c r="J101" s="12">
        <v>70</v>
      </c>
      <c r="K101" s="377" t="s">
        <v>670</v>
      </c>
      <c r="L101" s="12" t="str">
        <f>仕様書作成!CN120</f>
        <v>KQ2H12-03AS</v>
      </c>
      <c r="M101" s="12" t="str">
        <f>仕様書作成!CM120</f>
        <v/>
      </c>
      <c r="R101" s="12" t="str">
        <f>IF(仕様書作成!CO120="","",IF(S101="",仕様書作成!CO120,仕様書作成!CO120&amp;","))</f>
        <v/>
      </c>
      <c r="S101" s="12" t="str">
        <f>IF(仕様書作成!CP120="","",IF(T101="",仕様書作成!CP120,仕様書作成!CP120&amp;","))</f>
        <v/>
      </c>
      <c r="T101" s="12" t="str">
        <f>仕様書作成!CQ120</f>
        <v/>
      </c>
      <c r="U101" s="12" t="str">
        <f>仕様書作成!CR120</f>
        <v/>
      </c>
      <c r="V101" s="12" t="str">
        <f>仕様書作成!CS120</f>
        <v/>
      </c>
      <c r="W101" s="12" t="str">
        <f>仕様書作成!CT120</f>
        <v/>
      </c>
      <c r="X101" s="12" t="str">
        <f>仕様書作成!CU120</f>
        <v/>
      </c>
      <c r="Y101" s="12" t="str">
        <f>仕様書作成!CV120</f>
        <v/>
      </c>
      <c r="Z101" s="12" t="str">
        <f>仕様書作成!CW120</f>
        <v/>
      </c>
      <c r="AA101" s="12" t="str">
        <f>仕様書作成!CX120</f>
        <v/>
      </c>
      <c r="AB101" s="12" t="str">
        <f>仕様書作成!CY120</f>
        <v/>
      </c>
      <c r="AC101" s="12" t="str">
        <f>仕様書作成!CZ120</f>
        <v/>
      </c>
      <c r="AD101" s="12" t="str">
        <f>仕様書作成!DA120</f>
        <v/>
      </c>
      <c r="AE101" s="12" t="str">
        <f>仕様書作成!DB120</f>
        <v/>
      </c>
      <c r="AF101" s="12" t="str">
        <f>仕様書作成!DC120</f>
        <v/>
      </c>
      <c r="AS101" s="12" t="str">
        <f>IF(仕様書作成!DQ120="","",IF(AT101="",仕様書作成!DQ120,仕様書作成!DQ120&amp;","))</f>
        <v/>
      </c>
      <c r="AT101" s="12" t="str">
        <f>IF(仕様書作成!DR120="","",IF(AU101="",仕様書作成!DR120,仕様書作成!DR120&amp;","))</f>
        <v/>
      </c>
      <c r="AU101" s="12" t="str">
        <f>仕様書作成!DS120</f>
        <v/>
      </c>
    </row>
    <row r="102" spans="10:47" ht="12.75" customHeight="1" x14ac:dyDescent="0.15">
      <c r="J102" s="12">
        <v>71</v>
      </c>
      <c r="K102" s="377" t="s">
        <v>671</v>
      </c>
      <c r="L102" s="12" t="str">
        <f>仕様書作成!CN121</f>
        <v>KQ2S08-03AS</v>
      </c>
      <c r="M102" s="12" t="str">
        <f>仕様書作成!CM121</f>
        <v/>
      </c>
      <c r="R102" s="12" t="str">
        <f>IF(仕様書作成!CO121="","",IF(S102="",仕様書作成!CO121,仕様書作成!CO121&amp;","))</f>
        <v/>
      </c>
      <c r="S102" s="12" t="str">
        <f>IF(仕様書作成!CP121="","",IF(T102="",仕様書作成!CP121,仕様書作成!CP121&amp;","))</f>
        <v/>
      </c>
      <c r="T102" s="12" t="str">
        <f>仕様書作成!CQ121</f>
        <v/>
      </c>
      <c r="U102" s="12" t="str">
        <f>仕様書作成!CR121</f>
        <v/>
      </c>
      <c r="V102" s="12" t="str">
        <f>仕様書作成!CS121</f>
        <v/>
      </c>
      <c r="W102" s="12" t="str">
        <f>仕様書作成!CT121</f>
        <v/>
      </c>
      <c r="X102" s="12" t="str">
        <f>仕様書作成!CU121</f>
        <v/>
      </c>
      <c r="Y102" s="12" t="str">
        <f>仕様書作成!CV121</f>
        <v/>
      </c>
      <c r="Z102" s="12" t="str">
        <f>仕様書作成!CW121</f>
        <v/>
      </c>
      <c r="AA102" s="12" t="str">
        <f>仕様書作成!CX121</f>
        <v/>
      </c>
      <c r="AB102" s="12" t="str">
        <f>仕様書作成!CY121</f>
        <v/>
      </c>
      <c r="AC102" s="12" t="str">
        <f>仕様書作成!CZ121</f>
        <v/>
      </c>
      <c r="AD102" s="12" t="str">
        <f>仕様書作成!DA121</f>
        <v/>
      </c>
      <c r="AE102" s="12" t="str">
        <f>仕様書作成!DB121</f>
        <v/>
      </c>
      <c r="AF102" s="12" t="str">
        <f>仕様書作成!DC121</f>
        <v/>
      </c>
      <c r="AS102" s="12" t="str">
        <f>IF(仕様書作成!DQ121="","",IF(AT102="",仕様書作成!DQ121,仕様書作成!DQ121&amp;","))</f>
        <v/>
      </c>
      <c r="AT102" s="12" t="str">
        <f>IF(仕様書作成!DR121="","",IF(AU102="",仕様書作成!DR121,仕様書作成!DR121&amp;","))</f>
        <v/>
      </c>
      <c r="AU102" s="12" t="str">
        <f>仕様書作成!DS121</f>
        <v/>
      </c>
    </row>
    <row r="103" spans="10:47" ht="12.75" customHeight="1" x14ac:dyDescent="0.15">
      <c r="J103" s="12">
        <v>72</v>
      </c>
      <c r="K103" s="377" t="s">
        <v>672</v>
      </c>
      <c r="L103" s="12" t="str">
        <f>仕様書作成!CN122</f>
        <v>KQ2S10-03AS</v>
      </c>
      <c r="M103" s="12" t="str">
        <f>仕様書作成!CM122</f>
        <v/>
      </c>
      <c r="R103" s="12" t="str">
        <f>IF(仕様書作成!CO122="","",IF(S103="",仕様書作成!CO122,仕様書作成!CO122&amp;","))</f>
        <v/>
      </c>
      <c r="S103" s="12" t="str">
        <f>IF(仕様書作成!CP122="","",IF(T103="",仕様書作成!CP122,仕様書作成!CP122&amp;","))</f>
        <v/>
      </c>
      <c r="T103" s="12" t="str">
        <f>仕様書作成!CQ122</f>
        <v/>
      </c>
      <c r="U103" s="12" t="str">
        <f>仕様書作成!CR122</f>
        <v/>
      </c>
      <c r="V103" s="12" t="str">
        <f>仕様書作成!CS122</f>
        <v/>
      </c>
      <c r="W103" s="12" t="str">
        <f>仕様書作成!CT122</f>
        <v/>
      </c>
      <c r="X103" s="12" t="str">
        <f>仕様書作成!CU122</f>
        <v/>
      </c>
      <c r="Y103" s="12" t="str">
        <f>仕様書作成!CV122</f>
        <v/>
      </c>
      <c r="Z103" s="12" t="str">
        <f>仕様書作成!CW122</f>
        <v/>
      </c>
      <c r="AA103" s="12" t="str">
        <f>仕様書作成!CX122</f>
        <v/>
      </c>
      <c r="AB103" s="12" t="str">
        <f>仕様書作成!CY122</f>
        <v/>
      </c>
      <c r="AC103" s="12" t="str">
        <f>仕様書作成!CZ122</f>
        <v/>
      </c>
      <c r="AD103" s="12" t="str">
        <f>仕様書作成!DA122</f>
        <v/>
      </c>
      <c r="AE103" s="12" t="str">
        <f>仕様書作成!DB122</f>
        <v/>
      </c>
      <c r="AF103" s="12" t="str">
        <f>仕様書作成!DC122</f>
        <v/>
      </c>
      <c r="AS103" s="12" t="str">
        <f>IF(仕様書作成!DQ122="","",IF(AT103="",仕様書作成!DQ122,仕様書作成!DQ122&amp;","))</f>
        <v/>
      </c>
      <c r="AT103" s="12" t="str">
        <f>IF(仕様書作成!DR122="","",IF(AU103="",仕様書作成!DR122,仕様書作成!DR122&amp;","))</f>
        <v/>
      </c>
      <c r="AU103" s="12" t="str">
        <f>仕様書作成!DS122</f>
        <v/>
      </c>
    </row>
    <row r="104" spans="10:47" ht="12.75" customHeight="1" x14ac:dyDescent="0.15">
      <c r="J104" s="12">
        <v>73</v>
      </c>
      <c r="K104" s="377" t="s">
        <v>673</v>
      </c>
      <c r="L104" s="12" t="str">
        <f>仕様書作成!CN123</f>
        <v>KQ2S12-03AS</v>
      </c>
      <c r="M104" s="12" t="str">
        <f>仕様書作成!CM123</f>
        <v/>
      </c>
      <c r="R104" s="12" t="str">
        <f>IF(仕様書作成!CO123="","",IF(S104="",仕様書作成!CO123,仕様書作成!CO123&amp;","))</f>
        <v/>
      </c>
      <c r="S104" s="12" t="str">
        <f>IF(仕様書作成!CP123="","",IF(T104="",仕様書作成!CP123,仕様書作成!CP123&amp;","))</f>
        <v/>
      </c>
      <c r="T104" s="12" t="str">
        <f>仕様書作成!CQ123</f>
        <v/>
      </c>
      <c r="U104" s="12" t="str">
        <f>仕様書作成!CR123</f>
        <v/>
      </c>
      <c r="V104" s="12" t="str">
        <f>仕様書作成!CS123</f>
        <v/>
      </c>
      <c r="W104" s="12" t="str">
        <f>仕様書作成!CT123</f>
        <v/>
      </c>
      <c r="X104" s="12" t="str">
        <f>仕様書作成!CU123</f>
        <v/>
      </c>
      <c r="Y104" s="12" t="str">
        <f>仕様書作成!CV123</f>
        <v/>
      </c>
      <c r="Z104" s="12" t="str">
        <f>仕様書作成!CW123</f>
        <v/>
      </c>
      <c r="AA104" s="12" t="str">
        <f>仕様書作成!CX123</f>
        <v/>
      </c>
      <c r="AB104" s="12" t="str">
        <f>仕様書作成!CY123</f>
        <v/>
      </c>
      <c r="AC104" s="12" t="str">
        <f>仕様書作成!CZ123</f>
        <v/>
      </c>
      <c r="AD104" s="12" t="str">
        <f>仕様書作成!DA123</f>
        <v/>
      </c>
      <c r="AE104" s="12" t="str">
        <f>仕様書作成!DB123</f>
        <v/>
      </c>
      <c r="AF104" s="12" t="str">
        <f>仕様書作成!DC123</f>
        <v/>
      </c>
      <c r="AS104" s="12" t="str">
        <f>IF(仕様書作成!DQ123="","",IF(AT104="",仕様書作成!DQ123,仕様書作成!DQ123&amp;","))</f>
        <v/>
      </c>
      <c r="AT104" s="12" t="str">
        <f>IF(仕様書作成!DR123="","",IF(AU104="",仕様書作成!DR123,仕様書作成!DR123&amp;","))</f>
        <v/>
      </c>
      <c r="AU104" s="12" t="str">
        <f>仕様書作成!DS123</f>
        <v/>
      </c>
    </row>
    <row r="105" spans="10:47" ht="12.75" customHeight="1" x14ac:dyDescent="0.15">
      <c r="J105" s="12">
        <v>74</v>
      </c>
      <c r="K105" s="377" t="s">
        <v>674</v>
      </c>
      <c r="L105" s="12" t="str">
        <f>仕様書作成!CN124</f>
        <v>KQ2L08-03AS</v>
      </c>
      <c r="M105" s="12" t="str">
        <f>仕様書作成!CM124</f>
        <v/>
      </c>
      <c r="R105" s="12" t="str">
        <f>IF(仕様書作成!CO124="","",IF(S105="",仕様書作成!CO124,仕様書作成!CO124&amp;","))</f>
        <v/>
      </c>
      <c r="S105" s="12" t="str">
        <f>IF(仕様書作成!CP124="","",IF(T105="",仕様書作成!CP124,仕様書作成!CP124&amp;","))</f>
        <v/>
      </c>
      <c r="T105" s="12" t="str">
        <f>仕様書作成!CQ124</f>
        <v/>
      </c>
      <c r="U105" s="12" t="str">
        <f>仕様書作成!CR124</f>
        <v/>
      </c>
      <c r="V105" s="12" t="str">
        <f>仕様書作成!CS124</f>
        <v/>
      </c>
      <c r="W105" s="12" t="str">
        <f>仕様書作成!CT124</f>
        <v/>
      </c>
      <c r="X105" s="12" t="str">
        <f>仕様書作成!CU124</f>
        <v/>
      </c>
      <c r="Y105" s="12" t="str">
        <f>仕様書作成!CV124</f>
        <v/>
      </c>
      <c r="Z105" s="12" t="str">
        <f>仕様書作成!CW124</f>
        <v/>
      </c>
      <c r="AA105" s="12" t="str">
        <f>仕様書作成!CX124</f>
        <v/>
      </c>
      <c r="AB105" s="12" t="str">
        <f>仕様書作成!CY124</f>
        <v/>
      </c>
      <c r="AC105" s="12" t="str">
        <f>仕様書作成!CZ124</f>
        <v/>
      </c>
      <c r="AD105" s="12" t="str">
        <f>仕様書作成!DA124</f>
        <v/>
      </c>
      <c r="AE105" s="12" t="str">
        <f>仕様書作成!DB124</f>
        <v/>
      </c>
      <c r="AF105" s="12" t="str">
        <f>仕様書作成!DC124</f>
        <v/>
      </c>
      <c r="AS105" s="12" t="str">
        <f>IF(仕様書作成!DQ124="","",IF(AT105="",仕様書作成!DQ124,仕様書作成!DQ124&amp;","))</f>
        <v/>
      </c>
      <c r="AT105" s="12" t="str">
        <f>IF(仕様書作成!DR124="","",IF(AU105="",仕様書作成!DR124,仕様書作成!DR124&amp;","))</f>
        <v/>
      </c>
      <c r="AU105" s="12" t="str">
        <f>仕様書作成!DS124</f>
        <v/>
      </c>
    </row>
    <row r="106" spans="10:47" ht="12.75" customHeight="1" x14ac:dyDescent="0.15">
      <c r="J106" s="12">
        <v>75</v>
      </c>
      <c r="K106" s="377" t="s">
        <v>675</v>
      </c>
      <c r="L106" s="12" t="str">
        <f>仕様書作成!CN125</f>
        <v>KQ2L10-03AS</v>
      </c>
      <c r="M106" s="12" t="str">
        <f>仕様書作成!CM125</f>
        <v/>
      </c>
      <c r="R106" s="12" t="str">
        <f>IF(仕様書作成!CO125="","",IF(S106="",仕様書作成!CO125,仕様書作成!CO125&amp;","))</f>
        <v/>
      </c>
      <c r="S106" s="12" t="str">
        <f>IF(仕様書作成!CP125="","",IF(T106="",仕様書作成!CP125,仕様書作成!CP125&amp;","))</f>
        <v/>
      </c>
      <c r="T106" s="12" t="str">
        <f>仕様書作成!CQ125</f>
        <v/>
      </c>
      <c r="U106" s="12" t="str">
        <f>仕様書作成!CR125</f>
        <v/>
      </c>
      <c r="V106" s="12" t="str">
        <f>仕様書作成!CS125</f>
        <v/>
      </c>
      <c r="W106" s="12" t="str">
        <f>仕様書作成!CT125</f>
        <v/>
      </c>
      <c r="X106" s="12" t="str">
        <f>仕様書作成!CU125</f>
        <v/>
      </c>
      <c r="Y106" s="12" t="str">
        <f>仕様書作成!CV125</f>
        <v/>
      </c>
      <c r="Z106" s="12" t="str">
        <f>仕様書作成!CW125</f>
        <v/>
      </c>
      <c r="AA106" s="12" t="str">
        <f>仕様書作成!CX125</f>
        <v/>
      </c>
      <c r="AB106" s="12" t="str">
        <f>仕様書作成!CY125</f>
        <v/>
      </c>
      <c r="AC106" s="12" t="str">
        <f>仕様書作成!CZ125</f>
        <v/>
      </c>
      <c r="AD106" s="12" t="str">
        <f>仕様書作成!DA125</f>
        <v/>
      </c>
      <c r="AE106" s="12" t="str">
        <f>仕様書作成!DB125</f>
        <v/>
      </c>
      <c r="AF106" s="12" t="str">
        <f>仕様書作成!DC125</f>
        <v/>
      </c>
      <c r="AS106" s="12" t="str">
        <f>IF(仕様書作成!DQ125="","",IF(AT106="",仕様書作成!DQ125,仕様書作成!DQ125&amp;","))</f>
        <v/>
      </c>
      <c r="AT106" s="12" t="str">
        <f>IF(仕様書作成!DR125="","",IF(AU106="",仕様書作成!DR125,仕様書作成!DR125&amp;","))</f>
        <v/>
      </c>
      <c r="AU106" s="12" t="str">
        <f>仕様書作成!DS125</f>
        <v/>
      </c>
    </row>
    <row r="107" spans="10:47" ht="12.75" customHeight="1" x14ac:dyDescent="0.15">
      <c r="J107" s="12">
        <v>76</v>
      </c>
      <c r="K107" s="377" t="s">
        <v>676</v>
      </c>
      <c r="L107" s="12" t="str">
        <f>仕様書作成!CN126</f>
        <v>KQ2L12-03AS</v>
      </c>
      <c r="M107" s="12" t="str">
        <f>仕様書作成!CM126</f>
        <v/>
      </c>
      <c r="R107" s="12" t="str">
        <f>IF(仕様書作成!CO126="","",IF(S107="",仕様書作成!CO126,仕様書作成!CO126&amp;","))</f>
        <v/>
      </c>
      <c r="S107" s="12" t="str">
        <f>IF(仕様書作成!CP126="","",IF(T107="",仕様書作成!CP126,仕様書作成!CP126&amp;","))</f>
        <v/>
      </c>
      <c r="T107" s="12" t="str">
        <f>仕様書作成!CQ126</f>
        <v/>
      </c>
      <c r="U107" s="12" t="str">
        <f>仕様書作成!CR126</f>
        <v/>
      </c>
      <c r="V107" s="12" t="str">
        <f>仕様書作成!CS126</f>
        <v/>
      </c>
      <c r="W107" s="12" t="str">
        <f>仕様書作成!CT126</f>
        <v/>
      </c>
      <c r="X107" s="12" t="str">
        <f>仕様書作成!CU126</f>
        <v/>
      </c>
      <c r="Y107" s="12" t="str">
        <f>仕様書作成!CV126</f>
        <v/>
      </c>
      <c r="Z107" s="12" t="str">
        <f>仕様書作成!CW126</f>
        <v/>
      </c>
      <c r="AA107" s="12" t="str">
        <f>仕様書作成!CX126</f>
        <v/>
      </c>
      <c r="AB107" s="12" t="str">
        <f>仕様書作成!CY126</f>
        <v/>
      </c>
      <c r="AC107" s="12" t="str">
        <f>仕様書作成!CZ126</f>
        <v/>
      </c>
      <c r="AD107" s="12" t="str">
        <f>仕様書作成!DA126</f>
        <v/>
      </c>
      <c r="AE107" s="12" t="str">
        <f>仕様書作成!DB126</f>
        <v/>
      </c>
      <c r="AF107" s="12" t="str">
        <f>仕様書作成!DC126</f>
        <v/>
      </c>
      <c r="AS107" s="12" t="str">
        <f>IF(仕様書作成!DQ126="","",IF(AT107="",仕様書作成!DQ126,仕様書作成!DQ126&amp;","))</f>
        <v/>
      </c>
      <c r="AT107" s="12" t="str">
        <f>IF(仕様書作成!DR126="","",IF(AU107="",仕様書作成!DR126,仕様書作成!DR126&amp;","))</f>
        <v/>
      </c>
      <c r="AU107" s="12" t="str">
        <f>仕様書作成!DS126</f>
        <v/>
      </c>
    </row>
    <row r="108" spans="10:47" ht="12.75" customHeight="1" x14ac:dyDescent="0.15">
      <c r="J108" s="12">
        <v>77</v>
      </c>
      <c r="K108" s="377" t="s">
        <v>678</v>
      </c>
      <c r="L108" s="12" t="str">
        <f>仕様書作成!CN127</f>
        <v>KQ2H09-36AS</v>
      </c>
      <c r="M108" s="12" t="str">
        <f>仕様書作成!CM127</f>
        <v/>
      </c>
      <c r="R108" s="12" t="str">
        <f>IF(仕様書作成!CO127="","",IF(S108="",仕様書作成!CO127,仕様書作成!CO127&amp;","))</f>
        <v/>
      </c>
      <c r="S108" s="12" t="str">
        <f>IF(仕様書作成!CP127="","",IF(T108="",仕様書作成!CP127,仕様書作成!CP127&amp;","))</f>
        <v/>
      </c>
      <c r="T108" s="12" t="str">
        <f>仕様書作成!CQ127</f>
        <v/>
      </c>
      <c r="U108" s="12" t="str">
        <f>仕様書作成!CR127</f>
        <v/>
      </c>
      <c r="V108" s="12" t="str">
        <f>仕様書作成!CS127</f>
        <v/>
      </c>
      <c r="W108" s="12" t="str">
        <f>仕様書作成!CT127</f>
        <v/>
      </c>
      <c r="X108" s="12" t="str">
        <f>仕様書作成!CU127</f>
        <v/>
      </c>
      <c r="Y108" s="12" t="str">
        <f>仕様書作成!CV127</f>
        <v/>
      </c>
      <c r="Z108" s="12" t="str">
        <f>仕様書作成!CW127</f>
        <v/>
      </c>
      <c r="AA108" s="12" t="str">
        <f>仕様書作成!CX127</f>
        <v/>
      </c>
      <c r="AB108" s="12" t="str">
        <f>仕様書作成!CY127</f>
        <v/>
      </c>
      <c r="AC108" s="12" t="str">
        <f>仕様書作成!CZ127</f>
        <v/>
      </c>
      <c r="AD108" s="12" t="str">
        <f>仕様書作成!DA127</f>
        <v/>
      </c>
      <c r="AE108" s="12" t="str">
        <f>仕様書作成!DB127</f>
        <v/>
      </c>
      <c r="AF108" s="12" t="str">
        <f>仕様書作成!DC127</f>
        <v/>
      </c>
      <c r="AS108" s="12" t="str">
        <f>IF(仕様書作成!DQ127="","",IF(AT108="",仕様書作成!DQ127,仕様書作成!DQ127&amp;","))</f>
        <v/>
      </c>
      <c r="AT108" s="12" t="str">
        <f>IF(仕様書作成!DR127="","",IF(AU108="",仕様書作成!DR127,仕様書作成!DR127&amp;","))</f>
        <v/>
      </c>
      <c r="AU108" s="12" t="str">
        <f>仕様書作成!DS127</f>
        <v/>
      </c>
    </row>
    <row r="109" spans="10:47" ht="12.75" customHeight="1" x14ac:dyDescent="0.15">
      <c r="J109" s="12">
        <v>78</v>
      </c>
      <c r="K109" s="377" t="s">
        <v>679</v>
      </c>
      <c r="L109" s="12" t="str">
        <f>仕様書作成!CN128</f>
        <v>KQ2H11-36AS</v>
      </c>
      <c r="M109" s="12" t="str">
        <f>仕様書作成!CM128</f>
        <v/>
      </c>
      <c r="R109" s="12" t="str">
        <f>IF(仕様書作成!CO128="","",IF(S109="",仕様書作成!CO128,仕様書作成!CO128&amp;","))</f>
        <v/>
      </c>
      <c r="S109" s="12" t="str">
        <f>IF(仕様書作成!CP128="","",IF(T109="",仕様書作成!CP128,仕様書作成!CP128&amp;","))</f>
        <v/>
      </c>
      <c r="T109" s="12" t="str">
        <f>仕様書作成!CQ128</f>
        <v/>
      </c>
      <c r="U109" s="12" t="str">
        <f>仕様書作成!CR128</f>
        <v/>
      </c>
      <c r="V109" s="12" t="str">
        <f>仕様書作成!CS128</f>
        <v/>
      </c>
      <c r="W109" s="12" t="str">
        <f>仕様書作成!CT128</f>
        <v/>
      </c>
      <c r="X109" s="12" t="str">
        <f>仕様書作成!CU128</f>
        <v/>
      </c>
      <c r="Y109" s="12" t="str">
        <f>仕様書作成!CV128</f>
        <v/>
      </c>
      <c r="Z109" s="12" t="str">
        <f>仕様書作成!CW128</f>
        <v/>
      </c>
      <c r="AA109" s="12" t="str">
        <f>仕様書作成!CX128</f>
        <v/>
      </c>
      <c r="AB109" s="12" t="str">
        <f>仕様書作成!CY128</f>
        <v/>
      </c>
      <c r="AC109" s="12" t="str">
        <f>仕様書作成!CZ128</f>
        <v/>
      </c>
      <c r="AD109" s="12" t="str">
        <f>仕様書作成!DA128</f>
        <v/>
      </c>
      <c r="AE109" s="12" t="str">
        <f>仕様書作成!DB128</f>
        <v/>
      </c>
      <c r="AF109" s="12" t="str">
        <f>仕様書作成!DC128</f>
        <v/>
      </c>
      <c r="AS109" s="12" t="str">
        <f>IF(仕様書作成!DQ128="","",IF(AT109="",仕様書作成!DQ128,仕様書作成!DQ128&amp;","))</f>
        <v/>
      </c>
      <c r="AT109" s="12" t="str">
        <f>IF(仕様書作成!DR128="","",IF(AU109="",仕様書作成!DR128,仕様書作成!DR128&amp;","))</f>
        <v/>
      </c>
      <c r="AU109" s="12" t="str">
        <f>仕様書作成!DS128</f>
        <v/>
      </c>
    </row>
    <row r="110" spans="10:47" ht="12.75" customHeight="1" x14ac:dyDescent="0.15">
      <c r="J110" s="12">
        <v>79</v>
      </c>
      <c r="K110" s="377" t="s">
        <v>680</v>
      </c>
      <c r="L110" s="12" t="str">
        <f>仕様書作成!CN129</f>
        <v>KQ2H13-36AS</v>
      </c>
      <c r="M110" s="12" t="str">
        <f>仕様書作成!CM129</f>
        <v/>
      </c>
      <c r="R110" s="12" t="str">
        <f>IF(仕様書作成!CO129="","",IF(S110="",仕様書作成!CO129,仕様書作成!CO129&amp;","))</f>
        <v/>
      </c>
      <c r="S110" s="12" t="str">
        <f>IF(仕様書作成!CP129="","",IF(T110="",仕様書作成!CP129,仕様書作成!CP129&amp;","))</f>
        <v/>
      </c>
      <c r="T110" s="12" t="str">
        <f>仕様書作成!CQ129</f>
        <v/>
      </c>
      <c r="U110" s="12" t="str">
        <f>仕様書作成!CR129</f>
        <v/>
      </c>
      <c r="V110" s="12" t="str">
        <f>仕様書作成!CS129</f>
        <v/>
      </c>
      <c r="W110" s="12" t="str">
        <f>仕様書作成!CT129</f>
        <v/>
      </c>
      <c r="X110" s="12" t="str">
        <f>仕様書作成!CU129</f>
        <v/>
      </c>
      <c r="Y110" s="12" t="str">
        <f>仕様書作成!CV129</f>
        <v/>
      </c>
      <c r="Z110" s="12" t="str">
        <f>仕様書作成!CW129</f>
        <v/>
      </c>
      <c r="AA110" s="12" t="str">
        <f>仕様書作成!CX129</f>
        <v/>
      </c>
      <c r="AB110" s="12" t="str">
        <f>仕様書作成!CY129</f>
        <v/>
      </c>
      <c r="AC110" s="12" t="str">
        <f>仕様書作成!CZ129</f>
        <v/>
      </c>
      <c r="AD110" s="12" t="str">
        <f>仕様書作成!DA129</f>
        <v/>
      </c>
      <c r="AE110" s="12" t="str">
        <f>仕様書作成!DB129</f>
        <v/>
      </c>
      <c r="AF110" s="12" t="str">
        <f>仕様書作成!DC129</f>
        <v/>
      </c>
      <c r="AS110" s="12" t="str">
        <f>IF(仕様書作成!DQ129="","",IF(AT110="",仕様書作成!DQ129,仕様書作成!DQ129&amp;","))</f>
        <v/>
      </c>
      <c r="AT110" s="12" t="str">
        <f>IF(仕様書作成!DR129="","",IF(AU110="",仕様書作成!DR129,仕様書作成!DR129&amp;","))</f>
        <v/>
      </c>
      <c r="AU110" s="12" t="str">
        <f>仕様書作成!DS129</f>
        <v/>
      </c>
    </row>
    <row r="111" spans="10:47" ht="12.75" customHeight="1" x14ac:dyDescent="0.15">
      <c r="J111" s="12">
        <v>80</v>
      </c>
      <c r="K111" s="377" t="s">
        <v>681</v>
      </c>
      <c r="L111" s="12" t="str">
        <f>仕様書作成!CN130</f>
        <v>KQ2S09-36AS</v>
      </c>
      <c r="M111" s="12" t="str">
        <f>仕様書作成!CM130</f>
        <v/>
      </c>
      <c r="R111" s="12" t="str">
        <f>IF(仕様書作成!CO130="","",IF(S111="",仕様書作成!CO130,仕様書作成!CO130&amp;","))</f>
        <v/>
      </c>
      <c r="S111" s="12" t="str">
        <f>IF(仕様書作成!CP130="","",IF(T111="",仕様書作成!CP130,仕様書作成!CP130&amp;","))</f>
        <v/>
      </c>
      <c r="T111" s="12" t="str">
        <f>仕様書作成!CQ130</f>
        <v/>
      </c>
      <c r="U111" s="12" t="str">
        <f>仕様書作成!CR130</f>
        <v/>
      </c>
      <c r="V111" s="12" t="str">
        <f>仕様書作成!CS130</f>
        <v/>
      </c>
      <c r="W111" s="12" t="str">
        <f>仕様書作成!CT130</f>
        <v/>
      </c>
      <c r="X111" s="12" t="str">
        <f>仕様書作成!CU130</f>
        <v/>
      </c>
      <c r="Y111" s="12" t="str">
        <f>仕様書作成!CV130</f>
        <v/>
      </c>
      <c r="Z111" s="12" t="str">
        <f>仕様書作成!CW130</f>
        <v/>
      </c>
      <c r="AA111" s="12" t="str">
        <f>仕様書作成!CX130</f>
        <v/>
      </c>
      <c r="AB111" s="12" t="str">
        <f>仕様書作成!CY130</f>
        <v/>
      </c>
      <c r="AC111" s="12" t="str">
        <f>仕様書作成!CZ130</f>
        <v/>
      </c>
      <c r="AD111" s="12" t="str">
        <f>仕様書作成!DA130</f>
        <v/>
      </c>
      <c r="AE111" s="12" t="str">
        <f>仕様書作成!DB130</f>
        <v/>
      </c>
      <c r="AF111" s="12" t="str">
        <f>仕様書作成!DC130</f>
        <v/>
      </c>
      <c r="AS111" s="12" t="str">
        <f>IF(仕様書作成!DQ130="","",IF(AT111="",仕様書作成!DQ130,仕様書作成!DQ130&amp;","))</f>
        <v/>
      </c>
      <c r="AT111" s="12" t="str">
        <f>IF(仕様書作成!DR130="","",IF(AU111="",仕様書作成!DR130,仕様書作成!DR130&amp;","))</f>
        <v/>
      </c>
      <c r="AU111" s="12" t="str">
        <f>仕様書作成!DS130</f>
        <v/>
      </c>
    </row>
    <row r="112" spans="10:47" ht="12.75" customHeight="1" x14ac:dyDescent="0.15">
      <c r="J112" s="12">
        <v>81</v>
      </c>
      <c r="K112" s="377" t="s">
        <v>682</v>
      </c>
      <c r="L112" s="12" t="str">
        <f>仕様書作成!CN131</f>
        <v>KQ2S11-36AS</v>
      </c>
      <c r="M112" s="12" t="str">
        <f>仕様書作成!CM131</f>
        <v/>
      </c>
      <c r="R112" s="12" t="str">
        <f>IF(仕様書作成!CO131="","",IF(S112="",仕様書作成!CO131,仕様書作成!CO131&amp;","))</f>
        <v/>
      </c>
      <c r="S112" s="12" t="str">
        <f>IF(仕様書作成!CP131="","",IF(T112="",仕様書作成!CP131,仕様書作成!CP131&amp;","))</f>
        <v/>
      </c>
      <c r="T112" s="12" t="str">
        <f>仕様書作成!CQ131</f>
        <v/>
      </c>
      <c r="U112" s="12" t="str">
        <f>仕様書作成!CR131</f>
        <v/>
      </c>
      <c r="V112" s="12" t="str">
        <f>仕様書作成!CS131</f>
        <v/>
      </c>
      <c r="W112" s="12" t="str">
        <f>仕様書作成!CT131</f>
        <v/>
      </c>
      <c r="X112" s="12" t="str">
        <f>仕様書作成!CU131</f>
        <v/>
      </c>
      <c r="Y112" s="12" t="str">
        <f>仕様書作成!CV131</f>
        <v/>
      </c>
      <c r="Z112" s="12" t="str">
        <f>仕様書作成!CW131</f>
        <v/>
      </c>
      <c r="AA112" s="12" t="str">
        <f>仕様書作成!CX131</f>
        <v/>
      </c>
      <c r="AB112" s="12" t="str">
        <f>仕様書作成!CY131</f>
        <v/>
      </c>
      <c r="AC112" s="12" t="str">
        <f>仕様書作成!CZ131</f>
        <v/>
      </c>
      <c r="AD112" s="12" t="str">
        <f>仕様書作成!DA131</f>
        <v/>
      </c>
      <c r="AE112" s="12" t="str">
        <f>仕様書作成!DB131</f>
        <v/>
      </c>
      <c r="AF112" s="12" t="str">
        <f>仕様書作成!DC131</f>
        <v/>
      </c>
      <c r="AS112" s="12" t="str">
        <f>IF(仕様書作成!DQ131="","",IF(AT112="",仕様書作成!DQ131,仕様書作成!DQ131&amp;","))</f>
        <v/>
      </c>
      <c r="AT112" s="12" t="str">
        <f>IF(仕様書作成!DR131="","",IF(AU112="",仕様書作成!DR131,仕様書作成!DR131&amp;","))</f>
        <v/>
      </c>
      <c r="AU112" s="12" t="str">
        <f>仕様書作成!DS131</f>
        <v/>
      </c>
    </row>
    <row r="113" spans="10:47" ht="12.75" customHeight="1" x14ac:dyDescent="0.15">
      <c r="J113" s="12">
        <v>82</v>
      </c>
      <c r="K113" s="377" t="s">
        <v>685</v>
      </c>
      <c r="L113" s="12" t="str">
        <f>仕様書作成!CN132</f>
        <v>KQ2S13-36AS</v>
      </c>
      <c r="M113" s="12" t="str">
        <f>仕様書作成!CM132</f>
        <v/>
      </c>
      <c r="R113" s="12" t="str">
        <f>IF(仕様書作成!CO132="","",IF(S113="",仕様書作成!CO132,仕様書作成!CO132&amp;","))</f>
        <v/>
      </c>
      <c r="S113" s="12" t="str">
        <f>IF(仕様書作成!CP132="","",IF(T113="",仕様書作成!CP132,仕様書作成!CP132&amp;","))</f>
        <v/>
      </c>
      <c r="T113" s="12" t="str">
        <f>仕様書作成!CQ132</f>
        <v/>
      </c>
      <c r="U113" s="12" t="str">
        <f>仕様書作成!CR132</f>
        <v/>
      </c>
      <c r="V113" s="12" t="str">
        <f>仕様書作成!CS132</f>
        <v/>
      </c>
      <c r="W113" s="12" t="str">
        <f>仕様書作成!CT132</f>
        <v/>
      </c>
      <c r="X113" s="12" t="str">
        <f>仕様書作成!CU132</f>
        <v/>
      </c>
      <c r="Y113" s="12" t="str">
        <f>仕様書作成!CV132</f>
        <v/>
      </c>
      <c r="Z113" s="12" t="str">
        <f>仕様書作成!CW132</f>
        <v/>
      </c>
      <c r="AA113" s="12" t="str">
        <f>仕様書作成!CX132</f>
        <v/>
      </c>
      <c r="AB113" s="12" t="str">
        <f>仕様書作成!CY132</f>
        <v/>
      </c>
      <c r="AC113" s="12" t="str">
        <f>仕様書作成!CZ132</f>
        <v/>
      </c>
      <c r="AD113" s="12" t="str">
        <f>仕様書作成!DA132</f>
        <v/>
      </c>
      <c r="AE113" s="12" t="str">
        <f>仕様書作成!DB132</f>
        <v/>
      </c>
      <c r="AF113" s="12" t="str">
        <f>仕様書作成!DC132</f>
        <v/>
      </c>
      <c r="AS113" s="12" t="str">
        <f>IF(仕様書作成!DQ132="","",IF(AT113="",仕様書作成!DQ132,仕様書作成!DQ132&amp;","))</f>
        <v/>
      </c>
      <c r="AT113" s="12" t="str">
        <f>IF(仕様書作成!DR132="","",IF(AU113="",仕様書作成!DR132,仕様書作成!DR132&amp;","))</f>
        <v/>
      </c>
      <c r="AU113" s="12" t="str">
        <f>仕様書作成!DS132</f>
        <v/>
      </c>
    </row>
    <row r="114" spans="10:47" ht="12.75" customHeight="1" x14ac:dyDescent="0.15">
      <c r="J114" s="12">
        <v>83</v>
      </c>
      <c r="K114" s="378" t="s">
        <v>686</v>
      </c>
      <c r="L114" s="12" t="str">
        <f>仕様書作成!CN133</f>
        <v>KQ2L09-36AS</v>
      </c>
      <c r="M114" s="12" t="str">
        <f>仕様書作成!CM133</f>
        <v/>
      </c>
      <c r="R114" s="12" t="str">
        <f>IF(仕様書作成!CO133="","",IF(S114="",仕様書作成!CO133,仕様書作成!CO133&amp;","))</f>
        <v/>
      </c>
      <c r="S114" s="12" t="str">
        <f>IF(仕様書作成!CP133="","",IF(T114="",仕様書作成!CP133,仕様書作成!CP133&amp;","))</f>
        <v/>
      </c>
      <c r="T114" s="12" t="str">
        <f>仕様書作成!CQ133</f>
        <v/>
      </c>
      <c r="U114" s="12" t="str">
        <f>仕様書作成!CR133</f>
        <v/>
      </c>
      <c r="V114" s="12" t="str">
        <f>仕様書作成!CS133</f>
        <v/>
      </c>
      <c r="W114" s="12" t="str">
        <f>仕様書作成!CT133</f>
        <v/>
      </c>
      <c r="X114" s="12" t="str">
        <f>仕様書作成!CU133</f>
        <v/>
      </c>
      <c r="Y114" s="12" t="str">
        <f>仕様書作成!CV133</f>
        <v/>
      </c>
      <c r="Z114" s="12" t="str">
        <f>仕様書作成!CW133</f>
        <v/>
      </c>
      <c r="AA114" s="12" t="str">
        <f>仕様書作成!CX133</f>
        <v/>
      </c>
      <c r="AB114" s="12" t="str">
        <f>仕様書作成!CY133</f>
        <v/>
      </c>
      <c r="AC114" s="12" t="str">
        <f>仕様書作成!CZ133</f>
        <v/>
      </c>
      <c r="AD114" s="12" t="str">
        <f>仕様書作成!DA133</f>
        <v/>
      </c>
      <c r="AE114" s="12" t="str">
        <f>仕様書作成!DB133</f>
        <v/>
      </c>
      <c r="AF114" s="12" t="str">
        <f>仕様書作成!DC133</f>
        <v/>
      </c>
      <c r="AS114" s="12" t="str">
        <f>IF(仕様書作成!DQ133="","",IF(AT114="",仕様書作成!DQ133,仕様書作成!DQ133&amp;","))</f>
        <v/>
      </c>
      <c r="AT114" s="12" t="str">
        <f>IF(仕様書作成!DR133="","",IF(AU114="",仕様書作成!DR133,仕様書作成!DR133&amp;","))</f>
        <v/>
      </c>
      <c r="AU114" s="12" t="str">
        <f>仕様書作成!DS133</f>
        <v/>
      </c>
    </row>
    <row r="115" spans="10:47" ht="12.75" customHeight="1" x14ac:dyDescent="0.15">
      <c r="J115" s="12">
        <v>84</v>
      </c>
      <c r="K115" s="377" t="s">
        <v>687</v>
      </c>
      <c r="L115" s="12" t="str">
        <f>仕様書作成!CN134</f>
        <v>KQ2L11-36AS</v>
      </c>
      <c r="M115" s="12" t="str">
        <f>仕様書作成!CM134</f>
        <v/>
      </c>
      <c r="R115" s="12" t="str">
        <f>IF(仕様書作成!CO134="","",IF(S115="",仕様書作成!CO134,仕様書作成!CO134&amp;","))</f>
        <v/>
      </c>
      <c r="S115" s="12" t="str">
        <f>IF(仕様書作成!CP134="","",IF(T115="",仕様書作成!CP134,仕様書作成!CP134&amp;","))</f>
        <v/>
      </c>
      <c r="T115" s="12" t="str">
        <f>仕様書作成!CQ134</f>
        <v/>
      </c>
      <c r="U115" s="12" t="str">
        <f>仕様書作成!CR134</f>
        <v/>
      </c>
      <c r="V115" s="12" t="str">
        <f>仕様書作成!CS134</f>
        <v/>
      </c>
      <c r="W115" s="12" t="str">
        <f>仕様書作成!CT134</f>
        <v/>
      </c>
      <c r="X115" s="12" t="str">
        <f>仕様書作成!CU134</f>
        <v/>
      </c>
      <c r="Y115" s="12" t="str">
        <f>仕様書作成!CV134</f>
        <v/>
      </c>
      <c r="Z115" s="12" t="str">
        <f>仕様書作成!CW134</f>
        <v/>
      </c>
      <c r="AA115" s="12" t="str">
        <f>仕様書作成!CX134</f>
        <v/>
      </c>
      <c r="AB115" s="12" t="str">
        <f>仕様書作成!CY134</f>
        <v/>
      </c>
      <c r="AC115" s="12" t="str">
        <f>仕様書作成!CZ134</f>
        <v/>
      </c>
      <c r="AD115" s="12" t="str">
        <f>仕様書作成!DA134</f>
        <v/>
      </c>
      <c r="AE115" s="12" t="str">
        <f>仕様書作成!DB134</f>
        <v/>
      </c>
      <c r="AF115" s="12" t="str">
        <f>仕様書作成!DC134</f>
        <v/>
      </c>
      <c r="AS115" s="12" t="str">
        <f>IF(仕様書作成!DQ134="","",IF(AT115="",仕様書作成!DQ134,仕様書作成!DQ134&amp;","))</f>
        <v/>
      </c>
      <c r="AT115" s="12" t="str">
        <f>IF(仕様書作成!DR134="","",IF(AU115="",仕様書作成!DR134,仕様書作成!DR134&amp;","))</f>
        <v/>
      </c>
      <c r="AU115" s="12" t="str">
        <f>仕様書作成!DS134</f>
        <v/>
      </c>
    </row>
    <row r="116" spans="10:47" ht="12.75" customHeight="1" x14ac:dyDescent="0.15">
      <c r="J116" s="12">
        <v>85</v>
      </c>
      <c r="K116" s="377" t="s">
        <v>688</v>
      </c>
      <c r="L116" s="12" t="str">
        <f>仕様書作成!CN135</f>
        <v>KQ2L13-36AS</v>
      </c>
      <c r="M116" s="12" t="str">
        <f>仕様書作成!CM135</f>
        <v/>
      </c>
      <c r="R116" s="12" t="str">
        <f>IF(仕様書作成!CO135="","",IF(S116="",仕様書作成!CO135,仕様書作成!CO135&amp;","))</f>
        <v/>
      </c>
      <c r="S116" s="12" t="str">
        <f>IF(仕様書作成!CP135="","",IF(T116="",仕様書作成!CP135,仕様書作成!CP135&amp;","))</f>
        <v/>
      </c>
      <c r="T116" s="12" t="str">
        <f>仕様書作成!CQ135</f>
        <v/>
      </c>
      <c r="U116" s="12" t="str">
        <f>仕様書作成!CR135</f>
        <v/>
      </c>
      <c r="V116" s="12" t="str">
        <f>仕様書作成!CS135</f>
        <v/>
      </c>
      <c r="W116" s="12" t="str">
        <f>仕様書作成!CT135</f>
        <v/>
      </c>
      <c r="X116" s="12" t="str">
        <f>仕様書作成!CU135</f>
        <v/>
      </c>
      <c r="Y116" s="12" t="str">
        <f>仕様書作成!CV135</f>
        <v/>
      </c>
      <c r="Z116" s="12" t="str">
        <f>仕様書作成!CW135</f>
        <v/>
      </c>
      <c r="AA116" s="12" t="str">
        <f>仕様書作成!CX135</f>
        <v/>
      </c>
      <c r="AB116" s="12" t="str">
        <f>仕様書作成!CY135</f>
        <v/>
      </c>
      <c r="AC116" s="12" t="str">
        <f>仕様書作成!CZ135</f>
        <v/>
      </c>
      <c r="AD116" s="12" t="str">
        <f>仕様書作成!DA135</f>
        <v/>
      </c>
      <c r="AE116" s="12" t="str">
        <f>仕様書作成!DB135</f>
        <v/>
      </c>
      <c r="AF116" s="12" t="str">
        <f>仕様書作成!DC135</f>
        <v/>
      </c>
      <c r="AS116" s="12" t="str">
        <f>IF(仕様書作成!DQ135="","",IF(AT116="",仕様書作成!DQ135,仕様書作成!DQ135&amp;","))</f>
        <v/>
      </c>
      <c r="AT116" s="12" t="str">
        <f>IF(仕様書作成!DR135="","",IF(AU116="",仕様書作成!DR135,仕様書作成!DR135&amp;","))</f>
        <v/>
      </c>
      <c r="AU116" s="12" t="str">
        <f>仕様書作成!DS135</f>
        <v/>
      </c>
    </row>
    <row r="117" spans="10:47" ht="12.75" customHeight="1" x14ac:dyDescent="0.15">
      <c r="J117" s="12">
        <v>86</v>
      </c>
      <c r="K117" s="377" t="s">
        <v>651</v>
      </c>
      <c r="L117" s="12" t="str">
        <f>仕様書作成!CN136</f>
        <v>KQ2H09-U03A</v>
      </c>
      <c r="M117" s="12" t="str">
        <f>仕様書作成!CM136</f>
        <v/>
      </c>
      <c r="R117" s="12" t="str">
        <f>IF(仕様書作成!CO136="","",IF(S117="",仕様書作成!CO136,仕様書作成!CO136&amp;","))</f>
        <v/>
      </c>
      <c r="S117" s="12" t="str">
        <f>IF(仕様書作成!CP136="","",IF(T117="",仕様書作成!CP136,仕様書作成!CP136&amp;","))</f>
        <v/>
      </c>
      <c r="T117" s="12" t="str">
        <f>仕様書作成!CQ136</f>
        <v/>
      </c>
      <c r="U117" s="12" t="str">
        <f>仕様書作成!CR136</f>
        <v/>
      </c>
      <c r="V117" s="12" t="str">
        <f>仕様書作成!CS136</f>
        <v/>
      </c>
      <c r="W117" s="12" t="str">
        <f>仕様書作成!CT136</f>
        <v/>
      </c>
      <c r="X117" s="12" t="str">
        <f>仕様書作成!CU136</f>
        <v/>
      </c>
      <c r="Y117" s="12" t="str">
        <f>仕様書作成!CV136</f>
        <v/>
      </c>
      <c r="Z117" s="12" t="str">
        <f>仕様書作成!CW136</f>
        <v/>
      </c>
      <c r="AA117" s="12" t="str">
        <f>仕様書作成!CX136</f>
        <v/>
      </c>
      <c r="AB117" s="12" t="str">
        <f>仕様書作成!CY136</f>
        <v/>
      </c>
      <c r="AC117" s="12" t="str">
        <f>仕様書作成!CZ136</f>
        <v/>
      </c>
      <c r="AD117" s="12" t="str">
        <f>仕様書作成!DA136</f>
        <v/>
      </c>
      <c r="AE117" s="12" t="str">
        <f>仕様書作成!DB136</f>
        <v/>
      </c>
      <c r="AF117" s="12" t="str">
        <f>仕様書作成!DC136</f>
        <v/>
      </c>
      <c r="AS117" s="12" t="str">
        <f>IF(仕様書作成!DQ136="","",IF(AT117="",仕様書作成!DQ136,仕様書作成!DQ136&amp;","))</f>
        <v/>
      </c>
      <c r="AT117" s="12" t="str">
        <f>IF(仕様書作成!DR136="","",IF(AU117="",仕様書作成!DR136,仕様書作成!DR136&amp;","))</f>
        <v/>
      </c>
      <c r="AU117" s="12" t="str">
        <f>仕様書作成!DS136</f>
        <v/>
      </c>
    </row>
    <row r="118" spans="10:47" ht="12.75" customHeight="1" x14ac:dyDescent="0.15">
      <c r="J118" s="12">
        <v>87</v>
      </c>
      <c r="K118" s="377" t="s">
        <v>655</v>
      </c>
      <c r="L118" s="12" t="str">
        <f>仕様書作成!CN137</f>
        <v>KQ2H11-U03A</v>
      </c>
      <c r="M118" s="12" t="str">
        <f>仕様書作成!CM137</f>
        <v/>
      </c>
      <c r="R118" s="12" t="str">
        <f>IF(仕様書作成!CO137="","",IF(S118="",仕様書作成!CO137,仕様書作成!CO137&amp;","))</f>
        <v/>
      </c>
      <c r="S118" s="12" t="str">
        <f>IF(仕様書作成!CP137="","",IF(T118="",仕様書作成!CP137,仕様書作成!CP137&amp;","))</f>
        <v/>
      </c>
      <c r="T118" s="12" t="str">
        <f>仕様書作成!CQ137</f>
        <v/>
      </c>
      <c r="U118" s="12" t="str">
        <f>仕様書作成!CR137</f>
        <v/>
      </c>
      <c r="V118" s="12" t="str">
        <f>仕様書作成!CS137</f>
        <v/>
      </c>
      <c r="W118" s="12" t="str">
        <f>仕様書作成!CT137</f>
        <v/>
      </c>
      <c r="X118" s="12" t="str">
        <f>仕様書作成!CU137</f>
        <v/>
      </c>
      <c r="Y118" s="12" t="str">
        <f>仕様書作成!CV137</f>
        <v/>
      </c>
      <c r="Z118" s="12" t="str">
        <f>仕様書作成!CW137</f>
        <v/>
      </c>
      <c r="AA118" s="12" t="str">
        <f>仕様書作成!CX137</f>
        <v/>
      </c>
      <c r="AB118" s="12" t="str">
        <f>仕様書作成!CY137</f>
        <v/>
      </c>
      <c r="AC118" s="12" t="str">
        <f>仕様書作成!CZ137</f>
        <v/>
      </c>
      <c r="AD118" s="12" t="str">
        <f>仕様書作成!DA137</f>
        <v/>
      </c>
      <c r="AE118" s="12" t="str">
        <f>仕様書作成!DB137</f>
        <v/>
      </c>
      <c r="AF118" s="12" t="str">
        <f>仕様書作成!DC137</f>
        <v/>
      </c>
      <c r="AS118" s="12" t="str">
        <f>IF(仕様書作成!DQ137="","",IF(AT118="",仕様書作成!DQ137,仕様書作成!DQ137&amp;","))</f>
        <v/>
      </c>
      <c r="AT118" s="12" t="str">
        <f>IF(仕様書作成!DR137="","",IF(AU118="",仕様書作成!DR137,仕様書作成!DR137&amp;","))</f>
        <v/>
      </c>
      <c r="AU118" s="12" t="str">
        <f>仕様書作成!DS137</f>
        <v/>
      </c>
    </row>
    <row r="119" spans="10:47" ht="12.75" customHeight="1" x14ac:dyDescent="0.15">
      <c r="J119" s="12">
        <v>88</v>
      </c>
      <c r="K119" s="377" t="s">
        <v>683</v>
      </c>
      <c r="L119" s="12" t="str">
        <f>仕様書作成!CN138</f>
        <v>KQ2H13-U03A</v>
      </c>
      <c r="M119" s="12" t="str">
        <f>仕様書作成!CM138</f>
        <v/>
      </c>
      <c r="R119" s="12" t="str">
        <f>IF(仕様書作成!CO138="","",IF(S119="",仕様書作成!CO138,仕様書作成!CO138&amp;","))</f>
        <v/>
      </c>
      <c r="S119" s="12" t="str">
        <f>IF(仕様書作成!CP138="","",IF(T119="",仕様書作成!CP138,仕様書作成!CP138&amp;","))</f>
        <v/>
      </c>
      <c r="T119" s="12" t="str">
        <f>仕様書作成!CQ138</f>
        <v/>
      </c>
      <c r="U119" s="12" t="str">
        <f>仕様書作成!CR138</f>
        <v/>
      </c>
      <c r="V119" s="12" t="str">
        <f>仕様書作成!CS138</f>
        <v/>
      </c>
      <c r="W119" s="12" t="str">
        <f>仕様書作成!CT138</f>
        <v/>
      </c>
      <c r="X119" s="12" t="str">
        <f>仕様書作成!CU138</f>
        <v/>
      </c>
      <c r="Y119" s="12" t="str">
        <f>仕様書作成!CV138</f>
        <v/>
      </c>
      <c r="Z119" s="12" t="str">
        <f>仕様書作成!CW138</f>
        <v/>
      </c>
      <c r="AA119" s="12" t="str">
        <f>仕様書作成!CX138</f>
        <v/>
      </c>
      <c r="AB119" s="12" t="str">
        <f>仕様書作成!CY138</f>
        <v/>
      </c>
      <c r="AC119" s="12" t="str">
        <f>仕様書作成!CZ138</f>
        <v/>
      </c>
      <c r="AD119" s="12" t="str">
        <f>仕様書作成!DA138</f>
        <v/>
      </c>
      <c r="AE119" s="12" t="str">
        <f>仕様書作成!DB138</f>
        <v/>
      </c>
      <c r="AF119" s="12" t="str">
        <f>仕様書作成!DC138</f>
        <v/>
      </c>
      <c r="AS119" s="12" t="str">
        <f>IF(仕様書作成!DQ138="","",IF(AT119="",仕様書作成!DQ138,仕様書作成!DQ138&amp;","))</f>
        <v/>
      </c>
      <c r="AT119" s="12" t="str">
        <f>IF(仕様書作成!DR138="","",IF(AU119="",仕様書作成!DR138,仕様書作成!DR138&amp;","))</f>
        <v/>
      </c>
      <c r="AU119" s="12" t="str">
        <f>仕様書作成!DS138</f>
        <v/>
      </c>
    </row>
    <row r="120" spans="10:47" ht="12.75" customHeight="1" x14ac:dyDescent="0.15">
      <c r="J120" s="12">
        <v>89</v>
      </c>
      <c r="K120" s="377" t="s">
        <v>684</v>
      </c>
      <c r="L120" s="12" t="str">
        <f>仕様書作成!CN139</f>
        <v>KQ2L09-U03A</v>
      </c>
      <c r="M120" s="12" t="str">
        <f>仕様書作成!CM139</f>
        <v/>
      </c>
      <c r="R120" s="12" t="str">
        <f>IF(仕様書作成!CO139="","",IF(S120="",仕様書作成!CO139,仕様書作成!CO139&amp;","))</f>
        <v/>
      </c>
      <c r="S120" s="12" t="str">
        <f>IF(仕様書作成!CP139="","",IF(T120="",仕様書作成!CP139,仕様書作成!CP139&amp;","))</f>
        <v/>
      </c>
      <c r="T120" s="12" t="str">
        <f>仕様書作成!CQ139</f>
        <v/>
      </c>
      <c r="U120" s="12" t="str">
        <f>仕様書作成!CR139</f>
        <v/>
      </c>
      <c r="V120" s="12" t="str">
        <f>仕様書作成!CS139</f>
        <v/>
      </c>
      <c r="W120" s="12" t="str">
        <f>仕様書作成!CT139</f>
        <v/>
      </c>
      <c r="X120" s="12" t="str">
        <f>仕様書作成!CU139</f>
        <v/>
      </c>
      <c r="Y120" s="12" t="str">
        <f>仕様書作成!CV139</f>
        <v/>
      </c>
      <c r="Z120" s="12" t="str">
        <f>仕様書作成!CW139</f>
        <v/>
      </c>
      <c r="AA120" s="12" t="str">
        <f>仕様書作成!CX139</f>
        <v/>
      </c>
      <c r="AB120" s="12" t="str">
        <f>仕様書作成!CY139</f>
        <v/>
      </c>
      <c r="AC120" s="12" t="str">
        <f>仕様書作成!CZ139</f>
        <v/>
      </c>
      <c r="AD120" s="12" t="str">
        <f>仕様書作成!DA139</f>
        <v/>
      </c>
      <c r="AE120" s="12" t="str">
        <f>仕様書作成!DB139</f>
        <v/>
      </c>
      <c r="AF120" s="12" t="str">
        <f>仕様書作成!DC139</f>
        <v/>
      </c>
      <c r="AS120" s="12" t="str">
        <f>IF(仕様書作成!DQ139="","",IF(AT120="",仕様書作成!DQ139,仕様書作成!DQ139&amp;","))</f>
        <v/>
      </c>
      <c r="AT120" s="12" t="str">
        <f>IF(仕様書作成!DR139="","",IF(AU120="",仕様書作成!DR139,仕様書作成!DR139&amp;","))</f>
        <v/>
      </c>
      <c r="AU120" s="12" t="str">
        <f>仕様書作成!DS139</f>
        <v/>
      </c>
    </row>
    <row r="121" spans="10:47" ht="12.75" customHeight="1" x14ac:dyDescent="0.15">
      <c r="J121" s="12">
        <v>90</v>
      </c>
      <c r="K121" s="377" t="s">
        <v>797</v>
      </c>
      <c r="L121" s="12" t="str">
        <f>仕様書作成!CN140</f>
        <v>KQ2L11-U03A</v>
      </c>
      <c r="M121" s="12" t="str">
        <f>仕様書作成!CM140</f>
        <v/>
      </c>
      <c r="R121" s="12" t="str">
        <f>IF(仕様書作成!CO140="","",IF(S121="",仕様書作成!CO140,仕様書作成!CO140&amp;","))</f>
        <v/>
      </c>
      <c r="S121" s="12" t="str">
        <f>IF(仕様書作成!CP140="","",IF(T121="",仕様書作成!CP140,仕様書作成!CP140&amp;","))</f>
        <v/>
      </c>
      <c r="T121" s="12" t="str">
        <f>仕様書作成!CQ140</f>
        <v/>
      </c>
      <c r="U121" s="12" t="str">
        <f>仕様書作成!CR140</f>
        <v/>
      </c>
      <c r="V121" s="12" t="str">
        <f>仕様書作成!CS140</f>
        <v/>
      </c>
      <c r="W121" s="12" t="str">
        <f>仕様書作成!CT140</f>
        <v/>
      </c>
      <c r="X121" s="12" t="str">
        <f>仕様書作成!CU140</f>
        <v/>
      </c>
      <c r="Y121" s="12" t="str">
        <f>仕様書作成!CV140</f>
        <v/>
      </c>
      <c r="Z121" s="12" t="str">
        <f>仕様書作成!CW140</f>
        <v/>
      </c>
      <c r="AA121" s="12" t="str">
        <f>仕様書作成!CX140</f>
        <v/>
      </c>
      <c r="AB121" s="12" t="str">
        <f>仕様書作成!CY140</f>
        <v/>
      </c>
      <c r="AC121" s="12" t="str">
        <f>仕様書作成!CZ140</f>
        <v/>
      </c>
      <c r="AD121" s="12" t="str">
        <f>仕様書作成!DA140</f>
        <v/>
      </c>
      <c r="AE121" s="12" t="str">
        <f>仕様書作成!DB140</f>
        <v/>
      </c>
      <c r="AF121" s="12" t="str">
        <f>仕様書作成!DC140</f>
        <v/>
      </c>
      <c r="AS121" s="12" t="str">
        <f>IF(仕様書作成!DQ140="","",IF(AT121="",仕様書作成!DQ140,仕様書作成!DQ140&amp;","))</f>
        <v/>
      </c>
      <c r="AT121" s="12" t="str">
        <f>IF(仕様書作成!DR140="","",IF(AU121="",仕様書作成!DR140,仕様書作成!DR140&amp;","))</f>
        <v/>
      </c>
      <c r="AU121" s="12" t="str">
        <f>仕様書作成!DS140</f>
        <v/>
      </c>
    </row>
    <row r="122" spans="10:47" ht="12.75" customHeight="1" x14ac:dyDescent="0.15">
      <c r="J122" s="12">
        <v>91</v>
      </c>
      <c r="K122" s="379" t="s">
        <v>798</v>
      </c>
      <c r="L122" s="12" t="str">
        <f>仕様書作成!CN141</f>
        <v>KQ2L13-U03A</v>
      </c>
      <c r="M122" s="12" t="str">
        <f>仕様書作成!CM141</f>
        <v/>
      </c>
      <c r="R122" s="12" t="str">
        <f>IF(仕様書作成!CO141="","",IF(S122="",仕様書作成!CO141,仕様書作成!CO141&amp;","))</f>
        <v/>
      </c>
      <c r="S122" s="12" t="str">
        <f>IF(仕様書作成!CP141="","",IF(T122="",仕様書作成!CP141,仕様書作成!CP141&amp;","))</f>
        <v/>
      </c>
      <c r="T122" s="12" t="str">
        <f>仕様書作成!CQ141</f>
        <v/>
      </c>
      <c r="U122" s="12" t="str">
        <f>仕様書作成!CR141</f>
        <v/>
      </c>
      <c r="V122" s="12" t="str">
        <f>仕様書作成!CS141</f>
        <v/>
      </c>
      <c r="W122" s="12" t="str">
        <f>仕様書作成!CT141</f>
        <v/>
      </c>
      <c r="X122" s="12" t="str">
        <f>仕様書作成!CU141</f>
        <v/>
      </c>
      <c r="Y122" s="12" t="str">
        <f>仕様書作成!CV141</f>
        <v/>
      </c>
      <c r="Z122" s="12" t="str">
        <f>仕様書作成!CW141</f>
        <v/>
      </c>
      <c r="AA122" s="12" t="str">
        <f>仕様書作成!CX141</f>
        <v/>
      </c>
      <c r="AB122" s="12" t="str">
        <f>仕様書作成!CY141</f>
        <v/>
      </c>
      <c r="AC122" s="12" t="str">
        <f>仕様書作成!CZ141</f>
        <v/>
      </c>
      <c r="AD122" s="12" t="str">
        <f>仕様書作成!DA141</f>
        <v/>
      </c>
      <c r="AE122" s="12" t="str">
        <f>仕様書作成!DB141</f>
        <v/>
      </c>
      <c r="AF122" s="12" t="str">
        <f>仕様書作成!DC141</f>
        <v/>
      </c>
      <c r="AS122" s="12" t="str">
        <f>IF(仕様書作成!DQ141="","",IF(AT122="",仕様書作成!DQ141,仕様書作成!DQ141&amp;","))</f>
        <v/>
      </c>
      <c r="AT122" s="12" t="str">
        <f>IF(仕様書作成!DR141="","",IF(AU122="",仕様書作成!DR141,仕様書作成!DR141&amp;","))</f>
        <v/>
      </c>
      <c r="AU122" s="12" t="str">
        <f>仕様書作成!DS141</f>
        <v/>
      </c>
    </row>
    <row r="123" spans="10:47" ht="12.75" customHeight="1" x14ac:dyDescent="0.15">
      <c r="J123" s="12">
        <v>92</v>
      </c>
      <c r="K123" s="376" t="s">
        <v>799</v>
      </c>
      <c r="L123" s="12" t="str">
        <f>仕様書作成!CN142</f>
        <v>KQ2H04-M5A</v>
      </c>
      <c r="M123" s="12" t="str">
        <f>仕様書作成!CM142</f>
        <v/>
      </c>
      <c r="R123" s="12" t="str">
        <f>IF(仕様書作成!CO142="","",IF(S123="",仕様書作成!CO142,仕様書作成!CO142&amp;","))</f>
        <v/>
      </c>
      <c r="S123" s="12" t="str">
        <f>IF(仕様書作成!CP142="","",IF(T123="",仕様書作成!CP142,仕様書作成!CP142&amp;","))</f>
        <v/>
      </c>
      <c r="T123" s="12" t="str">
        <f>仕様書作成!CQ142</f>
        <v/>
      </c>
      <c r="U123" s="12" t="str">
        <f>仕様書作成!CR142</f>
        <v/>
      </c>
      <c r="V123" s="12" t="str">
        <f>仕様書作成!CS142</f>
        <v/>
      </c>
      <c r="W123" s="12" t="str">
        <f>仕様書作成!CT142</f>
        <v/>
      </c>
      <c r="X123" s="12" t="str">
        <f>仕様書作成!CU142</f>
        <v/>
      </c>
      <c r="Y123" s="12" t="str">
        <f>仕様書作成!CV142</f>
        <v/>
      </c>
      <c r="Z123" s="12" t="str">
        <f>仕様書作成!CW142</f>
        <v/>
      </c>
      <c r="AA123" s="12" t="str">
        <f>仕様書作成!CX142</f>
        <v/>
      </c>
      <c r="AB123" s="12" t="str">
        <f>仕様書作成!CY142</f>
        <v/>
      </c>
      <c r="AC123" s="12" t="str">
        <f>仕様書作成!CZ142</f>
        <v/>
      </c>
      <c r="AD123" s="12" t="str">
        <f>仕様書作成!DA142</f>
        <v/>
      </c>
      <c r="AE123" s="12" t="str">
        <f>仕様書作成!DB142</f>
        <v/>
      </c>
      <c r="AF123" s="12" t="str">
        <f>仕様書作成!DC142</f>
        <v/>
      </c>
      <c r="AS123" s="12" t="str">
        <f>IF(仕様書作成!DQ142="","",IF(AT123="",仕様書作成!DQ142,仕様書作成!DQ142&amp;","))</f>
        <v/>
      </c>
      <c r="AT123" s="12" t="str">
        <f>IF(仕様書作成!DR142="","",IF(AU123="",仕様書作成!DR142,仕様書作成!DR142&amp;","))</f>
        <v/>
      </c>
      <c r="AU123" s="12" t="str">
        <f>仕様書作成!DS142</f>
        <v/>
      </c>
    </row>
    <row r="124" spans="10:47" ht="12.75" customHeight="1" x14ac:dyDescent="0.15">
      <c r="J124" s="12">
        <v>93</v>
      </c>
      <c r="K124" s="377" t="s">
        <v>800</v>
      </c>
      <c r="L124" s="12" t="str">
        <f>仕様書作成!CN143</f>
        <v>KQ2H06-M5A</v>
      </c>
      <c r="M124" s="12" t="str">
        <f>仕様書作成!CM143</f>
        <v/>
      </c>
      <c r="R124" s="12" t="str">
        <f>IF(仕様書作成!CO143="","",IF(S124="",仕様書作成!CO143,仕様書作成!CO143&amp;","))</f>
        <v/>
      </c>
      <c r="S124" s="12" t="str">
        <f>IF(仕様書作成!CP143="","",IF(T124="",仕様書作成!CP143,仕様書作成!CP143&amp;","))</f>
        <v/>
      </c>
      <c r="T124" s="12" t="str">
        <f>仕様書作成!CQ143</f>
        <v/>
      </c>
      <c r="U124" s="12" t="str">
        <f>仕様書作成!CR143</f>
        <v/>
      </c>
      <c r="V124" s="12" t="str">
        <f>仕様書作成!CS143</f>
        <v/>
      </c>
      <c r="W124" s="12" t="str">
        <f>仕様書作成!CT143</f>
        <v/>
      </c>
      <c r="X124" s="12" t="str">
        <f>仕様書作成!CU143</f>
        <v/>
      </c>
      <c r="Y124" s="12" t="str">
        <f>仕様書作成!CV143</f>
        <v/>
      </c>
      <c r="Z124" s="12" t="str">
        <f>仕様書作成!CW143</f>
        <v/>
      </c>
      <c r="AA124" s="12" t="str">
        <f>仕様書作成!CX143</f>
        <v/>
      </c>
      <c r="AB124" s="12" t="str">
        <f>仕様書作成!CY143</f>
        <v/>
      </c>
      <c r="AC124" s="12" t="str">
        <f>仕様書作成!CZ143</f>
        <v/>
      </c>
      <c r="AD124" s="12" t="str">
        <f>仕様書作成!DA143</f>
        <v/>
      </c>
      <c r="AE124" s="12" t="str">
        <f>仕様書作成!DB143</f>
        <v/>
      </c>
      <c r="AF124" s="12" t="str">
        <f>仕様書作成!DC143</f>
        <v/>
      </c>
      <c r="AS124" s="12" t="str">
        <f>IF(仕様書作成!DQ143="","",IF(AT124="",仕様書作成!DQ143,仕様書作成!DQ143&amp;","))</f>
        <v/>
      </c>
      <c r="AT124" s="12" t="str">
        <f>IF(仕様書作成!DR143="","",IF(AU124="",仕様書作成!DR143,仕様書作成!DR143&amp;","))</f>
        <v/>
      </c>
      <c r="AU124" s="12" t="str">
        <f>仕様書作成!DS143</f>
        <v/>
      </c>
    </row>
    <row r="125" spans="10:47" ht="12.75" customHeight="1" x14ac:dyDescent="0.15">
      <c r="J125" s="12">
        <v>94</v>
      </c>
      <c r="K125" s="377" t="s">
        <v>801</v>
      </c>
      <c r="L125" s="12" t="str">
        <f>仕様書作成!CN144</f>
        <v>KQ2H07-M5A</v>
      </c>
      <c r="M125" s="12" t="str">
        <f>仕様書作成!CM144</f>
        <v/>
      </c>
      <c r="R125" s="12" t="str">
        <f>IF(仕様書作成!CO144="","",IF(S125="",仕様書作成!CO144,仕様書作成!CO144&amp;","))</f>
        <v/>
      </c>
      <c r="S125" s="12" t="str">
        <f>IF(仕様書作成!CP144="","",IF(T125="",仕様書作成!CP144,仕様書作成!CP144&amp;","))</f>
        <v/>
      </c>
      <c r="T125" s="12" t="str">
        <f>仕様書作成!CQ144</f>
        <v/>
      </c>
      <c r="U125" s="12" t="str">
        <f>仕様書作成!CR144</f>
        <v/>
      </c>
      <c r="V125" s="12" t="str">
        <f>仕様書作成!CS144</f>
        <v/>
      </c>
      <c r="W125" s="12" t="str">
        <f>仕様書作成!CT144</f>
        <v/>
      </c>
      <c r="X125" s="12" t="str">
        <f>仕様書作成!CU144</f>
        <v/>
      </c>
      <c r="Y125" s="12" t="str">
        <f>仕様書作成!CV144</f>
        <v/>
      </c>
      <c r="Z125" s="12" t="str">
        <f>仕様書作成!CW144</f>
        <v/>
      </c>
      <c r="AA125" s="12" t="str">
        <f>仕様書作成!CX144</f>
        <v/>
      </c>
      <c r="AB125" s="12" t="str">
        <f>仕様書作成!CY144</f>
        <v/>
      </c>
      <c r="AC125" s="12" t="str">
        <f>仕様書作成!CZ144</f>
        <v/>
      </c>
      <c r="AD125" s="12" t="str">
        <f>仕様書作成!DA144</f>
        <v/>
      </c>
      <c r="AE125" s="12" t="str">
        <f>仕様書作成!DB144</f>
        <v/>
      </c>
      <c r="AF125" s="12" t="str">
        <f>仕様書作成!DC144</f>
        <v/>
      </c>
      <c r="AS125" s="12" t="str">
        <f>IF(仕様書作成!DQ144="","",IF(AT125="",仕様書作成!DQ144,仕様書作成!DQ144&amp;","))</f>
        <v/>
      </c>
      <c r="AT125" s="12" t="str">
        <f>IF(仕様書作成!DR144="","",IF(AU125="",仕様書作成!DR144,仕様書作成!DR144&amp;","))</f>
        <v/>
      </c>
      <c r="AU125" s="12" t="str">
        <f>仕様書作成!DS144</f>
        <v/>
      </c>
    </row>
    <row r="126" spans="10:47" ht="12.75" customHeight="1" x14ac:dyDescent="0.15">
      <c r="J126" s="12">
        <v>95</v>
      </c>
      <c r="K126" s="376" t="s">
        <v>802</v>
      </c>
      <c r="L126" s="12" t="str">
        <f>仕様書作成!CN145</f>
        <v>M-5P</v>
      </c>
      <c r="M126" s="12" t="str">
        <f>仕様書作成!CM145</f>
        <v/>
      </c>
      <c r="R126" s="12" t="str">
        <f>IF(仕様書作成!CO145="","",IF(S126="",仕様書作成!CO145,仕様書作成!CO145&amp;","))</f>
        <v/>
      </c>
      <c r="S126" s="12" t="str">
        <f>IF(仕様書作成!CP145="","",IF(T126="",仕様書作成!CP145,仕様書作成!CP145&amp;","))</f>
        <v/>
      </c>
      <c r="T126" s="12" t="str">
        <f>仕様書作成!CQ145</f>
        <v/>
      </c>
      <c r="U126" s="12" t="str">
        <f>仕様書作成!CR145</f>
        <v/>
      </c>
      <c r="V126" s="12" t="str">
        <f>仕様書作成!CS145</f>
        <v/>
      </c>
      <c r="W126" s="12" t="str">
        <f>仕様書作成!CT145</f>
        <v/>
      </c>
      <c r="X126" s="12" t="str">
        <f>仕様書作成!CU145</f>
        <v/>
      </c>
      <c r="Y126" s="12" t="str">
        <f>仕様書作成!CV145</f>
        <v/>
      </c>
      <c r="Z126" s="12" t="str">
        <f>仕様書作成!CW145</f>
        <v/>
      </c>
      <c r="AA126" s="12" t="str">
        <f>仕様書作成!CX145</f>
        <v/>
      </c>
      <c r="AB126" s="12" t="str">
        <f>仕様書作成!CY145</f>
        <v/>
      </c>
      <c r="AC126" s="12" t="str">
        <f>仕様書作成!CZ145</f>
        <v/>
      </c>
      <c r="AD126" s="12" t="str">
        <f>仕様書作成!DA145</f>
        <v/>
      </c>
      <c r="AE126" s="12" t="str">
        <f>仕様書作成!DB145</f>
        <v/>
      </c>
      <c r="AF126" s="12" t="str">
        <f>仕様書作成!DC145</f>
        <v/>
      </c>
      <c r="AS126" s="12" t="str">
        <f>IF(仕様書作成!DQ145="","",IF(AT126="",仕様書作成!DQ145,仕様書作成!DQ145&amp;","))</f>
        <v/>
      </c>
      <c r="AT126" s="12" t="str">
        <f>IF(仕様書作成!DR145="","",IF(AU126="",仕様書作成!DR145,仕様書作成!DR145&amp;","))</f>
        <v/>
      </c>
      <c r="AU126" s="12" t="str">
        <f>仕様書作成!DS145</f>
        <v/>
      </c>
    </row>
    <row r="127" spans="10:47" ht="12.75" customHeight="1" x14ac:dyDescent="0.15">
      <c r="J127" s="12">
        <v>96</v>
      </c>
      <c r="K127" s="377" t="s">
        <v>803</v>
      </c>
      <c r="L127" s="12" t="str">
        <f>仕様書作成!CN146</f>
        <v>AN120-M5</v>
      </c>
      <c r="M127" s="12" t="str">
        <f>仕様書作成!CM146</f>
        <v/>
      </c>
      <c r="R127" s="12" t="str">
        <f>IF(仕様書作成!CO146="","",IF(S127="",仕様書作成!CO146,仕様書作成!CO146&amp;","))</f>
        <v/>
      </c>
      <c r="S127" s="12" t="str">
        <f>IF(仕様書作成!CP146="","",IF(T127="",仕様書作成!CP146,仕様書作成!CP146&amp;","))</f>
        <v/>
      </c>
      <c r="T127" s="12" t="str">
        <f>仕様書作成!CQ146</f>
        <v/>
      </c>
      <c r="U127" s="12" t="str">
        <f>仕様書作成!CR146</f>
        <v/>
      </c>
      <c r="V127" s="12" t="str">
        <f>仕様書作成!CS146</f>
        <v/>
      </c>
      <c r="W127" s="12" t="str">
        <f>仕様書作成!CT146</f>
        <v/>
      </c>
      <c r="X127" s="12" t="str">
        <f>仕様書作成!CU146</f>
        <v/>
      </c>
      <c r="Y127" s="12" t="str">
        <f>仕様書作成!CV146</f>
        <v/>
      </c>
      <c r="Z127" s="12" t="str">
        <f>仕様書作成!CW146</f>
        <v/>
      </c>
      <c r="AA127" s="12" t="str">
        <f>仕様書作成!CX146</f>
        <v/>
      </c>
      <c r="AB127" s="12" t="str">
        <f>仕様書作成!CY146</f>
        <v/>
      </c>
      <c r="AC127" s="12" t="str">
        <f>仕様書作成!CZ146</f>
        <v/>
      </c>
      <c r="AD127" s="12" t="str">
        <f>仕様書作成!DA146</f>
        <v/>
      </c>
      <c r="AE127" s="12" t="str">
        <f>仕様書作成!DB146</f>
        <v/>
      </c>
      <c r="AF127" s="12" t="str">
        <f>仕様書作成!DC146</f>
        <v/>
      </c>
      <c r="AS127" s="12" t="str">
        <f>IF(仕様書作成!DQ146="","",IF(AT127="",仕様書作成!DQ146,仕様書作成!DQ146&amp;","))</f>
        <v/>
      </c>
      <c r="AT127" s="12" t="str">
        <f>IF(仕様書作成!DR146="","",IF(AU127="",仕様書作成!DR146,仕様書作成!DR146&amp;","))</f>
        <v/>
      </c>
      <c r="AU127" s="12" t="str">
        <f>仕様書作成!DS146</f>
        <v/>
      </c>
    </row>
    <row r="128" spans="10:47" ht="12.75" customHeight="1" x14ac:dyDescent="0.15">
      <c r="J128" s="12">
        <v>97</v>
      </c>
      <c r="K128" s="377" t="s">
        <v>795</v>
      </c>
      <c r="L128" s="12" t="str">
        <f>仕様書作成!CN147</f>
        <v>KQ2P-10</v>
      </c>
      <c r="M128" s="12" t="str">
        <f>仕様書作成!CM147</f>
        <v/>
      </c>
      <c r="R128" s="12" t="str">
        <f>IF(仕様書作成!CO147="","",IF(S128="",仕様書作成!CO147,仕様書作成!CO147&amp;","))</f>
        <v/>
      </c>
      <c r="S128" s="12" t="str">
        <f>IF(仕様書作成!CP147="","",IF(T128="",仕様書作成!CP147,仕様書作成!CP147&amp;","))</f>
        <v/>
      </c>
      <c r="T128" s="12" t="str">
        <f>仕様書作成!CQ147</f>
        <v/>
      </c>
      <c r="U128" s="12" t="str">
        <f>仕様書作成!CR147</f>
        <v/>
      </c>
      <c r="V128" s="12" t="str">
        <f>仕様書作成!CS147</f>
        <v/>
      </c>
      <c r="W128" s="12" t="str">
        <f>仕様書作成!CT147</f>
        <v/>
      </c>
      <c r="X128" s="12" t="str">
        <f>仕様書作成!CU147</f>
        <v/>
      </c>
      <c r="Y128" s="12" t="str">
        <f>仕様書作成!CV147</f>
        <v/>
      </c>
      <c r="Z128" s="12" t="str">
        <f>仕様書作成!CW147</f>
        <v/>
      </c>
      <c r="AA128" s="12" t="str">
        <f>仕様書作成!CX147</f>
        <v/>
      </c>
      <c r="AB128" s="12" t="str">
        <f>仕様書作成!CY147</f>
        <v/>
      </c>
      <c r="AC128" s="12" t="str">
        <f>仕様書作成!CZ147</f>
        <v/>
      </c>
      <c r="AD128" s="12" t="str">
        <f>仕様書作成!DA147</f>
        <v/>
      </c>
      <c r="AE128" s="12" t="str">
        <f>仕様書作成!DB147</f>
        <v/>
      </c>
      <c r="AF128" s="12" t="str">
        <f>仕様書作成!DC147</f>
        <v/>
      </c>
      <c r="AS128" s="12" t="str">
        <f>IF(仕様書作成!DQ147="","",IF(AT128="",仕様書作成!DQ147,仕様書作成!DQ147&amp;","))</f>
        <v/>
      </c>
      <c r="AT128" s="12" t="str">
        <f>IF(仕様書作成!DR147="","",IF(AU128="",仕様書作成!DR147,仕様書作成!DR147&amp;","))</f>
        <v/>
      </c>
      <c r="AU128" s="12" t="str">
        <f>仕様書作成!DS147</f>
        <v/>
      </c>
    </row>
    <row r="129" spans="10:47" ht="12.75" customHeight="1" x14ac:dyDescent="0.15">
      <c r="J129" s="12">
        <v>98</v>
      </c>
      <c r="K129" s="377" t="s">
        <v>796</v>
      </c>
      <c r="L129" s="12" t="str">
        <f>仕様書作成!CN148</f>
        <v>KQ2P-11</v>
      </c>
      <c r="M129" s="12" t="str">
        <f>仕様書作成!CM148</f>
        <v/>
      </c>
      <c r="R129" s="12" t="str">
        <f>IF(仕様書作成!CO148="","",IF(S129="",仕様書作成!CO148,仕様書作成!CO148&amp;","))</f>
        <v/>
      </c>
      <c r="S129" s="12" t="str">
        <f>IF(仕様書作成!CP148="","",IF(T129="",仕様書作成!CP148,仕様書作成!CP148&amp;","))</f>
        <v/>
      </c>
      <c r="T129" s="12" t="str">
        <f>仕様書作成!CQ148</f>
        <v/>
      </c>
      <c r="U129" s="12" t="str">
        <f>仕様書作成!CR148</f>
        <v/>
      </c>
      <c r="V129" s="12" t="str">
        <f>仕様書作成!CS148</f>
        <v/>
      </c>
      <c r="W129" s="12" t="str">
        <f>仕様書作成!CT148</f>
        <v/>
      </c>
      <c r="X129" s="12" t="str">
        <f>仕様書作成!CU148</f>
        <v/>
      </c>
      <c r="Y129" s="12" t="str">
        <f>仕様書作成!CV148</f>
        <v/>
      </c>
      <c r="Z129" s="12" t="str">
        <f>仕様書作成!CW148</f>
        <v/>
      </c>
      <c r="AA129" s="12" t="str">
        <f>仕様書作成!CX148</f>
        <v/>
      </c>
      <c r="AB129" s="12" t="str">
        <f>仕様書作成!CY148</f>
        <v/>
      </c>
      <c r="AC129" s="12" t="str">
        <f>仕様書作成!CZ148</f>
        <v/>
      </c>
      <c r="AD129" s="12" t="str">
        <f>仕様書作成!DA148</f>
        <v/>
      </c>
      <c r="AE129" s="12" t="str">
        <f>仕様書作成!DB148</f>
        <v/>
      </c>
      <c r="AF129" s="12" t="str">
        <f>仕様書作成!DC148</f>
        <v/>
      </c>
      <c r="AS129" s="12" t="str">
        <f>IF(仕様書作成!DQ148="","",IF(AT129="",仕様書作成!DQ148,仕様書作成!DQ148&amp;","))</f>
        <v/>
      </c>
      <c r="AT129" s="12" t="str">
        <f>IF(仕様書作成!DR148="","",IF(AU129="",仕様書作成!DR148,仕様書作成!DR148&amp;","))</f>
        <v/>
      </c>
      <c r="AU129" s="12" t="str">
        <f>仕様書作成!DS148</f>
        <v/>
      </c>
    </row>
    <row r="130" spans="10:47" ht="12.75" customHeight="1" x14ac:dyDescent="0.15">
      <c r="J130" s="12">
        <v>99</v>
      </c>
      <c r="K130" s="377" t="s">
        <v>677</v>
      </c>
      <c r="L130" s="12" t="str">
        <f>仕様書作成!CN149</f>
        <v>AN30-03</v>
      </c>
      <c r="M130" s="12" t="str">
        <f>仕様書作成!CM149</f>
        <v/>
      </c>
      <c r="R130" s="12" t="str">
        <f>IF(仕様書作成!CO149="","",IF(S130="",仕様書作成!CO149,仕様書作成!CO149&amp;","))</f>
        <v/>
      </c>
      <c r="S130" s="12" t="str">
        <f>IF(仕様書作成!CP149="","",IF(T130="",仕様書作成!CP149,仕様書作成!CP149&amp;","))</f>
        <v/>
      </c>
      <c r="T130" s="12" t="str">
        <f>仕様書作成!CQ149</f>
        <v/>
      </c>
      <c r="U130" s="12" t="str">
        <f>仕様書作成!CR149</f>
        <v/>
      </c>
      <c r="V130" s="12" t="str">
        <f>仕様書作成!CS149</f>
        <v/>
      </c>
      <c r="W130" s="12" t="str">
        <f>仕様書作成!CT149</f>
        <v/>
      </c>
      <c r="X130" s="12" t="str">
        <f>仕様書作成!CU149</f>
        <v/>
      </c>
      <c r="Y130" s="12" t="str">
        <f>仕様書作成!CV149</f>
        <v/>
      </c>
      <c r="Z130" s="12" t="str">
        <f>仕様書作成!CW149</f>
        <v/>
      </c>
      <c r="AA130" s="12" t="str">
        <f>仕様書作成!CX149</f>
        <v/>
      </c>
      <c r="AB130" s="12" t="str">
        <f>仕様書作成!CY149</f>
        <v/>
      </c>
      <c r="AC130" s="12" t="str">
        <f>仕様書作成!CZ149</f>
        <v/>
      </c>
      <c r="AD130" s="12" t="str">
        <f>仕様書作成!DA149</f>
        <v/>
      </c>
      <c r="AE130" s="12" t="str">
        <f>仕様書作成!DB149</f>
        <v/>
      </c>
      <c r="AF130" s="12" t="str">
        <f>仕様書作成!DC149</f>
        <v/>
      </c>
      <c r="AS130" s="12" t="str">
        <f>IF(仕様書作成!DQ149="","",IF(AT130="",仕様書作成!DQ149,仕様書作成!DQ149&amp;","))</f>
        <v/>
      </c>
      <c r="AT130" s="12" t="str">
        <f>IF(仕様書作成!DR149="","",IF(AU130="",仕様書作成!DR149,仕様書作成!DR149&amp;","))</f>
        <v/>
      </c>
      <c r="AU130" s="12" t="str">
        <f>仕様書作成!DS149</f>
        <v/>
      </c>
    </row>
    <row r="131" spans="10:47" ht="12.75" customHeight="1" x14ac:dyDescent="0.15">
      <c r="J131" s="12">
        <v>100</v>
      </c>
      <c r="K131" s="377" t="s">
        <v>689</v>
      </c>
      <c r="L131" s="12" t="str">
        <f>仕様書作成!CN150</f>
        <v>AN30-N03</v>
      </c>
      <c r="M131" s="12" t="str">
        <f>仕様書作成!CM150</f>
        <v/>
      </c>
      <c r="R131" s="12" t="str">
        <f>IF(仕様書作成!CO150="","",IF(S131="",仕様書作成!CO150,仕様書作成!CO150&amp;","))</f>
        <v/>
      </c>
      <c r="S131" s="12" t="str">
        <f>IF(仕様書作成!CP150="","",IF(T131="",仕様書作成!CP150,仕様書作成!CP150&amp;","))</f>
        <v/>
      </c>
      <c r="T131" s="12" t="str">
        <f>仕様書作成!CQ150</f>
        <v/>
      </c>
      <c r="U131" s="12" t="str">
        <f>仕様書作成!CR150</f>
        <v/>
      </c>
      <c r="V131" s="12" t="str">
        <f>仕様書作成!CS150</f>
        <v/>
      </c>
      <c r="W131" s="12" t="str">
        <f>仕様書作成!CT150</f>
        <v/>
      </c>
      <c r="X131" s="12" t="str">
        <f>仕様書作成!CU150</f>
        <v/>
      </c>
      <c r="Y131" s="12" t="str">
        <f>仕様書作成!CV150</f>
        <v/>
      </c>
      <c r="Z131" s="12" t="str">
        <f>仕様書作成!CW150</f>
        <v/>
      </c>
      <c r="AA131" s="12" t="str">
        <f>仕様書作成!CX150</f>
        <v/>
      </c>
      <c r="AB131" s="12" t="str">
        <f>仕様書作成!CY150</f>
        <v/>
      </c>
      <c r="AC131" s="12" t="str">
        <f>仕様書作成!CZ150</f>
        <v/>
      </c>
      <c r="AD131" s="12" t="str">
        <f>仕様書作成!DA150</f>
        <v/>
      </c>
      <c r="AE131" s="12" t="str">
        <f>仕様書作成!DB150</f>
        <v/>
      </c>
      <c r="AF131" s="12" t="str">
        <f>仕様書作成!DC150</f>
        <v/>
      </c>
      <c r="AS131" s="12" t="str">
        <f>IF(仕様書作成!DQ150="","",IF(AT131="",仕様書作成!DQ150,仕様書作成!DQ150&amp;","))</f>
        <v/>
      </c>
      <c r="AT131" s="12" t="str">
        <f>IF(仕様書作成!DR150="","",IF(AU131="",仕様書作成!DR150,仕様書作成!DR150&amp;","))</f>
        <v/>
      </c>
      <c r="AU131" s="12" t="str">
        <f>仕様書作成!DS150</f>
        <v/>
      </c>
    </row>
    <row r="132" spans="10:47" ht="12.75" customHeight="1" x14ac:dyDescent="0.15">
      <c r="J132" s="12">
        <v>101</v>
      </c>
      <c r="K132" s="377" t="s">
        <v>417</v>
      </c>
      <c r="L132" s="12" t="str">
        <f>仕様書作成!CN151</f>
        <v>SY5000-9-2</v>
      </c>
      <c r="M132" s="12" t="str">
        <f>仕様書作成!CM151</f>
        <v/>
      </c>
      <c r="R132" s="12" t="str">
        <f>IF(仕様書作成!CO151="","",IF(S132="",仕様書作成!CO151,仕様書作成!CO151&amp;","))</f>
        <v/>
      </c>
      <c r="S132" s="12" t="str">
        <f>IF(仕様書作成!CP151="","",IF(T132="",仕様書作成!CP151,仕様書作成!CP151&amp;","))</f>
        <v/>
      </c>
      <c r="T132" s="12" t="str">
        <f>仕様書作成!CQ151</f>
        <v/>
      </c>
      <c r="U132" s="12" t="str">
        <f>仕様書作成!CR151</f>
        <v/>
      </c>
      <c r="V132" s="12" t="str">
        <f>仕様書作成!CS151</f>
        <v/>
      </c>
      <c r="W132" s="12" t="str">
        <f>仕様書作成!CT151</f>
        <v/>
      </c>
      <c r="X132" s="12" t="str">
        <f>仕様書作成!CU151</f>
        <v/>
      </c>
      <c r="Y132" s="12" t="str">
        <f>仕様書作成!CV151</f>
        <v/>
      </c>
      <c r="Z132" s="12" t="str">
        <f>仕様書作成!CW151</f>
        <v/>
      </c>
      <c r="AA132" s="12" t="str">
        <f>仕様書作成!CX151</f>
        <v/>
      </c>
      <c r="AB132" s="12" t="str">
        <f>仕様書作成!CY151</f>
        <v/>
      </c>
      <c r="AC132" s="12" t="str">
        <f>仕様書作成!CZ151</f>
        <v/>
      </c>
      <c r="AD132" s="12" t="str">
        <f>仕様書作成!DA151</f>
        <v/>
      </c>
      <c r="AE132" s="12" t="str">
        <f>仕様書作成!DB151</f>
        <v/>
      </c>
      <c r="AF132" s="12" t="str">
        <f>仕様書作成!DC151</f>
        <v/>
      </c>
      <c r="AS132" s="12" t="str">
        <f>IF(仕様書作成!DQ151="","",IF(AT132="",仕様書作成!DQ151,仕様書作成!DQ151&amp;","))</f>
        <v/>
      </c>
      <c r="AT132" s="12" t="str">
        <f>IF(仕様書作成!DR151="","",IF(AU132="",仕様書作成!DR151,仕様書作成!DR151&amp;","))</f>
        <v/>
      </c>
      <c r="AU132" s="12" t="str">
        <f>仕様書作成!DS151</f>
        <v/>
      </c>
    </row>
    <row r="133" spans="10:47" ht="12.75" customHeight="1" x14ac:dyDescent="0.15">
      <c r="J133" s="12">
        <v>102</v>
      </c>
      <c r="K133" s="377" t="s">
        <v>422</v>
      </c>
      <c r="L133" s="12" t="str">
        <f>仕様書作成!CN152</f>
        <v>TB00028</v>
      </c>
      <c r="M133" s="12" t="str">
        <f>仕様書作成!CM152</f>
        <v/>
      </c>
      <c r="R133" s="12" t="str">
        <f>IF(仕様書作成!CO152="","",IF(S133="",仕様書作成!CO152,仕様書作成!CO152&amp;","))</f>
        <v/>
      </c>
      <c r="S133" s="12" t="str">
        <f>IF(仕様書作成!CP152="","",IF(T133="",仕様書作成!CP152,仕様書作成!CP152&amp;","))</f>
        <v/>
      </c>
      <c r="T133" s="12" t="str">
        <f>仕様書作成!CQ152</f>
        <v/>
      </c>
      <c r="U133" s="12" t="str">
        <f>仕様書作成!CR152</f>
        <v/>
      </c>
      <c r="V133" s="12" t="str">
        <f>仕様書作成!CS152</f>
        <v/>
      </c>
      <c r="W133" s="12" t="str">
        <f>仕様書作成!CT152</f>
        <v/>
      </c>
      <c r="X133" s="12" t="str">
        <f>仕様書作成!CU152</f>
        <v/>
      </c>
      <c r="Y133" s="12" t="str">
        <f>仕様書作成!CV152</f>
        <v/>
      </c>
      <c r="Z133" s="12" t="str">
        <f>仕様書作成!CW152</f>
        <v/>
      </c>
      <c r="AA133" s="12" t="str">
        <f>仕様書作成!CX152</f>
        <v/>
      </c>
      <c r="AB133" s="12" t="str">
        <f>仕様書作成!CY152</f>
        <v/>
      </c>
      <c r="AC133" s="12" t="str">
        <f>仕様書作成!CZ152</f>
        <v/>
      </c>
      <c r="AD133" s="12" t="str">
        <f>仕様書作成!DA152</f>
        <v/>
      </c>
      <c r="AE133" s="12" t="str">
        <f>仕様書作成!DB152</f>
        <v/>
      </c>
      <c r="AF133" s="12" t="str">
        <f>仕様書作成!DC152</f>
        <v/>
      </c>
      <c r="AS133" s="12" t="str">
        <f>IF(仕様書作成!DQ152="","",IF(AT133="",仕様書作成!DQ152,仕様書作成!DQ152&amp;","))</f>
        <v/>
      </c>
      <c r="AT133" s="12" t="str">
        <f>IF(仕様書作成!DR152="","",IF(AU133="",仕様書作成!DR152,仕様書作成!DR152&amp;","))</f>
        <v/>
      </c>
      <c r="AU133" s="12" t="str">
        <f>仕様書作成!DS152</f>
        <v/>
      </c>
    </row>
    <row r="134" spans="10:47" ht="12.75" customHeight="1" x14ac:dyDescent="0.15">
      <c r="J134" s="12">
        <v>103</v>
      </c>
      <c r="K134" s="377" t="s">
        <v>424</v>
      </c>
      <c r="L134" s="12" t="str">
        <f>仕様書作成!CN153</f>
        <v>TB00002</v>
      </c>
      <c r="M134" s="12" t="str">
        <f>仕様書作成!CM153</f>
        <v/>
      </c>
      <c r="R134" s="12" t="str">
        <f>IF(仕様書作成!CO153="","",IF(S134="",仕様書作成!CO153,仕様書作成!CO153&amp;","))</f>
        <v/>
      </c>
      <c r="S134" s="12" t="str">
        <f>IF(仕様書作成!CP153="","",IF(T134="",仕様書作成!CP153,仕様書作成!CP153&amp;","))</f>
        <v/>
      </c>
      <c r="T134" s="12" t="str">
        <f>仕様書作成!CQ153</f>
        <v/>
      </c>
      <c r="U134" s="12" t="str">
        <f>仕様書作成!CR153</f>
        <v/>
      </c>
      <c r="V134" s="12" t="str">
        <f>仕様書作成!CS153</f>
        <v/>
      </c>
      <c r="W134" s="12" t="str">
        <f>仕様書作成!CT153</f>
        <v/>
      </c>
      <c r="X134" s="12" t="str">
        <f>仕様書作成!CU153</f>
        <v/>
      </c>
      <c r="Y134" s="12" t="str">
        <f>仕様書作成!CV153</f>
        <v/>
      </c>
      <c r="Z134" s="12" t="str">
        <f>仕様書作成!CW153</f>
        <v/>
      </c>
      <c r="AA134" s="12" t="str">
        <f>仕様書作成!CX153</f>
        <v/>
      </c>
      <c r="AB134" s="12" t="str">
        <f>仕様書作成!CY153</f>
        <v/>
      </c>
      <c r="AC134" s="12" t="str">
        <f>仕様書作成!CZ153</f>
        <v/>
      </c>
      <c r="AD134" s="12" t="str">
        <f>仕様書作成!DA153</f>
        <v/>
      </c>
      <c r="AE134" s="12" t="str">
        <f>仕様書作成!DB153</f>
        <v/>
      </c>
      <c r="AF134" s="12" t="str">
        <f>仕様書作成!DC153</f>
        <v/>
      </c>
      <c r="AS134" s="12" t="str">
        <f>IF(仕様書作成!DQ153="","",IF(AT134="",仕様書作成!DQ153,仕様書作成!DQ153&amp;","))</f>
        <v/>
      </c>
      <c r="AT134" s="12" t="str">
        <f>IF(仕様書作成!DR153="","",IF(AU134="",仕様書作成!DR153,仕様書作成!DR153&amp;","))</f>
        <v/>
      </c>
      <c r="AU134" s="12" t="str">
        <f>仕様書作成!DS153</f>
        <v/>
      </c>
    </row>
    <row r="135" spans="10:47" ht="12.75" customHeight="1" x14ac:dyDescent="0.15">
      <c r="J135" s="12">
        <v>104</v>
      </c>
      <c r="K135" s="377" t="s">
        <v>426</v>
      </c>
      <c r="L135" s="12" t="str">
        <f>仕様書作成!CN154</f>
        <v>TB00155</v>
      </c>
      <c r="M135" s="12" t="str">
        <f>仕様書作成!CM154</f>
        <v/>
      </c>
      <c r="R135" s="12" t="str">
        <f>IF(仕様書作成!CO154="","",IF(S135="",仕様書作成!CO154,仕様書作成!CO154&amp;","))</f>
        <v/>
      </c>
      <c r="S135" s="12" t="str">
        <f>IF(仕様書作成!CP154="","",IF(T135="",仕様書作成!CP154,仕様書作成!CP154&amp;","))</f>
        <v/>
      </c>
      <c r="T135" s="12" t="str">
        <f>仕様書作成!CQ154</f>
        <v/>
      </c>
      <c r="U135" s="12" t="str">
        <f>仕様書作成!CR154</f>
        <v/>
      </c>
      <c r="V135" s="12" t="str">
        <f>仕様書作成!CS154</f>
        <v/>
      </c>
      <c r="W135" s="12" t="str">
        <f>仕様書作成!CT154</f>
        <v/>
      </c>
      <c r="X135" s="12" t="str">
        <f>仕様書作成!CU154</f>
        <v/>
      </c>
      <c r="Y135" s="12" t="str">
        <f>仕様書作成!CV154</f>
        <v/>
      </c>
      <c r="Z135" s="12" t="str">
        <f>仕様書作成!CW154</f>
        <v/>
      </c>
      <c r="AA135" s="12" t="str">
        <f>仕様書作成!CX154</f>
        <v/>
      </c>
      <c r="AB135" s="12" t="str">
        <f>仕様書作成!CY154</f>
        <v/>
      </c>
      <c r="AC135" s="12" t="str">
        <f>仕様書作成!CZ154</f>
        <v/>
      </c>
      <c r="AD135" s="12" t="str">
        <f>仕様書作成!DA154</f>
        <v/>
      </c>
      <c r="AE135" s="12" t="str">
        <f>仕様書作成!DB154</f>
        <v/>
      </c>
      <c r="AF135" s="12" t="str">
        <f>仕様書作成!DC154</f>
        <v/>
      </c>
      <c r="AS135" s="12" t="str">
        <f>IF(仕様書作成!DQ154="","",IF(AT135="",仕様書作成!DQ154,仕様書作成!DQ154&amp;","))</f>
        <v/>
      </c>
      <c r="AT135" s="12" t="str">
        <f>IF(仕様書作成!DR154="","",IF(AU135="",仕様書作成!DR154,仕様書作成!DR154&amp;","))</f>
        <v/>
      </c>
      <c r="AU135" s="12" t="str">
        <f>仕様書作成!DS154</f>
        <v/>
      </c>
    </row>
    <row r="136" spans="10:47" ht="12.75" customHeight="1" x14ac:dyDescent="0.15">
      <c r="J136" s="12">
        <v>105</v>
      </c>
      <c r="K136" s="377" t="s">
        <v>427</v>
      </c>
      <c r="L136" s="12" t="str">
        <f>仕様書作成!CN155</f>
        <v>TB00030</v>
      </c>
      <c r="M136" s="12" t="str">
        <f>仕様書作成!CM155</f>
        <v/>
      </c>
      <c r="R136" s="12" t="str">
        <f>IF(仕様書作成!CO155="","",IF(S136="",仕様書作成!CO155,仕様書作成!CO155&amp;","))</f>
        <v/>
      </c>
      <c r="S136" s="12" t="str">
        <f>IF(仕様書作成!CP155="","",IF(T136="",仕様書作成!CP155,仕様書作成!CP155&amp;","))</f>
        <v/>
      </c>
      <c r="T136" s="12" t="str">
        <f>仕様書作成!CQ155</f>
        <v/>
      </c>
      <c r="U136" s="12" t="str">
        <f>仕様書作成!CR155</f>
        <v/>
      </c>
      <c r="V136" s="12" t="str">
        <f>仕様書作成!CS155</f>
        <v/>
      </c>
      <c r="W136" s="12" t="str">
        <f>仕様書作成!CT155</f>
        <v/>
      </c>
      <c r="X136" s="12" t="str">
        <f>仕様書作成!CU155</f>
        <v/>
      </c>
      <c r="Y136" s="12" t="str">
        <f>仕様書作成!CV155</f>
        <v/>
      </c>
      <c r="Z136" s="12" t="str">
        <f>仕様書作成!CW155</f>
        <v/>
      </c>
      <c r="AA136" s="12" t="str">
        <f>仕様書作成!CX155</f>
        <v/>
      </c>
      <c r="AB136" s="12" t="str">
        <f>仕様書作成!CY155</f>
        <v/>
      </c>
      <c r="AC136" s="12" t="str">
        <f>仕様書作成!CZ155</f>
        <v/>
      </c>
      <c r="AD136" s="12" t="str">
        <f>仕様書作成!DA155</f>
        <v/>
      </c>
      <c r="AE136" s="12" t="str">
        <f>仕様書作成!DB155</f>
        <v/>
      </c>
      <c r="AF136" s="12" t="str">
        <f>仕様書作成!DC155</f>
        <v/>
      </c>
      <c r="AS136" s="12" t="str">
        <f>IF(仕様書作成!DQ155="","",IF(AT136="",仕様書作成!DQ155,仕様書作成!DQ155&amp;","))</f>
        <v/>
      </c>
      <c r="AT136" s="12" t="str">
        <f>IF(仕様書作成!DR155="","",IF(AU136="",仕様書作成!DR155,仕様書作成!DR155&amp;","))</f>
        <v/>
      </c>
      <c r="AU136" s="12" t="str">
        <f>仕様書作成!DS155</f>
        <v/>
      </c>
    </row>
    <row r="137" spans="10:47" ht="12.75" customHeight="1" x14ac:dyDescent="0.15">
      <c r="J137" s="12">
        <v>106</v>
      </c>
      <c r="K137" s="377" t="s">
        <v>428</v>
      </c>
      <c r="L137" s="12" t="str">
        <f>仕様書作成!CN156</f>
        <v>SY9000-17-1</v>
      </c>
      <c r="M137" s="12" t="str">
        <f>仕様書作成!CM156</f>
        <v/>
      </c>
      <c r="R137" s="12" t="str">
        <f>IF(仕様書作成!CO156="","",IF(S137="",仕様書作成!CO156,仕様書作成!CO156&amp;","))</f>
        <v/>
      </c>
      <c r="S137" s="12" t="str">
        <f>IF(仕様書作成!CP156="","",IF(T137="",仕様書作成!CP156,仕様書作成!CP156&amp;","))</f>
        <v/>
      </c>
      <c r="T137" s="12" t="str">
        <f>仕様書作成!CQ156</f>
        <v/>
      </c>
      <c r="U137" s="12" t="str">
        <f>仕様書作成!CR156</f>
        <v/>
      </c>
      <c r="V137" s="12" t="str">
        <f>仕様書作成!CS156</f>
        <v/>
      </c>
      <c r="W137" s="12" t="str">
        <f>仕様書作成!CT156</f>
        <v/>
      </c>
      <c r="X137" s="12" t="str">
        <f>仕様書作成!CU156</f>
        <v/>
      </c>
      <c r="Y137" s="12" t="str">
        <f>仕様書作成!CV156</f>
        <v/>
      </c>
      <c r="Z137" s="12" t="str">
        <f>仕様書作成!CW156</f>
        <v/>
      </c>
      <c r="AA137" s="12" t="str">
        <f>仕様書作成!CX156</f>
        <v/>
      </c>
      <c r="AB137" s="12" t="str">
        <f>仕様書作成!CY156</f>
        <v/>
      </c>
      <c r="AC137" s="12" t="str">
        <f>仕様書作成!CZ156</f>
        <v/>
      </c>
      <c r="AD137" s="12" t="str">
        <f>仕様書作成!DA156</f>
        <v/>
      </c>
      <c r="AE137" s="12" t="str">
        <f>仕様書作成!DB156</f>
        <v/>
      </c>
      <c r="AF137" s="12" t="str">
        <f>仕様書作成!DC156</f>
        <v/>
      </c>
      <c r="AS137" s="12" t="str">
        <f>IF(仕様書作成!DQ156="","",IF(AT137="",仕様書作成!DQ156,仕様書作成!DQ156&amp;","))</f>
        <v/>
      </c>
      <c r="AT137" s="12" t="str">
        <f>IF(仕様書作成!DR156="","",IF(AU137="",仕様書作成!DR156,仕様書作成!DR156&amp;","))</f>
        <v/>
      </c>
      <c r="AU137" s="12" t="str">
        <f>仕様書作成!DS156</f>
        <v/>
      </c>
    </row>
    <row r="138" spans="10:47" ht="12.75" customHeight="1" x14ac:dyDescent="0.15">
      <c r="J138" s="12">
        <v>107</v>
      </c>
      <c r="K138" s="380" t="s">
        <v>667</v>
      </c>
      <c r="L138" s="12" t="str">
        <f>仕様書作成!CN157</f>
        <v>(ポートプラグ_VVQ2000-58A)</v>
      </c>
      <c r="M138" s="12" t="str">
        <f>仕様書作成!CM157</f>
        <v/>
      </c>
      <c r="R138" s="12" t="str">
        <f>IF(仕様書作成!CO157="","",IF(S138="",仕様書作成!CO157,仕様書作成!CO157&amp;","))</f>
        <v/>
      </c>
      <c r="S138" s="12" t="str">
        <f>IF(仕様書作成!CP157="","",IF(T138="",仕様書作成!CP157,仕様書作成!CP157&amp;","))</f>
        <v/>
      </c>
      <c r="T138" s="12" t="str">
        <f>仕様書作成!CQ157</f>
        <v/>
      </c>
      <c r="U138" s="12" t="str">
        <f>仕様書作成!CR157</f>
        <v/>
      </c>
      <c r="V138" s="12" t="str">
        <f>仕様書作成!CS157</f>
        <v/>
      </c>
      <c r="W138" s="12" t="str">
        <f>仕様書作成!CT157</f>
        <v/>
      </c>
      <c r="X138" s="12" t="str">
        <f>仕様書作成!CU157</f>
        <v/>
      </c>
      <c r="Y138" s="12" t="str">
        <f>仕様書作成!CV157</f>
        <v/>
      </c>
      <c r="Z138" s="12" t="str">
        <f>仕様書作成!CW157</f>
        <v/>
      </c>
      <c r="AA138" s="12" t="str">
        <f>仕様書作成!CX157</f>
        <v/>
      </c>
      <c r="AB138" s="12" t="str">
        <f>仕様書作成!CY157</f>
        <v/>
      </c>
      <c r="AC138" s="12" t="str">
        <f>仕様書作成!CZ157</f>
        <v/>
      </c>
      <c r="AD138" s="12" t="str">
        <f>仕様書作成!DA157</f>
        <v/>
      </c>
      <c r="AE138" s="12" t="str">
        <f>仕様書作成!DB157</f>
        <v/>
      </c>
      <c r="AF138" s="12" t="str">
        <f>仕様書作成!DC157</f>
        <v/>
      </c>
      <c r="AS138" s="12" t="str">
        <f>IF(仕様書作成!DQ157="","",IF(AT138="",仕様書作成!DQ157,仕様書作成!DQ157&amp;","))</f>
        <v/>
      </c>
      <c r="AT138" s="12" t="str">
        <f>IF(仕様書作成!DR157="","",IF(AU138="",仕様書作成!DR157,仕様書作成!DR157&amp;","))</f>
        <v/>
      </c>
      <c r="AU138" s="12" t="str">
        <f>仕様書作成!DS157</f>
        <v/>
      </c>
    </row>
    <row r="139" spans="10:47" ht="12.75" customHeight="1" x14ac:dyDescent="0.15">
      <c r="J139" s="12">
        <v>108</v>
      </c>
      <c r="K139" s="383" t="str">
        <f>ベース!X33&amp;"  ケーブルAss'y   "&amp;ベース!J37</f>
        <v xml:space="preserve">  ケーブルAss'y   </v>
      </c>
      <c r="L139" s="383" t="str">
        <f>IF(ベース!N28="","",ベース!N28)</f>
        <v/>
      </c>
      <c r="M139" s="383" t="str">
        <f>IF(L139="","",1)</f>
        <v/>
      </c>
      <c r="N139" s="383" t="str">
        <f>IF(M139="","",M139)</f>
        <v/>
      </c>
    </row>
    <row r="143" spans="10:47" ht="12.75" customHeight="1" x14ac:dyDescent="0.15">
      <c r="K143" s="12" t="str">
        <f t="array" ref="K143">IF(COUNTA($M$2:$M$139)&lt;ROW(M1),"",INDEX($K$1:$K$139,SMALL(IF($M$2:$M$139&lt;&gt;"",ROW($M$2:$M$139)),ROW(M1))))</f>
        <v>マニホールドベース</v>
      </c>
      <c r="L143" s="12" t="str">
        <f t="array" ref="L143">IF(COUNTA($M$2:$M$139)&lt;ROW(M1),"",INDEX($L$1:$L$139,SMALL(IF($M$2:$M$139&lt;&gt;"",ROW($M$2:$M$139)),ROW(M1))))</f>
        <v>必須項目に入力漏れがあります</v>
      </c>
      <c r="M143" s="12">
        <f t="array" ref="M143">IF(COUNTA($M$2:$M$139)&lt;ROW(M1),"",INDEX($M$1:$M$139,SMALL(IF($M$2:$M$139&lt;&gt;"",ROW($M$2:$M$139)),ROW(M1))))</f>
        <v>1</v>
      </c>
      <c r="R143" s="12">
        <f t="array" ref="R143">IF(COUNTA($M$2:$M$139)&lt;ROW(M1),"",INDEX($R$1:$R$139,SMALL(IF($M$2:$M$139&lt;&gt;"",ROW($M$2:$M$139)),ROW(M1))))</f>
        <v>0</v>
      </c>
      <c r="S143" s="12">
        <f t="array" ref="S143">IF(COUNTA($M$2:$M$139)&lt;ROW(N1),"",INDEX($S$1:$S$139,SMALL(IF($M$2:$M$139&lt;&gt;"",ROW($M$2:$M$139)),ROW(N1))))</f>
        <v>0</v>
      </c>
      <c r="T143" s="12">
        <f t="array" ref="T143">IF(COUNTA($M$2:$M$139)&lt;ROW(O1),"",INDEX($T$1:$T$139,SMALL(IF($M$2:$M$139&lt;&gt;"",ROW($M$2:$M$139)),ROW(O1))))</f>
        <v>0</v>
      </c>
      <c r="U143" s="12" t="str">
        <f t="array" ref="U143">IF(COUNTA($M$2:$M$139)&lt;ROW(M1),"",INDEX($U$1:$U$139,SMALL(IF($M$2:$M$139&lt;&gt;"",ROW($M$2:$M$139)),ROW(M1))))</f>
        <v/>
      </c>
      <c r="V143" s="12" t="str">
        <f t="array" ref="V143">IF(COUNTA($M$2:$M$139)&lt;ROW(M1),"",INDEX($V$1:$V$139,SMALL(IF($M$2:$M$139&lt;&gt;"",ROW($M$2:$M$139)),ROW(M1))))</f>
        <v/>
      </c>
      <c r="W143" s="12" t="str">
        <f t="array" ref="W143">IF(COUNTA($M$2:$M$139)&lt;ROW(M1),"",INDEX($W$1:$W$139,SMALL(IF($M$2:$M$139&lt;&gt;"",ROW($M$2:$M$139)),ROW(M1))))</f>
        <v/>
      </c>
      <c r="X143" s="12" t="str">
        <f t="array" ref="X143">IF(COUNTA($M$2:$M$139)&lt;ROW(M1),"",INDEX($X$1:$X$139,SMALL(IF($M$2:$M$139&lt;&gt;"",ROW($M$2:$M$139)),ROW(M1))))</f>
        <v/>
      </c>
      <c r="Y143" s="12" t="str">
        <f t="array" ref="Y143">IF(COUNTA($M$2:$M$139)&lt;ROW(M1),"",INDEX($Y$1:$Y$139,SMALL(IF($M$2:$M$139&lt;&gt;"",ROW($M$2:$M$139)),ROW(M1))))</f>
        <v/>
      </c>
      <c r="Z143" s="12" t="str">
        <f t="array" ref="Z143">IF(COUNTA($M$2:$M$139)&lt;ROW(M1),"",INDEX($Z$1:$Z$139,SMALL(IF($M$2:$M$139&lt;&gt;"",ROW($M$2:$M$139)),ROW(M1))))</f>
        <v/>
      </c>
      <c r="AA143" s="12" t="str">
        <f t="array" ref="AA143">IF(COUNTA($M$2:$M$139)&lt;ROW(M1),"",INDEX($AA$1:$AA$139,SMALL(IF($M$2:$M$139&lt;&gt;"",ROW($M$2:$M$139)),ROW(M1))))</f>
        <v/>
      </c>
      <c r="AB143" s="12" t="str">
        <f t="array" ref="AB143">IF(COUNTA($M$2:$M$139)&lt;ROW(M1),"",INDEX($AB$1:$AB$139,SMALL(IF($M$2:$M$139&lt;&gt;"",ROW($M$2:$M$139)),ROW(M1))))</f>
        <v/>
      </c>
      <c r="AC143" s="12" t="str">
        <f t="array" ref="AC143">IF(COUNTA($M$2:$M$139)&lt;ROW(M1),"",INDEX($AC$1:$AC$139,SMALL(IF($M$2:$M$139&lt;&gt;"",ROW($M$2:$M$139)),ROW(M1))))</f>
        <v/>
      </c>
      <c r="AD143" s="12" t="str">
        <f t="array" ref="AD143">IF(COUNTA($M$2:$M$139)&lt;ROW(M1),"",INDEX($AD$1:$AD$139,SMALL(IF($M$2:$M$139&lt;&gt;"",ROW($M$2:$M$139)),ROW(M1))))</f>
        <v/>
      </c>
      <c r="AE143" s="12" t="str">
        <f t="array" ref="AE143">IF(COUNTA($M$2:$M$139)&lt;ROW(M1),"",INDEX($AE$1:$AE$139,SMALL(IF($M$2:$M$139&lt;&gt;"",ROW($M$2:$M$139)),ROW(M1))))</f>
        <v/>
      </c>
      <c r="AF143" s="12" t="str">
        <f t="array" ref="AF143">IF(COUNTA($M$2:$M$139)&lt;ROW(M1),"",INDEX($AF$1:$AF$139,SMALL(IF($M$2:$M$139&lt;&gt;"",ROW($M$2:$M$139)),ROW(M1))))</f>
        <v/>
      </c>
      <c r="AS143" s="12">
        <f t="array" ref="AS143">IF(COUNTA($M$2:$M$138)&lt;ROW(M1),"",INDEX($AS$1:$AS$138,SMALL(IF($M$2:$M$138&lt;&gt;"",ROW($M$2:$M$138)),ROW(M1))))</f>
        <v>0</v>
      </c>
      <c r="AT143" s="12">
        <f t="array" ref="AT143">IF(COUNTA($M$2:$M$138)&lt;ROW(N1),"",INDEX($AT$1:$AT$138,SMALL(IF($M$2:$M$138&lt;&gt;"",ROW($M$2:$M$138)),ROW(N1))))</f>
        <v>0</v>
      </c>
      <c r="AU143" s="12">
        <f t="array" ref="AU143">IF(COUNTA($M$2:$M$138)&lt;ROW(O1),"",INDEX($AU$1:$AU$138,SMALL(IF($M$2:$M$138&lt;&gt;"",ROW($M$2:$M$138)),ROW(O1))))</f>
        <v>0</v>
      </c>
    </row>
    <row r="144" spans="10:47" ht="12.75" customHeight="1" x14ac:dyDescent="0.15">
      <c r="K144" s="12" t="e">
        <f t="array" ref="K144">IF(COUNTA($M$2:$M$139)&lt;ROW(M2),"",INDEX($K$1:$K$139,SMALL(IF($M$2:$M$139&lt;&gt;"",ROW($M$2:$M$139)),ROW(M2))))</f>
        <v>#NUM!</v>
      </c>
      <c r="L144" s="12" t="e">
        <f t="array" ref="L144">IF(COUNTA($M$2:$M$139)&lt;ROW(M2),"",INDEX($L$1:$L$139,SMALL(IF($M$2:$M$139&lt;&gt;"",ROW($M$2:$M$139)),ROW(M2))))</f>
        <v>#NUM!</v>
      </c>
      <c r="M144" s="12" t="e">
        <f t="array" ref="M144">IF(COUNTA($M$2:$M$139)&lt;ROW(M2),"",INDEX($M$1:$M$139,SMALL(IF($M$2:$M$139&lt;&gt;"",ROW($M$2:$M$139)),ROW(M2))))</f>
        <v>#NUM!</v>
      </c>
      <c r="R144" s="12" t="e">
        <f t="array" ref="R144">IF(COUNTA($M$2:$M$139)&lt;ROW(M2),"",INDEX($R$1:$R$139,SMALL(IF($M$2:$M$139&lt;&gt;"",ROW($M$2:$M$139)),ROW(M2))))</f>
        <v>#NUM!</v>
      </c>
      <c r="S144" s="12" t="e">
        <f t="array" ref="S144">IF(COUNTA($M$2:$M$139)&lt;ROW(N2),"",INDEX($S$1:$S$139,SMALL(IF($M$2:$M$139&lt;&gt;"",ROW($M$2:$M$139)),ROW(N2))))</f>
        <v>#NUM!</v>
      </c>
      <c r="T144" s="12" t="e">
        <f t="array" ref="T144">IF(COUNTA($M$2:$M$139)&lt;ROW(O2),"",INDEX($T$1:$T$139,SMALL(IF($M$2:$M$139&lt;&gt;"",ROW($M$2:$M$139)),ROW(O2))))</f>
        <v>#NUM!</v>
      </c>
      <c r="U144" s="12" t="e">
        <f t="array" ref="U144">IF(COUNTA($M$2:$M$139)&lt;ROW(M2),"",INDEX($U$1:$U$139,SMALL(IF($M$2:$M$139&lt;&gt;"",ROW($M$2:$M$139)),ROW(M2))))</f>
        <v>#NUM!</v>
      </c>
      <c r="V144" s="12" t="e">
        <f t="array" ref="V144">IF(COUNTA($M$2:$M$139)&lt;ROW(M2),"",INDEX($V$1:$V$139,SMALL(IF($M$2:$M$139&lt;&gt;"",ROW($M$2:$M$139)),ROW(M2))))</f>
        <v>#NUM!</v>
      </c>
      <c r="W144" s="12" t="e">
        <f t="array" ref="W144">IF(COUNTA($M$2:$M$139)&lt;ROW(M2),"",INDEX($W$1:$W$139,SMALL(IF($M$2:$M$139&lt;&gt;"",ROW($M$2:$M$139)),ROW(M2))))</f>
        <v>#NUM!</v>
      </c>
      <c r="X144" s="12" t="e">
        <f t="array" ref="X144">IF(COUNTA($M$2:$M$139)&lt;ROW(M2),"",INDEX($X$1:$X$139,SMALL(IF($M$2:$M$139&lt;&gt;"",ROW($M$2:$M$139)),ROW(M2))))</f>
        <v>#NUM!</v>
      </c>
      <c r="Y144" s="12" t="e">
        <f t="array" ref="Y144">IF(COUNTA($M$2:$M$139)&lt;ROW(M2),"",INDEX($Y$1:$Y$139,SMALL(IF($M$2:$M$139&lt;&gt;"",ROW($M$2:$M$139)),ROW(M2))))</f>
        <v>#NUM!</v>
      </c>
      <c r="Z144" s="12" t="e">
        <f t="array" ref="Z144">IF(COUNTA($M$2:$M$139)&lt;ROW(M2),"",INDEX($Z$1:$Z$139,SMALL(IF($M$2:$M$139&lt;&gt;"",ROW($M$2:$M$139)),ROW(M2))))</f>
        <v>#NUM!</v>
      </c>
      <c r="AA144" s="12" t="e">
        <f t="array" ref="AA144">IF(COUNTA($M$2:$M$139)&lt;ROW(M2),"",INDEX($AA$1:$AA$139,SMALL(IF($M$2:$M$139&lt;&gt;"",ROW($M$2:$M$139)),ROW(M2))))</f>
        <v>#NUM!</v>
      </c>
      <c r="AB144" s="12" t="e">
        <f t="array" ref="AB144">IF(COUNTA($M$2:$M$139)&lt;ROW(M2),"",INDEX($AB$1:$AB$139,SMALL(IF($M$2:$M$139&lt;&gt;"",ROW($M$2:$M$139)),ROW(M2))))</f>
        <v>#NUM!</v>
      </c>
      <c r="AC144" s="12" t="e">
        <f t="array" ref="AC144">IF(COUNTA($M$2:$M$139)&lt;ROW(M2),"",INDEX($AC$1:$AC$139,SMALL(IF($M$2:$M$139&lt;&gt;"",ROW($M$2:$M$139)),ROW(M2))))</f>
        <v>#NUM!</v>
      </c>
      <c r="AD144" s="12" t="e">
        <f t="array" ref="AD144">IF(COUNTA($M$2:$M$139)&lt;ROW(M2),"",INDEX($AD$1:$AD$139,SMALL(IF($M$2:$M$139&lt;&gt;"",ROW($M$2:$M$139)),ROW(M2))))</f>
        <v>#NUM!</v>
      </c>
      <c r="AE144" s="12" t="e">
        <f t="array" ref="AE144">IF(COUNTA($M$2:$M$139)&lt;ROW(M2),"",INDEX($AE$1:$AE$139,SMALL(IF($M$2:$M$139&lt;&gt;"",ROW($M$2:$M$139)),ROW(M2))))</f>
        <v>#NUM!</v>
      </c>
      <c r="AF144" s="12" t="e">
        <f t="array" ref="AF144">IF(COUNTA($M$2:$M$139)&lt;ROW(M2),"",INDEX($AF$1:$AF$139,SMALL(IF($M$2:$M$139&lt;&gt;"",ROW($M$2:$M$139)),ROW(M2))))</f>
        <v>#NUM!</v>
      </c>
      <c r="AS144" s="12" t="e">
        <f t="array" ref="AS144">IF(COUNTA($M$2:$M$138)&lt;ROW(M2),"",INDEX($AS$1:$AS$138,SMALL(IF($M$2:$M$138&lt;&gt;"",ROW($M$2:$M$138)),ROW(M2))))</f>
        <v>#NUM!</v>
      </c>
      <c r="AT144" s="12" t="e">
        <f t="array" ref="AT144">IF(COUNTA($M$2:$M$138)&lt;ROW(N2),"",INDEX($AT$1:$AT$138,SMALL(IF($M$2:$M$138&lt;&gt;"",ROW($M$2:$M$138)),ROW(N2))))</f>
        <v>#NUM!</v>
      </c>
      <c r="AU144" s="12" t="e">
        <f t="array" ref="AU144">IF(COUNTA($M$2:$M$138)&lt;ROW(O2),"",INDEX($AU$1:$AU$138,SMALL(IF($M$2:$M$138&lt;&gt;"",ROW($M$2:$M$138)),ROW(O2))))</f>
        <v>#NUM!</v>
      </c>
    </row>
    <row r="145" spans="11:47" ht="12.75" customHeight="1" x14ac:dyDescent="0.15">
      <c r="K145" s="12" t="e">
        <f t="array" ref="K145">IF(COUNTA($M$2:$M$139)&lt;ROW(M3),"",INDEX($K$1:$K$139,SMALL(IF($M$2:$M$139&lt;&gt;"",ROW($M$2:$M$139)),ROW(M3))))</f>
        <v>#NUM!</v>
      </c>
      <c r="L145" s="12" t="e">
        <f t="array" ref="L145">IF(COUNTA($M$2:$M$139)&lt;ROW(M3),"",INDEX($L$1:$L$139,SMALL(IF($M$2:$M$139&lt;&gt;"",ROW($M$2:$M$139)),ROW(M3))))</f>
        <v>#NUM!</v>
      </c>
      <c r="M145" s="12" t="e">
        <f t="array" ref="M145">IF(COUNTA($M$2:$M$139)&lt;ROW(M3),"",INDEX($M$1:$M$139,SMALL(IF($M$2:$M$139&lt;&gt;"",ROW($M$2:$M$139)),ROW(M3))))</f>
        <v>#NUM!</v>
      </c>
      <c r="R145" s="12" t="e">
        <f t="array" ref="R145">IF(COUNTA($M$2:$M$139)&lt;ROW(M3),"",INDEX($R$1:$R$139,SMALL(IF($M$2:$M$139&lt;&gt;"",ROW($M$2:$M$139)),ROW(M3))))</f>
        <v>#NUM!</v>
      </c>
      <c r="S145" s="12" t="e">
        <f t="array" ref="S145">IF(COUNTA($M$2:$M$139)&lt;ROW(N3),"",INDEX($S$1:$S$139,SMALL(IF($M$2:$M$139&lt;&gt;"",ROW($M$2:$M$139)),ROW(N3))))</f>
        <v>#NUM!</v>
      </c>
      <c r="T145" s="12" t="e">
        <f t="array" ref="T145">IF(COUNTA($M$2:$M$139)&lt;ROW(O3),"",INDEX($T$1:$T$139,SMALL(IF($M$2:$M$139&lt;&gt;"",ROW($M$2:$M$139)),ROW(O3))))</f>
        <v>#NUM!</v>
      </c>
      <c r="U145" s="12" t="e">
        <f t="array" ref="U145">IF(COUNTA($M$2:$M$139)&lt;ROW(M3),"",INDEX($U$1:$U$139,SMALL(IF($M$2:$M$139&lt;&gt;"",ROW($M$2:$M$139)),ROW(M3))))</f>
        <v>#NUM!</v>
      </c>
      <c r="V145" s="12" t="e">
        <f t="array" ref="V145">IF(COUNTA($M$2:$M$139)&lt;ROW(M3),"",INDEX($V$1:$V$139,SMALL(IF($M$2:$M$139&lt;&gt;"",ROW($M$2:$M$139)),ROW(M3))))</f>
        <v>#NUM!</v>
      </c>
      <c r="W145" s="12" t="e">
        <f t="array" ref="W145">IF(COUNTA($M$2:$M$139)&lt;ROW(M3),"",INDEX($W$1:$W$139,SMALL(IF($M$2:$M$139&lt;&gt;"",ROW($M$2:$M$139)),ROW(M3))))</f>
        <v>#NUM!</v>
      </c>
      <c r="X145" s="12" t="e">
        <f t="array" ref="X145">IF(COUNTA($M$2:$M$139)&lt;ROW(M3),"",INDEX($X$1:$X$139,SMALL(IF($M$2:$M$139&lt;&gt;"",ROW($M$2:$M$139)),ROW(M3))))</f>
        <v>#NUM!</v>
      </c>
      <c r="Y145" s="12" t="e">
        <f t="array" ref="Y145">IF(COUNTA($M$2:$M$139)&lt;ROW(M3),"",INDEX($Y$1:$Y$139,SMALL(IF($M$2:$M$139&lt;&gt;"",ROW($M$2:$M$139)),ROW(M3))))</f>
        <v>#NUM!</v>
      </c>
      <c r="Z145" s="12" t="e">
        <f t="array" ref="Z145">IF(COUNTA($M$2:$M$139)&lt;ROW(M3),"",INDEX($Z$1:$Z$139,SMALL(IF($M$2:$M$139&lt;&gt;"",ROW($M$2:$M$139)),ROW(M3))))</f>
        <v>#NUM!</v>
      </c>
      <c r="AA145" s="12" t="e">
        <f t="array" ref="AA145">IF(COUNTA($M$2:$M$139)&lt;ROW(M3),"",INDEX($AA$1:$AA$139,SMALL(IF($M$2:$M$139&lt;&gt;"",ROW($M$2:$M$139)),ROW(M3))))</f>
        <v>#NUM!</v>
      </c>
      <c r="AB145" s="12" t="e">
        <f t="array" ref="AB145">IF(COUNTA($M$2:$M$139)&lt;ROW(M3),"",INDEX($AB$1:$AB$139,SMALL(IF($M$2:$M$139&lt;&gt;"",ROW($M$2:$M$139)),ROW(M3))))</f>
        <v>#NUM!</v>
      </c>
      <c r="AC145" s="12" t="e">
        <f t="array" ref="AC145">IF(COUNTA($M$2:$M$139)&lt;ROW(M3),"",INDEX($AC$1:$AC$139,SMALL(IF($M$2:$M$139&lt;&gt;"",ROW($M$2:$M$139)),ROW(M3))))</f>
        <v>#NUM!</v>
      </c>
      <c r="AD145" s="12" t="e">
        <f t="array" ref="AD145">IF(COUNTA($M$2:$M$139)&lt;ROW(M3),"",INDEX($AD$1:$AD$139,SMALL(IF($M$2:$M$139&lt;&gt;"",ROW($M$2:$M$139)),ROW(M3))))</f>
        <v>#NUM!</v>
      </c>
      <c r="AE145" s="12" t="e">
        <f t="array" ref="AE145">IF(COUNTA($M$2:$M$139)&lt;ROW(M3),"",INDEX($AE$1:$AE$139,SMALL(IF($M$2:$M$139&lt;&gt;"",ROW($M$2:$M$139)),ROW(M3))))</f>
        <v>#NUM!</v>
      </c>
      <c r="AF145" s="12" t="e">
        <f t="array" ref="AF145">IF(COUNTA($M$2:$M$139)&lt;ROW(M3),"",INDEX($AF$1:$AF$139,SMALL(IF($M$2:$M$139&lt;&gt;"",ROW($M$2:$M$139)),ROW(M3))))</f>
        <v>#NUM!</v>
      </c>
      <c r="AS145" s="12" t="e">
        <f t="array" ref="AS145">IF(COUNTA($M$2:$M$138)&lt;ROW(M3),"",INDEX($AS$1:$AS$138,SMALL(IF($M$2:$M$138&lt;&gt;"",ROW($M$2:$M$138)),ROW(M3))))</f>
        <v>#NUM!</v>
      </c>
      <c r="AT145" s="12" t="e">
        <f t="array" ref="AT145">IF(COUNTA($M$2:$M$138)&lt;ROW(N3),"",INDEX($AT$1:$AT$138,SMALL(IF($M$2:$M$138&lt;&gt;"",ROW($M$2:$M$138)),ROW(N3))))</f>
        <v>#NUM!</v>
      </c>
      <c r="AU145" s="12" t="e">
        <f t="array" ref="AU145">IF(COUNTA($M$2:$M$138)&lt;ROW(O3),"",INDEX($AU$1:$AU$138,SMALL(IF($M$2:$M$138&lt;&gt;"",ROW($M$2:$M$138)),ROW(O3))))</f>
        <v>#NUM!</v>
      </c>
    </row>
    <row r="146" spans="11:47" ht="12.75" customHeight="1" x14ac:dyDescent="0.15">
      <c r="K146" s="12" t="e">
        <f t="array" ref="K146">IF(COUNTA($M$2:$M$139)&lt;ROW(M4),"",INDEX($K$1:$K$139,SMALL(IF($M$2:$M$139&lt;&gt;"",ROW($M$2:$M$139)),ROW(M4))))</f>
        <v>#NUM!</v>
      </c>
      <c r="L146" s="12" t="e">
        <f t="array" ref="L146">IF(COUNTA($M$2:$M$139)&lt;ROW(M4),"",INDEX($L$1:$L$139,SMALL(IF($M$2:$M$139&lt;&gt;"",ROW($M$2:$M$139)),ROW(M4))))</f>
        <v>#NUM!</v>
      </c>
      <c r="M146" s="12" t="e">
        <f t="array" ref="M146">IF(COUNTA($M$2:$M$139)&lt;ROW(M4),"",INDEX($M$1:$M$139,SMALL(IF($M$2:$M$139&lt;&gt;"",ROW($M$2:$M$139)),ROW(M4))))</f>
        <v>#NUM!</v>
      </c>
      <c r="R146" s="12" t="e">
        <f t="array" ref="R146">IF(COUNTA($M$2:$M$139)&lt;ROW(M4),"",INDEX($R$1:$R$139,SMALL(IF($M$2:$M$139&lt;&gt;"",ROW($M$2:$M$139)),ROW(M4))))</f>
        <v>#NUM!</v>
      </c>
      <c r="S146" s="12" t="e">
        <f t="array" ref="S146">IF(COUNTA($M$2:$M$139)&lt;ROW(N4),"",INDEX($S$1:$S$139,SMALL(IF($M$2:$M$139&lt;&gt;"",ROW($M$2:$M$139)),ROW(N4))))</f>
        <v>#NUM!</v>
      </c>
      <c r="T146" s="12" t="e">
        <f t="array" ref="T146">IF(COUNTA($M$2:$M$139)&lt;ROW(O4),"",INDEX($T$1:$T$139,SMALL(IF($M$2:$M$139&lt;&gt;"",ROW($M$2:$M$139)),ROW(O4))))</f>
        <v>#NUM!</v>
      </c>
      <c r="U146" s="12" t="e">
        <f t="array" ref="U146">IF(COUNTA($M$2:$M$139)&lt;ROW(M4),"",INDEX($U$1:$U$139,SMALL(IF($M$2:$M$139&lt;&gt;"",ROW($M$2:$M$139)),ROW(M4))))</f>
        <v>#NUM!</v>
      </c>
      <c r="V146" s="12" t="e">
        <f t="array" ref="V146">IF(COUNTA($M$2:$M$139)&lt;ROW(M4),"",INDEX($V$1:$V$139,SMALL(IF($M$2:$M$139&lt;&gt;"",ROW($M$2:$M$139)),ROW(M4))))</f>
        <v>#NUM!</v>
      </c>
      <c r="W146" s="12" t="e">
        <f t="array" ref="W146">IF(COUNTA($M$2:$M$139)&lt;ROW(M4),"",INDEX($W$1:$W$139,SMALL(IF($M$2:$M$139&lt;&gt;"",ROW($M$2:$M$139)),ROW(M4))))</f>
        <v>#NUM!</v>
      </c>
      <c r="X146" s="12" t="e">
        <f t="array" ref="X146">IF(COUNTA($M$2:$M$139)&lt;ROW(M4),"",INDEX($X$1:$X$139,SMALL(IF($M$2:$M$139&lt;&gt;"",ROW($M$2:$M$139)),ROW(M4))))</f>
        <v>#NUM!</v>
      </c>
      <c r="Y146" s="12" t="e">
        <f t="array" ref="Y146">IF(COUNTA($M$2:$M$139)&lt;ROW(M4),"",INDEX($Y$1:$Y$139,SMALL(IF($M$2:$M$139&lt;&gt;"",ROW($M$2:$M$139)),ROW(M4))))</f>
        <v>#NUM!</v>
      </c>
      <c r="Z146" s="12" t="e">
        <f t="array" ref="Z146">IF(COUNTA($M$2:$M$139)&lt;ROW(M4),"",INDEX($Z$1:$Z$139,SMALL(IF($M$2:$M$139&lt;&gt;"",ROW($M$2:$M$139)),ROW(M4))))</f>
        <v>#NUM!</v>
      </c>
      <c r="AA146" s="12" t="e">
        <f t="array" ref="AA146">IF(COUNTA($M$2:$M$139)&lt;ROW(M4),"",INDEX($AA$1:$AA$139,SMALL(IF($M$2:$M$139&lt;&gt;"",ROW($M$2:$M$139)),ROW(M4))))</f>
        <v>#NUM!</v>
      </c>
      <c r="AB146" s="12" t="e">
        <f t="array" ref="AB146">IF(COUNTA($M$2:$M$139)&lt;ROW(M4),"",INDEX($AB$1:$AB$139,SMALL(IF($M$2:$M$139&lt;&gt;"",ROW($M$2:$M$139)),ROW(M4))))</f>
        <v>#NUM!</v>
      </c>
      <c r="AC146" s="12" t="e">
        <f t="array" ref="AC146">IF(COUNTA($M$2:$M$139)&lt;ROW(M4),"",INDEX($AC$1:$AC$139,SMALL(IF($M$2:$M$139&lt;&gt;"",ROW($M$2:$M$139)),ROW(M4))))</f>
        <v>#NUM!</v>
      </c>
      <c r="AD146" s="12" t="e">
        <f t="array" ref="AD146">IF(COUNTA($M$2:$M$139)&lt;ROW(M4),"",INDEX($AD$1:$AD$139,SMALL(IF($M$2:$M$139&lt;&gt;"",ROW($M$2:$M$139)),ROW(M4))))</f>
        <v>#NUM!</v>
      </c>
      <c r="AE146" s="12" t="e">
        <f t="array" ref="AE146">IF(COUNTA($M$2:$M$139)&lt;ROW(M4),"",INDEX($AE$1:$AE$139,SMALL(IF($M$2:$M$139&lt;&gt;"",ROW($M$2:$M$139)),ROW(M4))))</f>
        <v>#NUM!</v>
      </c>
      <c r="AF146" s="12" t="e">
        <f t="array" ref="AF146">IF(COUNTA($M$2:$M$139)&lt;ROW(M4),"",INDEX($AF$1:$AF$139,SMALL(IF($M$2:$M$139&lt;&gt;"",ROW($M$2:$M$139)),ROW(M4))))</f>
        <v>#NUM!</v>
      </c>
      <c r="AS146" s="12" t="e">
        <f t="array" ref="AS146">IF(COUNTA($M$2:$M$138)&lt;ROW(M4),"",INDEX($AS$1:$AS$138,SMALL(IF($M$2:$M$138&lt;&gt;"",ROW($M$2:$M$138)),ROW(M4))))</f>
        <v>#NUM!</v>
      </c>
      <c r="AT146" s="12" t="e">
        <f t="array" ref="AT146">IF(COUNTA($M$2:$M$138)&lt;ROW(N4),"",INDEX($AT$1:$AT$138,SMALL(IF($M$2:$M$138&lt;&gt;"",ROW($M$2:$M$138)),ROW(N4))))</f>
        <v>#NUM!</v>
      </c>
      <c r="AU146" s="12" t="e">
        <f t="array" ref="AU146">IF(COUNTA($M$2:$M$138)&lt;ROW(O4),"",INDEX($AU$1:$AU$138,SMALL(IF($M$2:$M$138&lt;&gt;"",ROW($M$2:$M$138)),ROW(O4))))</f>
        <v>#NUM!</v>
      </c>
    </row>
    <row r="147" spans="11:47" ht="12.75" customHeight="1" x14ac:dyDescent="0.15">
      <c r="K147" s="12" t="e">
        <f t="array" ref="K147">IF(COUNTA($M$2:$M$139)&lt;ROW(M5),"",INDEX($K$1:$K$139,SMALL(IF($M$2:$M$139&lt;&gt;"",ROW($M$2:$M$139)),ROW(M5))))</f>
        <v>#NUM!</v>
      </c>
      <c r="L147" s="12" t="e">
        <f t="array" ref="L147">IF(COUNTA($M$2:$M$139)&lt;ROW(M5),"",INDEX($L$1:$L$139,SMALL(IF($M$2:$M$139&lt;&gt;"",ROW($M$2:$M$139)),ROW(M5))))</f>
        <v>#NUM!</v>
      </c>
      <c r="M147" s="12" t="e">
        <f t="array" ref="M147">IF(COUNTA($M$2:$M$139)&lt;ROW(M5),"",INDEX($M$1:$M$139,SMALL(IF($M$2:$M$139&lt;&gt;"",ROW($M$2:$M$139)),ROW(M5))))</f>
        <v>#NUM!</v>
      </c>
      <c r="R147" s="12" t="e">
        <f t="array" ref="R147">IF(COUNTA($M$2:$M$139)&lt;ROW(M5),"",INDEX($R$1:$R$139,SMALL(IF($M$2:$M$139&lt;&gt;"",ROW($M$2:$M$139)),ROW(M5))))</f>
        <v>#NUM!</v>
      </c>
      <c r="S147" s="12" t="e">
        <f t="array" ref="S147">IF(COUNTA($M$2:$M$139)&lt;ROW(N5),"",INDEX($S$1:$S$139,SMALL(IF($M$2:$M$139&lt;&gt;"",ROW($M$2:$M$139)),ROW(N5))))</f>
        <v>#NUM!</v>
      </c>
      <c r="T147" s="12" t="e">
        <f t="array" ref="T147">IF(COUNTA($M$2:$M$139)&lt;ROW(O5),"",INDEX($T$1:$T$139,SMALL(IF($M$2:$M$139&lt;&gt;"",ROW($M$2:$M$139)),ROW(O5))))</f>
        <v>#NUM!</v>
      </c>
      <c r="U147" s="12" t="e">
        <f t="array" ref="U147">IF(COUNTA($M$2:$M$139)&lt;ROW(M5),"",INDEX($U$1:$U$139,SMALL(IF($M$2:$M$139&lt;&gt;"",ROW($M$2:$M$139)),ROW(M5))))</f>
        <v>#NUM!</v>
      </c>
      <c r="V147" s="12" t="e">
        <f t="array" ref="V147">IF(COUNTA($M$2:$M$139)&lt;ROW(M5),"",INDEX($V$1:$V$139,SMALL(IF($M$2:$M$139&lt;&gt;"",ROW($M$2:$M$139)),ROW(M5))))</f>
        <v>#NUM!</v>
      </c>
      <c r="W147" s="12" t="e">
        <f t="array" ref="W147">IF(COUNTA($M$2:$M$139)&lt;ROW(M5),"",INDEX($W$1:$W$139,SMALL(IF($M$2:$M$139&lt;&gt;"",ROW($M$2:$M$139)),ROW(M5))))</f>
        <v>#NUM!</v>
      </c>
      <c r="X147" s="12" t="e">
        <f t="array" ref="X147">IF(COUNTA($M$2:$M$139)&lt;ROW(M5),"",INDEX($X$1:$X$139,SMALL(IF($M$2:$M$139&lt;&gt;"",ROW($M$2:$M$139)),ROW(M5))))</f>
        <v>#NUM!</v>
      </c>
      <c r="Y147" s="12" t="e">
        <f t="array" ref="Y147">IF(COUNTA($M$2:$M$139)&lt;ROW(M5),"",INDEX($Y$1:$Y$139,SMALL(IF($M$2:$M$139&lt;&gt;"",ROW($M$2:$M$139)),ROW(M5))))</f>
        <v>#NUM!</v>
      </c>
      <c r="Z147" s="12" t="e">
        <f t="array" ref="Z147">IF(COUNTA($M$2:$M$139)&lt;ROW(M5),"",INDEX($Z$1:$Z$139,SMALL(IF($M$2:$M$139&lt;&gt;"",ROW($M$2:$M$139)),ROW(M5))))</f>
        <v>#NUM!</v>
      </c>
      <c r="AA147" s="12" t="e">
        <f t="array" ref="AA147">IF(COUNTA($M$2:$M$139)&lt;ROW(M5),"",INDEX($AA$1:$AA$139,SMALL(IF($M$2:$M$139&lt;&gt;"",ROW($M$2:$M$139)),ROW(M5))))</f>
        <v>#NUM!</v>
      </c>
      <c r="AB147" s="12" t="e">
        <f t="array" ref="AB147">IF(COUNTA($M$2:$M$139)&lt;ROW(M5),"",INDEX($AB$1:$AB$139,SMALL(IF($M$2:$M$139&lt;&gt;"",ROW($M$2:$M$139)),ROW(M5))))</f>
        <v>#NUM!</v>
      </c>
      <c r="AC147" s="12" t="e">
        <f t="array" ref="AC147">IF(COUNTA($M$2:$M$139)&lt;ROW(M5),"",INDEX($AC$1:$AC$139,SMALL(IF($M$2:$M$139&lt;&gt;"",ROW($M$2:$M$139)),ROW(M5))))</f>
        <v>#NUM!</v>
      </c>
      <c r="AD147" s="12" t="e">
        <f t="array" ref="AD147">IF(COUNTA($M$2:$M$139)&lt;ROW(M5),"",INDEX($AD$1:$AD$139,SMALL(IF($M$2:$M$139&lt;&gt;"",ROW($M$2:$M$139)),ROW(M5))))</f>
        <v>#NUM!</v>
      </c>
      <c r="AE147" s="12" t="e">
        <f t="array" ref="AE147">IF(COUNTA($M$2:$M$139)&lt;ROW(M5),"",INDEX($AE$1:$AE$139,SMALL(IF($M$2:$M$139&lt;&gt;"",ROW($M$2:$M$139)),ROW(M5))))</f>
        <v>#NUM!</v>
      </c>
      <c r="AF147" s="12" t="e">
        <f t="array" ref="AF147">IF(COUNTA($M$2:$M$139)&lt;ROW(M5),"",INDEX($AF$1:$AF$139,SMALL(IF($M$2:$M$139&lt;&gt;"",ROW($M$2:$M$139)),ROW(M5))))</f>
        <v>#NUM!</v>
      </c>
      <c r="AS147" s="12" t="e">
        <f t="array" ref="AS147">IF(COUNTA($M$2:$M$138)&lt;ROW(M5),"",INDEX($AS$1:$AS$138,SMALL(IF($M$2:$M$138&lt;&gt;"",ROW($M$2:$M$138)),ROW(M5))))</f>
        <v>#NUM!</v>
      </c>
      <c r="AT147" s="12" t="e">
        <f t="array" ref="AT147">IF(COUNTA($M$2:$M$138)&lt;ROW(N5),"",INDEX($AT$1:$AT$138,SMALL(IF($M$2:$M$138&lt;&gt;"",ROW($M$2:$M$138)),ROW(N5))))</f>
        <v>#NUM!</v>
      </c>
      <c r="AU147" s="12" t="e">
        <f t="array" ref="AU147">IF(COUNTA($M$2:$M$138)&lt;ROW(O5),"",INDEX($AU$1:$AU$138,SMALL(IF($M$2:$M$138&lt;&gt;"",ROW($M$2:$M$138)),ROW(O5))))</f>
        <v>#NUM!</v>
      </c>
    </row>
    <row r="148" spans="11:47" ht="12.75" customHeight="1" x14ac:dyDescent="0.15">
      <c r="K148" s="12" t="e">
        <f t="array" ref="K148">IF(COUNTA($M$2:$M$139)&lt;ROW(M6),"",INDEX($K$1:$K$139,SMALL(IF($M$2:$M$139&lt;&gt;"",ROW($M$2:$M$139)),ROW(M6))))</f>
        <v>#NUM!</v>
      </c>
      <c r="L148" s="12" t="e">
        <f t="array" ref="L148">IF(COUNTA($M$2:$M$139)&lt;ROW(M6),"",INDEX($L$1:$L$139,SMALL(IF($M$2:$M$139&lt;&gt;"",ROW($M$2:$M$139)),ROW(M6))))</f>
        <v>#NUM!</v>
      </c>
      <c r="M148" s="12" t="e">
        <f t="array" ref="M148">IF(COUNTA($M$2:$M$139)&lt;ROW(M6),"",INDEX($M$1:$M$139,SMALL(IF($M$2:$M$139&lt;&gt;"",ROW($M$2:$M$139)),ROW(M6))))</f>
        <v>#NUM!</v>
      </c>
      <c r="R148" s="12" t="e">
        <f t="array" ref="R148">IF(COUNTA($M$2:$M$139)&lt;ROW(M6),"",INDEX($R$1:$R$139,SMALL(IF($M$2:$M$139&lt;&gt;"",ROW($M$2:$M$139)),ROW(M6))))</f>
        <v>#NUM!</v>
      </c>
      <c r="S148" s="12" t="e">
        <f t="array" ref="S148">IF(COUNTA($M$2:$M$139)&lt;ROW(N6),"",INDEX($S$1:$S$139,SMALL(IF($M$2:$M$139&lt;&gt;"",ROW($M$2:$M$139)),ROW(N6))))</f>
        <v>#NUM!</v>
      </c>
      <c r="T148" s="12" t="e">
        <f t="array" ref="T148">IF(COUNTA($M$2:$M$139)&lt;ROW(O6),"",INDEX($T$1:$T$139,SMALL(IF($M$2:$M$139&lt;&gt;"",ROW($M$2:$M$139)),ROW(O6))))</f>
        <v>#NUM!</v>
      </c>
      <c r="U148" s="12" t="e">
        <f t="array" ref="U148">IF(COUNTA($M$2:$M$139)&lt;ROW(M6),"",INDEX($U$1:$U$139,SMALL(IF($M$2:$M$139&lt;&gt;"",ROW($M$2:$M$139)),ROW(M6))))</f>
        <v>#NUM!</v>
      </c>
      <c r="V148" s="12" t="e">
        <f t="array" ref="V148">IF(COUNTA($M$2:$M$139)&lt;ROW(M6),"",INDEX($V$1:$V$139,SMALL(IF($M$2:$M$139&lt;&gt;"",ROW($M$2:$M$139)),ROW(M6))))</f>
        <v>#NUM!</v>
      </c>
      <c r="W148" s="12" t="e">
        <f t="array" ref="W148">IF(COUNTA($M$2:$M$139)&lt;ROW(M6),"",INDEX($W$1:$W$139,SMALL(IF($M$2:$M$139&lt;&gt;"",ROW($M$2:$M$139)),ROW(M6))))</f>
        <v>#NUM!</v>
      </c>
      <c r="X148" s="12" t="e">
        <f t="array" ref="X148">IF(COUNTA($M$2:$M$139)&lt;ROW(M6),"",INDEX($X$1:$X$139,SMALL(IF($M$2:$M$139&lt;&gt;"",ROW($M$2:$M$139)),ROW(M6))))</f>
        <v>#NUM!</v>
      </c>
      <c r="Y148" s="12" t="e">
        <f t="array" ref="Y148">IF(COUNTA($M$2:$M$139)&lt;ROW(M6),"",INDEX($Y$1:$Y$139,SMALL(IF($M$2:$M$139&lt;&gt;"",ROW($M$2:$M$139)),ROW(M6))))</f>
        <v>#NUM!</v>
      </c>
      <c r="Z148" s="12" t="e">
        <f t="array" ref="Z148">IF(COUNTA($M$2:$M$139)&lt;ROW(M6),"",INDEX($Z$1:$Z$139,SMALL(IF($M$2:$M$139&lt;&gt;"",ROW($M$2:$M$139)),ROW(M6))))</f>
        <v>#NUM!</v>
      </c>
      <c r="AA148" s="12" t="e">
        <f t="array" ref="AA148">IF(COUNTA($M$2:$M$139)&lt;ROW(M6),"",INDEX($AA$1:$AA$139,SMALL(IF($M$2:$M$139&lt;&gt;"",ROW($M$2:$M$139)),ROW(M6))))</f>
        <v>#NUM!</v>
      </c>
      <c r="AB148" s="12" t="e">
        <f t="array" ref="AB148">IF(COUNTA($M$2:$M$139)&lt;ROW(M6),"",INDEX($AB$1:$AB$139,SMALL(IF($M$2:$M$139&lt;&gt;"",ROW($M$2:$M$139)),ROW(M6))))</f>
        <v>#NUM!</v>
      </c>
      <c r="AC148" s="12" t="e">
        <f t="array" ref="AC148">IF(COUNTA($M$2:$M$139)&lt;ROW(M6),"",INDEX($AC$1:$AC$139,SMALL(IF($M$2:$M$139&lt;&gt;"",ROW($M$2:$M$139)),ROW(M6))))</f>
        <v>#NUM!</v>
      </c>
      <c r="AD148" s="12" t="e">
        <f t="array" ref="AD148">IF(COUNTA($M$2:$M$139)&lt;ROW(M6),"",INDEX($AD$1:$AD$139,SMALL(IF($M$2:$M$139&lt;&gt;"",ROW($M$2:$M$139)),ROW(M6))))</f>
        <v>#NUM!</v>
      </c>
      <c r="AE148" s="12" t="e">
        <f t="array" ref="AE148">IF(COUNTA($M$2:$M$139)&lt;ROW(M6),"",INDEX($AE$1:$AE$139,SMALL(IF($M$2:$M$139&lt;&gt;"",ROW($M$2:$M$139)),ROW(M6))))</f>
        <v>#NUM!</v>
      </c>
      <c r="AF148" s="12" t="e">
        <f t="array" ref="AF148">IF(COUNTA($M$2:$M$139)&lt;ROW(M6),"",INDEX($AF$1:$AF$139,SMALL(IF($M$2:$M$139&lt;&gt;"",ROW($M$2:$M$139)),ROW(M6))))</f>
        <v>#NUM!</v>
      </c>
      <c r="AS148" s="12" t="e">
        <f t="array" ref="AS148">IF(COUNTA($M$2:$M$138)&lt;ROW(M6),"",INDEX($AS$1:$AS$138,SMALL(IF($M$2:$M$138&lt;&gt;"",ROW($M$2:$M$138)),ROW(M6))))</f>
        <v>#NUM!</v>
      </c>
      <c r="AT148" s="12" t="e">
        <f t="array" ref="AT148">IF(COUNTA($M$2:$M$138)&lt;ROW(N6),"",INDEX($AT$1:$AT$138,SMALL(IF($M$2:$M$138&lt;&gt;"",ROW($M$2:$M$138)),ROW(N6))))</f>
        <v>#NUM!</v>
      </c>
      <c r="AU148" s="12" t="e">
        <f t="array" ref="AU148">IF(COUNTA($M$2:$M$138)&lt;ROW(O6),"",INDEX($AU$1:$AU$138,SMALL(IF($M$2:$M$138&lt;&gt;"",ROW($M$2:$M$138)),ROW(O6))))</f>
        <v>#NUM!</v>
      </c>
    </row>
    <row r="149" spans="11:47" ht="12.75" customHeight="1" x14ac:dyDescent="0.15">
      <c r="K149" s="12" t="e">
        <f t="array" ref="K149">IF(COUNTA($M$2:$M$139)&lt;ROW(M7),"",INDEX($K$1:$K$139,SMALL(IF($M$2:$M$139&lt;&gt;"",ROW($M$2:$M$139)),ROW(M7))))</f>
        <v>#NUM!</v>
      </c>
      <c r="L149" s="12" t="e">
        <f t="array" ref="L149">IF(COUNTA($M$2:$M$139)&lt;ROW(M7),"",INDEX($L$1:$L$139,SMALL(IF($M$2:$M$139&lt;&gt;"",ROW($M$2:$M$139)),ROW(M7))))</f>
        <v>#NUM!</v>
      </c>
      <c r="M149" s="12" t="e">
        <f t="array" ref="M149">IF(COUNTA($M$2:$M$139)&lt;ROW(M7),"",INDEX($M$1:$M$139,SMALL(IF($M$2:$M$139&lt;&gt;"",ROW($M$2:$M$139)),ROW(M7))))</f>
        <v>#NUM!</v>
      </c>
      <c r="R149" s="12" t="e">
        <f t="array" ref="R149">IF(COUNTA($M$2:$M$139)&lt;ROW(M7),"",INDEX($R$1:$R$139,SMALL(IF($M$2:$M$139&lt;&gt;"",ROW($M$2:$M$139)),ROW(M7))))</f>
        <v>#NUM!</v>
      </c>
      <c r="S149" s="12" t="e">
        <f t="array" ref="S149">IF(COUNTA($M$2:$M$139)&lt;ROW(N7),"",INDEX($S$1:$S$139,SMALL(IF($M$2:$M$139&lt;&gt;"",ROW($M$2:$M$139)),ROW(N7))))</f>
        <v>#NUM!</v>
      </c>
      <c r="T149" s="12" t="e">
        <f t="array" ref="T149">IF(COUNTA($M$2:$M$139)&lt;ROW(O7),"",INDEX($T$1:$T$139,SMALL(IF($M$2:$M$139&lt;&gt;"",ROW($M$2:$M$139)),ROW(O7))))</f>
        <v>#NUM!</v>
      </c>
      <c r="U149" s="12" t="e">
        <f t="array" ref="U149">IF(COUNTA($M$2:$M$139)&lt;ROW(M7),"",INDEX($U$1:$U$139,SMALL(IF($M$2:$M$139&lt;&gt;"",ROW($M$2:$M$139)),ROW(M7))))</f>
        <v>#NUM!</v>
      </c>
      <c r="V149" s="12" t="e">
        <f t="array" ref="V149">IF(COUNTA($M$2:$M$139)&lt;ROW(M7),"",INDEX($V$1:$V$139,SMALL(IF($M$2:$M$139&lt;&gt;"",ROW($M$2:$M$139)),ROW(M7))))</f>
        <v>#NUM!</v>
      </c>
      <c r="W149" s="12" t="e">
        <f t="array" ref="W149">IF(COUNTA($M$2:$M$139)&lt;ROW(M7),"",INDEX($W$1:$W$139,SMALL(IF($M$2:$M$139&lt;&gt;"",ROW($M$2:$M$139)),ROW(M7))))</f>
        <v>#NUM!</v>
      </c>
      <c r="X149" s="12" t="e">
        <f t="array" ref="X149">IF(COUNTA($M$2:$M$139)&lt;ROW(M7),"",INDEX($X$1:$X$139,SMALL(IF($M$2:$M$139&lt;&gt;"",ROW($M$2:$M$139)),ROW(M7))))</f>
        <v>#NUM!</v>
      </c>
      <c r="Y149" s="12" t="e">
        <f t="array" ref="Y149">IF(COUNTA($M$2:$M$139)&lt;ROW(M7),"",INDEX($Y$1:$Y$139,SMALL(IF($M$2:$M$139&lt;&gt;"",ROW($M$2:$M$139)),ROW(M7))))</f>
        <v>#NUM!</v>
      </c>
      <c r="Z149" s="12" t="e">
        <f t="array" ref="Z149">IF(COUNTA($M$2:$M$139)&lt;ROW(M7),"",INDEX($Z$1:$Z$139,SMALL(IF($M$2:$M$139&lt;&gt;"",ROW($M$2:$M$139)),ROW(M7))))</f>
        <v>#NUM!</v>
      </c>
      <c r="AA149" s="12" t="e">
        <f t="array" ref="AA149">IF(COUNTA($M$2:$M$139)&lt;ROW(M7),"",INDEX($AA$1:$AA$139,SMALL(IF($M$2:$M$139&lt;&gt;"",ROW($M$2:$M$139)),ROW(M7))))</f>
        <v>#NUM!</v>
      </c>
      <c r="AB149" s="12" t="e">
        <f t="array" ref="AB149">IF(COUNTA($M$2:$M$139)&lt;ROW(M7),"",INDEX($AB$1:$AB$139,SMALL(IF($M$2:$M$139&lt;&gt;"",ROW($M$2:$M$139)),ROW(M7))))</f>
        <v>#NUM!</v>
      </c>
      <c r="AC149" s="12" t="e">
        <f t="array" ref="AC149">IF(COUNTA($M$2:$M$139)&lt;ROW(M7),"",INDEX($AC$1:$AC$139,SMALL(IF($M$2:$M$139&lt;&gt;"",ROW($M$2:$M$139)),ROW(M7))))</f>
        <v>#NUM!</v>
      </c>
      <c r="AD149" s="12" t="e">
        <f t="array" ref="AD149">IF(COUNTA($M$2:$M$139)&lt;ROW(M7),"",INDEX($AD$1:$AD$139,SMALL(IF($M$2:$M$139&lt;&gt;"",ROW($M$2:$M$139)),ROW(M7))))</f>
        <v>#NUM!</v>
      </c>
      <c r="AE149" s="12" t="e">
        <f t="array" ref="AE149">IF(COUNTA($M$2:$M$139)&lt;ROW(M7),"",INDEX($AE$1:$AE$139,SMALL(IF($M$2:$M$139&lt;&gt;"",ROW($M$2:$M$139)),ROW(M7))))</f>
        <v>#NUM!</v>
      </c>
      <c r="AF149" s="12" t="e">
        <f t="array" ref="AF149">IF(COUNTA($M$2:$M$139)&lt;ROW(M7),"",INDEX($AF$1:$AF$139,SMALL(IF($M$2:$M$139&lt;&gt;"",ROW($M$2:$M$139)),ROW(M7))))</f>
        <v>#NUM!</v>
      </c>
      <c r="AS149" s="12" t="e">
        <f t="array" ref="AS149">IF(COUNTA($M$2:$M$138)&lt;ROW(M7),"",INDEX($AS$1:$AS$138,SMALL(IF($M$2:$M$138&lt;&gt;"",ROW($M$2:$M$138)),ROW(M7))))</f>
        <v>#NUM!</v>
      </c>
      <c r="AT149" s="12" t="e">
        <f t="array" ref="AT149">IF(COUNTA($M$2:$M$138)&lt;ROW(N7),"",INDEX($AT$1:$AT$138,SMALL(IF($M$2:$M$138&lt;&gt;"",ROW($M$2:$M$138)),ROW(N7))))</f>
        <v>#NUM!</v>
      </c>
      <c r="AU149" s="12" t="e">
        <f t="array" ref="AU149">IF(COUNTA($M$2:$M$138)&lt;ROW(O7),"",INDEX($AU$1:$AU$138,SMALL(IF($M$2:$M$138&lt;&gt;"",ROW($M$2:$M$138)),ROW(O7))))</f>
        <v>#NUM!</v>
      </c>
    </row>
    <row r="150" spans="11:47" ht="12.75" customHeight="1" x14ac:dyDescent="0.15">
      <c r="K150" s="12" t="e">
        <f t="array" ref="K150">IF(COUNTA($M$2:$M$139)&lt;ROW(M8),"",INDEX($K$1:$K$139,SMALL(IF($M$2:$M$139&lt;&gt;"",ROW($M$2:$M$139)),ROW(M8))))</f>
        <v>#NUM!</v>
      </c>
      <c r="L150" s="12" t="e">
        <f t="array" ref="L150">IF(COUNTA($M$2:$M$139)&lt;ROW(M8),"",INDEX($L$1:$L$139,SMALL(IF($M$2:$M$139&lt;&gt;"",ROW($M$2:$M$139)),ROW(M8))))</f>
        <v>#NUM!</v>
      </c>
      <c r="M150" s="12" t="e">
        <f t="array" ref="M150">IF(COUNTA($M$2:$M$139)&lt;ROW(M8),"",INDEX($M$1:$M$139,SMALL(IF($M$2:$M$139&lt;&gt;"",ROW($M$2:$M$139)),ROW(M8))))</f>
        <v>#NUM!</v>
      </c>
      <c r="R150" s="12" t="e">
        <f t="array" ref="R150">IF(COUNTA($M$2:$M$139)&lt;ROW(M8),"",INDEX($R$1:$R$139,SMALL(IF($M$2:$M$139&lt;&gt;"",ROW($M$2:$M$139)),ROW(M8))))</f>
        <v>#NUM!</v>
      </c>
      <c r="S150" s="12" t="e">
        <f t="array" ref="S150">IF(COUNTA($M$2:$M$139)&lt;ROW(N8),"",INDEX($S$1:$S$139,SMALL(IF($M$2:$M$139&lt;&gt;"",ROW($M$2:$M$139)),ROW(N8))))</f>
        <v>#NUM!</v>
      </c>
      <c r="T150" s="12" t="e">
        <f t="array" ref="T150">IF(COUNTA($M$2:$M$139)&lt;ROW(O8),"",INDEX($T$1:$T$139,SMALL(IF($M$2:$M$139&lt;&gt;"",ROW($M$2:$M$139)),ROW(O8))))</f>
        <v>#NUM!</v>
      </c>
      <c r="U150" s="12" t="e">
        <f t="array" ref="U150">IF(COUNTA($M$2:$M$139)&lt;ROW(M8),"",INDEX($U$1:$U$139,SMALL(IF($M$2:$M$139&lt;&gt;"",ROW($M$2:$M$139)),ROW(M8))))</f>
        <v>#NUM!</v>
      </c>
      <c r="V150" s="12" t="e">
        <f t="array" ref="V150">IF(COUNTA($M$2:$M$139)&lt;ROW(M8),"",INDEX($V$1:$V$139,SMALL(IF($M$2:$M$139&lt;&gt;"",ROW($M$2:$M$139)),ROW(M8))))</f>
        <v>#NUM!</v>
      </c>
      <c r="W150" s="12" t="e">
        <f t="array" ref="W150">IF(COUNTA($M$2:$M$139)&lt;ROW(M8),"",INDEX($W$1:$W$139,SMALL(IF($M$2:$M$139&lt;&gt;"",ROW($M$2:$M$139)),ROW(M8))))</f>
        <v>#NUM!</v>
      </c>
      <c r="X150" s="12" t="e">
        <f t="array" ref="X150">IF(COUNTA($M$2:$M$139)&lt;ROW(M8),"",INDEX($X$1:$X$139,SMALL(IF($M$2:$M$139&lt;&gt;"",ROW($M$2:$M$139)),ROW(M8))))</f>
        <v>#NUM!</v>
      </c>
      <c r="Y150" s="12" t="e">
        <f t="array" ref="Y150">IF(COUNTA($M$2:$M$139)&lt;ROW(M8),"",INDEX($Y$1:$Y$139,SMALL(IF($M$2:$M$139&lt;&gt;"",ROW($M$2:$M$139)),ROW(M8))))</f>
        <v>#NUM!</v>
      </c>
      <c r="Z150" s="12" t="e">
        <f t="array" ref="Z150">IF(COUNTA($M$2:$M$139)&lt;ROW(M8),"",INDEX($Z$1:$Z$139,SMALL(IF($M$2:$M$139&lt;&gt;"",ROW($M$2:$M$139)),ROW(M8))))</f>
        <v>#NUM!</v>
      </c>
      <c r="AA150" s="12" t="e">
        <f t="array" ref="AA150">IF(COUNTA($M$2:$M$139)&lt;ROW(M8),"",INDEX($AA$1:$AA$139,SMALL(IF($M$2:$M$139&lt;&gt;"",ROW($M$2:$M$139)),ROW(M8))))</f>
        <v>#NUM!</v>
      </c>
      <c r="AB150" s="12" t="e">
        <f t="array" ref="AB150">IF(COUNTA($M$2:$M$139)&lt;ROW(M8),"",INDEX($AB$1:$AB$139,SMALL(IF($M$2:$M$139&lt;&gt;"",ROW($M$2:$M$139)),ROW(M8))))</f>
        <v>#NUM!</v>
      </c>
      <c r="AC150" s="12" t="e">
        <f t="array" ref="AC150">IF(COUNTA($M$2:$M$139)&lt;ROW(M8),"",INDEX($AC$1:$AC$139,SMALL(IF($M$2:$M$139&lt;&gt;"",ROW($M$2:$M$139)),ROW(M8))))</f>
        <v>#NUM!</v>
      </c>
      <c r="AD150" s="12" t="e">
        <f t="array" ref="AD150">IF(COUNTA($M$2:$M$139)&lt;ROW(M8),"",INDEX($AD$1:$AD$139,SMALL(IF($M$2:$M$139&lt;&gt;"",ROW($M$2:$M$139)),ROW(M8))))</f>
        <v>#NUM!</v>
      </c>
      <c r="AE150" s="12" t="e">
        <f t="array" ref="AE150">IF(COUNTA($M$2:$M$139)&lt;ROW(M8),"",INDEX($AE$1:$AE$139,SMALL(IF($M$2:$M$139&lt;&gt;"",ROW($M$2:$M$139)),ROW(M8))))</f>
        <v>#NUM!</v>
      </c>
      <c r="AF150" s="12" t="e">
        <f t="array" ref="AF150">IF(COUNTA($M$2:$M$139)&lt;ROW(M8),"",INDEX($AF$1:$AF$139,SMALL(IF($M$2:$M$139&lt;&gt;"",ROW($M$2:$M$139)),ROW(M8))))</f>
        <v>#NUM!</v>
      </c>
      <c r="AS150" s="12" t="e">
        <f t="array" ref="AS150">IF(COUNTA($M$2:$M$138)&lt;ROW(M8),"",INDEX($AS$1:$AS$138,SMALL(IF($M$2:$M$138&lt;&gt;"",ROW($M$2:$M$138)),ROW(M8))))</f>
        <v>#NUM!</v>
      </c>
      <c r="AT150" s="12" t="e">
        <f t="array" ref="AT150">IF(COUNTA($M$2:$M$138)&lt;ROW(N8),"",INDEX($AT$1:$AT$138,SMALL(IF($M$2:$M$138&lt;&gt;"",ROW($M$2:$M$138)),ROW(N8))))</f>
        <v>#NUM!</v>
      </c>
      <c r="AU150" s="12" t="e">
        <f t="array" ref="AU150">IF(COUNTA($M$2:$M$138)&lt;ROW(O8),"",INDEX($AU$1:$AU$138,SMALL(IF($M$2:$M$138&lt;&gt;"",ROW($M$2:$M$138)),ROW(O8))))</f>
        <v>#NUM!</v>
      </c>
    </row>
    <row r="151" spans="11:47" ht="12.75" customHeight="1" x14ac:dyDescent="0.15">
      <c r="K151" s="12" t="e">
        <f t="array" ref="K151">IF(COUNTA($M$2:$M$139)&lt;ROW(M9),"",INDEX($K$1:$K$139,SMALL(IF($M$2:$M$139&lt;&gt;"",ROW($M$2:$M$139)),ROW(M9))))</f>
        <v>#NUM!</v>
      </c>
      <c r="L151" s="12" t="e">
        <f t="array" ref="L151">IF(COUNTA($M$2:$M$139)&lt;ROW(M9),"",INDEX($L$1:$L$139,SMALL(IF($M$2:$M$139&lt;&gt;"",ROW($M$2:$M$139)),ROW(M9))))</f>
        <v>#NUM!</v>
      </c>
      <c r="M151" s="12" t="e">
        <f t="array" ref="M151">IF(COUNTA($M$2:$M$139)&lt;ROW(M9),"",INDEX($M$1:$M$139,SMALL(IF($M$2:$M$139&lt;&gt;"",ROW($M$2:$M$139)),ROW(M9))))</f>
        <v>#NUM!</v>
      </c>
      <c r="R151" s="12" t="e">
        <f t="array" ref="R151">IF(COUNTA($M$2:$M$139)&lt;ROW(M9),"",INDEX($R$1:$R$139,SMALL(IF($M$2:$M$139&lt;&gt;"",ROW($M$2:$M$139)),ROW(M9))))</f>
        <v>#NUM!</v>
      </c>
      <c r="S151" s="12" t="e">
        <f t="array" ref="S151">IF(COUNTA($M$2:$M$139)&lt;ROW(N9),"",INDEX($S$1:$S$139,SMALL(IF($M$2:$M$139&lt;&gt;"",ROW($M$2:$M$139)),ROW(N9))))</f>
        <v>#NUM!</v>
      </c>
      <c r="T151" s="12" t="e">
        <f t="array" ref="T151">IF(COUNTA($M$2:$M$139)&lt;ROW(O9),"",INDEX($T$1:$T$139,SMALL(IF($M$2:$M$139&lt;&gt;"",ROW($M$2:$M$139)),ROW(O9))))</f>
        <v>#NUM!</v>
      </c>
      <c r="U151" s="12" t="e">
        <f t="array" ref="U151">IF(COUNTA($M$2:$M$139)&lt;ROW(M9),"",INDEX($U$1:$U$139,SMALL(IF($M$2:$M$139&lt;&gt;"",ROW($M$2:$M$139)),ROW(M9))))</f>
        <v>#NUM!</v>
      </c>
      <c r="V151" s="12" t="e">
        <f t="array" ref="V151">IF(COUNTA($M$2:$M$139)&lt;ROW(M9),"",INDEX($V$1:$V$139,SMALL(IF($M$2:$M$139&lt;&gt;"",ROW($M$2:$M$139)),ROW(M9))))</f>
        <v>#NUM!</v>
      </c>
      <c r="W151" s="12" t="e">
        <f t="array" ref="W151">IF(COUNTA($M$2:$M$139)&lt;ROW(M9),"",INDEX($W$1:$W$139,SMALL(IF($M$2:$M$139&lt;&gt;"",ROW($M$2:$M$139)),ROW(M9))))</f>
        <v>#NUM!</v>
      </c>
      <c r="X151" s="12" t="e">
        <f t="array" ref="X151">IF(COUNTA($M$2:$M$139)&lt;ROW(M9),"",INDEX($X$1:$X$139,SMALL(IF($M$2:$M$139&lt;&gt;"",ROW($M$2:$M$139)),ROW(M9))))</f>
        <v>#NUM!</v>
      </c>
      <c r="Y151" s="12" t="e">
        <f t="array" ref="Y151">IF(COUNTA($M$2:$M$139)&lt;ROW(M9),"",INDEX($Y$1:$Y$139,SMALL(IF($M$2:$M$139&lt;&gt;"",ROW($M$2:$M$139)),ROW(M9))))</f>
        <v>#NUM!</v>
      </c>
      <c r="Z151" s="12" t="e">
        <f t="array" ref="Z151">IF(COUNTA($M$2:$M$139)&lt;ROW(M9),"",INDEX($Z$1:$Z$139,SMALL(IF($M$2:$M$139&lt;&gt;"",ROW($M$2:$M$139)),ROW(M9))))</f>
        <v>#NUM!</v>
      </c>
      <c r="AA151" s="12" t="e">
        <f t="array" ref="AA151">IF(COUNTA($M$2:$M$139)&lt;ROW(M9),"",INDEX($AA$1:$AA$139,SMALL(IF($M$2:$M$139&lt;&gt;"",ROW($M$2:$M$139)),ROW(M9))))</f>
        <v>#NUM!</v>
      </c>
      <c r="AB151" s="12" t="e">
        <f t="array" ref="AB151">IF(COUNTA($M$2:$M$139)&lt;ROW(M9),"",INDEX($AB$1:$AB$139,SMALL(IF($M$2:$M$139&lt;&gt;"",ROW($M$2:$M$139)),ROW(M9))))</f>
        <v>#NUM!</v>
      </c>
      <c r="AC151" s="12" t="e">
        <f t="array" ref="AC151">IF(COUNTA($M$2:$M$139)&lt;ROW(M9),"",INDEX($AC$1:$AC$139,SMALL(IF($M$2:$M$139&lt;&gt;"",ROW($M$2:$M$139)),ROW(M9))))</f>
        <v>#NUM!</v>
      </c>
      <c r="AD151" s="12" t="e">
        <f t="array" ref="AD151">IF(COUNTA($M$2:$M$139)&lt;ROW(M9),"",INDEX($AD$1:$AD$139,SMALL(IF($M$2:$M$139&lt;&gt;"",ROW($M$2:$M$139)),ROW(M9))))</f>
        <v>#NUM!</v>
      </c>
      <c r="AE151" s="12" t="e">
        <f t="array" ref="AE151">IF(COUNTA($M$2:$M$139)&lt;ROW(M9),"",INDEX($AE$1:$AE$139,SMALL(IF($M$2:$M$139&lt;&gt;"",ROW($M$2:$M$139)),ROW(M9))))</f>
        <v>#NUM!</v>
      </c>
      <c r="AF151" s="12" t="e">
        <f t="array" ref="AF151">IF(COUNTA($M$2:$M$139)&lt;ROW(M9),"",INDEX($AF$1:$AF$139,SMALL(IF($M$2:$M$139&lt;&gt;"",ROW($M$2:$M$139)),ROW(M9))))</f>
        <v>#NUM!</v>
      </c>
      <c r="AS151" s="12" t="e">
        <f t="array" ref="AS151">IF(COUNTA($M$2:$M$138)&lt;ROW(M9),"",INDEX($AS$1:$AS$138,SMALL(IF($M$2:$M$138&lt;&gt;"",ROW($M$2:$M$138)),ROW(M9))))</f>
        <v>#NUM!</v>
      </c>
      <c r="AT151" s="12" t="e">
        <f t="array" ref="AT151">IF(COUNTA($M$2:$M$138)&lt;ROW(N9),"",INDEX($AT$1:$AT$138,SMALL(IF($M$2:$M$138&lt;&gt;"",ROW($M$2:$M$138)),ROW(N9))))</f>
        <v>#NUM!</v>
      </c>
      <c r="AU151" s="12" t="e">
        <f t="array" ref="AU151">IF(COUNTA($M$2:$M$138)&lt;ROW(O9),"",INDEX($AU$1:$AU$138,SMALL(IF($M$2:$M$138&lt;&gt;"",ROW($M$2:$M$138)),ROW(O9))))</f>
        <v>#NUM!</v>
      </c>
    </row>
    <row r="152" spans="11:47" ht="12.75" customHeight="1" x14ac:dyDescent="0.15">
      <c r="K152" s="12" t="e">
        <f t="array" ref="K152">IF(COUNTA($M$2:$M$139)&lt;ROW(M10),"",INDEX($K$1:$K$139,SMALL(IF($M$2:$M$139&lt;&gt;"",ROW($M$2:$M$139)),ROW(M10))))</f>
        <v>#NUM!</v>
      </c>
      <c r="L152" s="12" t="e">
        <f t="array" ref="L152">IF(COUNTA($M$2:$M$139)&lt;ROW(M10),"",INDEX($L$1:$L$139,SMALL(IF($M$2:$M$139&lt;&gt;"",ROW($M$2:$M$139)),ROW(M10))))</f>
        <v>#NUM!</v>
      </c>
      <c r="M152" s="12" t="e">
        <f t="array" ref="M152">IF(COUNTA($M$2:$M$139)&lt;ROW(M10),"",INDEX($M$1:$M$139,SMALL(IF($M$2:$M$139&lt;&gt;"",ROW($M$2:$M$139)),ROW(M10))))</f>
        <v>#NUM!</v>
      </c>
      <c r="R152" s="12" t="e">
        <f t="array" ref="R152">IF(COUNTA($M$2:$M$139)&lt;ROW(M10),"",INDEX($R$1:$R$139,SMALL(IF($M$2:$M$139&lt;&gt;"",ROW($M$2:$M$139)),ROW(M10))))</f>
        <v>#NUM!</v>
      </c>
      <c r="S152" s="12" t="e">
        <f t="array" ref="S152">IF(COUNTA($M$2:$M$139)&lt;ROW(N10),"",INDEX($S$1:$S$139,SMALL(IF($M$2:$M$139&lt;&gt;"",ROW($M$2:$M$139)),ROW(N10))))</f>
        <v>#NUM!</v>
      </c>
      <c r="T152" s="12" t="e">
        <f t="array" ref="T152">IF(COUNTA($M$2:$M$139)&lt;ROW(O10),"",INDEX($T$1:$T$139,SMALL(IF($M$2:$M$139&lt;&gt;"",ROW($M$2:$M$139)),ROW(O10))))</f>
        <v>#NUM!</v>
      </c>
      <c r="U152" s="12" t="e">
        <f t="array" ref="U152">IF(COUNTA($M$2:$M$139)&lt;ROW(M10),"",INDEX($U$1:$U$139,SMALL(IF($M$2:$M$139&lt;&gt;"",ROW($M$2:$M$139)),ROW(M10))))</f>
        <v>#NUM!</v>
      </c>
      <c r="V152" s="12" t="e">
        <f t="array" ref="V152">IF(COUNTA($M$2:$M$139)&lt;ROW(M10),"",INDEX($V$1:$V$139,SMALL(IF($M$2:$M$139&lt;&gt;"",ROW($M$2:$M$139)),ROW(M10))))</f>
        <v>#NUM!</v>
      </c>
      <c r="W152" s="12" t="e">
        <f t="array" ref="W152">IF(COUNTA($M$2:$M$139)&lt;ROW(M10),"",INDEX($W$1:$W$139,SMALL(IF($M$2:$M$139&lt;&gt;"",ROW($M$2:$M$139)),ROW(M10))))</f>
        <v>#NUM!</v>
      </c>
      <c r="X152" s="12" t="e">
        <f t="array" ref="X152">IF(COUNTA($M$2:$M$139)&lt;ROW(M10),"",INDEX($X$1:$X$139,SMALL(IF($M$2:$M$139&lt;&gt;"",ROW($M$2:$M$139)),ROW(M10))))</f>
        <v>#NUM!</v>
      </c>
      <c r="Y152" s="12" t="e">
        <f t="array" ref="Y152">IF(COUNTA($M$2:$M$139)&lt;ROW(M10),"",INDEX($Y$1:$Y$139,SMALL(IF($M$2:$M$139&lt;&gt;"",ROW($M$2:$M$139)),ROW(M10))))</f>
        <v>#NUM!</v>
      </c>
      <c r="Z152" s="12" t="e">
        <f t="array" ref="Z152">IF(COUNTA($M$2:$M$139)&lt;ROW(M10),"",INDEX($Z$1:$Z$139,SMALL(IF($M$2:$M$139&lt;&gt;"",ROW($M$2:$M$139)),ROW(M10))))</f>
        <v>#NUM!</v>
      </c>
      <c r="AA152" s="12" t="e">
        <f t="array" ref="AA152">IF(COUNTA($M$2:$M$139)&lt;ROW(M10),"",INDEX($AA$1:$AA$139,SMALL(IF($M$2:$M$139&lt;&gt;"",ROW($M$2:$M$139)),ROW(M10))))</f>
        <v>#NUM!</v>
      </c>
      <c r="AB152" s="12" t="e">
        <f t="array" ref="AB152">IF(COUNTA($M$2:$M$139)&lt;ROW(M10),"",INDEX($AB$1:$AB$139,SMALL(IF($M$2:$M$139&lt;&gt;"",ROW($M$2:$M$139)),ROW(M10))))</f>
        <v>#NUM!</v>
      </c>
      <c r="AC152" s="12" t="e">
        <f t="array" ref="AC152">IF(COUNTA($M$2:$M$139)&lt;ROW(M10),"",INDEX($AC$1:$AC$139,SMALL(IF($M$2:$M$139&lt;&gt;"",ROW($M$2:$M$139)),ROW(M10))))</f>
        <v>#NUM!</v>
      </c>
      <c r="AD152" s="12" t="e">
        <f t="array" ref="AD152">IF(COUNTA($M$2:$M$139)&lt;ROW(M10),"",INDEX($AD$1:$AD$139,SMALL(IF($M$2:$M$139&lt;&gt;"",ROW($M$2:$M$139)),ROW(M10))))</f>
        <v>#NUM!</v>
      </c>
      <c r="AE152" s="12" t="e">
        <f t="array" ref="AE152">IF(COUNTA($M$2:$M$139)&lt;ROW(M10),"",INDEX($AE$1:$AE$139,SMALL(IF($M$2:$M$139&lt;&gt;"",ROW($M$2:$M$139)),ROW(M10))))</f>
        <v>#NUM!</v>
      </c>
      <c r="AF152" s="12" t="e">
        <f t="array" ref="AF152">IF(COUNTA($M$2:$M$139)&lt;ROW(M10),"",INDEX($AF$1:$AF$139,SMALL(IF($M$2:$M$139&lt;&gt;"",ROW($M$2:$M$139)),ROW(M10))))</f>
        <v>#NUM!</v>
      </c>
      <c r="AS152" s="12" t="e">
        <f t="array" ref="AS152">IF(COUNTA($M$2:$M$138)&lt;ROW(M10),"",INDEX($AS$1:$AS$138,SMALL(IF($M$2:$M$138&lt;&gt;"",ROW($M$2:$M$138)),ROW(M10))))</f>
        <v>#NUM!</v>
      </c>
      <c r="AT152" s="12" t="e">
        <f t="array" ref="AT152">IF(COUNTA($M$2:$M$138)&lt;ROW(N10),"",INDEX($AT$1:$AT$138,SMALL(IF($M$2:$M$138&lt;&gt;"",ROW($M$2:$M$138)),ROW(N10))))</f>
        <v>#NUM!</v>
      </c>
      <c r="AU152" s="12" t="e">
        <f t="array" ref="AU152">IF(COUNTA($M$2:$M$138)&lt;ROW(O10),"",INDEX($AU$1:$AU$138,SMALL(IF($M$2:$M$138&lt;&gt;"",ROW($M$2:$M$138)),ROW(O10))))</f>
        <v>#NUM!</v>
      </c>
    </row>
    <row r="153" spans="11:47" ht="12.75" customHeight="1" x14ac:dyDescent="0.15">
      <c r="K153" s="12" t="e">
        <f t="array" ref="K153">IF(COUNTA($M$2:$M$139)&lt;ROW(M11),"",INDEX($K$1:$K$139,SMALL(IF($M$2:$M$139&lt;&gt;"",ROW($M$2:$M$139)),ROW(M11))))</f>
        <v>#NUM!</v>
      </c>
      <c r="L153" s="12" t="e">
        <f t="array" ref="L153">IF(COUNTA($M$2:$M$139)&lt;ROW(M11),"",INDEX($L$1:$L$139,SMALL(IF($M$2:$M$139&lt;&gt;"",ROW($M$2:$M$139)),ROW(M11))))</f>
        <v>#NUM!</v>
      </c>
      <c r="M153" s="12" t="e">
        <f t="array" ref="M153">IF(COUNTA($M$2:$M$139)&lt;ROW(M11),"",INDEX($M$1:$M$139,SMALL(IF($M$2:$M$139&lt;&gt;"",ROW($M$2:$M$139)),ROW(M11))))</f>
        <v>#NUM!</v>
      </c>
      <c r="R153" s="12" t="e">
        <f t="array" ref="R153">IF(COUNTA($M$2:$M$139)&lt;ROW(M11),"",INDEX($R$1:$R$139,SMALL(IF($M$2:$M$139&lt;&gt;"",ROW($M$2:$M$139)),ROW(M11))))</f>
        <v>#NUM!</v>
      </c>
      <c r="S153" s="12" t="e">
        <f t="array" ref="S153">IF(COUNTA($M$2:$M$139)&lt;ROW(N11),"",INDEX($S$1:$S$139,SMALL(IF($M$2:$M$139&lt;&gt;"",ROW($M$2:$M$139)),ROW(N11))))</f>
        <v>#NUM!</v>
      </c>
      <c r="T153" s="12" t="e">
        <f t="array" ref="T153">IF(COUNTA($M$2:$M$139)&lt;ROW(O11),"",INDEX($T$1:$T$139,SMALL(IF($M$2:$M$139&lt;&gt;"",ROW($M$2:$M$139)),ROW(O11))))</f>
        <v>#NUM!</v>
      </c>
      <c r="U153" s="12" t="e">
        <f t="array" ref="U153">IF(COUNTA($M$2:$M$139)&lt;ROW(M11),"",INDEX($U$1:$U$139,SMALL(IF($M$2:$M$139&lt;&gt;"",ROW($M$2:$M$139)),ROW(M11))))</f>
        <v>#NUM!</v>
      </c>
      <c r="V153" s="12" t="e">
        <f t="array" ref="V153">IF(COUNTA($M$2:$M$139)&lt;ROW(M11),"",INDEX($V$1:$V$139,SMALL(IF($M$2:$M$139&lt;&gt;"",ROW($M$2:$M$139)),ROW(M11))))</f>
        <v>#NUM!</v>
      </c>
      <c r="W153" s="12" t="e">
        <f t="array" ref="W153">IF(COUNTA($M$2:$M$139)&lt;ROW(M11),"",INDEX($W$1:$W$139,SMALL(IF($M$2:$M$139&lt;&gt;"",ROW($M$2:$M$139)),ROW(M11))))</f>
        <v>#NUM!</v>
      </c>
      <c r="X153" s="12" t="e">
        <f t="array" ref="X153">IF(COUNTA($M$2:$M$139)&lt;ROW(M11),"",INDEX($X$1:$X$139,SMALL(IF($M$2:$M$139&lt;&gt;"",ROW($M$2:$M$139)),ROW(M11))))</f>
        <v>#NUM!</v>
      </c>
      <c r="Y153" s="12" t="e">
        <f t="array" ref="Y153">IF(COUNTA($M$2:$M$139)&lt;ROW(M11),"",INDEX($Y$1:$Y$139,SMALL(IF($M$2:$M$139&lt;&gt;"",ROW($M$2:$M$139)),ROW(M11))))</f>
        <v>#NUM!</v>
      </c>
      <c r="Z153" s="12" t="e">
        <f t="array" ref="Z153">IF(COUNTA($M$2:$M$139)&lt;ROW(M11),"",INDEX($Z$1:$Z$139,SMALL(IF($M$2:$M$139&lt;&gt;"",ROW($M$2:$M$139)),ROW(M11))))</f>
        <v>#NUM!</v>
      </c>
      <c r="AA153" s="12" t="e">
        <f t="array" ref="AA153">IF(COUNTA($M$2:$M$139)&lt;ROW(M11),"",INDEX($AA$1:$AA$139,SMALL(IF($M$2:$M$139&lt;&gt;"",ROW($M$2:$M$139)),ROW(M11))))</f>
        <v>#NUM!</v>
      </c>
      <c r="AB153" s="12" t="e">
        <f t="array" ref="AB153">IF(COUNTA($M$2:$M$139)&lt;ROW(M11),"",INDEX($AB$1:$AB$139,SMALL(IF($M$2:$M$139&lt;&gt;"",ROW($M$2:$M$139)),ROW(M11))))</f>
        <v>#NUM!</v>
      </c>
      <c r="AC153" s="12" t="e">
        <f t="array" ref="AC153">IF(COUNTA($M$2:$M$139)&lt;ROW(M11),"",INDEX($AC$1:$AC$139,SMALL(IF($M$2:$M$139&lt;&gt;"",ROW($M$2:$M$139)),ROW(M11))))</f>
        <v>#NUM!</v>
      </c>
      <c r="AD153" s="12" t="e">
        <f t="array" ref="AD153">IF(COUNTA($M$2:$M$139)&lt;ROW(M11),"",INDEX($AD$1:$AD$139,SMALL(IF($M$2:$M$139&lt;&gt;"",ROW($M$2:$M$139)),ROW(M11))))</f>
        <v>#NUM!</v>
      </c>
      <c r="AE153" s="12" t="e">
        <f t="array" ref="AE153">IF(COUNTA($M$2:$M$139)&lt;ROW(M11),"",INDEX($AE$1:$AE$139,SMALL(IF($M$2:$M$139&lt;&gt;"",ROW($M$2:$M$139)),ROW(M11))))</f>
        <v>#NUM!</v>
      </c>
      <c r="AF153" s="12" t="e">
        <f t="array" ref="AF153">IF(COUNTA($M$2:$M$139)&lt;ROW(M11),"",INDEX($AF$1:$AF$139,SMALL(IF($M$2:$M$139&lt;&gt;"",ROW($M$2:$M$139)),ROW(M11))))</f>
        <v>#NUM!</v>
      </c>
      <c r="AS153" s="12" t="e">
        <f t="array" ref="AS153">IF(COUNTA($M$2:$M$138)&lt;ROW(M11),"",INDEX($AS$1:$AS$138,SMALL(IF($M$2:$M$138&lt;&gt;"",ROW($M$2:$M$138)),ROW(M11))))</f>
        <v>#NUM!</v>
      </c>
      <c r="AT153" s="12" t="e">
        <f t="array" ref="AT153">IF(COUNTA($M$2:$M$138)&lt;ROW(N11),"",INDEX($AT$1:$AT$138,SMALL(IF($M$2:$M$138&lt;&gt;"",ROW($M$2:$M$138)),ROW(N11))))</f>
        <v>#NUM!</v>
      </c>
      <c r="AU153" s="12" t="e">
        <f t="array" ref="AU153">IF(COUNTA($M$2:$M$138)&lt;ROW(O11),"",INDEX($AU$1:$AU$138,SMALL(IF($M$2:$M$138&lt;&gt;"",ROW($M$2:$M$138)),ROW(O11))))</f>
        <v>#NUM!</v>
      </c>
    </row>
    <row r="154" spans="11:47" ht="12.75" customHeight="1" x14ac:dyDescent="0.15">
      <c r="K154" s="12" t="e">
        <f t="array" ref="K154">IF(COUNTA($M$2:$M$139)&lt;ROW(M12),"",INDEX($K$1:$K$139,SMALL(IF($M$2:$M$139&lt;&gt;"",ROW($M$2:$M$139)),ROW(M12))))</f>
        <v>#NUM!</v>
      </c>
      <c r="L154" s="12" t="e">
        <f t="array" ref="L154">IF(COUNTA($M$2:$M$139)&lt;ROW(M12),"",INDEX($L$1:$L$139,SMALL(IF($M$2:$M$139&lt;&gt;"",ROW($M$2:$M$139)),ROW(M12))))</f>
        <v>#NUM!</v>
      </c>
      <c r="M154" s="12" t="e">
        <f t="array" ref="M154">IF(COUNTA($M$2:$M$139)&lt;ROW(M12),"",INDEX($M$1:$M$139,SMALL(IF($M$2:$M$139&lt;&gt;"",ROW($M$2:$M$139)),ROW(M12))))</f>
        <v>#NUM!</v>
      </c>
      <c r="R154" s="12" t="e">
        <f t="array" ref="R154">IF(COUNTA($M$2:$M$139)&lt;ROW(M12),"",INDEX($R$1:$R$139,SMALL(IF($M$2:$M$139&lt;&gt;"",ROW($M$2:$M$139)),ROW(M12))))</f>
        <v>#NUM!</v>
      </c>
      <c r="S154" s="12" t="e">
        <f t="array" ref="S154">IF(COUNTA($M$2:$M$139)&lt;ROW(N12),"",INDEX($S$1:$S$139,SMALL(IF($M$2:$M$139&lt;&gt;"",ROW($M$2:$M$139)),ROW(N12))))</f>
        <v>#NUM!</v>
      </c>
      <c r="T154" s="12" t="e">
        <f t="array" ref="T154">IF(COUNTA($M$2:$M$139)&lt;ROW(O12),"",INDEX($T$1:$T$139,SMALL(IF($M$2:$M$139&lt;&gt;"",ROW($M$2:$M$139)),ROW(O12))))</f>
        <v>#NUM!</v>
      </c>
      <c r="U154" s="12" t="e">
        <f t="array" ref="U154">IF(COUNTA($M$2:$M$139)&lt;ROW(M12),"",INDEX($U$1:$U$139,SMALL(IF($M$2:$M$139&lt;&gt;"",ROW($M$2:$M$139)),ROW(M12))))</f>
        <v>#NUM!</v>
      </c>
      <c r="V154" s="12" t="e">
        <f t="array" ref="V154">IF(COUNTA($M$2:$M$139)&lt;ROW(M12),"",INDEX($V$1:$V$139,SMALL(IF($M$2:$M$139&lt;&gt;"",ROW($M$2:$M$139)),ROW(M12))))</f>
        <v>#NUM!</v>
      </c>
      <c r="W154" s="12" t="e">
        <f t="array" ref="W154">IF(COUNTA($M$2:$M$139)&lt;ROW(M12),"",INDEX($W$1:$W$139,SMALL(IF($M$2:$M$139&lt;&gt;"",ROW($M$2:$M$139)),ROW(M12))))</f>
        <v>#NUM!</v>
      </c>
      <c r="X154" s="12" t="e">
        <f t="array" ref="X154">IF(COUNTA($M$2:$M$139)&lt;ROW(M12),"",INDEX($X$1:$X$139,SMALL(IF($M$2:$M$139&lt;&gt;"",ROW($M$2:$M$139)),ROW(M12))))</f>
        <v>#NUM!</v>
      </c>
      <c r="Y154" s="12" t="e">
        <f t="array" ref="Y154">IF(COUNTA($M$2:$M$139)&lt;ROW(M12),"",INDEX($Y$1:$Y$139,SMALL(IF($M$2:$M$139&lt;&gt;"",ROW($M$2:$M$139)),ROW(M12))))</f>
        <v>#NUM!</v>
      </c>
      <c r="Z154" s="12" t="e">
        <f t="array" ref="Z154">IF(COUNTA($M$2:$M$139)&lt;ROW(M12),"",INDEX($Z$1:$Z$139,SMALL(IF($M$2:$M$139&lt;&gt;"",ROW($M$2:$M$139)),ROW(M12))))</f>
        <v>#NUM!</v>
      </c>
      <c r="AA154" s="12" t="e">
        <f t="array" ref="AA154">IF(COUNTA($M$2:$M$139)&lt;ROW(M12),"",INDEX($AA$1:$AA$139,SMALL(IF($M$2:$M$139&lt;&gt;"",ROW($M$2:$M$139)),ROW(M12))))</f>
        <v>#NUM!</v>
      </c>
      <c r="AB154" s="12" t="e">
        <f t="array" ref="AB154">IF(COUNTA($M$2:$M$139)&lt;ROW(M12),"",INDEX($AB$1:$AB$139,SMALL(IF($M$2:$M$139&lt;&gt;"",ROW($M$2:$M$139)),ROW(M12))))</f>
        <v>#NUM!</v>
      </c>
      <c r="AC154" s="12" t="e">
        <f t="array" ref="AC154">IF(COUNTA($M$2:$M$139)&lt;ROW(M12),"",INDEX($AC$1:$AC$139,SMALL(IF($M$2:$M$139&lt;&gt;"",ROW($M$2:$M$139)),ROW(M12))))</f>
        <v>#NUM!</v>
      </c>
      <c r="AD154" s="12" t="e">
        <f t="array" ref="AD154">IF(COUNTA($M$2:$M$139)&lt;ROW(M12),"",INDEX($AD$1:$AD$139,SMALL(IF($M$2:$M$139&lt;&gt;"",ROW($M$2:$M$139)),ROW(M12))))</f>
        <v>#NUM!</v>
      </c>
      <c r="AE154" s="12" t="e">
        <f t="array" ref="AE154">IF(COUNTA($M$2:$M$139)&lt;ROW(M12),"",INDEX($AE$1:$AE$139,SMALL(IF($M$2:$M$139&lt;&gt;"",ROW($M$2:$M$139)),ROW(M12))))</f>
        <v>#NUM!</v>
      </c>
      <c r="AF154" s="12" t="e">
        <f t="array" ref="AF154">IF(COUNTA($M$2:$M$139)&lt;ROW(M12),"",INDEX($AF$1:$AF$139,SMALL(IF($M$2:$M$139&lt;&gt;"",ROW($M$2:$M$139)),ROW(M12))))</f>
        <v>#NUM!</v>
      </c>
      <c r="AS154" s="12" t="e">
        <f t="array" ref="AS154">IF(COUNTA($M$2:$M$138)&lt;ROW(M12),"",INDEX($AS$1:$AS$138,SMALL(IF($M$2:$M$138&lt;&gt;"",ROW($M$2:$M$138)),ROW(M12))))</f>
        <v>#NUM!</v>
      </c>
      <c r="AT154" s="12" t="e">
        <f t="array" ref="AT154">IF(COUNTA($M$2:$M$138)&lt;ROW(N12),"",INDEX($AT$1:$AT$138,SMALL(IF($M$2:$M$138&lt;&gt;"",ROW($M$2:$M$138)),ROW(N12))))</f>
        <v>#NUM!</v>
      </c>
      <c r="AU154" s="12" t="e">
        <f t="array" ref="AU154">IF(COUNTA($M$2:$M$138)&lt;ROW(O12),"",INDEX($AU$1:$AU$138,SMALL(IF($M$2:$M$138&lt;&gt;"",ROW($M$2:$M$138)),ROW(O12))))</f>
        <v>#NUM!</v>
      </c>
    </row>
    <row r="155" spans="11:47" ht="12.75" customHeight="1" x14ac:dyDescent="0.15">
      <c r="K155" s="12" t="e">
        <f t="array" ref="K155">IF(COUNTA($M$2:$M$139)&lt;ROW(M13),"",INDEX($K$1:$K$139,SMALL(IF($M$2:$M$139&lt;&gt;"",ROW($M$2:$M$139)),ROW(M13))))</f>
        <v>#NUM!</v>
      </c>
      <c r="L155" s="12" t="e">
        <f t="array" ref="L155">IF(COUNTA($M$2:$M$139)&lt;ROW(M13),"",INDEX($L$1:$L$139,SMALL(IF($M$2:$M$139&lt;&gt;"",ROW($M$2:$M$139)),ROW(M13))))</f>
        <v>#NUM!</v>
      </c>
      <c r="M155" s="12" t="e">
        <f t="array" ref="M155">IF(COUNTA($M$2:$M$139)&lt;ROW(M13),"",INDEX($M$1:$M$139,SMALL(IF($M$2:$M$139&lt;&gt;"",ROW($M$2:$M$139)),ROW(M13))))</f>
        <v>#NUM!</v>
      </c>
      <c r="R155" s="12" t="e">
        <f t="array" ref="R155">IF(COUNTA($M$2:$M$139)&lt;ROW(M13),"",INDEX($R$1:$R$139,SMALL(IF($M$2:$M$139&lt;&gt;"",ROW($M$2:$M$139)),ROW(M13))))</f>
        <v>#NUM!</v>
      </c>
      <c r="S155" s="12" t="e">
        <f t="array" ref="S155">IF(COUNTA($M$2:$M$139)&lt;ROW(N13),"",INDEX($S$1:$S$139,SMALL(IF($M$2:$M$139&lt;&gt;"",ROW($M$2:$M$139)),ROW(N13))))</f>
        <v>#NUM!</v>
      </c>
      <c r="T155" s="12" t="e">
        <f t="array" ref="T155">IF(COUNTA($M$2:$M$139)&lt;ROW(O13),"",INDEX($T$1:$T$139,SMALL(IF($M$2:$M$139&lt;&gt;"",ROW($M$2:$M$139)),ROW(O13))))</f>
        <v>#NUM!</v>
      </c>
      <c r="U155" s="12" t="e">
        <f t="array" ref="U155">IF(COUNTA($M$2:$M$139)&lt;ROW(M13),"",INDEX($U$1:$U$139,SMALL(IF($M$2:$M$139&lt;&gt;"",ROW($M$2:$M$139)),ROW(M13))))</f>
        <v>#NUM!</v>
      </c>
      <c r="V155" s="12" t="e">
        <f t="array" ref="V155">IF(COUNTA($M$2:$M$139)&lt;ROW(M13),"",INDEX($V$1:$V$139,SMALL(IF($M$2:$M$139&lt;&gt;"",ROW($M$2:$M$139)),ROW(M13))))</f>
        <v>#NUM!</v>
      </c>
      <c r="W155" s="12" t="e">
        <f t="array" ref="W155">IF(COUNTA($M$2:$M$139)&lt;ROW(M13),"",INDEX($W$1:$W$139,SMALL(IF($M$2:$M$139&lt;&gt;"",ROW($M$2:$M$139)),ROW(M13))))</f>
        <v>#NUM!</v>
      </c>
      <c r="X155" s="12" t="e">
        <f t="array" ref="X155">IF(COUNTA($M$2:$M$139)&lt;ROW(M13),"",INDEX($X$1:$X$139,SMALL(IF($M$2:$M$139&lt;&gt;"",ROW($M$2:$M$139)),ROW(M13))))</f>
        <v>#NUM!</v>
      </c>
      <c r="Y155" s="12" t="e">
        <f t="array" ref="Y155">IF(COUNTA($M$2:$M$139)&lt;ROW(M13),"",INDEX($Y$1:$Y$139,SMALL(IF($M$2:$M$139&lt;&gt;"",ROW($M$2:$M$139)),ROW(M13))))</f>
        <v>#NUM!</v>
      </c>
      <c r="Z155" s="12" t="e">
        <f t="array" ref="Z155">IF(COUNTA($M$2:$M$139)&lt;ROW(M13),"",INDEX($Z$1:$Z$139,SMALL(IF($M$2:$M$139&lt;&gt;"",ROW($M$2:$M$139)),ROW(M13))))</f>
        <v>#NUM!</v>
      </c>
      <c r="AA155" s="12" t="e">
        <f t="array" ref="AA155">IF(COUNTA($M$2:$M$139)&lt;ROW(M13),"",INDEX($AA$1:$AA$139,SMALL(IF($M$2:$M$139&lt;&gt;"",ROW($M$2:$M$139)),ROW(M13))))</f>
        <v>#NUM!</v>
      </c>
      <c r="AB155" s="12" t="e">
        <f t="array" ref="AB155">IF(COUNTA($M$2:$M$139)&lt;ROW(M13),"",INDEX($AB$1:$AB$139,SMALL(IF($M$2:$M$139&lt;&gt;"",ROW($M$2:$M$139)),ROW(M13))))</f>
        <v>#NUM!</v>
      </c>
      <c r="AC155" s="12" t="e">
        <f t="array" ref="AC155">IF(COUNTA($M$2:$M$139)&lt;ROW(M13),"",INDEX($AC$1:$AC$139,SMALL(IF($M$2:$M$139&lt;&gt;"",ROW($M$2:$M$139)),ROW(M13))))</f>
        <v>#NUM!</v>
      </c>
      <c r="AD155" s="12" t="e">
        <f t="array" ref="AD155">IF(COUNTA($M$2:$M$139)&lt;ROW(M13),"",INDEX($AD$1:$AD$139,SMALL(IF($M$2:$M$139&lt;&gt;"",ROW($M$2:$M$139)),ROW(M13))))</f>
        <v>#NUM!</v>
      </c>
      <c r="AE155" s="12" t="e">
        <f t="array" ref="AE155">IF(COUNTA($M$2:$M$139)&lt;ROW(M13),"",INDEX($AE$1:$AE$139,SMALL(IF($M$2:$M$139&lt;&gt;"",ROW($M$2:$M$139)),ROW(M13))))</f>
        <v>#NUM!</v>
      </c>
      <c r="AF155" s="12" t="e">
        <f t="array" ref="AF155">IF(COUNTA($M$2:$M$139)&lt;ROW(M13),"",INDEX($AF$1:$AF$139,SMALL(IF($M$2:$M$139&lt;&gt;"",ROW($M$2:$M$139)),ROW(M13))))</f>
        <v>#NUM!</v>
      </c>
      <c r="AS155" s="12" t="e">
        <f t="array" ref="AS155">IF(COUNTA($M$2:$M$138)&lt;ROW(M13),"",INDEX($AS$1:$AS$138,SMALL(IF($M$2:$M$138&lt;&gt;"",ROW($M$2:$M$138)),ROW(M13))))</f>
        <v>#NUM!</v>
      </c>
      <c r="AT155" s="12" t="e">
        <f t="array" ref="AT155">IF(COUNTA($M$2:$M$138)&lt;ROW(N13),"",INDEX($AT$1:$AT$138,SMALL(IF($M$2:$M$138&lt;&gt;"",ROW($M$2:$M$138)),ROW(N13))))</f>
        <v>#NUM!</v>
      </c>
      <c r="AU155" s="12" t="e">
        <f t="array" ref="AU155">IF(COUNTA($M$2:$M$138)&lt;ROW(O13),"",INDEX($AU$1:$AU$138,SMALL(IF($M$2:$M$138&lt;&gt;"",ROW($M$2:$M$138)),ROW(O13))))</f>
        <v>#NUM!</v>
      </c>
    </row>
    <row r="156" spans="11:47" ht="12.75" customHeight="1" x14ac:dyDescent="0.15">
      <c r="K156" s="12" t="e">
        <f t="array" ref="K156">IF(COUNTA($M$2:$M$139)&lt;ROW(M14),"",INDEX($K$1:$K$139,SMALL(IF($M$2:$M$139&lt;&gt;"",ROW($M$2:$M$139)),ROW(M14))))</f>
        <v>#NUM!</v>
      </c>
      <c r="L156" s="12" t="e">
        <f t="array" ref="L156">IF(COUNTA($M$2:$M$139)&lt;ROW(M14),"",INDEX($L$1:$L$139,SMALL(IF($M$2:$M$139&lt;&gt;"",ROW($M$2:$M$139)),ROW(M14))))</f>
        <v>#NUM!</v>
      </c>
      <c r="M156" s="12" t="e">
        <f t="array" ref="M156">IF(COUNTA($M$2:$M$139)&lt;ROW(M14),"",INDEX($M$1:$M$139,SMALL(IF($M$2:$M$139&lt;&gt;"",ROW($M$2:$M$139)),ROW(M14))))</f>
        <v>#NUM!</v>
      </c>
      <c r="R156" s="12" t="e">
        <f t="array" ref="R156">IF(COUNTA($M$2:$M$139)&lt;ROW(M14),"",INDEX($R$1:$R$139,SMALL(IF($M$2:$M$139&lt;&gt;"",ROW($M$2:$M$139)),ROW(M14))))</f>
        <v>#NUM!</v>
      </c>
      <c r="S156" s="12" t="e">
        <f t="array" ref="S156">IF(COUNTA($M$2:$M$139)&lt;ROW(N14),"",INDEX($S$1:$S$139,SMALL(IF($M$2:$M$139&lt;&gt;"",ROW($M$2:$M$139)),ROW(N14))))</f>
        <v>#NUM!</v>
      </c>
      <c r="T156" s="12" t="e">
        <f t="array" ref="T156">IF(COUNTA($M$2:$M$139)&lt;ROW(O14),"",INDEX($T$1:$T$139,SMALL(IF($M$2:$M$139&lt;&gt;"",ROW($M$2:$M$139)),ROW(O14))))</f>
        <v>#NUM!</v>
      </c>
      <c r="U156" s="12" t="e">
        <f t="array" ref="U156">IF(COUNTA($M$2:$M$139)&lt;ROW(M14),"",INDEX($U$1:$U$139,SMALL(IF($M$2:$M$139&lt;&gt;"",ROW($M$2:$M$139)),ROW(M14))))</f>
        <v>#NUM!</v>
      </c>
      <c r="V156" s="12" t="e">
        <f t="array" ref="V156">IF(COUNTA($M$2:$M$139)&lt;ROW(M14),"",INDEX($V$1:$V$139,SMALL(IF($M$2:$M$139&lt;&gt;"",ROW($M$2:$M$139)),ROW(M14))))</f>
        <v>#NUM!</v>
      </c>
      <c r="W156" s="12" t="e">
        <f t="array" ref="W156">IF(COUNTA($M$2:$M$139)&lt;ROW(M14),"",INDEX($W$1:$W$139,SMALL(IF($M$2:$M$139&lt;&gt;"",ROW($M$2:$M$139)),ROW(M14))))</f>
        <v>#NUM!</v>
      </c>
      <c r="X156" s="12" t="e">
        <f t="array" ref="X156">IF(COUNTA($M$2:$M$139)&lt;ROW(M14),"",INDEX($X$1:$X$139,SMALL(IF($M$2:$M$139&lt;&gt;"",ROW($M$2:$M$139)),ROW(M14))))</f>
        <v>#NUM!</v>
      </c>
      <c r="Y156" s="12" t="e">
        <f t="array" ref="Y156">IF(COUNTA($M$2:$M$139)&lt;ROW(M14),"",INDEX($Y$1:$Y$139,SMALL(IF($M$2:$M$139&lt;&gt;"",ROW($M$2:$M$139)),ROW(M14))))</f>
        <v>#NUM!</v>
      </c>
      <c r="Z156" s="12" t="e">
        <f t="array" ref="Z156">IF(COUNTA($M$2:$M$139)&lt;ROW(M14),"",INDEX($Z$1:$Z$139,SMALL(IF($M$2:$M$139&lt;&gt;"",ROW($M$2:$M$139)),ROW(M14))))</f>
        <v>#NUM!</v>
      </c>
      <c r="AA156" s="12" t="e">
        <f t="array" ref="AA156">IF(COUNTA($M$2:$M$139)&lt;ROW(M14),"",INDEX($AA$1:$AA$139,SMALL(IF($M$2:$M$139&lt;&gt;"",ROW($M$2:$M$139)),ROW(M14))))</f>
        <v>#NUM!</v>
      </c>
      <c r="AB156" s="12" t="e">
        <f t="array" ref="AB156">IF(COUNTA($M$2:$M$139)&lt;ROW(M14),"",INDEX($AB$1:$AB$139,SMALL(IF($M$2:$M$139&lt;&gt;"",ROW($M$2:$M$139)),ROW(M14))))</f>
        <v>#NUM!</v>
      </c>
      <c r="AC156" s="12" t="e">
        <f t="array" ref="AC156">IF(COUNTA($M$2:$M$139)&lt;ROW(M14),"",INDEX($AC$1:$AC$139,SMALL(IF($M$2:$M$139&lt;&gt;"",ROW($M$2:$M$139)),ROW(M14))))</f>
        <v>#NUM!</v>
      </c>
      <c r="AD156" s="12" t="e">
        <f t="array" ref="AD156">IF(COUNTA($M$2:$M$139)&lt;ROW(M14),"",INDEX($AD$1:$AD$139,SMALL(IF($M$2:$M$139&lt;&gt;"",ROW($M$2:$M$139)),ROW(M14))))</f>
        <v>#NUM!</v>
      </c>
      <c r="AE156" s="12" t="e">
        <f t="array" ref="AE156">IF(COUNTA($M$2:$M$139)&lt;ROW(M14),"",INDEX($AE$1:$AE$139,SMALL(IF($M$2:$M$139&lt;&gt;"",ROW($M$2:$M$139)),ROW(M14))))</f>
        <v>#NUM!</v>
      </c>
      <c r="AF156" s="12" t="e">
        <f t="array" ref="AF156">IF(COUNTA($M$2:$M$139)&lt;ROW(M14),"",INDEX($AF$1:$AF$139,SMALL(IF($M$2:$M$139&lt;&gt;"",ROW($M$2:$M$139)),ROW(M14))))</f>
        <v>#NUM!</v>
      </c>
      <c r="AS156" s="12" t="e">
        <f t="array" ref="AS156">IF(COUNTA($M$2:$M$138)&lt;ROW(M14),"",INDEX($AS$1:$AS$138,SMALL(IF($M$2:$M$138&lt;&gt;"",ROW($M$2:$M$138)),ROW(M14))))</f>
        <v>#NUM!</v>
      </c>
      <c r="AT156" s="12" t="e">
        <f t="array" ref="AT156">IF(COUNTA($M$2:$M$138)&lt;ROW(N14),"",INDEX($AT$1:$AT$138,SMALL(IF($M$2:$M$138&lt;&gt;"",ROW($M$2:$M$138)),ROW(N14))))</f>
        <v>#NUM!</v>
      </c>
      <c r="AU156" s="12" t="e">
        <f t="array" ref="AU156">IF(COUNTA($M$2:$M$138)&lt;ROW(O14),"",INDEX($AU$1:$AU$138,SMALL(IF($M$2:$M$138&lt;&gt;"",ROW($M$2:$M$138)),ROW(O14))))</f>
        <v>#NUM!</v>
      </c>
    </row>
    <row r="157" spans="11:47" ht="12.75" customHeight="1" x14ac:dyDescent="0.15">
      <c r="K157" s="12" t="e">
        <f t="array" ref="K157">IF(COUNTA($M$2:$M$139)&lt;ROW(M15),"",INDEX($K$1:$K$139,SMALL(IF($M$2:$M$139&lt;&gt;"",ROW($M$2:$M$139)),ROW(M15))))</f>
        <v>#NUM!</v>
      </c>
      <c r="L157" s="12" t="e">
        <f t="array" ref="L157">IF(COUNTA($M$2:$M$139)&lt;ROW(M15),"",INDEX($L$1:$L$139,SMALL(IF($M$2:$M$139&lt;&gt;"",ROW($M$2:$M$139)),ROW(M15))))</f>
        <v>#NUM!</v>
      </c>
      <c r="M157" s="12" t="e">
        <f t="array" ref="M157">IF(COUNTA($M$2:$M$139)&lt;ROW(M15),"",INDEX($M$1:$M$139,SMALL(IF($M$2:$M$139&lt;&gt;"",ROW($M$2:$M$139)),ROW(M15))))</f>
        <v>#NUM!</v>
      </c>
      <c r="R157" s="12" t="e">
        <f t="array" ref="R157">IF(COUNTA($M$2:$M$139)&lt;ROW(M15),"",INDEX($R$1:$R$139,SMALL(IF($M$2:$M$139&lt;&gt;"",ROW($M$2:$M$139)),ROW(M15))))</f>
        <v>#NUM!</v>
      </c>
      <c r="S157" s="12" t="e">
        <f t="array" ref="S157">IF(COUNTA($M$2:$M$139)&lt;ROW(N15),"",INDEX($S$1:$S$139,SMALL(IF($M$2:$M$139&lt;&gt;"",ROW($M$2:$M$139)),ROW(N15))))</f>
        <v>#NUM!</v>
      </c>
      <c r="T157" s="12" t="e">
        <f t="array" ref="T157">IF(COUNTA($M$2:$M$139)&lt;ROW(O15),"",INDEX($T$1:$T$139,SMALL(IF($M$2:$M$139&lt;&gt;"",ROW($M$2:$M$139)),ROW(O15))))</f>
        <v>#NUM!</v>
      </c>
      <c r="U157" s="12" t="e">
        <f t="array" ref="U157">IF(COUNTA($M$2:$M$139)&lt;ROW(M15),"",INDEX($U$1:$U$139,SMALL(IF($M$2:$M$139&lt;&gt;"",ROW($M$2:$M$139)),ROW(M15))))</f>
        <v>#NUM!</v>
      </c>
      <c r="V157" s="12" t="e">
        <f t="array" ref="V157">IF(COUNTA($M$2:$M$139)&lt;ROW(M15),"",INDEX($V$1:$V$139,SMALL(IF($M$2:$M$139&lt;&gt;"",ROW($M$2:$M$139)),ROW(M15))))</f>
        <v>#NUM!</v>
      </c>
      <c r="W157" s="12" t="e">
        <f t="array" ref="W157">IF(COUNTA($M$2:$M$139)&lt;ROW(M15),"",INDEX($W$1:$W$139,SMALL(IF($M$2:$M$139&lt;&gt;"",ROW($M$2:$M$139)),ROW(M15))))</f>
        <v>#NUM!</v>
      </c>
      <c r="X157" s="12" t="e">
        <f t="array" ref="X157">IF(COUNTA($M$2:$M$139)&lt;ROW(M15),"",INDEX($X$1:$X$139,SMALL(IF($M$2:$M$139&lt;&gt;"",ROW($M$2:$M$139)),ROW(M15))))</f>
        <v>#NUM!</v>
      </c>
      <c r="Y157" s="12" t="e">
        <f t="array" ref="Y157">IF(COUNTA($M$2:$M$139)&lt;ROW(M15),"",INDEX($Y$1:$Y$139,SMALL(IF($M$2:$M$139&lt;&gt;"",ROW($M$2:$M$139)),ROW(M15))))</f>
        <v>#NUM!</v>
      </c>
      <c r="Z157" s="12" t="e">
        <f t="array" ref="Z157">IF(COUNTA($M$2:$M$139)&lt;ROW(M15),"",INDEX($Z$1:$Z$139,SMALL(IF($M$2:$M$139&lt;&gt;"",ROW($M$2:$M$139)),ROW(M15))))</f>
        <v>#NUM!</v>
      </c>
      <c r="AA157" s="12" t="e">
        <f t="array" ref="AA157">IF(COUNTA($M$2:$M$139)&lt;ROW(M15),"",INDEX($AA$1:$AA$139,SMALL(IF($M$2:$M$139&lt;&gt;"",ROW($M$2:$M$139)),ROW(M15))))</f>
        <v>#NUM!</v>
      </c>
      <c r="AB157" s="12" t="e">
        <f t="array" ref="AB157">IF(COUNTA($M$2:$M$139)&lt;ROW(M15),"",INDEX($AB$1:$AB$139,SMALL(IF($M$2:$M$139&lt;&gt;"",ROW($M$2:$M$139)),ROW(M15))))</f>
        <v>#NUM!</v>
      </c>
      <c r="AC157" s="12" t="e">
        <f t="array" ref="AC157">IF(COUNTA($M$2:$M$139)&lt;ROW(M15),"",INDEX($AC$1:$AC$139,SMALL(IF($M$2:$M$139&lt;&gt;"",ROW($M$2:$M$139)),ROW(M15))))</f>
        <v>#NUM!</v>
      </c>
      <c r="AD157" s="12" t="e">
        <f t="array" ref="AD157">IF(COUNTA($M$2:$M$139)&lt;ROW(M15),"",INDEX($AD$1:$AD$139,SMALL(IF($M$2:$M$139&lt;&gt;"",ROW($M$2:$M$139)),ROW(M15))))</f>
        <v>#NUM!</v>
      </c>
      <c r="AE157" s="12" t="e">
        <f t="array" ref="AE157">IF(COUNTA($M$2:$M$139)&lt;ROW(M15),"",INDEX($AE$1:$AE$139,SMALL(IF($M$2:$M$139&lt;&gt;"",ROW($M$2:$M$139)),ROW(M15))))</f>
        <v>#NUM!</v>
      </c>
      <c r="AF157" s="12" t="e">
        <f t="array" ref="AF157">IF(COUNTA($M$2:$M$139)&lt;ROW(M15),"",INDEX($AF$1:$AF$139,SMALL(IF($M$2:$M$139&lt;&gt;"",ROW($M$2:$M$139)),ROW(M15))))</f>
        <v>#NUM!</v>
      </c>
      <c r="AS157" s="12" t="e">
        <f t="array" ref="AS157">IF(COUNTA($M$2:$M$138)&lt;ROW(M15),"",INDEX($AS$1:$AS$138,SMALL(IF($M$2:$M$138&lt;&gt;"",ROW($M$2:$M$138)),ROW(M15))))</f>
        <v>#NUM!</v>
      </c>
      <c r="AT157" s="12" t="e">
        <f t="array" ref="AT157">IF(COUNTA($M$2:$M$138)&lt;ROW(N15),"",INDEX($AT$1:$AT$138,SMALL(IF($M$2:$M$138&lt;&gt;"",ROW($M$2:$M$138)),ROW(N15))))</f>
        <v>#NUM!</v>
      </c>
      <c r="AU157" s="12" t="e">
        <f t="array" ref="AU157">IF(COUNTA($M$2:$M$138)&lt;ROW(O15),"",INDEX($AU$1:$AU$138,SMALL(IF($M$2:$M$138&lt;&gt;"",ROW($M$2:$M$138)),ROW(O15))))</f>
        <v>#NUM!</v>
      </c>
    </row>
    <row r="158" spans="11:47" ht="12.75" customHeight="1" x14ac:dyDescent="0.15">
      <c r="K158" s="12" t="e">
        <f t="array" ref="K158">IF(COUNTA($M$2:$M$139)&lt;ROW(M16),"",INDEX($K$1:$K$139,SMALL(IF($M$2:$M$139&lt;&gt;"",ROW($M$2:$M$139)),ROW(M16))))</f>
        <v>#NUM!</v>
      </c>
      <c r="L158" s="12" t="e">
        <f t="array" ref="L158">IF(COUNTA($M$2:$M$139)&lt;ROW(M16),"",INDEX($L$1:$L$139,SMALL(IF($M$2:$M$139&lt;&gt;"",ROW($M$2:$M$139)),ROW(M16))))</f>
        <v>#NUM!</v>
      </c>
      <c r="M158" s="12" t="e">
        <f t="array" ref="M158">IF(COUNTA($M$2:$M$139)&lt;ROW(M16),"",INDEX($M$1:$M$139,SMALL(IF($M$2:$M$139&lt;&gt;"",ROW($M$2:$M$139)),ROW(M16))))</f>
        <v>#NUM!</v>
      </c>
      <c r="R158" s="12" t="e">
        <f t="array" ref="R158">IF(COUNTA($M$2:$M$139)&lt;ROW(M16),"",INDEX($R$1:$R$139,SMALL(IF($M$2:$M$139&lt;&gt;"",ROW($M$2:$M$139)),ROW(M16))))</f>
        <v>#NUM!</v>
      </c>
      <c r="S158" s="12" t="e">
        <f t="array" ref="S158">IF(COUNTA($M$2:$M$139)&lt;ROW(N16),"",INDEX($S$1:$S$139,SMALL(IF($M$2:$M$139&lt;&gt;"",ROW($M$2:$M$139)),ROW(N16))))</f>
        <v>#NUM!</v>
      </c>
      <c r="T158" s="12" t="e">
        <f t="array" ref="T158">IF(COUNTA($M$2:$M$139)&lt;ROW(O16),"",INDEX($T$1:$T$139,SMALL(IF($M$2:$M$139&lt;&gt;"",ROW($M$2:$M$139)),ROW(O16))))</f>
        <v>#NUM!</v>
      </c>
      <c r="U158" s="12" t="e">
        <f t="array" ref="U158">IF(COUNTA($M$2:$M$139)&lt;ROW(M16),"",INDEX($U$1:$U$139,SMALL(IF($M$2:$M$139&lt;&gt;"",ROW($M$2:$M$139)),ROW(M16))))</f>
        <v>#NUM!</v>
      </c>
      <c r="V158" s="12" t="e">
        <f t="array" ref="V158">IF(COUNTA($M$2:$M$139)&lt;ROW(M16),"",INDEX($V$1:$V$139,SMALL(IF($M$2:$M$139&lt;&gt;"",ROW($M$2:$M$139)),ROW(M16))))</f>
        <v>#NUM!</v>
      </c>
      <c r="W158" s="12" t="e">
        <f t="array" ref="W158">IF(COUNTA($M$2:$M$139)&lt;ROW(M16),"",INDEX($W$1:$W$139,SMALL(IF($M$2:$M$139&lt;&gt;"",ROW($M$2:$M$139)),ROW(M16))))</f>
        <v>#NUM!</v>
      </c>
      <c r="X158" s="12" t="e">
        <f t="array" ref="X158">IF(COUNTA($M$2:$M$139)&lt;ROW(M16),"",INDEX($X$1:$X$139,SMALL(IF($M$2:$M$139&lt;&gt;"",ROW($M$2:$M$139)),ROW(M16))))</f>
        <v>#NUM!</v>
      </c>
      <c r="Y158" s="12" t="e">
        <f t="array" ref="Y158">IF(COUNTA($M$2:$M$139)&lt;ROW(M16),"",INDEX($Y$1:$Y$139,SMALL(IF($M$2:$M$139&lt;&gt;"",ROW($M$2:$M$139)),ROW(M16))))</f>
        <v>#NUM!</v>
      </c>
      <c r="Z158" s="12" t="e">
        <f t="array" ref="Z158">IF(COUNTA($M$2:$M$139)&lt;ROW(M16),"",INDEX($Z$1:$Z$139,SMALL(IF($M$2:$M$139&lt;&gt;"",ROW($M$2:$M$139)),ROW(M16))))</f>
        <v>#NUM!</v>
      </c>
      <c r="AA158" s="12" t="e">
        <f t="array" ref="AA158">IF(COUNTA($M$2:$M$139)&lt;ROW(M16),"",INDEX($AA$1:$AA$139,SMALL(IF($M$2:$M$139&lt;&gt;"",ROW($M$2:$M$139)),ROW(M16))))</f>
        <v>#NUM!</v>
      </c>
      <c r="AB158" s="12" t="e">
        <f t="array" ref="AB158">IF(COUNTA($M$2:$M$139)&lt;ROW(M16),"",INDEX($AB$1:$AB$139,SMALL(IF($M$2:$M$139&lt;&gt;"",ROW($M$2:$M$139)),ROW(M16))))</f>
        <v>#NUM!</v>
      </c>
      <c r="AC158" s="12" t="e">
        <f t="array" ref="AC158">IF(COUNTA($M$2:$M$139)&lt;ROW(M16),"",INDEX($AC$1:$AC$139,SMALL(IF($M$2:$M$139&lt;&gt;"",ROW($M$2:$M$139)),ROW(M16))))</f>
        <v>#NUM!</v>
      </c>
      <c r="AD158" s="12" t="e">
        <f t="array" ref="AD158">IF(COUNTA($M$2:$M$139)&lt;ROW(M16),"",INDEX($AD$1:$AD$139,SMALL(IF($M$2:$M$139&lt;&gt;"",ROW($M$2:$M$139)),ROW(M16))))</f>
        <v>#NUM!</v>
      </c>
      <c r="AE158" s="12" t="e">
        <f t="array" ref="AE158">IF(COUNTA($M$2:$M$139)&lt;ROW(M16),"",INDEX($AE$1:$AE$139,SMALL(IF($M$2:$M$139&lt;&gt;"",ROW($M$2:$M$139)),ROW(M16))))</f>
        <v>#NUM!</v>
      </c>
      <c r="AF158" s="12" t="e">
        <f t="array" ref="AF158">IF(COUNTA($M$2:$M$139)&lt;ROW(M16),"",INDEX($AF$1:$AF$139,SMALL(IF($M$2:$M$139&lt;&gt;"",ROW($M$2:$M$139)),ROW(M16))))</f>
        <v>#NUM!</v>
      </c>
      <c r="AS158" s="12" t="e">
        <f t="array" ref="AS158">IF(COUNTA($M$2:$M$138)&lt;ROW(M16),"",INDEX($AS$1:$AS$138,SMALL(IF($M$2:$M$138&lt;&gt;"",ROW($M$2:$M$138)),ROW(M16))))</f>
        <v>#NUM!</v>
      </c>
      <c r="AT158" s="12" t="e">
        <f t="array" ref="AT158">IF(COUNTA($M$2:$M$138)&lt;ROW(N16),"",INDEX($AT$1:$AT$138,SMALL(IF($M$2:$M$138&lt;&gt;"",ROW($M$2:$M$138)),ROW(N16))))</f>
        <v>#NUM!</v>
      </c>
      <c r="AU158" s="12" t="e">
        <f t="array" ref="AU158">IF(COUNTA($M$2:$M$138)&lt;ROW(O16),"",INDEX($AU$1:$AU$138,SMALL(IF($M$2:$M$138&lt;&gt;"",ROW($M$2:$M$138)),ROW(O16))))</f>
        <v>#NUM!</v>
      </c>
    </row>
    <row r="159" spans="11:47" ht="12.75" customHeight="1" x14ac:dyDescent="0.15">
      <c r="K159" s="12" t="e">
        <f t="array" ref="K159">IF(COUNTA($M$2:$M$139)&lt;ROW(M17),"",INDEX($K$1:$K$139,SMALL(IF($M$2:$M$139&lt;&gt;"",ROW($M$2:$M$139)),ROW(M17))))</f>
        <v>#NUM!</v>
      </c>
      <c r="L159" s="12" t="e">
        <f t="array" ref="L159">IF(COUNTA($M$2:$M$139)&lt;ROW(M17),"",INDEX($L$1:$L$139,SMALL(IF($M$2:$M$139&lt;&gt;"",ROW($M$2:$M$139)),ROW(M17))))</f>
        <v>#NUM!</v>
      </c>
      <c r="M159" s="12" t="e">
        <f t="array" ref="M159">IF(COUNTA($M$2:$M$139)&lt;ROW(M17),"",INDEX($M$1:$M$139,SMALL(IF($M$2:$M$139&lt;&gt;"",ROW($M$2:$M$139)),ROW(M17))))</f>
        <v>#NUM!</v>
      </c>
      <c r="R159" s="12" t="e">
        <f t="array" ref="R159">IF(COUNTA($M$2:$M$139)&lt;ROW(M17),"",INDEX($R$1:$R$139,SMALL(IF($M$2:$M$139&lt;&gt;"",ROW($M$2:$M$139)),ROW(M17))))</f>
        <v>#NUM!</v>
      </c>
      <c r="S159" s="12" t="e">
        <f t="array" ref="S159">IF(COUNTA($M$2:$M$139)&lt;ROW(N17),"",INDEX($S$1:$S$139,SMALL(IF($M$2:$M$139&lt;&gt;"",ROW($M$2:$M$139)),ROW(N17))))</f>
        <v>#NUM!</v>
      </c>
      <c r="T159" s="12" t="e">
        <f t="array" ref="T159">IF(COUNTA($M$2:$M$139)&lt;ROW(O17),"",INDEX($T$1:$T$139,SMALL(IF($M$2:$M$139&lt;&gt;"",ROW($M$2:$M$139)),ROW(O17))))</f>
        <v>#NUM!</v>
      </c>
      <c r="U159" s="12" t="e">
        <f t="array" ref="U159">IF(COUNTA($M$2:$M$139)&lt;ROW(M17),"",INDEX($U$1:$U$139,SMALL(IF($M$2:$M$139&lt;&gt;"",ROW($M$2:$M$139)),ROW(M17))))</f>
        <v>#NUM!</v>
      </c>
      <c r="V159" s="12" t="e">
        <f t="array" ref="V159">IF(COUNTA($M$2:$M$139)&lt;ROW(M17),"",INDEX($V$1:$V$139,SMALL(IF($M$2:$M$139&lt;&gt;"",ROW($M$2:$M$139)),ROW(M17))))</f>
        <v>#NUM!</v>
      </c>
      <c r="W159" s="12" t="e">
        <f t="array" ref="W159">IF(COUNTA($M$2:$M$139)&lt;ROW(M17),"",INDEX($W$1:$W$139,SMALL(IF($M$2:$M$139&lt;&gt;"",ROW($M$2:$M$139)),ROW(M17))))</f>
        <v>#NUM!</v>
      </c>
      <c r="X159" s="12" t="e">
        <f t="array" ref="X159">IF(COUNTA($M$2:$M$139)&lt;ROW(M17),"",INDEX($X$1:$X$139,SMALL(IF($M$2:$M$139&lt;&gt;"",ROW($M$2:$M$139)),ROW(M17))))</f>
        <v>#NUM!</v>
      </c>
      <c r="Y159" s="12" t="e">
        <f t="array" ref="Y159">IF(COUNTA($M$2:$M$139)&lt;ROW(M17),"",INDEX($Y$1:$Y$139,SMALL(IF($M$2:$M$139&lt;&gt;"",ROW($M$2:$M$139)),ROW(M17))))</f>
        <v>#NUM!</v>
      </c>
      <c r="Z159" s="12" t="e">
        <f t="array" ref="Z159">IF(COUNTA($M$2:$M$139)&lt;ROW(M17),"",INDEX($Z$1:$Z$139,SMALL(IF($M$2:$M$139&lt;&gt;"",ROW($M$2:$M$139)),ROW(M17))))</f>
        <v>#NUM!</v>
      </c>
      <c r="AA159" s="12" t="e">
        <f t="array" ref="AA159">IF(COUNTA($M$2:$M$139)&lt;ROW(M17),"",INDEX($AA$1:$AA$139,SMALL(IF($M$2:$M$139&lt;&gt;"",ROW($M$2:$M$139)),ROW(M17))))</f>
        <v>#NUM!</v>
      </c>
      <c r="AB159" s="12" t="e">
        <f t="array" ref="AB159">IF(COUNTA($M$2:$M$139)&lt;ROW(M17),"",INDEX($AB$1:$AB$139,SMALL(IF($M$2:$M$139&lt;&gt;"",ROW($M$2:$M$139)),ROW(M17))))</f>
        <v>#NUM!</v>
      </c>
      <c r="AC159" s="12" t="e">
        <f t="array" ref="AC159">IF(COUNTA($M$2:$M$139)&lt;ROW(M17),"",INDEX($AC$1:$AC$139,SMALL(IF($M$2:$M$139&lt;&gt;"",ROW($M$2:$M$139)),ROW(M17))))</f>
        <v>#NUM!</v>
      </c>
      <c r="AD159" s="12" t="e">
        <f t="array" ref="AD159">IF(COUNTA($M$2:$M$139)&lt;ROW(M17),"",INDEX($AD$1:$AD$139,SMALL(IF($M$2:$M$139&lt;&gt;"",ROW($M$2:$M$139)),ROW(M17))))</f>
        <v>#NUM!</v>
      </c>
      <c r="AE159" s="12" t="e">
        <f t="array" ref="AE159">IF(COUNTA($M$2:$M$139)&lt;ROW(M17),"",INDEX($AE$1:$AE$139,SMALL(IF($M$2:$M$139&lt;&gt;"",ROW($M$2:$M$139)),ROW(M17))))</f>
        <v>#NUM!</v>
      </c>
      <c r="AF159" s="12" t="e">
        <f t="array" ref="AF159">IF(COUNTA($M$2:$M$139)&lt;ROW(M17),"",INDEX($AF$1:$AF$139,SMALL(IF($M$2:$M$139&lt;&gt;"",ROW($M$2:$M$139)),ROW(M17))))</f>
        <v>#NUM!</v>
      </c>
      <c r="AS159" s="12" t="e">
        <f t="array" ref="AS159">IF(COUNTA($M$2:$M$138)&lt;ROW(M17),"",INDEX($AS$1:$AS$138,SMALL(IF($M$2:$M$138&lt;&gt;"",ROW($M$2:$M$138)),ROW(M17))))</f>
        <v>#NUM!</v>
      </c>
      <c r="AT159" s="12" t="e">
        <f t="array" ref="AT159">IF(COUNTA($M$2:$M$138)&lt;ROW(N17),"",INDEX($AT$1:$AT$138,SMALL(IF($M$2:$M$138&lt;&gt;"",ROW($M$2:$M$138)),ROW(N17))))</f>
        <v>#NUM!</v>
      </c>
      <c r="AU159" s="12" t="e">
        <f t="array" ref="AU159">IF(COUNTA($M$2:$M$138)&lt;ROW(O17),"",INDEX($AU$1:$AU$138,SMALL(IF($M$2:$M$138&lt;&gt;"",ROW($M$2:$M$138)),ROW(O17))))</f>
        <v>#NUM!</v>
      </c>
    </row>
    <row r="160" spans="11:47" ht="12.75" customHeight="1" x14ac:dyDescent="0.15">
      <c r="K160" s="12" t="e">
        <f t="array" ref="K160">IF(COUNTA($M$2:$M$139)&lt;ROW(M18),"",INDEX($K$1:$K$139,SMALL(IF($M$2:$M$139&lt;&gt;"",ROW($M$2:$M$139)),ROW(M18))))</f>
        <v>#NUM!</v>
      </c>
      <c r="L160" s="12" t="e">
        <f t="array" ref="L160">IF(COUNTA($M$2:$M$139)&lt;ROW(M18),"",INDEX($L$1:$L$139,SMALL(IF($M$2:$M$139&lt;&gt;"",ROW($M$2:$M$139)),ROW(M18))))</f>
        <v>#NUM!</v>
      </c>
      <c r="M160" s="12" t="e">
        <f t="array" ref="M160">IF(COUNTA($M$2:$M$139)&lt;ROW(M18),"",INDEX($M$1:$M$139,SMALL(IF($M$2:$M$139&lt;&gt;"",ROW($M$2:$M$139)),ROW(M18))))</f>
        <v>#NUM!</v>
      </c>
      <c r="R160" s="12" t="e">
        <f t="array" ref="R160">IF(COUNTA($M$2:$M$139)&lt;ROW(M18),"",INDEX($R$1:$R$139,SMALL(IF($M$2:$M$139&lt;&gt;"",ROW($M$2:$M$139)),ROW(M18))))</f>
        <v>#NUM!</v>
      </c>
      <c r="S160" s="12" t="e">
        <f t="array" ref="S160">IF(COUNTA($M$2:$M$139)&lt;ROW(N18),"",INDEX($S$1:$S$139,SMALL(IF($M$2:$M$139&lt;&gt;"",ROW($M$2:$M$139)),ROW(N18))))</f>
        <v>#NUM!</v>
      </c>
      <c r="T160" s="12" t="e">
        <f t="array" ref="T160">IF(COUNTA($M$2:$M$139)&lt;ROW(O18),"",INDEX($T$1:$T$139,SMALL(IF($M$2:$M$139&lt;&gt;"",ROW($M$2:$M$139)),ROW(O18))))</f>
        <v>#NUM!</v>
      </c>
      <c r="U160" s="12" t="e">
        <f t="array" ref="U160">IF(COUNTA($M$2:$M$139)&lt;ROW(M18),"",INDEX($U$1:$U$139,SMALL(IF($M$2:$M$139&lt;&gt;"",ROW($M$2:$M$139)),ROW(M18))))</f>
        <v>#NUM!</v>
      </c>
      <c r="V160" s="12" t="e">
        <f t="array" ref="V160">IF(COUNTA($M$2:$M$139)&lt;ROW(M18),"",INDEX($V$1:$V$139,SMALL(IF($M$2:$M$139&lt;&gt;"",ROW($M$2:$M$139)),ROW(M18))))</f>
        <v>#NUM!</v>
      </c>
      <c r="W160" s="12" t="e">
        <f t="array" ref="W160">IF(COUNTA($M$2:$M$139)&lt;ROW(M18),"",INDEX($W$1:$W$139,SMALL(IF($M$2:$M$139&lt;&gt;"",ROW($M$2:$M$139)),ROW(M18))))</f>
        <v>#NUM!</v>
      </c>
      <c r="X160" s="12" t="e">
        <f t="array" ref="X160">IF(COUNTA($M$2:$M$139)&lt;ROW(M18),"",INDEX($X$1:$X$139,SMALL(IF($M$2:$M$139&lt;&gt;"",ROW($M$2:$M$139)),ROW(M18))))</f>
        <v>#NUM!</v>
      </c>
      <c r="Y160" s="12" t="e">
        <f t="array" ref="Y160">IF(COUNTA($M$2:$M$139)&lt;ROW(M18),"",INDEX($Y$1:$Y$139,SMALL(IF($M$2:$M$139&lt;&gt;"",ROW($M$2:$M$139)),ROW(M18))))</f>
        <v>#NUM!</v>
      </c>
      <c r="Z160" s="12" t="e">
        <f t="array" ref="Z160">IF(COUNTA($M$2:$M$139)&lt;ROW(M18),"",INDEX($Z$1:$Z$139,SMALL(IF($M$2:$M$139&lt;&gt;"",ROW($M$2:$M$139)),ROW(M18))))</f>
        <v>#NUM!</v>
      </c>
      <c r="AA160" s="12" t="e">
        <f t="array" ref="AA160">IF(COUNTA($M$2:$M$139)&lt;ROW(M18),"",INDEX($AA$1:$AA$139,SMALL(IF($M$2:$M$139&lt;&gt;"",ROW($M$2:$M$139)),ROW(M18))))</f>
        <v>#NUM!</v>
      </c>
      <c r="AB160" s="12" t="e">
        <f t="array" ref="AB160">IF(COUNTA($M$2:$M$139)&lt;ROW(M18),"",INDEX($AB$1:$AB$139,SMALL(IF($M$2:$M$139&lt;&gt;"",ROW($M$2:$M$139)),ROW(M18))))</f>
        <v>#NUM!</v>
      </c>
      <c r="AC160" s="12" t="e">
        <f t="array" ref="AC160">IF(COUNTA($M$2:$M$139)&lt;ROW(M18),"",INDEX($AC$1:$AC$139,SMALL(IF($M$2:$M$139&lt;&gt;"",ROW($M$2:$M$139)),ROW(M18))))</f>
        <v>#NUM!</v>
      </c>
      <c r="AD160" s="12" t="e">
        <f t="array" ref="AD160">IF(COUNTA($M$2:$M$139)&lt;ROW(M18),"",INDEX($AD$1:$AD$139,SMALL(IF($M$2:$M$139&lt;&gt;"",ROW($M$2:$M$139)),ROW(M18))))</f>
        <v>#NUM!</v>
      </c>
      <c r="AE160" s="12" t="e">
        <f t="array" ref="AE160">IF(COUNTA($M$2:$M$139)&lt;ROW(M18),"",INDEX($AE$1:$AE$139,SMALL(IF($M$2:$M$139&lt;&gt;"",ROW($M$2:$M$139)),ROW(M18))))</f>
        <v>#NUM!</v>
      </c>
      <c r="AF160" s="12" t="e">
        <f t="array" ref="AF160">IF(COUNTA($M$2:$M$139)&lt;ROW(M18),"",INDEX($AF$1:$AF$139,SMALL(IF($M$2:$M$139&lt;&gt;"",ROW($M$2:$M$139)),ROW(M18))))</f>
        <v>#NUM!</v>
      </c>
      <c r="AS160" s="12" t="e">
        <f t="array" ref="AS160">IF(COUNTA($M$2:$M$138)&lt;ROW(M18),"",INDEX($AS$1:$AS$138,SMALL(IF($M$2:$M$138&lt;&gt;"",ROW($M$2:$M$138)),ROW(M18))))</f>
        <v>#NUM!</v>
      </c>
      <c r="AT160" s="12" t="e">
        <f t="array" ref="AT160">IF(COUNTA($M$2:$M$138)&lt;ROW(N18),"",INDEX($AT$1:$AT$138,SMALL(IF($M$2:$M$138&lt;&gt;"",ROW($M$2:$M$138)),ROW(N18))))</f>
        <v>#NUM!</v>
      </c>
      <c r="AU160" s="12" t="e">
        <f t="array" ref="AU160">IF(COUNTA($M$2:$M$138)&lt;ROW(O18),"",INDEX($AU$1:$AU$138,SMALL(IF($M$2:$M$138&lt;&gt;"",ROW($M$2:$M$138)),ROW(O18))))</f>
        <v>#NUM!</v>
      </c>
    </row>
    <row r="161" spans="11:47" ht="12.75" customHeight="1" x14ac:dyDescent="0.15">
      <c r="K161" s="12" t="e">
        <f t="array" ref="K161">IF(COUNTA($M$2:$M$139)&lt;ROW(M19),"",INDEX($K$1:$K$139,SMALL(IF($M$2:$M$139&lt;&gt;"",ROW($M$2:$M$139)),ROW(M19))))</f>
        <v>#NUM!</v>
      </c>
      <c r="L161" s="12" t="e">
        <f t="array" ref="L161">IF(COUNTA($M$2:$M$139)&lt;ROW(M19),"",INDEX($L$1:$L$139,SMALL(IF($M$2:$M$139&lt;&gt;"",ROW($M$2:$M$139)),ROW(M19))))</f>
        <v>#NUM!</v>
      </c>
      <c r="M161" s="12" t="e">
        <f t="array" ref="M161">IF(COUNTA($M$2:$M$139)&lt;ROW(M19),"",INDEX($M$1:$M$139,SMALL(IF($M$2:$M$139&lt;&gt;"",ROW($M$2:$M$139)),ROW(M19))))</f>
        <v>#NUM!</v>
      </c>
      <c r="R161" s="12" t="e">
        <f t="array" ref="R161">IF(COUNTA($M$2:$M$139)&lt;ROW(M19),"",INDEX($R$1:$R$139,SMALL(IF($M$2:$M$139&lt;&gt;"",ROW($M$2:$M$139)),ROW(M19))))</f>
        <v>#NUM!</v>
      </c>
      <c r="S161" s="12" t="e">
        <f t="array" ref="S161">IF(COUNTA($M$2:$M$139)&lt;ROW(N19),"",INDEX($S$1:$S$139,SMALL(IF($M$2:$M$139&lt;&gt;"",ROW($M$2:$M$139)),ROW(N19))))</f>
        <v>#NUM!</v>
      </c>
      <c r="T161" s="12" t="e">
        <f t="array" ref="T161">IF(COUNTA($M$2:$M$139)&lt;ROW(O19),"",INDEX($T$1:$T$139,SMALL(IF($M$2:$M$139&lt;&gt;"",ROW($M$2:$M$139)),ROW(O19))))</f>
        <v>#NUM!</v>
      </c>
      <c r="U161" s="12" t="e">
        <f t="array" ref="U161">IF(COUNTA($M$2:$M$139)&lt;ROW(M19),"",INDEX($U$1:$U$139,SMALL(IF($M$2:$M$139&lt;&gt;"",ROW($M$2:$M$139)),ROW(M19))))</f>
        <v>#NUM!</v>
      </c>
      <c r="V161" s="12" t="e">
        <f t="array" ref="V161">IF(COUNTA($M$2:$M$139)&lt;ROW(M19),"",INDEX($V$1:$V$139,SMALL(IF($M$2:$M$139&lt;&gt;"",ROW($M$2:$M$139)),ROW(M19))))</f>
        <v>#NUM!</v>
      </c>
      <c r="W161" s="12" t="e">
        <f t="array" ref="W161">IF(COUNTA($M$2:$M$139)&lt;ROW(M19),"",INDEX($W$1:$W$139,SMALL(IF($M$2:$M$139&lt;&gt;"",ROW($M$2:$M$139)),ROW(M19))))</f>
        <v>#NUM!</v>
      </c>
      <c r="X161" s="12" t="e">
        <f t="array" ref="X161">IF(COUNTA($M$2:$M$139)&lt;ROW(M19),"",INDEX($X$1:$X$139,SMALL(IF($M$2:$M$139&lt;&gt;"",ROW($M$2:$M$139)),ROW(M19))))</f>
        <v>#NUM!</v>
      </c>
      <c r="Y161" s="12" t="e">
        <f t="array" ref="Y161">IF(COUNTA($M$2:$M$139)&lt;ROW(M19),"",INDEX($Y$1:$Y$139,SMALL(IF($M$2:$M$139&lt;&gt;"",ROW($M$2:$M$139)),ROW(M19))))</f>
        <v>#NUM!</v>
      </c>
      <c r="Z161" s="12" t="e">
        <f t="array" ref="Z161">IF(COUNTA($M$2:$M$139)&lt;ROW(M19),"",INDEX($Z$1:$Z$139,SMALL(IF($M$2:$M$139&lt;&gt;"",ROW($M$2:$M$139)),ROW(M19))))</f>
        <v>#NUM!</v>
      </c>
      <c r="AA161" s="12" t="e">
        <f t="array" ref="AA161">IF(COUNTA($M$2:$M$139)&lt;ROW(M19),"",INDEX($AA$1:$AA$139,SMALL(IF($M$2:$M$139&lt;&gt;"",ROW($M$2:$M$139)),ROW(M19))))</f>
        <v>#NUM!</v>
      </c>
      <c r="AB161" s="12" t="e">
        <f t="array" ref="AB161">IF(COUNTA($M$2:$M$139)&lt;ROW(M19),"",INDEX($AB$1:$AB$139,SMALL(IF($M$2:$M$139&lt;&gt;"",ROW($M$2:$M$139)),ROW(M19))))</f>
        <v>#NUM!</v>
      </c>
      <c r="AC161" s="12" t="e">
        <f t="array" ref="AC161">IF(COUNTA($M$2:$M$139)&lt;ROW(M19),"",INDEX($AC$1:$AC$139,SMALL(IF($M$2:$M$139&lt;&gt;"",ROW($M$2:$M$139)),ROW(M19))))</f>
        <v>#NUM!</v>
      </c>
      <c r="AD161" s="12" t="e">
        <f t="array" ref="AD161">IF(COUNTA($M$2:$M$139)&lt;ROW(M19),"",INDEX($AD$1:$AD$139,SMALL(IF($M$2:$M$139&lt;&gt;"",ROW($M$2:$M$139)),ROW(M19))))</f>
        <v>#NUM!</v>
      </c>
      <c r="AE161" s="12" t="e">
        <f t="array" ref="AE161">IF(COUNTA($M$2:$M$139)&lt;ROW(M19),"",INDEX($AE$1:$AE$139,SMALL(IF($M$2:$M$139&lt;&gt;"",ROW($M$2:$M$139)),ROW(M19))))</f>
        <v>#NUM!</v>
      </c>
      <c r="AF161" s="12" t="e">
        <f t="array" ref="AF161">IF(COUNTA($M$2:$M$139)&lt;ROW(M19),"",INDEX($AF$1:$AF$139,SMALL(IF($M$2:$M$139&lt;&gt;"",ROW($M$2:$M$139)),ROW(M19))))</f>
        <v>#NUM!</v>
      </c>
      <c r="AS161" s="12" t="e">
        <f t="array" ref="AS161">IF(COUNTA($M$2:$M$138)&lt;ROW(M19),"",INDEX($AS$1:$AS$138,SMALL(IF($M$2:$M$138&lt;&gt;"",ROW($M$2:$M$138)),ROW(M19))))</f>
        <v>#NUM!</v>
      </c>
      <c r="AT161" s="12" t="e">
        <f t="array" ref="AT161">IF(COUNTA($M$2:$M$138)&lt;ROW(N19),"",INDEX($AT$1:$AT$138,SMALL(IF($M$2:$M$138&lt;&gt;"",ROW($M$2:$M$138)),ROW(N19))))</f>
        <v>#NUM!</v>
      </c>
      <c r="AU161" s="12" t="e">
        <f t="array" ref="AU161">IF(COUNTA($M$2:$M$138)&lt;ROW(O19),"",INDEX($AU$1:$AU$138,SMALL(IF($M$2:$M$138&lt;&gt;"",ROW($M$2:$M$138)),ROW(O19))))</f>
        <v>#NUM!</v>
      </c>
    </row>
    <row r="162" spans="11:47" ht="12.75" customHeight="1" x14ac:dyDescent="0.15">
      <c r="K162" s="12" t="e">
        <f t="array" ref="K162">IF(COUNTA($M$2:$M$139)&lt;ROW(M20),"",INDEX($K$1:$K$139,SMALL(IF($M$2:$M$139&lt;&gt;"",ROW($M$2:$M$139)),ROW(M20))))</f>
        <v>#NUM!</v>
      </c>
      <c r="L162" s="12" t="e">
        <f t="array" ref="L162">IF(COUNTA($M$2:$M$139)&lt;ROW(M20),"",INDEX($L$1:$L$139,SMALL(IF($M$2:$M$139&lt;&gt;"",ROW($M$2:$M$139)),ROW(M20))))</f>
        <v>#NUM!</v>
      </c>
      <c r="M162" s="12" t="e">
        <f t="array" ref="M162">IF(COUNTA($M$2:$M$139)&lt;ROW(M20),"",INDEX($M$1:$M$139,SMALL(IF($M$2:$M$139&lt;&gt;"",ROW($M$2:$M$139)),ROW(M20))))</f>
        <v>#NUM!</v>
      </c>
      <c r="R162" s="12" t="e">
        <f t="array" ref="R162">IF(COUNTA($M$2:$M$139)&lt;ROW(M20),"",INDEX($R$1:$R$139,SMALL(IF($M$2:$M$139&lt;&gt;"",ROW($M$2:$M$139)),ROW(M20))))</f>
        <v>#NUM!</v>
      </c>
      <c r="S162" s="12" t="e">
        <f t="array" ref="S162">IF(COUNTA($M$2:$M$139)&lt;ROW(N20),"",INDEX($S$1:$S$139,SMALL(IF($M$2:$M$139&lt;&gt;"",ROW($M$2:$M$139)),ROW(N20))))</f>
        <v>#NUM!</v>
      </c>
      <c r="T162" s="12" t="e">
        <f t="array" ref="T162">IF(COUNTA($M$2:$M$139)&lt;ROW(O20),"",INDEX($T$1:$T$139,SMALL(IF($M$2:$M$139&lt;&gt;"",ROW($M$2:$M$139)),ROW(O20))))</f>
        <v>#NUM!</v>
      </c>
      <c r="U162" s="12" t="e">
        <f t="array" ref="U162">IF(COUNTA($M$2:$M$139)&lt;ROW(M20),"",INDEX($U$1:$U$139,SMALL(IF($M$2:$M$139&lt;&gt;"",ROW($M$2:$M$139)),ROW(M20))))</f>
        <v>#NUM!</v>
      </c>
      <c r="V162" s="12" t="e">
        <f t="array" ref="V162">IF(COUNTA($M$2:$M$139)&lt;ROW(M20),"",INDEX($V$1:$V$139,SMALL(IF($M$2:$M$139&lt;&gt;"",ROW($M$2:$M$139)),ROW(M20))))</f>
        <v>#NUM!</v>
      </c>
      <c r="W162" s="12" t="e">
        <f t="array" ref="W162">IF(COUNTA($M$2:$M$139)&lt;ROW(M20),"",INDEX($W$1:$W$139,SMALL(IF($M$2:$M$139&lt;&gt;"",ROW($M$2:$M$139)),ROW(M20))))</f>
        <v>#NUM!</v>
      </c>
      <c r="X162" s="12" t="e">
        <f t="array" ref="X162">IF(COUNTA($M$2:$M$139)&lt;ROW(M20),"",INDEX($X$1:$X$139,SMALL(IF($M$2:$M$139&lt;&gt;"",ROW($M$2:$M$139)),ROW(M20))))</f>
        <v>#NUM!</v>
      </c>
      <c r="Y162" s="12" t="e">
        <f t="array" ref="Y162">IF(COUNTA($M$2:$M$139)&lt;ROW(M20),"",INDEX($Y$1:$Y$139,SMALL(IF($M$2:$M$139&lt;&gt;"",ROW($M$2:$M$139)),ROW(M20))))</f>
        <v>#NUM!</v>
      </c>
      <c r="Z162" s="12" t="e">
        <f t="array" ref="Z162">IF(COUNTA($M$2:$M$139)&lt;ROW(M20),"",INDEX($Z$1:$Z$139,SMALL(IF($M$2:$M$139&lt;&gt;"",ROW($M$2:$M$139)),ROW(M20))))</f>
        <v>#NUM!</v>
      </c>
      <c r="AA162" s="12" t="e">
        <f t="array" ref="AA162">IF(COUNTA($M$2:$M$139)&lt;ROW(M20),"",INDEX($AA$1:$AA$139,SMALL(IF($M$2:$M$139&lt;&gt;"",ROW($M$2:$M$139)),ROW(M20))))</f>
        <v>#NUM!</v>
      </c>
      <c r="AB162" s="12" t="e">
        <f t="array" ref="AB162">IF(COUNTA($M$2:$M$139)&lt;ROW(M20),"",INDEX($AB$1:$AB$139,SMALL(IF($M$2:$M$139&lt;&gt;"",ROW($M$2:$M$139)),ROW(M20))))</f>
        <v>#NUM!</v>
      </c>
      <c r="AC162" s="12" t="e">
        <f t="array" ref="AC162">IF(COUNTA($M$2:$M$139)&lt;ROW(M20),"",INDEX($AC$1:$AC$139,SMALL(IF($M$2:$M$139&lt;&gt;"",ROW($M$2:$M$139)),ROW(M20))))</f>
        <v>#NUM!</v>
      </c>
      <c r="AD162" s="12" t="e">
        <f t="array" ref="AD162">IF(COUNTA($M$2:$M$139)&lt;ROW(M20),"",INDEX($AD$1:$AD$139,SMALL(IF($M$2:$M$139&lt;&gt;"",ROW($M$2:$M$139)),ROW(M20))))</f>
        <v>#NUM!</v>
      </c>
      <c r="AE162" s="12" t="e">
        <f t="array" ref="AE162">IF(COUNTA($M$2:$M$139)&lt;ROW(M20),"",INDEX($AE$1:$AE$139,SMALL(IF($M$2:$M$139&lt;&gt;"",ROW($M$2:$M$139)),ROW(M20))))</f>
        <v>#NUM!</v>
      </c>
      <c r="AF162" s="12" t="e">
        <f t="array" ref="AF162">IF(COUNTA($M$2:$M$139)&lt;ROW(M20),"",INDEX($AF$1:$AF$139,SMALL(IF($M$2:$M$139&lt;&gt;"",ROW($M$2:$M$139)),ROW(M20))))</f>
        <v>#NUM!</v>
      </c>
      <c r="AS162" s="12" t="e">
        <f t="array" ref="AS162">IF(COUNTA($M$2:$M$138)&lt;ROW(M20),"",INDEX($AS$1:$AS$138,SMALL(IF($M$2:$M$138&lt;&gt;"",ROW($M$2:$M$138)),ROW(M20))))</f>
        <v>#NUM!</v>
      </c>
      <c r="AT162" s="12" t="e">
        <f t="array" ref="AT162">IF(COUNTA($M$2:$M$138)&lt;ROW(N20),"",INDEX($AT$1:$AT$138,SMALL(IF($M$2:$M$138&lt;&gt;"",ROW($M$2:$M$138)),ROW(N20))))</f>
        <v>#NUM!</v>
      </c>
      <c r="AU162" s="12" t="e">
        <f t="array" ref="AU162">IF(COUNTA($M$2:$M$138)&lt;ROW(O20),"",INDEX($AU$1:$AU$138,SMALL(IF($M$2:$M$138&lt;&gt;"",ROW($M$2:$M$138)),ROW(O20))))</f>
        <v>#NUM!</v>
      </c>
    </row>
    <row r="163" spans="11:47" ht="12.75" customHeight="1" x14ac:dyDescent="0.15">
      <c r="K163" s="12" t="e">
        <f t="array" ref="K163">IF(COUNTA($M$2:$M$139)&lt;ROW(M21),"",INDEX($K$1:$K$139,SMALL(IF($M$2:$M$139&lt;&gt;"",ROW($M$2:$M$139)),ROW(M21))))</f>
        <v>#NUM!</v>
      </c>
      <c r="L163" s="12" t="e">
        <f t="array" ref="L163">IF(COUNTA($M$2:$M$139)&lt;ROW(M21),"",INDEX($L$1:$L$139,SMALL(IF($M$2:$M$139&lt;&gt;"",ROW($M$2:$M$139)),ROW(M21))))</f>
        <v>#NUM!</v>
      </c>
      <c r="M163" s="12" t="e">
        <f t="array" ref="M163">IF(COUNTA($M$2:$M$139)&lt;ROW(M21),"",INDEX($M$1:$M$139,SMALL(IF($M$2:$M$139&lt;&gt;"",ROW($M$2:$M$139)),ROW(M21))))</f>
        <v>#NUM!</v>
      </c>
      <c r="R163" s="12" t="e">
        <f t="array" ref="R163">IF(COUNTA($M$2:$M$139)&lt;ROW(M21),"",INDEX($R$1:$R$139,SMALL(IF($M$2:$M$139&lt;&gt;"",ROW($M$2:$M$139)),ROW(M21))))</f>
        <v>#NUM!</v>
      </c>
      <c r="S163" s="12" t="e">
        <f t="array" ref="S163">IF(COUNTA($M$2:$M$139)&lt;ROW(N21),"",INDEX($S$1:$S$139,SMALL(IF($M$2:$M$139&lt;&gt;"",ROW($M$2:$M$139)),ROW(N21))))</f>
        <v>#NUM!</v>
      </c>
      <c r="T163" s="12" t="e">
        <f t="array" ref="T163">IF(COUNTA($M$2:$M$139)&lt;ROW(O21),"",INDEX($T$1:$T$139,SMALL(IF($M$2:$M$139&lt;&gt;"",ROW($M$2:$M$139)),ROW(O21))))</f>
        <v>#NUM!</v>
      </c>
      <c r="U163" s="12" t="e">
        <f t="array" ref="U163">IF(COUNTA($M$2:$M$139)&lt;ROW(M21),"",INDEX($U$1:$U$139,SMALL(IF($M$2:$M$139&lt;&gt;"",ROW($M$2:$M$139)),ROW(M21))))</f>
        <v>#NUM!</v>
      </c>
      <c r="V163" s="12" t="e">
        <f t="array" ref="V163">IF(COUNTA($M$2:$M$139)&lt;ROW(M21),"",INDEX($V$1:$V$139,SMALL(IF($M$2:$M$139&lt;&gt;"",ROW($M$2:$M$139)),ROW(M21))))</f>
        <v>#NUM!</v>
      </c>
      <c r="W163" s="12" t="e">
        <f t="array" ref="W163">IF(COUNTA($M$2:$M$139)&lt;ROW(M21),"",INDEX($W$1:$W$139,SMALL(IF($M$2:$M$139&lt;&gt;"",ROW($M$2:$M$139)),ROW(M21))))</f>
        <v>#NUM!</v>
      </c>
      <c r="X163" s="12" t="e">
        <f t="array" ref="X163">IF(COUNTA($M$2:$M$139)&lt;ROW(M21),"",INDEX($X$1:$X$139,SMALL(IF($M$2:$M$139&lt;&gt;"",ROW($M$2:$M$139)),ROW(M21))))</f>
        <v>#NUM!</v>
      </c>
      <c r="Y163" s="12" t="e">
        <f t="array" ref="Y163">IF(COUNTA($M$2:$M$139)&lt;ROW(M21),"",INDEX($Y$1:$Y$139,SMALL(IF($M$2:$M$139&lt;&gt;"",ROW($M$2:$M$139)),ROW(M21))))</f>
        <v>#NUM!</v>
      </c>
      <c r="Z163" s="12" t="e">
        <f t="array" ref="Z163">IF(COUNTA($M$2:$M$139)&lt;ROW(M21),"",INDEX($Z$1:$Z$139,SMALL(IF($M$2:$M$139&lt;&gt;"",ROW($M$2:$M$139)),ROW(M21))))</f>
        <v>#NUM!</v>
      </c>
      <c r="AA163" s="12" t="e">
        <f t="array" ref="AA163">IF(COUNTA($M$2:$M$139)&lt;ROW(M21),"",INDEX($AA$1:$AA$139,SMALL(IF($M$2:$M$139&lt;&gt;"",ROW($M$2:$M$139)),ROW(M21))))</f>
        <v>#NUM!</v>
      </c>
      <c r="AB163" s="12" t="e">
        <f t="array" ref="AB163">IF(COUNTA($M$2:$M$139)&lt;ROW(M21),"",INDEX($AB$1:$AB$139,SMALL(IF($M$2:$M$139&lt;&gt;"",ROW($M$2:$M$139)),ROW(M21))))</f>
        <v>#NUM!</v>
      </c>
      <c r="AC163" s="12" t="e">
        <f t="array" ref="AC163">IF(COUNTA($M$2:$M$139)&lt;ROW(M21),"",INDEX($AC$1:$AC$139,SMALL(IF($M$2:$M$139&lt;&gt;"",ROW($M$2:$M$139)),ROW(M21))))</f>
        <v>#NUM!</v>
      </c>
      <c r="AD163" s="12" t="e">
        <f t="array" ref="AD163">IF(COUNTA($M$2:$M$139)&lt;ROW(M21),"",INDEX($AD$1:$AD$139,SMALL(IF($M$2:$M$139&lt;&gt;"",ROW($M$2:$M$139)),ROW(M21))))</f>
        <v>#NUM!</v>
      </c>
      <c r="AE163" s="12" t="e">
        <f t="array" ref="AE163">IF(COUNTA($M$2:$M$139)&lt;ROW(M21),"",INDEX($AE$1:$AE$139,SMALL(IF($M$2:$M$139&lt;&gt;"",ROW($M$2:$M$139)),ROW(M21))))</f>
        <v>#NUM!</v>
      </c>
      <c r="AF163" s="12" t="e">
        <f t="array" ref="AF163">IF(COUNTA($M$2:$M$139)&lt;ROW(M21),"",INDEX($AF$1:$AF$139,SMALL(IF($M$2:$M$139&lt;&gt;"",ROW($M$2:$M$139)),ROW(M21))))</f>
        <v>#NUM!</v>
      </c>
      <c r="AS163" s="12" t="e">
        <f t="array" ref="AS163">IF(COUNTA($M$2:$M$138)&lt;ROW(M21),"",INDEX($AS$1:$AS$138,SMALL(IF($M$2:$M$138&lt;&gt;"",ROW($M$2:$M$138)),ROW(M21))))</f>
        <v>#NUM!</v>
      </c>
      <c r="AT163" s="12" t="e">
        <f t="array" ref="AT163">IF(COUNTA($M$2:$M$138)&lt;ROW(N21),"",INDEX($AT$1:$AT$138,SMALL(IF($M$2:$M$138&lt;&gt;"",ROW($M$2:$M$138)),ROW(N21))))</f>
        <v>#NUM!</v>
      </c>
      <c r="AU163" s="12" t="e">
        <f t="array" ref="AU163">IF(COUNTA($M$2:$M$138)&lt;ROW(O21),"",INDEX($AU$1:$AU$138,SMALL(IF($M$2:$M$138&lt;&gt;"",ROW($M$2:$M$138)),ROW(O21))))</f>
        <v>#NUM!</v>
      </c>
    </row>
    <row r="164" spans="11:47" ht="12.75" customHeight="1" x14ac:dyDescent="0.15">
      <c r="K164" s="12" t="e">
        <f t="array" ref="K164">IF(COUNTA($M$2:$M$139)&lt;ROW(M22),"",INDEX($K$1:$K$139,SMALL(IF($M$2:$M$139&lt;&gt;"",ROW($M$2:$M$139)),ROW(M22))))</f>
        <v>#NUM!</v>
      </c>
      <c r="L164" s="12" t="e">
        <f t="array" ref="L164">IF(COUNTA($M$2:$M$139)&lt;ROW(M22),"",INDEX($L$1:$L$139,SMALL(IF($M$2:$M$139&lt;&gt;"",ROW($M$2:$M$139)),ROW(M22))))</f>
        <v>#NUM!</v>
      </c>
      <c r="M164" s="12" t="e">
        <f t="array" ref="M164">IF(COUNTA($M$2:$M$139)&lt;ROW(M22),"",INDEX($M$1:$M$139,SMALL(IF($M$2:$M$139&lt;&gt;"",ROW($M$2:$M$139)),ROW(M22))))</f>
        <v>#NUM!</v>
      </c>
      <c r="R164" s="12" t="e">
        <f t="array" ref="R164">IF(COUNTA($M$2:$M$139)&lt;ROW(M22),"",INDEX($R$1:$R$139,SMALL(IF($M$2:$M$139&lt;&gt;"",ROW($M$2:$M$139)),ROW(M22))))</f>
        <v>#NUM!</v>
      </c>
      <c r="S164" s="12" t="e">
        <f t="array" ref="S164">IF(COUNTA($M$2:$M$139)&lt;ROW(N22),"",INDEX($S$1:$S$139,SMALL(IF($M$2:$M$139&lt;&gt;"",ROW($M$2:$M$139)),ROW(N22))))</f>
        <v>#NUM!</v>
      </c>
      <c r="T164" s="12" t="e">
        <f t="array" ref="T164">IF(COUNTA($M$2:$M$139)&lt;ROW(O22),"",INDEX($T$1:$T$139,SMALL(IF($M$2:$M$139&lt;&gt;"",ROW($M$2:$M$139)),ROW(O22))))</f>
        <v>#NUM!</v>
      </c>
      <c r="U164" s="12" t="e">
        <f t="array" ref="U164">IF(COUNTA($M$2:$M$139)&lt;ROW(M22),"",INDEX($U$1:$U$139,SMALL(IF($M$2:$M$139&lt;&gt;"",ROW($M$2:$M$139)),ROW(M22))))</f>
        <v>#NUM!</v>
      </c>
      <c r="V164" s="12" t="e">
        <f t="array" ref="V164">IF(COUNTA($M$2:$M$139)&lt;ROW(M22),"",INDEX($V$1:$V$139,SMALL(IF($M$2:$M$139&lt;&gt;"",ROW($M$2:$M$139)),ROW(M22))))</f>
        <v>#NUM!</v>
      </c>
      <c r="W164" s="12" t="e">
        <f t="array" ref="W164">IF(COUNTA($M$2:$M$139)&lt;ROW(M22),"",INDEX($W$1:$W$139,SMALL(IF($M$2:$M$139&lt;&gt;"",ROW($M$2:$M$139)),ROW(M22))))</f>
        <v>#NUM!</v>
      </c>
      <c r="X164" s="12" t="e">
        <f t="array" ref="X164">IF(COUNTA($M$2:$M$139)&lt;ROW(M22),"",INDEX($X$1:$X$139,SMALL(IF($M$2:$M$139&lt;&gt;"",ROW($M$2:$M$139)),ROW(M22))))</f>
        <v>#NUM!</v>
      </c>
      <c r="Y164" s="12" t="e">
        <f t="array" ref="Y164">IF(COUNTA($M$2:$M$139)&lt;ROW(M22),"",INDEX($Y$1:$Y$139,SMALL(IF($M$2:$M$139&lt;&gt;"",ROW($M$2:$M$139)),ROW(M22))))</f>
        <v>#NUM!</v>
      </c>
      <c r="Z164" s="12" t="e">
        <f t="array" ref="Z164">IF(COUNTA($M$2:$M$139)&lt;ROW(M22),"",INDEX($Z$1:$Z$139,SMALL(IF($M$2:$M$139&lt;&gt;"",ROW($M$2:$M$139)),ROW(M22))))</f>
        <v>#NUM!</v>
      </c>
      <c r="AA164" s="12" t="e">
        <f t="array" ref="AA164">IF(COUNTA($M$2:$M$139)&lt;ROW(M22),"",INDEX($AA$1:$AA$139,SMALL(IF($M$2:$M$139&lt;&gt;"",ROW($M$2:$M$139)),ROW(M22))))</f>
        <v>#NUM!</v>
      </c>
      <c r="AB164" s="12" t="e">
        <f t="array" ref="AB164">IF(COUNTA($M$2:$M$139)&lt;ROW(M22),"",INDEX($AB$1:$AB$139,SMALL(IF($M$2:$M$139&lt;&gt;"",ROW($M$2:$M$139)),ROW(M22))))</f>
        <v>#NUM!</v>
      </c>
      <c r="AC164" s="12" t="e">
        <f t="array" ref="AC164">IF(COUNTA($M$2:$M$139)&lt;ROW(M22),"",INDEX($AC$1:$AC$139,SMALL(IF($M$2:$M$139&lt;&gt;"",ROW($M$2:$M$139)),ROW(M22))))</f>
        <v>#NUM!</v>
      </c>
      <c r="AD164" s="12" t="e">
        <f t="array" ref="AD164">IF(COUNTA($M$2:$M$139)&lt;ROW(M22),"",INDEX($AD$1:$AD$139,SMALL(IF($M$2:$M$139&lt;&gt;"",ROW($M$2:$M$139)),ROW(M22))))</f>
        <v>#NUM!</v>
      </c>
      <c r="AE164" s="12" t="e">
        <f t="array" ref="AE164">IF(COUNTA($M$2:$M$139)&lt;ROW(M22),"",INDEX($AE$1:$AE$139,SMALL(IF($M$2:$M$139&lt;&gt;"",ROW($M$2:$M$139)),ROW(M22))))</f>
        <v>#NUM!</v>
      </c>
      <c r="AF164" s="12" t="e">
        <f t="array" ref="AF164">IF(COUNTA($M$2:$M$139)&lt;ROW(M22),"",INDEX($AF$1:$AF$139,SMALL(IF($M$2:$M$139&lt;&gt;"",ROW($M$2:$M$139)),ROW(M22))))</f>
        <v>#NUM!</v>
      </c>
      <c r="AS164" s="12" t="e">
        <f t="array" ref="AS164">IF(COUNTA($M$2:$M$138)&lt;ROW(M22),"",INDEX($AS$1:$AS$138,SMALL(IF($M$2:$M$138&lt;&gt;"",ROW($M$2:$M$138)),ROW(M22))))</f>
        <v>#NUM!</v>
      </c>
      <c r="AT164" s="12" t="e">
        <f t="array" ref="AT164">IF(COUNTA($M$2:$M$138)&lt;ROW(N22),"",INDEX($AT$1:$AT$138,SMALL(IF($M$2:$M$138&lt;&gt;"",ROW($M$2:$M$138)),ROW(N22))))</f>
        <v>#NUM!</v>
      </c>
      <c r="AU164" s="12" t="e">
        <f t="array" ref="AU164">IF(COUNTA($M$2:$M$138)&lt;ROW(O22),"",INDEX($AU$1:$AU$138,SMALL(IF($M$2:$M$138&lt;&gt;"",ROW($M$2:$M$138)),ROW(O22))))</f>
        <v>#NUM!</v>
      </c>
    </row>
    <row r="165" spans="11:47" ht="12.75" customHeight="1" x14ac:dyDescent="0.15">
      <c r="K165" s="12" t="e">
        <f t="array" ref="K165">IF(COUNTA($M$2:$M$139)&lt;ROW(M23),"",INDEX($K$1:$K$139,SMALL(IF($M$2:$M$139&lt;&gt;"",ROW($M$2:$M$139)),ROW(M23))))</f>
        <v>#NUM!</v>
      </c>
      <c r="L165" s="12" t="e">
        <f t="array" ref="L165">IF(COUNTA($M$2:$M$139)&lt;ROW(M23),"",INDEX($L$1:$L$139,SMALL(IF($M$2:$M$139&lt;&gt;"",ROW($M$2:$M$139)),ROW(M23))))</f>
        <v>#NUM!</v>
      </c>
      <c r="M165" s="12" t="e">
        <f t="array" ref="M165">IF(COUNTA($M$2:$M$139)&lt;ROW(M23),"",INDEX($M$1:$M$139,SMALL(IF($M$2:$M$139&lt;&gt;"",ROW($M$2:$M$139)),ROW(M23))))</f>
        <v>#NUM!</v>
      </c>
      <c r="R165" s="12" t="e">
        <f t="array" ref="R165">IF(COUNTA($M$2:$M$139)&lt;ROW(M23),"",INDEX($R$1:$R$139,SMALL(IF($M$2:$M$139&lt;&gt;"",ROW($M$2:$M$139)),ROW(M23))))</f>
        <v>#NUM!</v>
      </c>
      <c r="S165" s="12" t="e">
        <f t="array" ref="S165">IF(COUNTA($M$2:$M$139)&lt;ROW(N23),"",INDEX($S$1:$S$139,SMALL(IF($M$2:$M$139&lt;&gt;"",ROW($M$2:$M$139)),ROW(N23))))</f>
        <v>#NUM!</v>
      </c>
      <c r="T165" s="12" t="e">
        <f t="array" ref="T165">IF(COUNTA($M$2:$M$139)&lt;ROW(O23),"",INDEX($T$1:$T$139,SMALL(IF($M$2:$M$139&lt;&gt;"",ROW($M$2:$M$139)),ROW(O23))))</f>
        <v>#NUM!</v>
      </c>
      <c r="U165" s="12" t="e">
        <f t="array" ref="U165">IF(COUNTA($M$2:$M$139)&lt;ROW(M23),"",INDEX($U$1:$U$139,SMALL(IF($M$2:$M$139&lt;&gt;"",ROW($M$2:$M$139)),ROW(M23))))</f>
        <v>#NUM!</v>
      </c>
      <c r="V165" s="12" t="e">
        <f t="array" ref="V165">IF(COUNTA($M$2:$M$139)&lt;ROW(M23),"",INDEX($V$1:$V$139,SMALL(IF($M$2:$M$139&lt;&gt;"",ROW($M$2:$M$139)),ROW(M23))))</f>
        <v>#NUM!</v>
      </c>
      <c r="W165" s="12" t="e">
        <f t="array" ref="W165">IF(COUNTA($M$2:$M$139)&lt;ROW(M23),"",INDEX($W$1:$W$139,SMALL(IF($M$2:$M$139&lt;&gt;"",ROW($M$2:$M$139)),ROW(M23))))</f>
        <v>#NUM!</v>
      </c>
      <c r="X165" s="12" t="e">
        <f t="array" ref="X165">IF(COUNTA($M$2:$M$139)&lt;ROW(M23),"",INDEX($X$1:$X$139,SMALL(IF($M$2:$M$139&lt;&gt;"",ROW($M$2:$M$139)),ROW(M23))))</f>
        <v>#NUM!</v>
      </c>
      <c r="Y165" s="12" t="e">
        <f t="array" ref="Y165">IF(COUNTA($M$2:$M$139)&lt;ROW(M23),"",INDEX($Y$1:$Y$139,SMALL(IF($M$2:$M$139&lt;&gt;"",ROW($M$2:$M$139)),ROW(M23))))</f>
        <v>#NUM!</v>
      </c>
      <c r="Z165" s="12" t="e">
        <f t="array" ref="Z165">IF(COUNTA($M$2:$M$139)&lt;ROW(M23),"",INDEX($Z$1:$Z$139,SMALL(IF($M$2:$M$139&lt;&gt;"",ROW($M$2:$M$139)),ROW(M23))))</f>
        <v>#NUM!</v>
      </c>
      <c r="AA165" s="12" t="e">
        <f t="array" ref="AA165">IF(COUNTA($M$2:$M$139)&lt;ROW(M23),"",INDEX($AA$1:$AA$139,SMALL(IF($M$2:$M$139&lt;&gt;"",ROW($M$2:$M$139)),ROW(M23))))</f>
        <v>#NUM!</v>
      </c>
      <c r="AB165" s="12" t="e">
        <f t="array" ref="AB165">IF(COUNTA($M$2:$M$139)&lt;ROW(M23),"",INDEX($AB$1:$AB$139,SMALL(IF($M$2:$M$139&lt;&gt;"",ROW($M$2:$M$139)),ROW(M23))))</f>
        <v>#NUM!</v>
      </c>
      <c r="AC165" s="12" t="e">
        <f t="array" ref="AC165">IF(COUNTA($M$2:$M$139)&lt;ROW(M23),"",INDEX($AC$1:$AC$139,SMALL(IF($M$2:$M$139&lt;&gt;"",ROW($M$2:$M$139)),ROW(M23))))</f>
        <v>#NUM!</v>
      </c>
      <c r="AD165" s="12" t="e">
        <f t="array" ref="AD165">IF(COUNTA($M$2:$M$139)&lt;ROW(M23),"",INDEX($AD$1:$AD$139,SMALL(IF($M$2:$M$139&lt;&gt;"",ROW($M$2:$M$139)),ROW(M23))))</f>
        <v>#NUM!</v>
      </c>
      <c r="AE165" s="12" t="e">
        <f t="array" ref="AE165">IF(COUNTA($M$2:$M$139)&lt;ROW(M23),"",INDEX($AE$1:$AE$139,SMALL(IF($M$2:$M$139&lt;&gt;"",ROW($M$2:$M$139)),ROW(M23))))</f>
        <v>#NUM!</v>
      </c>
      <c r="AF165" s="12" t="e">
        <f t="array" ref="AF165">IF(COUNTA($M$2:$M$139)&lt;ROW(M23),"",INDEX($AF$1:$AF$139,SMALL(IF($M$2:$M$139&lt;&gt;"",ROW($M$2:$M$139)),ROW(M23))))</f>
        <v>#NUM!</v>
      </c>
      <c r="AS165" s="12" t="e">
        <f t="array" ref="AS165">IF(COUNTA($M$2:$M$138)&lt;ROW(M23),"",INDEX($AS$1:$AS$138,SMALL(IF($M$2:$M$138&lt;&gt;"",ROW($M$2:$M$138)),ROW(M23))))</f>
        <v>#NUM!</v>
      </c>
      <c r="AT165" s="12" t="e">
        <f t="array" ref="AT165">IF(COUNTA($M$2:$M$138)&lt;ROW(N23),"",INDEX($AT$1:$AT$138,SMALL(IF($M$2:$M$138&lt;&gt;"",ROW($M$2:$M$138)),ROW(N23))))</f>
        <v>#NUM!</v>
      </c>
      <c r="AU165" s="12" t="e">
        <f t="array" ref="AU165">IF(COUNTA($M$2:$M$138)&lt;ROW(O23),"",INDEX($AU$1:$AU$138,SMALL(IF($M$2:$M$138&lt;&gt;"",ROW($M$2:$M$138)),ROW(O23))))</f>
        <v>#NUM!</v>
      </c>
    </row>
    <row r="166" spans="11:47" ht="12.75" customHeight="1" x14ac:dyDescent="0.15">
      <c r="K166" s="12" t="e">
        <f t="array" ref="K166">IF(COUNTA($M$2:$M$139)&lt;ROW(M24),"",INDEX($K$1:$K$139,SMALL(IF($M$2:$M$139&lt;&gt;"",ROW($M$2:$M$139)),ROW(M24))))</f>
        <v>#NUM!</v>
      </c>
      <c r="L166" s="12" t="e">
        <f t="array" ref="L166">IF(COUNTA($M$2:$M$139)&lt;ROW(M24),"",INDEX($L$1:$L$139,SMALL(IF($M$2:$M$139&lt;&gt;"",ROW($M$2:$M$139)),ROW(M24))))</f>
        <v>#NUM!</v>
      </c>
      <c r="M166" s="12" t="e">
        <f t="array" ref="M166">IF(COUNTA($M$2:$M$139)&lt;ROW(M24),"",INDEX($M$1:$M$139,SMALL(IF($M$2:$M$139&lt;&gt;"",ROW($M$2:$M$139)),ROW(M24))))</f>
        <v>#NUM!</v>
      </c>
      <c r="R166" s="12" t="e">
        <f t="array" ref="R166">IF(COUNTA($M$2:$M$139)&lt;ROW(M24),"",INDEX($R$1:$R$139,SMALL(IF($M$2:$M$139&lt;&gt;"",ROW($M$2:$M$139)),ROW(M24))))</f>
        <v>#NUM!</v>
      </c>
      <c r="S166" s="12" t="e">
        <f t="array" ref="S166">IF(COUNTA($M$2:$M$139)&lt;ROW(N24),"",INDEX($S$1:$S$139,SMALL(IF($M$2:$M$139&lt;&gt;"",ROW($M$2:$M$139)),ROW(N24))))</f>
        <v>#NUM!</v>
      </c>
      <c r="T166" s="12" t="e">
        <f t="array" ref="T166">IF(COUNTA($M$2:$M$139)&lt;ROW(O24),"",INDEX($T$1:$T$139,SMALL(IF($M$2:$M$139&lt;&gt;"",ROW($M$2:$M$139)),ROW(O24))))</f>
        <v>#NUM!</v>
      </c>
      <c r="U166" s="12" t="e">
        <f t="array" ref="U166">IF(COUNTA($M$2:$M$139)&lt;ROW(M24),"",INDEX($U$1:$U$139,SMALL(IF($M$2:$M$139&lt;&gt;"",ROW($M$2:$M$139)),ROW(M24))))</f>
        <v>#NUM!</v>
      </c>
      <c r="V166" s="12" t="e">
        <f t="array" ref="V166">IF(COUNTA($M$2:$M$139)&lt;ROW(M24),"",INDEX($V$1:$V$139,SMALL(IF($M$2:$M$139&lt;&gt;"",ROW($M$2:$M$139)),ROW(M24))))</f>
        <v>#NUM!</v>
      </c>
      <c r="W166" s="12" t="e">
        <f t="array" ref="W166">IF(COUNTA($M$2:$M$139)&lt;ROW(M24),"",INDEX($W$1:$W$139,SMALL(IF($M$2:$M$139&lt;&gt;"",ROW($M$2:$M$139)),ROW(M24))))</f>
        <v>#NUM!</v>
      </c>
      <c r="X166" s="12" t="e">
        <f t="array" ref="X166">IF(COUNTA($M$2:$M$139)&lt;ROW(M24),"",INDEX($X$1:$X$139,SMALL(IF($M$2:$M$139&lt;&gt;"",ROW($M$2:$M$139)),ROW(M24))))</f>
        <v>#NUM!</v>
      </c>
      <c r="Y166" s="12" t="e">
        <f t="array" ref="Y166">IF(COUNTA($M$2:$M$139)&lt;ROW(M24),"",INDEX($Y$1:$Y$139,SMALL(IF($M$2:$M$139&lt;&gt;"",ROW($M$2:$M$139)),ROW(M24))))</f>
        <v>#NUM!</v>
      </c>
      <c r="Z166" s="12" t="e">
        <f t="array" ref="Z166">IF(COUNTA($M$2:$M$139)&lt;ROW(M24),"",INDEX($Z$1:$Z$139,SMALL(IF($M$2:$M$139&lt;&gt;"",ROW($M$2:$M$139)),ROW(M24))))</f>
        <v>#NUM!</v>
      </c>
      <c r="AA166" s="12" t="e">
        <f t="array" ref="AA166">IF(COUNTA($M$2:$M$139)&lt;ROW(M24),"",INDEX($AA$1:$AA$139,SMALL(IF($M$2:$M$139&lt;&gt;"",ROW($M$2:$M$139)),ROW(M24))))</f>
        <v>#NUM!</v>
      </c>
      <c r="AB166" s="12" t="e">
        <f t="array" ref="AB166">IF(COUNTA($M$2:$M$139)&lt;ROW(M24),"",INDEX($AB$1:$AB$139,SMALL(IF($M$2:$M$139&lt;&gt;"",ROW($M$2:$M$139)),ROW(M24))))</f>
        <v>#NUM!</v>
      </c>
      <c r="AC166" s="12" t="e">
        <f t="array" ref="AC166">IF(COUNTA($M$2:$M$139)&lt;ROW(M24),"",INDEX($AC$1:$AC$139,SMALL(IF($M$2:$M$139&lt;&gt;"",ROW($M$2:$M$139)),ROW(M24))))</f>
        <v>#NUM!</v>
      </c>
      <c r="AD166" s="12" t="e">
        <f t="array" ref="AD166">IF(COUNTA($M$2:$M$139)&lt;ROW(M24),"",INDEX($AD$1:$AD$139,SMALL(IF($M$2:$M$139&lt;&gt;"",ROW($M$2:$M$139)),ROW(M24))))</f>
        <v>#NUM!</v>
      </c>
      <c r="AE166" s="12" t="e">
        <f t="array" ref="AE166">IF(COUNTA($M$2:$M$139)&lt;ROW(M24),"",INDEX($AE$1:$AE$139,SMALL(IF($M$2:$M$139&lt;&gt;"",ROW($M$2:$M$139)),ROW(M24))))</f>
        <v>#NUM!</v>
      </c>
      <c r="AF166" s="12" t="e">
        <f t="array" ref="AF166">IF(COUNTA($M$2:$M$139)&lt;ROW(M24),"",INDEX($AF$1:$AF$139,SMALL(IF($M$2:$M$139&lt;&gt;"",ROW($M$2:$M$139)),ROW(M24))))</f>
        <v>#NUM!</v>
      </c>
      <c r="AS166" s="12" t="e">
        <f t="array" ref="AS166">IF(COUNTA($M$2:$M$138)&lt;ROW(M24),"",INDEX($AS$1:$AS$138,SMALL(IF($M$2:$M$138&lt;&gt;"",ROW($M$2:$M$138)),ROW(M24))))</f>
        <v>#NUM!</v>
      </c>
      <c r="AT166" s="12" t="e">
        <f t="array" ref="AT166">IF(COUNTA($M$2:$M$138)&lt;ROW(N24),"",INDEX($AT$1:$AT$138,SMALL(IF($M$2:$M$138&lt;&gt;"",ROW($M$2:$M$138)),ROW(N24))))</f>
        <v>#NUM!</v>
      </c>
      <c r="AU166" s="12" t="e">
        <f t="array" ref="AU166">IF(COUNTA($M$2:$M$138)&lt;ROW(O24),"",INDEX($AU$1:$AU$138,SMALL(IF($M$2:$M$138&lt;&gt;"",ROW($M$2:$M$138)),ROW(O24))))</f>
        <v>#NUM!</v>
      </c>
    </row>
    <row r="167" spans="11:47" ht="12.75" customHeight="1" x14ac:dyDescent="0.15">
      <c r="K167" s="12" t="e">
        <f t="array" ref="K167">IF(COUNTA($M$2:$M$139)&lt;ROW(M25),"",INDEX($K$1:$K$139,SMALL(IF($M$2:$M$139&lt;&gt;"",ROW($M$2:$M$139)),ROW(M25))))</f>
        <v>#NUM!</v>
      </c>
      <c r="L167" s="12" t="e">
        <f t="array" ref="L167">IF(COUNTA($M$2:$M$139)&lt;ROW(M25),"",INDEX($L$1:$L$139,SMALL(IF($M$2:$M$139&lt;&gt;"",ROW($M$2:$M$139)),ROW(M25))))</f>
        <v>#NUM!</v>
      </c>
      <c r="M167" s="12" t="e">
        <f t="array" ref="M167">IF(COUNTA($M$2:$M$139)&lt;ROW(M25),"",INDEX($M$1:$M$139,SMALL(IF($M$2:$M$139&lt;&gt;"",ROW($M$2:$M$139)),ROW(M25))))</f>
        <v>#NUM!</v>
      </c>
      <c r="R167" s="12" t="e">
        <f t="array" ref="R167">IF(COUNTA($M$2:$M$139)&lt;ROW(M25),"",INDEX($R$1:$R$139,SMALL(IF($M$2:$M$139&lt;&gt;"",ROW($M$2:$M$139)),ROW(M25))))</f>
        <v>#NUM!</v>
      </c>
      <c r="S167" s="12" t="e">
        <f t="array" ref="S167">IF(COUNTA($M$2:$M$139)&lt;ROW(N25),"",INDEX($S$1:$S$139,SMALL(IF($M$2:$M$139&lt;&gt;"",ROW($M$2:$M$139)),ROW(N25))))</f>
        <v>#NUM!</v>
      </c>
      <c r="T167" s="12" t="e">
        <f t="array" ref="T167">IF(COUNTA($M$2:$M$139)&lt;ROW(O25),"",INDEX($T$1:$T$139,SMALL(IF($M$2:$M$139&lt;&gt;"",ROW($M$2:$M$139)),ROW(O25))))</f>
        <v>#NUM!</v>
      </c>
      <c r="U167" s="12" t="e">
        <f t="array" ref="U167">IF(COUNTA($M$2:$M$139)&lt;ROW(M25),"",INDEX($U$1:$U$139,SMALL(IF($M$2:$M$139&lt;&gt;"",ROW($M$2:$M$139)),ROW(M25))))</f>
        <v>#NUM!</v>
      </c>
      <c r="V167" s="12" t="e">
        <f t="array" ref="V167">IF(COUNTA($M$2:$M$139)&lt;ROW(M25),"",INDEX($V$1:$V$139,SMALL(IF($M$2:$M$139&lt;&gt;"",ROW($M$2:$M$139)),ROW(M25))))</f>
        <v>#NUM!</v>
      </c>
      <c r="W167" s="12" t="e">
        <f t="array" ref="W167">IF(COUNTA($M$2:$M$139)&lt;ROW(M25),"",INDEX($W$1:$W$139,SMALL(IF($M$2:$M$139&lt;&gt;"",ROW($M$2:$M$139)),ROW(M25))))</f>
        <v>#NUM!</v>
      </c>
      <c r="X167" s="12" t="e">
        <f t="array" ref="X167">IF(COUNTA($M$2:$M$139)&lt;ROW(M25),"",INDEX($X$1:$X$139,SMALL(IF($M$2:$M$139&lt;&gt;"",ROW($M$2:$M$139)),ROW(M25))))</f>
        <v>#NUM!</v>
      </c>
      <c r="Y167" s="12" t="e">
        <f t="array" ref="Y167">IF(COUNTA($M$2:$M$139)&lt;ROW(M25),"",INDEX($Y$1:$Y$139,SMALL(IF($M$2:$M$139&lt;&gt;"",ROW($M$2:$M$139)),ROW(M25))))</f>
        <v>#NUM!</v>
      </c>
      <c r="Z167" s="12" t="e">
        <f t="array" ref="Z167">IF(COUNTA($M$2:$M$139)&lt;ROW(M25),"",INDEX($Z$1:$Z$139,SMALL(IF($M$2:$M$139&lt;&gt;"",ROW($M$2:$M$139)),ROW(M25))))</f>
        <v>#NUM!</v>
      </c>
      <c r="AA167" s="12" t="e">
        <f t="array" ref="AA167">IF(COUNTA($M$2:$M$139)&lt;ROW(M25),"",INDEX($AA$1:$AA$139,SMALL(IF($M$2:$M$139&lt;&gt;"",ROW($M$2:$M$139)),ROW(M25))))</f>
        <v>#NUM!</v>
      </c>
      <c r="AB167" s="12" t="e">
        <f t="array" ref="AB167">IF(COUNTA($M$2:$M$139)&lt;ROW(M25),"",INDEX($AB$1:$AB$139,SMALL(IF($M$2:$M$139&lt;&gt;"",ROW($M$2:$M$139)),ROW(M25))))</f>
        <v>#NUM!</v>
      </c>
      <c r="AC167" s="12" t="e">
        <f t="array" ref="AC167">IF(COUNTA($M$2:$M$139)&lt;ROW(M25),"",INDEX($AC$1:$AC$139,SMALL(IF($M$2:$M$139&lt;&gt;"",ROW($M$2:$M$139)),ROW(M25))))</f>
        <v>#NUM!</v>
      </c>
      <c r="AD167" s="12" t="e">
        <f t="array" ref="AD167">IF(COUNTA($M$2:$M$139)&lt;ROW(M25),"",INDEX($AD$1:$AD$139,SMALL(IF($M$2:$M$139&lt;&gt;"",ROW($M$2:$M$139)),ROW(M25))))</f>
        <v>#NUM!</v>
      </c>
      <c r="AE167" s="12" t="e">
        <f t="array" ref="AE167">IF(COUNTA($M$2:$M$139)&lt;ROW(M25),"",INDEX($AE$1:$AE$139,SMALL(IF($M$2:$M$139&lt;&gt;"",ROW($M$2:$M$139)),ROW(M25))))</f>
        <v>#NUM!</v>
      </c>
      <c r="AF167" s="12" t="e">
        <f t="array" ref="AF167">IF(COUNTA($M$2:$M$139)&lt;ROW(M25),"",INDEX($AF$1:$AF$139,SMALL(IF($M$2:$M$139&lt;&gt;"",ROW($M$2:$M$139)),ROW(M25))))</f>
        <v>#NUM!</v>
      </c>
      <c r="AS167" s="12" t="e">
        <f t="array" ref="AS167">IF(COUNTA($M$2:$M$138)&lt;ROW(M25),"",INDEX($AS$1:$AS$138,SMALL(IF($M$2:$M$138&lt;&gt;"",ROW($M$2:$M$138)),ROW(M25))))</f>
        <v>#NUM!</v>
      </c>
      <c r="AT167" s="12" t="e">
        <f t="array" ref="AT167">IF(COUNTA($M$2:$M$138)&lt;ROW(N25),"",INDEX($AT$1:$AT$138,SMALL(IF($M$2:$M$138&lt;&gt;"",ROW($M$2:$M$138)),ROW(N25))))</f>
        <v>#NUM!</v>
      </c>
      <c r="AU167" s="12" t="e">
        <f t="array" ref="AU167">IF(COUNTA($M$2:$M$138)&lt;ROW(O25),"",INDEX($AU$1:$AU$138,SMALL(IF($M$2:$M$138&lt;&gt;"",ROW($M$2:$M$138)),ROW(O25))))</f>
        <v>#NUM!</v>
      </c>
    </row>
    <row r="168" spans="11:47" ht="12.75" customHeight="1" x14ac:dyDescent="0.15">
      <c r="K168" s="12" t="e">
        <f t="array" ref="K168">IF(COUNTA($M$2:$M$139)&lt;ROW(M26),"",INDEX($K$1:$K$139,SMALL(IF($M$2:$M$139&lt;&gt;"",ROW($M$2:$M$139)),ROW(M26))))</f>
        <v>#NUM!</v>
      </c>
      <c r="L168" s="12" t="e">
        <f t="array" ref="L168">IF(COUNTA($M$2:$M$139)&lt;ROW(M26),"",INDEX($L$1:$L$139,SMALL(IF($M$2:$M$139&lt;&gt;"",ROW($M$2:$M$139)),ROW(M26))))</f>
        <v>#NUM!</v>
      </c>
      <c r="M168" s="12" t="e">
        <f t="array" ref="M168">IF(COUNTA($M$2:$M$139)&lt;ROW(M26),"",INDEX($M$1:$M$139,SMALL(IF($M$2:$M$139&lt;&gt;"",ROW($M$2:$M$139)),ROW(M26))))</f>
        <v>#NUM!</v>
      </c>
      <c r="R168" s="12" t="e">
        <f t="array" ref="R168">IF(COUNTA($M$2:$M$139)&lt;ROW(M26),"",INDEX($R$1:$R$139,SMALL(IF($M$2:$M$139&lt;&gt;"",ROW($M$2:$M$139)),ROW(M26))))</f>
        <v>#NUM!</v>
      </c>
      <c r="S168" s="12" t="e">
        <f t="array" ref="S168">IF(COUNTA($M$2:$M$139)&lt;ROW(N26),"",INDEX($S$1:$S$139,SMALL(IF($M$2:$M$139&lt;&gt;"",ROW($M$2:$M$139)),ROW(N26))))</f>
        <v>#NUM!</v>
      </c>
      <c r="T168" s="12" t="e">
        <f t="array" ref="T168">IF(COUNTA($M$2:$M$139)&lt;ROW(O26),"",INDEX($T$1:$T$139,SMALL(IF($M$2:$M$139&lt;&gt;"",ROW($M$2:$M$139)),ROW(O26))))</f>
        <v>#NUM!</v>
      </c>
      <c r="U168" s="12" t="e">
        <f t="array" ref="U168">IF(COUNTA($M$2:$M$139)&lt;ROW(M26),"",INDEX($U$1:$U$139,SMALL(IF($M$2:$M$139&lt;&gt;"",ROW($M$2:$M$139)),ROW(M26))))</f>
        <v>#NUM!</v>
      </c>
      <c r="V168" s="12" t="e">
        <f t="array" ref="V168">IF(COUNTA($M$2:$M$139)&lt;ROW(M26),"",INDEX($V$1:$V$139,SMALL(IF($M$2:$M$139&lt;&gt;"",ROW($M$2:$M$139)),ROW(M26))))</f>
        <v>#NUM!</v>
      </c>
      <c r="W168" s="12" t="e">
        <f t="array" ref="W168">IF(COUNTA($M$2:$M$139)&lt;ROW(M26),"",INDEX($W$1:$W$139,SMALL(IF($M$2:$M$139&lt;&gt;"",ROW($M$2:$M$139)),ROW(M26))))</f>
        <v>#NUM!</v>
      </c>
      <c r="X168" s="12" t="e">
        <f t="array" ref="X168">IF(COUNTA($M$2:$M$139)&lt;ROW(M26),"",INDEX($X$1:$X$139,SMALL(IF($M$2:$M$139&lt;&gt;"",ROW($M$2:$M$139)),ROW(M26))))</f>
        <v>#NUM!</v>
      </c>
      <c r="Y168" s="12" t="e">
        <f t="array" ref="Y168">IF(COUNTA($M$2:$M$139)&lt;ROW(M26),"",INDEX($Y$1:$Y$139,SMALL(IF($M$2:$M$139&lt;&gt;"",ROW($M$2:$M$139)),ROW(M26))))</f>
        <v>#NUM!</v>
      </c>
      <c r="Z168" s="12" t="e">
        <f t="array" ref="Z168">IF(COUNTA($M$2:$M$139)&lt;ROW(M26),"",INDEX($Z$1:$Z$139,SMALL(IF($M$2:$M$139&lt;&gt;"",ROW($M$2:$M$139)),ROW(M26))))</f>
        <v>#NUM!</v>
      </c>
      <c r="AA168" s="12" t="e">
        <f t="array" ref="AA168">IF(COUNTA($M$2:$M$139)&lt;ROW(M26),"",INDEX($AA$1:$AA$139,SMALL(IF($M$2:$M$139&lt;&gt;"",ROW($M$2:$M$139)),ROW(M26))))</f>
        <v>#NUM!</v>
      </c>
      <c r="AB168" s="12" t="e">
        <f t="array" ref="AB168">IF(COUNTA($M$2:$M$139)&lt;ROW(M26),"",INDEX($AB$1:$AB$139,SMALL(IF($M$2:$M$139&lt;&gt;"",ROW($M$2:$M$139)),ROW(M26))))</f>
        <v>#NUM!</v>
      </c>
      <c r="AC168" s="12" t="e">
        <f t="array" ref="AC168">IF(COUNTA($M$2:$M$139)&lt;ROW(M26),"",INDEX($AC$1:$AC$139,SMALL(IF($M$2:$M$139&lt;&gt;"",ROW($M$2:$M$139)),ROW(M26))))</f>
        <v>#NUM!</v>
      </c>
      <c r="AD168" s="12" t="e">
        <f t="array" ref="AD168">IF(COUNTA($M$2:$M$139)&lt;ROW(M26),"",INDEX($AD$1:$AD$139,SMALL(IF($M$2:$M$139&lt;&gt;"",ROW($M$2:$M$139)),ROW(M26))))</f>
        <v>#NUM!</v>
      </c>
      <c r="AE168" s="12" t="e">
        <f t="array" ref="AE168">IF(COUNTA($M$2:$M$139)&lt;ROW(M26),"",INDEX($AE$1:$AE$139,SMALL(IF($M$2:$M$139&lt;&gt;"",ROW($M$2:$M$139)),ROW(M26))))</f>
        <v>#NUM!</v>
      </c>
      <c r="AF168" s="12" t="e">
        <f t="array" ref="AF168">IF(COUNTA($M$2:$M$139)&lt;ROW(M26),"",INDEX($AF$1:$AF$139,SMALL(IF($M$2:$M$139&lt;&gt;"",ROW($M$2:$M$139)),ROW(M26))))</f>
        <v>#NUM!</v>
      </c>
      <c r="AS168" s="12" t="e">
        <f t="array" ref="AS168">IF(COUNTA($M$2:$M$138)&lt;ROW(M26),"",INDEX($AS$1:$AS$138,SMALL(IF($M$2:$M$138&lt;&gt;"",ROW($M$2:$M$138)),ROW(M26))))</f>
        <v>#NUM!</v>
      </c>
      <c r="AT168" s="12" t="e">
        <f t="array" ref="AT168">IF(COUNTA($M$2:$M$138)&lt;ROW(N26),"",INDEX($AT$1:$AT$138,SMALL(IF($M$2:$M$138&lt;&gt;"",ROW($M$2:$M$138)),ROW(N26))))</f>
        <v>#NUM!</v>
      </c>
      <c r="AU168" s="12" t="e">
        <f t="array" ref="AU168">IF(COUNTA($M$2:$M$138)&lt;ROW(O26),"",INDEX($AU$1:$AU$138,SMALL(IF($M$2:$M$138&lt;&gt;"",ROW($M$2:$M$138)),ROW(O26))))</f>
        <v>#NUM!</v>
      </c>
    </row>
    <row r="169" spans="11:47" ht="12.75" customHeight="1" x14ac:dyDescent="0.15">
      <c r="K169" s="12" t="e">
        <f t="array" ref="K169">IF(COUNTA($M$2:$M$139)&lt;ROW(M27),"",INDEX($K$1:$K$139,SMALL(IF($M$2:$M$139&lt;&gt;"",ROW($M$2:$M$139)),ROW(M27))))</f>
        <v>#NUM!</v>
      </c>
      <c r="L169" s="12" t="e">
        <f t="array" ref="L169">IF(COUNTA($M$2:$M$139)&lt;ROW(M27),"",INDEX($L$1:$L$139,SMALL(IF($M$2:$M$139&lt;&gt;"",ROW($M$2:$M$139)),ROW(M27))))</f>
        <v>#NUM!</v>
      </c>
      <c r="M169" s="12" t="e">
        <f t="array" ref="M169">IF(COUNTA($M$2:$M$139)&lt;ROW(M27),"",INDEX($M$1:$M$139,SMALL(IF($M$2:$M$139&lt;&gt;"",ROW($M$2:$M$139)),ROW(M27))))</f>
        <v>#NUM!</v>
      </c>
      <c r="R169" s="12" t="e">
        <f t="array" ref="R169">IF(COUNTA($M$2:$M$139)&lt;ROW(M27),"",INDEX($R$1:$R$139,SMALL(IF($M$2:$M$139&lt;&gt;"",ROW($M$2:$M$139)),ROW(M27))))</f>
        <v>#NUM!</v>
      </c>
      <c r="S169" s="12" t="e">
        <f t="array" ref="S169">IF(COUNTA($M$2:$M$139)&lt;ROW(N27),"",INDEX($S$1:$S$139,SMALL(IF($M$2:$M$139&lt;&gt;"",ROW($M$2:$M$139)),ROW(N27))))</f>
        <v>#NUM!</v>
      </c>
      <c r="T169" s="12" t="e">
        <f t="array" ref="T169">IF(COUNTA($M$2:$M$139)&lt;ROW(O27),"",INDEX($T$1:$T$139,SMALL(IF($M$2:$M$139&lt;&gt;"",ROW($M$2:$M$139)),ROW(O27))))</f>
        <v>#NUM!</v>
      </c>
      <c r="U169" s="12" t="e">
        <f t="array" ref="U169">IF(COUNTA($M$2:$M$139)&lt;ROW(M27),"",INDEX($U$1:$U$139,SMALL(IF($M$2:$M$139&lt;&gt;"",ROW($M$2:$M$139)),ROW(M27))))</f>
        <v>#NUM!</v>
      </c>
      <c r="V169" s="12" t="e">
        <f t="array" ref="V169">IF(COUNTA($M$2:$M$139)&lt;ROW(M27),"",INDEX($V$1:$V$139,SMALL(IF($M$2:$M$139&lt;&gt;"",ROW($M$2:$M$139)),ROW(M27))))</f>
        <v>#NUM!</v>
      </c>
      <c r="W169" s="12" t="e">
        <f t="array" ref="W169">IF(COUNTA($M$2:$M$139)&lt;ROW(M27),"",INDEX($W$1:$W$139,SMALL(IF($M$2:$M$139&lt;&gt;"",ROW($M$2:$M$139)),ROW(M27))))</f>
        <v>#NUM!</v>
      </c>
      <c r="X169" s="12" t="e">
        <f t="array" ref="X169">IF(COUNTA($M$2:$M$139)&lt;ROW(M27),"",INDEX($X$1:$X$139,SMALL(IF($M$2:$M$139&lt;&gt;"",ROW($M$2:$M$139)),ROW(M27))))</f>
        <v>#NUM!</v>
      </c>
      <c r="Y169" s="12" t="e">
        <f t="array" ref="Y169">IF(COUNTA($M$2:$M$139)&lt;ROW(M27),"",INDEX($Y$1:$Y$139,SMALL(IF($M$2:$M$139&lt;&gt;"",ROW($M$2:$M$139)),ROW(M27))))</f>
        <v>#NUM!</v>
      </c>
      <c r="Z169" s="12" t="e">
        <f t="array" ref="Z169">IF(COUNTA($M$2:$M$139)&lt;ROW(M27),"",INDEX($Z$1:$Z$139,SMALL(IF($M$2:$M$139&lt;&gt;"",ROW($M$2:$M$139)),ROW(M27))))</f>
        <v>#NUM!</v>
      </c>
      <c r="AA169" s="12" t="e">
        <f t="array" ref="AA169">IF(COUNTA($M$2:$M$139)&lt;ROW(M27),"",INDEX($AA$1:$AA$139,SMALL(IF($M$2:$M$139&lt;&gt;"",ROW($M$2:$M$139)),ROW(M27))))</f>
        <v>#NUM!</v>
      </c>
      <c r="AB169" s="12" t="e">
        <f t="array" ref="AB169">IF(COUNTA($M$2:$M$139)&lt;ROW(M27),"",INDEX($AB$1:$AB$139,SMALL(IF($M$2:$M$139&lt;&gt;"",ROW($M$2:$M$139)),ROW(M27))))</f>
        <v>#NUM!</v>
      </c>
      <c r="AC169" s="12" t="e">
        <f t="array" ref="AC169">IF(COUNTA($M$2:$M$139)&lt;ROW(M27),"",INDEX($AC$1:$AC$139,SMALL(IF($M$2:$M$139&lt;&gt;"",ROW($M$2:$M$139)),ROW(M27))))</f>
        <v>#NUM!</v>
      </c>
      <c r="AD169" s="12" t="e">
        <f t="array" ref="AD169">IF(COUNTA($M$2:$M$139)&lt;ROW(M27),"",INDEX($AD$1:$AD$139,SMALL(IF($M$2:$M$139&lt;&gt;"",ROW($M$2:$M$139)),ROW(M27))))</f>
        <v>#NUM!</v>
      </c>
      <c r="AE169" s="12" t="e">
        <f t="array" ref="AE169">IF(COUNTA($M$2:$M$139)&lt;ROW(M27),"",INDEX($AE$1:$AE$139,SMALL(IF($M$2:$M$139&lt;&gt;"",ROW($M$2:$M$139)),ROW(M27))))</f>
        <v>#NUM!</v>
      </c>
      <c r="AF169" s="12" t="e">
        <f t="array" ref="AF169">IF(COUNTA($M$2:$M$139)&lt;ROW(M27),"",INDEX($AF$1:$AF$139,SMALL(IF($M$2:$M$139&lt;&gt;"",ROW($M$2:$M$139)),ROW(M27))))</f>
        <v>#NUM!</v>
      </c>
      <c r="AS169" s="12" t="e">
        <f t="array" ref="AS169">IF(COUNTA($M$2:$M$138)&lt;ROW(M27),"",INDEX($AS$1:$AS$138,SMALL(IF($M$2:$M$138&lt;&gt;"",ROW($M$2:$M$138)),ROW(M27))))</f>
        <v>#NUM!</v>
      </c>
      <c r="AT169" s="12" t="e">
        <f t="array" ref="AT169">IF(COUNTA($M$2:$M$138)&lt;ROW(N27),"",INDEX($AT$1:$AT$138,SMALL(IF($M$2:$M$138&lt;&gt;"",ROW($M$2:$M$138)),ROW(N27))))</f>
        <v>#NUM!</v>
      </c>
      <c r="AU169" s="12" t="e">
        <f t="array" ref="AU169">IF(COUNTA($M$2:$M$138)&lt;ROW(O27),"",INDEX($AU$1:$AU$138,SMALL(IF($M$2:$M$138&lt;&gt;"",ROW($M$2:$M$138)),ROW(O27))))</f>
        <v>#NUM!</v>
      </c>
    </row>
    <row r="170" spans="11:47" ht="12.75" customHeight="1" x14ac:dyDescent="0.15">
      <c r="K170" s="12" t="e">
        <f t="array" ref="K170">IF(COUNTA($M$2:$M$139)&lt;ROW(M28),"",INDEX($K$1:$K$139,SMALL(IF($M$2:$M$139&lt;&gt;"",ROW($M$2:$M$139)),ROW(M28))))</f>
        <v>#NUM!</v>
      </c>
      <c r="L170" s="12" t="e">
        <f t="array" ref="L170">IF(COUNTA($M$2:$M$139)&lt;ROW(M28),"",INDEX($L$1:$L$139,SMALL(IF($M$2:$M$139&lt;&gt;"",ROW($M$2:$M$139)),ROW(M28))))</f>
        <v>#NUM!</v>
      </c>
      <c r="M170" s="12" t="e">
        <f t="array" ref="M170">IF(COUNTA($M$2:$M$139)&lt;ROW(M28),"",INDEX($M$1:$M$139,SMALL(IF($M$2:$M$139&lt;&gt;"",ROW($M$2:$M$139)),ROW(M28))))</f>
        <v>#NUM!</v>
      </c>
      <c r="R170" s="12" t="e">
        <f t="array" ref="R170">IF(COUNTA($M$2:$M$139)&lt;ROW(M28),"",INDEX($R$1:$R$139,SMALL(IF($M$2:$M$139&lt;&gt;"",ROW($M$2:$M$139)),ROW(M28))))</f>
        <v>#NUM!</v>
      </c>
      <c r="S170" s="12" t="e">
        <f t="array" ref="S170">IF(COUNTA($M$2:$M$139)&lt;ROW(N28),"",INDEX($S$1:$S$139,SMALL(IF($M$2:$M$139&lt;&gt;"",ROW($M$2:$M$139)),ROW(N28))))</f>
        <v>#NUM!</v>
      </c>
      <c r="T170" s="12" t="e">
        <f t="array" ref="T170">IF(COUNTA($M$2:$M$139)&lt;ROW(O28),"",INDEX($T$1:$T$139,SMALL(IF($M$2:$M$139&lt;&gt;"",ROW($M$2:$M$139)),ROW(O28))))</f>
        <v>#NUM!</v>
      </c>
      <c r="U170" s="12" t="e">
        <f t="array" ref="U170">IF(COUNTA($M$2:$M$139)&lt;ROW(M28),"",INDEX($U$1:$U$139,SMALL(IF($M$2:$M$139&lt;&gt;"",ROW($M$2:$M$139)),ROW(M28))))</f>
        <v>#NUM!</v>
      </c>
      <c r="V170" s="12" t="e">
        <f t="array" ref="V170">IF(COUNTA($M$2:$M$139)&lt;ROW(M28),"",INDEX($V$1:$V$139,SMALL(IF($M$2:$M$139&lt;&gt;"",ROW($M$2:$M$139)),ROW(M28))))</f>
        <v>#NUM!</v>
      </c>
      <c r="W170" s="12" t="e">
        <f t="array" ref="W170">IF(COUNTA($M$2:$M$139)&lt;ROW(M28),"",INDEX($W$1:$W$139,SMALL(IF($M$2:$M$139&lt;&gt;"",ROW($M$2:$M$139)),ROW(M28))))</f>
        <v>#NUM!</v>
      </c>
      <c r="X170" s="12" t="e">
        <f t="array" ref="X170">IF(COUNTA($M$2:$M$139)&lt;ROW(M28),"",INDEX($X$1:$X$139,SMALL(IF($M$2:$M$139&lt;&gt;"",ROW($M$2:$M$139)),ROW(M28))))</f>
        <v>#NUM!</v>
      </c>
      <c r="Y170" s="12" t="e">
        <f t="array" ref="Y170">IF(COUNTA($M$2:$M$139)&lt;ROW(M28),"",INDEX($Y$1:$Y$139,SMALL(IF($M$2:$M$139&lt;&gt;"",ROW($M$2:$M$139)),ROW(M28))))</f>
        <v>#NUM!</v>
      </c>
      <c r="Z170" s="12" t="e">
        <f t="array" ref="Z170">IF(COUNTA($M$2:$M$139)&lt;ROW(M28),"",INDEX($Z$1:$Z$139,SMALL(IF($M$2:$M$139&lt;&gt;"",ROW($M$2:$M$139)),ROW(M28))))</f>
        <v>#NUM!</v>
      </c>
      <c r="AA170" s="12" t="e">
        <f t="array" ref="AA170">IF(COUNTA($M$2:$M$139)&lt;ROW(M28),"",INDEX($AA$1:$AA$139,SMALL(IF($M$2:$M$139&lt;&gt;"",ROW($M$2:$M$139)),ROW(M28))))</f>
        <v>#NUM!</v>
      </c>
      <c r="AB170" s="12" t="e">
        <f t="array" ref="AB170">IF(COUNTA($M$2:$M$139)&lt;ROW(M28),"",INDEX($AB$1:$AB$139,SMALL(IF($M$2:$M$139&lt;&gt;"",ROW($M$2:$M$139)),ROW(M28))))</f>
        <v>#NUM!</v>
      </c>
      <c r="AC170" s="12" t="e">
        <f t="array" ref="AC170">IF(COUNTA($M$2:$M$139)&lt;ROW(M28),"",INDEX($AC$1:$AC$139,SMALL(IF($M$2:$M$139&lt;&gt;"",ROW($M$2:$M$139)),ROW(M28))))</f>
        <v>#NUM!</v>
      </c>
      <c r="AD170" s="12" t="e">
        <f t="array" ref="AD170">IF(COUNTA($M$2:$M$139)&lt;ROW(M28),"",INDEX($AD$1:$AD$139,SMALL(IF($M$2:$M$139&lt;&gt;"",ROW($M$2:$M$139)),ROW(M28))))</f>
        <v>#NUM!</v>
      </c>
      <c r="AE170" s="12" t="e">
        <f t="array" ref="AE170">IF(COUNTA($M$2:$M$139)&lt;ROW(M28),"",INDEX($AE$1:$AE$139,SMALL(IF($M$2:$M$139&lt;&gt;"",ROW($M$2:$M$139)),ROW(M28))))</f>
        <v>#NUM!</v>
      </c>
      <c r="AF170" s="12" t="e">
        <f t="array" ref="AF170">IF(COUNTA($M$2:$M$139)&lt;ROW(M28),"",INDEX($AF$1:$AF$139,SMALL(IF($M$2:$M$139&lt;&gt;"",ROW($M$2:$M$139)),ROW(M28))))</f>
        <v>#NUM!</v>
      </c>
      <c r="AS170" s="12" t="e">
        <f t="array" ref="AS170">IF(COUNTA($M$2:$M$138)&lt;ROW(M28),"",INDEX($AS$1:$AS$138,SMALL(IF($M$2:$M$138&lt;&gt;"",ROW($M$2:$M$138)),ROW(M28))))</f>
        <v>#NUM!</v>
      </c>
      <c r="AT170" s="12" t="e">
        <f t="array" ref="AT170">IF(COUNTA($M$2:$M$138)&lt;ROW(N28),"",INDEX($AT$1:$AT$138,SMALL(IF($M$2:$M$138&lt;&gt;"",ROW($M$2:$M$138)),ROW(N28))))</f>
        <v>#NUM!</v>
      </c>
      <c r="AU170" s="12" t="e">
        <f t="array" ref="AU170">IF(COUNTA($M$2:$M$138)&lt;ROW(O28),"",INDEX($AU$1:$AU$138,SMALL(IF($M$2:$M$138&lt;&gt;"",ROW($M$2:$M$138)),ROW(O28))))</f>
        <v>#NUM!</v>
      </c>
    </row>
    <row r="171" spans="11:47" ht="12.75" customHeight="1" x14ac:dyDescent="0.15">
      <c r="K171" s="12" t="e">
        <f t="array" ref="K171">IF(COUNTA($M$2:$M$139)&lt;ROW(M29),"",INDEX($K$1:$K$139,SMALL(IF($M$2:$M$139&lt;&gt;"",ROW($M$2:$M$139)),ROW(M29))))</f>
        <v>#NUM!</v>
      </c>
      <c r="L171" s="12" t="e">
        <f t="array" ref="L171">IF(COUNTA($M$2:$M$139)&lt;ROW(M29),"",INDEX($L$1:$L$139,SMALL(IF($M$2:$M$139&lt;&gt;"",ROW($M$2:$M$139)),ROW(M29))))</f>
        <v>#NUM!</v>
      </c>
      <c r="M171" s="12" t="e">
        <f t="array" ref="M171">IF(COUNTA($M$2:$M$139)&lt;ROW(M29),"",INDEX($M$1:$M$139,SMALL(IF($M$2:$M$139&lt;&gt;"",ROW($M$2:$M$139)),ROW(M29))))</f>
        <v>#NUM!</v>
      </c>
      <c r="R171" s="12" t="e">
        <f t="array" ref="R171">IF(COUNTA($M$2:$M$139)&lt;ROW(M29),"",INDEX($R$1:$R$139,SMALL(IF($M$2:$M$139&lt;&gt;"",ROW($M$2:$M$139)),ROW(M29))))</f>
        <v>#NUM!</v>
      </c>
      <c r="S171" s="12" t="e">
        <f t="array" ref="S171">IF(COUNTA($M$2:$M$139)&lt;ROW(N29),"",INDEX($S$1:$S$139,SMALL(IF($M$2:$M$139&lt;&gt;"",ROW($M$2:$M$139)),ROW(N29))))</f>
        <v>#NUM!</v>
      </c>
      <c r="T171" s="12" t="e">
        <f t="array" ref="T171">IF(COUNTA($M$2:$M$139)&lt;ROW(O29),"",INDEX($T$1:$T$139,SMALL(IF($M$2:$M$139&lt;&gt;"",ROW($M$2:$M$139)),ROW(O29))))</f>
        <v>#NUM!</v>
      </c>
      <c r="U171" s="12" t="e">
        <f t="array" ref="U171">IF(COUNTA($M$2:$M$139)&lt;ROW(M29),"",INDEX($U$1:$U$139,SMALL(IF($M$2:$M$139&lt;&gt;"",ROW($M$2:$M$139)),ROW(M29))))</f>
        <v>#NUM!</v>
      </c>
      <c r="V171" s="12" t="e">
        <f t="array" ref="V171">IF(COUNTA($M$2:$M$139)&lt;ROW(M29),"",INDEX($V$1:$V$139,SMALL(IF($M$2:$M$139&lt;&gt;"",ROW($M$2:$M$139)),ROW(M29))))</f>
        <v>#NUM!</v>
      </c>
      <c r="W171" s="12" t="e">
        <f t="array" ref="W171">IF(COUNTA($M$2:$M$139)&lt;ROW(M29),"",INDEX($W$1:$W$139,SMALL(IF($M$2:$M$139&lt;&gt;"",ROW($M$2:$M$139)),ROW(M29))))</f>
        <v>#NUM!</v>
      </c>
      <c r="X171" s="12" t="e">
        <f t="array" ref="X171">IF(COUNTA($M$2:$M$139)&lt;ROW(M29),"",INDEX($X$1:$X$139,SMALL(IF($M$2:$M$139&lt;&gt;"",ROW($M$2:$M$139)),ROW(M29))))</f>
        <v>#NUM!</v>
      </c>
      <c r="Y171" s="12" t="e">
        <f t="array" ref="Y171">IF(COUNTA($M$2:$M$139)&lt;ROW(M29),"",INDEX($Y$1:$Y$139,SMALL(IF($M$2:$M$139&lt;&gt;"",ROW($M$2:$M$139)),ROW(M29))))</f>
        <v>#NUM!</v>
      </c>
      <c r="Z171" s="12" t="e">
        <f t="array" ref="Z171">IF(COUNTA($M$2:$M$139)&lt;ROW(M29),"",INDEX($Z$1:$Z$139,SMALL(IF($M$2:$M$139&lt;&gt;"",ROW($M$2:$M$139)),ROW(M29))))</f>
        <v>#NUM!</v>
      </c>
      <c r="AA171" s="12" t="e">
        <f t="array" ref="AA171">IF(COUNTA($M$2:$M$139)&lt;ROW(M29),"",INDEX($AA$1:$AA$139,SMALL(IF($M$2:$M$139&lt;&gt;"",ROW($M$2:$M$139)),ROW(M29))))</f>
        <v>#NUM!</v>
      </c>
      <c r="AB171" s="12" t="e">
        <f t="array" ref="AB171">IF(COUNTA($M$2:$M$139)&lt;ROW(M29),"",INDEX($AB$1:$AB$139,SMALL(IF($M$2:$M$139&lt;&gt;"",ROW($M$2:$M$139)),ROW(M29))))</f>
        <v>#NUM!</v>
      </c>
      <c r="AC171" s="12" t="e">
        <f t="array" ref="AC171">IF(COUNTA($M$2:$M$139)&lt;ROW(M29),"",INDEX($AC$1:$AC$139,SMALL(IF($M$2:$M$139&lt;&gt;"",ROW($M$2:$M$139)),ROW(M29))))</f>
        <v>#NUM!</v>
      </c>
      <c r="AD171" s="12" t="e">
        <f t="array" ref="AD171">IF(COUNTA($M$2:$M$139)&lt;ROW(M29),"",INDEX($AD$1:$AD$139,SMALL(IF($M$2:$M$139&lt;&gt;"",ROW($M$2:$M$139)),ROW(M29))))</f>
        <v>#NUM!</v>
      </c>
      <c r="AE171" s="12" t="e">
        <f t="array" ref="AE171">IF(COUNTA($M$2:$M$139)&lt;ROW(M29),"",INDEX($AE$1:$AE$139,SMALL(IF($M$2:$M$139&lt;&gt;"",ROW($M$2:$M$139)),ROW(M29))))</f>
        <v>#NUM!</v>
      </c>
      <c r="AF171" s="12" t="e">
        <f t="array" ref="AF171">IF(COUNTA($M$2:$M$139)&lt;ROW(M29),"",INDEX($AF$1:$AF$139,SMALL(IF($M$2:$M$139&lt;&gt;"",ROW($M$2:$M$139)),ROW(M29))))</f>
        <v>#NUM!</v>
      </c>
      <c r="AS171" s="12" t="e">
        <f t="array" ref="AS171">IF(COUNTA($M$2:$M$138)&lt;ROW(M29),"",INDEX($AS$1:$AS$138,SMALL(IF($M$2:$M$138&lt;&gt;"",ROW($M$2:$M$138)),ROW(M29))))</f>
        <v>#NUM!</v>
      </c>
      <c r="AT171" s="12" t="e">
        <f t="array" ref="AT171">IF(COUNTA($M$2:$M$138)&lt;ROW(N29),"",INDEX($AT$1:$AT$138,SMALL(IF($M$2:$M$138&lt;&gt;"",ROW($M$2:$M$138)),ROW(N29))))</f>
        <v>#NUM!</v>
      </c>
      <c r="AU171" s="12" t="e">
        <f t="array" ref="AU171">IF(COUNTA($M$2:$M$138)&lt;ROW(O29),"",INDEX($AU$1:$AU$138,SMALL(IF($M$2:$M$138&lt;&gt;"",ROW($M$2:$M$138)),ROW(O29))))</f>
        <v>#NUM!</v>
      </c>
    </row>
    <row r="172" spans="11:47" ht="12.75" customHeight="1" x14ac:dyDescent="0.15">
      <c r="K172" s="12" t="e">
        <f t="array" ref="K172">IF(COUNTA($M$2:$M$139)&lt;ROW(M30),"",INDEX($K$1:$K$139,SMALL(IF($M$2:$M$139&lt;&gt;"",ROW($M$2:$M$139)),ROW(M30))))</f>
        <v>#NUM!</v>
      </c>
      <c r="L172" s="12" t="e">
        <f t="array" ref="L172">IF(COUNTA($M$2:$M$139)&lt;ROW(M30),"",INDEX($L$1:$L$139,SMALL(IF($M$2:$M$139&lt;&gt;"",ROW($M$2:$M$139)),ROW(M30))))</f>
        <v>#NUM!</v>
      </c>
      <c r="M172" s="12" t="e">
        <f t="array" ref="M172">IF(COUNTA($M$2:$M$139)&lt;ROW(M30),"",INDEX($M$1:$M$139,SMALL(IF($M$2:$M$139&lt;&gt;"",ROW($M$2:$M$139)),ROW(M30))))</f>
        <v>#NUM!</v>
      </c>
      <c r="R172" s="12" t="e">
        <f t="array" ref="R172">IF(COUNTA($M$2:$M$139)&lt;ROW(M30),"",INDEX($R$1:$R$139,SMALL(IF($M$2:$M$139&lt;&gt;"",ROW($M$2:$M$139)),ROW(M30))))</f>
        <v>#NUM!</v>
      </c>
      <c r="S172" s="12" t="e">
        <f t="array" ref="S172">IF(COUNTA($M$2:$M$139)&lt;ROW(N30),"",INDEX($S$1:$S$139,SMALL(IF($M$2:$M$139&lt;&gt;"",ROW($M$2:$M$139)),ROW(N30))))</f>
        <v>#NUM!</v>
      </c>
      <c r="T172" s="12" t="e">
        <f t="array" ref="T172">IF(COUNTA($M$2:$M$139)&lt;ROW(O30),"",INDEX($T$1:$T$139,SMALL(IF($M$2:$M$139&lt;&gt;"",ROW($M$2:$M$139)),ROW(O30))))</f>
        <v>#NUM!</v>
      </c>
      <c r="U172" s="12" t="e">
        <f t="array" ref="U172">IF(COUNTA($M$2:$M$139)&lt;ROW(M30),"",INDEX($U$1:$U$139,SMALL(IF($M$2:$M$139&lt;&gt;"",ROW($M$2:$M$139)),ROW(M30))))</f>
        <v>#NUM!</v>
      </c>
      <c r="V172" s="12" t="e">
        <f t="array" ref="V172">IF(COUNTA($M$2:$M$139)&lt;ROW(M30),"",INDEX($V$1:$V$139,SMALL(IF($M$2:$M$139&lt;&gt;"",ROW($M$2:$M$139)),ROW(M30))))</f>
        <v>#NUM!</v>
      </c>
      <c r="W172" s="12" t="e">
        <f t="array" ref="W172">IF(COUNTA($M$2:$M$139)&lt;ROW(M30),"",INDEX($W$1:$W$139,SMALL(IF($M$2:$M$139&lt;&gt;"",ROW($M$2:$M$139)),ROW(M30))))</f>
        <v>#NUM!</v>
      </c>
      <c r="X172" s="12" t="e">
        <f t="array" ref="X172">IF(COUNTA($M$2:$M$139)&lt;ROW(M30),"",INDEX($X$1:$X$139,SMALL(IF($M$2:$M$139&lt;&gt;"",ROW($M$2:$M$139)),ROW(M30))))</f>
        <v>#NUM!</v>
      </c>
      <c r="Y172" s="12" t="e">
        <f t="array" ref="Y172">IF(COUNTA($M$2:$M$139)&lt;ROW(M30),"",INDEX($Y$1:$Y$139,SMALL(IF($M$2:$M$139&lt;&gt;"",ROW($M$2:$M$139)),ROW(M30))))</f>
        <v>#NUM!</v>
      </c>
      <c r="Z172" s="12" t="e">
        <f t="array" ref="Z172">IF(COUNTA($M$2:$M$139)&lt;ROW(M30),"",INDEX($Z$1:$Z$139,SMALL(IF($M$2:$M$139&lt;&gt;"",ROW($M$2:$M$139)),ROW(M30))))</f>
        <v>#NUM!</v>
      </c>
      <c r="AA172" s="12" t="e">
        <f t="array" ref="AA172">IF(COUNTA($M$2:$M$139)&lt;ROW(M30),"",INDEX($AA$1:$AA$139,SMALL(IF($M$2:$M$139&lt;&gt;"",ROW($M$2:$M$139)),ROW(M30))))</f>
        <v>#NUM!</v>
      </c>
      <c r="AB172" s="12" t="e">
        <f t="array" ref="AB172">IF(COUNTA($M$2:$M$139)&lt;ROW(M30),"",INDEX($AB$1:$AB$139,SMALL(IF($M$2:$M$139&lt;&gt;"",ROW($M$2:$M$139)),ROW(M30))))</f>
        <v>#NUM!</v>
      </c>
      <c r="AC172" s="12" t="e">
        <f t="array" ref="AC172">IF(COUNTA($M$2:$M$139)&lt;ROW(M30),"",INDEX($AC$1:$AC$139,SMALL(IF($M$2:$M$139&lt;&gt;"",ROW($M$2:$M$139)),ROW(M30))))</f>
        <v>#NUM!</v>
      </c>
      <c r="AD172" s="12" t="e">
        <f t="array" ref="AD172">IF(COUNTA($M$2:$M$139)&lt;ROW(M30),"",INDEX($AD$1:$AD$139,SMALL(IF($M$2:$M$139&lt;&gt;"",ROW($M$2:$M$139)),ROW(M30))))</f>
        <v>#NUM!</v>
      </c>
      <c r="AE172" s="12" t="e">
        <f t="array" ref="AE172">IF(COUNTA($M$2:$M$139)&lt;ROW(M30),"",INDEX($AE$1:$AE$139,SMALL(IF($M$2:$M$139&lt;&gt;"",ROW($M$2:$M$139)),ROW(M30))))</f>
        <v>#NUM!</v>
      </c>
      <c r="AF172" s="12" t="e">
        <f t="array" ref="AF172">IF(COUNTA($M$2:$M$139)&lt;ROW(M30),"",INDEX($AF$1:$AF$139,SMALL(IF($M$2:$M$139&lt;&gt;"",ROW($M$2:$M$139)),ROW(M30))))</f>
        <v>#NUM!</v>
      </c>
      <c r="AS172" s="12" t="e">
        <f t="array" ref="AS172">IF(COUNTA($M$2:$M$138)&lt;ROW(M30),"",INDEX($AS$1:$AS$138,SMALL(IF($M$2:$M$138&lt;&gt;"",ROW($M$2:$M$138)),ROW(M30))))</f>
        <v>#NUM!</v>
      </c>
      <c r="AT172" s="12" t="e">
        <f t="array" ref="AT172">IF(COUNTA($M$2:$M$138)&lt;ROW(N30),"",INDEX($AT$1:$AT$138,SMALL(IF($M$2:$M$138&lt;&gt;"",ROW($M$2:$M$138)),ROW(N30))))</f>
        <v>#NUM!</v>
      </c>
      <c r="AU172" s="12" t="e">
        <f t="array" ref="AU172">IF(COUNTA($M$2:$M$138)&lt;ROW(O30),"",INDEX($AU$1:$AU$138,SMALL(IF($M$2:$M$138&lt;&gt;"",ROW($M$2:$M$138)),ROW(O30))))</f>
        <v>#NUM!</v>
      </c>
    </row>
    <row r="173" spans="11:47" ht="12.75" customHeight="1" x14ac:dyDescent="0.15">
      <c r="K173" s="12" t="e">
        <f t="array" ref="K173">IF(COUNTA($M$2:$M$139)&lt;ROW(M31),"",INDEX($K$1:$K$139,SMALL(IF($M$2:$M$139&lt;&gt;"",ROW($M$2:$M$139)),ROW(M31))))</f>
        <v>#NUM!</v>
      </c>
      <c r="L173" s="12" t="e">
        <f t="array" ref="L173">IF(COUNTA($M$2:$M$139)&lt;ROW(M31),"",INDEX($L$1:$L$139,SMALL(IF($M$2:$M$139&lt;&gt;"",ROW($M$2:$M$139)),ROW(M31))))</f>
        <v>#NUM!</v>
      </c>
      <c r="M173" s="12" t="e">
        <f t="array" ref="M173">IF(COUNTA($M$2:$M$139)&lt;ROW(M31),"",INDEX($M$1:$M$139,SMALL(IF($M$2:$M$139&lt;&gt;"",ROW($M$2:$M$139)),ROW(M31))))</f>
        <v>#NUM!</v>
      </c>
      <c r="R173" s="12" t="e">
        <f t="array" ref="R173">IF(COUNTA($M$2:$M$139)&lt;ROW(M31),"",INDEX($R$1:$R$139,SMALL(IF($M$2:$M$139&lt;&gt;"",ROW($M$2:$M$139)),ROW(M31))))</f>
        <v>#NUM!</v>
      </c>
      <c r="S173" s="12" t="e">
        <f t="array" ref="S173">IF(COUNTA($M$2:$M$139)&lt;ROW(N31),"",INDEX($S$1:$S$139,SMALL(IF($M$2:$M$139&lt;&gt;"",ROW($M$2:$M$139)),ROW(N31))))</f>
        <v>#NUM!</v>
      </c>
      <c r="T173" s="12" t="e">
        <f t="array" ref="T173">IF(COUNTA($M$2:$M$139)&lt;ROW(O31),"",INDEX($T$1:$T$139,SMALL(IF($M$2:$M$139&lt;&gt;"",ROW($M$2:$M$139)),ROW(O31))))</f>
        <v>#NUM!</v>
      </c>
      <c r="U173" s="12" t="e">
        <f t="array" ref="U173">IF(COUNTA($M$2:$M$139)&lt;ROW(M31),"",INDEX($U$1:$U$139,SMALL(IF($M$2:$M$139&lt;&gt;"",ROW($M$2:$M$139)),ROW(M31))))</f>
        <v>#NUM!</v>
      </c>
      <c r="V173" s="12" t="e">
        <f t="array" ref="V173">IF(COUNTA($M$2:$M$139)&lt;ROW(M31),"",INDEX($V$1:$V$139,SMALL(IF($M$2:$M$139&lt;&gt;"",ROW($M$2:$M$139)),ROW(M31))))</f>
        <v>#NUM!</v>
      </c>
      <c r="W173" s="12" t="e">
        <f t="array" ref="W173">IF(COUNTA($M$2:$M$139)&lt;ROW(M31),"",INDEX($W$1:$W$139,SMALL(IF($M$2:$M$139&lt;&gt;"",ROW($M$2:$M$139)),ROW(M31))))</f>
        <v>#NUM!</v>
      </c>
      <c r="X173" s="12" t="e">
        <f t="array" ref="X173">IF(COUNTA($M$2:$M$139)&lt;ROW(M31),"",INDEX($X$1:$X$139,SMALL(IF($M$2:$M$139&lt;&gt;"",ROW($M$2:$M$139)),ROW(M31))))</f>
        <v>#NUM!</v>
      </c>
      <c r="Y173" s="12" t="e">
        <f t="array" ref="Y173">IF(COUNTA($M$2:$M$139)&lt;ROW(M31),"",INDEX($Y$1:$Y$139,SMALL(IF($M$2:$M$139&lt;&gt;"",ROW($M$2:$M$139)),ROW(M31))))</f>
        <v>#NUM!</v>
      </c>
      <c r="Z173" s="12" t="e">
        <f t="array" ref="Z173">IF(COUNTA($M$2:$M$139)&lt;ROW(M31),"",INDEX($Z$1:$Z$139,SMALL(IF($M$2:$M$139&lt;&gt;"",ROW($M$2:$M$139)),ROW(M31))))</f>
        <v>#NUM!</v>
      </c>
      <c r="AA173" s="12" t="e">
        <f t="array" ref="AA173">IF(COUNTA($M$2:$M$139)&lt;ROW(M31),"",INDEX($AA$1:$AA$139,SMALL(IF($M$2:$M$139&lt;&gt;"",ROW($M$2:$M$139)),ROW(M31))))</f>
        <v>#NUM!</v>
      </c>
      <c r="AB173" s="12" t="e">
        <f t="array" ref="AB173">IF(COUNTA($M$2:$M$139)&lt;ROW(M31),"",INDEX($AB$1:$AB$139,SMALL(IF($M$2:$M$139&lt;&gt;"",ROW($M$2:$M$139)),ROW(M31))))</f>
        <v>#NUM!</v>
      </c>
      <c r="AC173" s="12" t="e">
        <f t="array" ref="AC173">IF(COUNTA($M$2:$M$139)&lt;ROW(M31),"",INDEX($AC$1:$AC$139,SMALL(IF($M$2:$M$139&lt;&gt;"",ROW($M$2:$M$139)),ROW(M31))))</f>
        <v>#NUM!</v>
      </c>
      <c r="AD173" s="12" t="e">
        <f t="array" ref="AD173">IF(COUNTA($M$2:$M$139)&lt;ROW(M31),"",INDEX($AD$1:$AD$139,SMALL(IF($M$2:$M$139&lt;&gt;"",ROW($M$2:$M$139)),ROW(M31))))</f>
        <v>#NUM!</v>
      </c>
      <c r="AE173" s="12" t="e">
        <f t="array" ref="AE173">IF(COUNTA($M$2:$M$139)&lt;ROW(M31),"",INDEX($AE$1:$AE$139,SMALL(IF($M$2:$M$139&lt;&gt;"",ROW($M$2:$M$139)),ROW(M31))))</f>
        <v>#NUM!</v>
      </c>
      <c r="AF173" s="12" t="e">
        <f t="array" ref="AF173">IF(COUNTA($M$2:$M$139)&lt;ROW(M31),"",INDEX($AF$1:$AF$139,SMALL(IF($M$2:$M$139&lt;&gt;"",ROW($M$2:$M$139)),ROW(M31))))</f>
        <v>#NUM!</v>
      </c>
      <c r="AS173" s="12" t="e">
        <f t="array" ref="AS173">IF(COUNTA($M$2:$M$138)&lt;ROW(M31),"",INDEX($AS$1:$AS$138,SMALL(IF($M$2:$M$138&lt;&gt;"",ROW($M$2:$M$138)),ROW(M31))))</f>
        <v>#NUM!</v>
      </c>
      <c r="AT173" s="12" t="e">
        <f t="array" ref="AT173">IF(COUNTA($M$2:$M$138)&lt;ROW(N31),"",INDEX($AT$1:$AT$138,SMALL(IF($M$2:$M$138&lt;&gt;"",ROW($M$2:$M$138)),ROW(N31))))</f>
        <v>#NUM!</v>
      </c>
      <c r="AU173" s="12" t="e">
        <f t="array" ref="AU173">IF(COUNTA($M$2:$M$138)&lt;ROW(O31),"",INDEX($AU$1:$AU$138,SMALL(IF($M$2:$M$138&lt;&gt;"",ROW($M$2:$M$138)),ROW(O31))))</f>
        <v>#NUM!</v>
      </c>
    </row>
    <row r="174" spans="11:47" ht="12.75" customHeight="1" x14ac:dyDescent="0.15">
      <c r="K174" s="12" t="e">
        <f t="array" ref="K174">IF(COUNTA($M$2:$M$139)&lt;ROW(M32),"",INDEX($K$1:$K$139,SMALL(IF($M$2:$M$139&lt;&gt;"",ROW($M$2:$M$139)),ROW(M32))))</f>
        <v>#NUM!</v>
      </c>
      <c r="L174" s="12" t="e">
        <f t="array" ref="L174">IF(COUNTA($M$2:$M$139)&lt;ROW(M32),"",INDEX($L$1:$L$139,SMALL(IF($M$2:$M$139&lt;&gt;"",ROW($M$2:$M$139)),ROW(M32))))</f>
        <v>#NUM!</v>
      </c>
      <c r="M174" s="12" t="e">
        <f t="array" ref="M174">IF(COUNTA($M$2:$M$139)&lt;ROW(M32),"",INDEX($M$1:$M$139,SMALL(IF($M$2:$M$139&lt;&gt;"",ROW($M$2:$M$139)),ROW(M32))))</f>
        <v>#NUM!</v>
      </c>
      <c r="R174" s="12" t="e">
        <f t="array" ref="R174">IF(COUNTA($M$2:$M$139)&lt;ROW(M32),"",INDEX($R$1:$R$139,SMALL(IF($M$2:$M$139&lt;&gt;"",ROW($M$2:$M$139)),ROW(M32))))</f>
        <v>#NUM!</v>
      </c>
      <c r="S174" s="12" t="e">
        <f t="array" ref="S174">IF(COUNTA($M$2:$M$139)&lt;ROW(N32),"",INDEX($S$1:$S$139,SMALL(IF($M$2:$M$139&lt;&gt;"",ROW($M$2:$M$139)),ROW(N32))))</f>
        <v>#NUM!</v>
      </c>
      <c r="T174" s="12" t="e">
        <f t="array" ref="T174">IF(COUNTA($M$2:$M$139)&lt;ROW(O32),"",INDEX($T$1:$T$139,SMALL(IF($M$2:$M$139&lt;&gt;"",ROW($M$2:$M$139)),ROW(O32))))</f>
        <v>#NUM!</v>
      </c>
      <c r="U174" s="12" t="e">
        <f t="array" ref="U174">IF(COUNTA($M$2:$M$139)&lt;ROW(M32),"",INDEX($U$1:$U$139,SMALL(IF($M$2:$M$139&lt;&gt;"",ROW($M$2:$M$139)),ROW(M32))))</f>
        <v>#NUM!</v>
      </c>
      <c r="V174" s="12" t="e">
        <f t="array" ref="V174">IF(COUNTA($M$2:$M$139)&lt;ROW(M32),"",INDEX($V$1:$V$139,SMALL(IF($M$2:$M$139&lt;&gt;"",ROW($M$2:$M$139)),ROW(M32))))</f>
        <v>#NUM!</v>
      </c>
      <c r="W174" s="12" t="e">
        <f t="array" ref="W174">IF(COUNTA($M$2:$M$139)&lt;ROW(M32),"",INDEX($W$1:$W$139,SMALL(IF($M$2:$M$139&lt;&gt;"",ROW($M$2:$M$139)),ROW(M32))))</f>
        <v>#NUM!</v>
      </c>
      <c r="X174" s="12" t="e">
        <f t="array" ref="X174">IF(COUNTA($M$2:$M$139)&lt;ROW(M32),"",INDEX($X$1:$X$139,SMALL(IF($M$2:$M$139&lt;&gt;"",ROW($M$2:$M$139)),ROW(M32))))</f>
        <v>#NUM!</v>
      </c>
      <c r="Y174" s="12" t="e">
        <f t="array" ref="Y174">IF(COUNTA($M$2:$M$139)&lt;ROW(M32),"",INDEX($Y$1:$Y$139,SMALL(IF($M$2:$M$139&lt;&gt;"",ROW($M$2:$M$139)),ROW(M32))))</f>
        <v>#NUM!</v>
      </c>
      <c r="Z174" s="12" t="e">
        <f t="array" ref="Z174">IF(COUNTA($M$2:$M$139)&lt;ROW(M32),"",INDEX($Z$1:$Z$139,SMALL(IF($M$2:$M$139&lt;&gt;"",ROW($M$2:$M$139)),ROW(M32))))</f>
        <v>#NUM!</v>
      </c>
      <c r="AA174" s="12" t="e">
        <f t="array" ref="AA174">IF(COUNTA($M$2:$M$139)&lt;ROW(M32),"",INDEX($AA$1:$AA$139,SMALL(IF($M$2:$M$139&lt;&gt;"",ROW($M$2:$M$139)),ROW(M32))))</f>
        <v>#NUM!</v>
      </c>
      <c r="AB174" s="12" t="e">
        <f t="array" ref="AB174">IF(COUNTA($M$2:$M$139)&lt;ROW(M32),"",INDEX($AB$1:$AB$139,SMALL(IF($M$2:$M$139&lt;&gt;"",ROW($M$2:$M$139)),ROW(M32))))</f>
        <v>#NUM!</v>
      </c>
      <c r="AC174" s="12" t="e">
        <f t="array" ref="AC174">IF(COUNTA($M$2:$M$139)&lt;ROW(M32),"",INDEX($AC$1:$AC$139,SMALL(IF($M$2:$M$139&lt;&gt;"",ROW($M$2:$M$139)),ROW(M32))))</f>
        <v>#NUM!</v>
      </c>
      <c r="AD174" s="12" t="e">
        <f t="array" ref="AD174">IF(COUNTA($M$2:$M$139)&lt;ROW(M32),"",INDEX($AD$1:$AD$139,SMALL(IF($M$2:$M$139&lt;&gt;"",ROW($M$2:$M$139)),ROW(M32))))</f>
        <v>#NUM!</v>
      </c>
      <c r="AE174" s="12" t="e">
        <f t="array" ref="AE174">IF(COUNTA($M$2:$M$139)&lt;ROW(M32),"",INDEX($AE$1:$AE$139,SMALL(IF($M$2:$M$139&lt;&gt;"",ROW($M$2:$M$139)),ROW(M32))))</f>
        <v>#NUM!</v>
      </c>
      <c r="AF174" s="12" t="e">
        <f t="array" ref="AF174">IF(COUNTA($M$2:$M$139)&lt;ROW(M32),"",INDEX($AF$1:$AF$139,SMALL(IF($M$2:$M$139&lt;&gt;"",ROW($M$2:$M$139)),ROW(M32))))</f>
        <v>#NUM!</v>
      </c>
      <c r="AS174" s="12" t="e">
        <f t="array" ref="AS174">IF(COUNTA($M$2:$M$138)&lt;ROW(M32),"",INDEX($AS$1:$AS$138,SMALL(IF($M$2:$M$138&lt;&gt;"",ROW($M$2:$M$138)),ROW(M32))))</f>
        <v>#NUM!</v>
      </c>
      <c r="AT174" s="12" t="e">
        <f t="array" ref="AT174">IF(COUNTA($M$2:$M$138)&lt;ROW(N32),"",INDEX($AT$1:$AT$138,SMALL(IF($M$2:$M$138&lt;&gt;"",ROW($M$2:$M$138)),ROW(N32))))</f>
        <v>#NUM!</v>
      </c>
      <c r="AU174" s="12" t="e">
        <f t="array" ref="AU174">IF(COUNTA($M$2:$M$138)&lt;ROW(O32),"",INDEX($AU$1:$AU$138,SMALL(IF($M$2:$M$138&lt;&gt;"",ROW($M$2:$M$138)),ROW(O32))))</f>
        <v>#NUM!</v>
      </c>
    </row>
    <row r="175" spans="11:47" ht="12.75" customHeight="1" x14ac:dyDescent="0.15">
      <c r="K175" s="12" t="e">
        <f t="array" ref="K175">IF(COUNTA($M$2:$M$139)&lt;ROW(M33),"",INDEX($K$1:$K$139,SMALL(IF($M$2:$M$139&lt;&gt;"",ROW($M$2:$M$139)),ROW(M33))))</f>
        <v>#NUM!</v>
      </c>
      <c r="L175" s="12" t="e">
        <f t="array" ref="L175">IF(COUNTA($M$2:$M$139)&lt;ROW(M33),"",INDEX($L$1:$L$139,SMALL(IF($M$2:$M$139&lt;&gt;"",ROW($M$2:$M$139)),ROW(M33))))</f>
        <v>#NUM!</v>
      </c>
      <c r="M175" s="12" t="e">
        <f t="array" ref="M175">IF(COUNTA($M$2:$M$139)&lt;ROW(M33),"",INDEX($M$1:$M$139,SMALL(IF($M$2:$M$139&lt;&gt;"",ROW($M$2:$M$139)),ROW(M33))))</f>
        <v>#NUM!</v>
      </c>
      <c r="R175" s="12" t="e">
        <f t="array" ref="R175">IF(COUNTA($M$2:$M$139)&lt;ROW(M33),"",INDEX($R$1:$R$139,SMALL(IF($M$2:$M$139&lt;&gt;"",ROW($M$2:$M$139)),ROW(M33))))</f>
        <v>#NUM!</v>
      </c>
      <c r="S175" s="12" t="e">
        <f t="array" ref="S175">IF(COUNTA($M$2:$M$139)&lt;ROW(N33),"",INDEX($S$1:$S$139,SMALL(IF($M$2:$M$139&lt;&gt;"",ROW($M$2:$M$139)),ROW(N33))))</f>
        <v>#NUM!</v>
      </c>
      <c r="T175" s="12" t="e">
        <f t="array" ref="T175">IF(COUNTA($M$2:$M$139)&lt;ROW(O33),"",INDEX($T$1:$T$139,SMALL(IF($M$2:$M$139&lt;&gt;"",ROW($M$2:$M$139)),ROW(O33))))</f>
        <v>#NUM!</v>
      </c>
      <c r="U175" s="12" t="e">
        <f t="array" ref="U175">IF(COUNTA($M$2:$M$139)&lt;ROW(M33),"",INDEX($U$1:$U$139,SMALL(IF($M$2:$M$139&lt;&gt;"",ROW($M$2:$M$139)),ROW(M33))))</f>
        <v>#NUM!</v>
      </c>
      <c r="V175" s="12" t="e">
        <f t="array" ref="V175">IF(COUNTA($M$2:$M$139)&lt;ROW(M33),"",INDEX($V$1:$V$139,SMALL(IF($M$2:$M$139&lt;&gt;"",ROW($M$2:$M$139)),ROW(M33))))</f>
        <v>#NUM!</v>
      </c>
      <c r="W175" s="12" t="e">
        <f t="array" ref="W175">IF(COUNTA($M$2:$M$139)&lt;ROW(M33),"",INDEX($W$1:$W$139,SMALL(IF($M$2:$M$139&lt;&gt;"",ROW($M$2:$M$139)),ROW(M33))))</f>
        <v>#NUM!</v>
      </c>
      <c r="X175" s="12" t="e">
        <f t="array" ref="X175">IF(COUNTA($M$2:$M$139)&lt;ROW(M33),"",INDEX($X$1:$X$139,SMALL(IF($M$2:$M$139&lt;&gt;"",ROW($M$2:$M$139)),ROW(M33))))</f>
        <v>#NUM!</v>
      </c>
      <c r="Y175" s="12" t="e">
        <f t="array" ref="Y175">IF(COUNTA($M$2:$M$139)&lt;ROW(M33),"",INDEX($Y$1:$Y$139,SMALL(IF($M$2:$M$139&lt;&gt;"",ROW($M$2:$M$139)),ROW(M33))))</f>
        <v>#NUM!</v>
      </c>
      <c r="Z175" s="12" t="e">
        <f t="array" ref="Z175">IF(COUNTA($M$2:$M$139)&lt;ROW(M33),"",INDEX($Z$1:$Z$139,SMALL(IF($M$2:$M$139&lt;&gt;"",ROW($M$2:$M$139)),ROW(M33))))</f>
        <v>#NUM!</v>
      </c>
      <c r="AA175" s="12" t="e">
        <f t="array" ref="AA175">IF(COUNTA($M$2:$M$139)&lt;ROW(M33),"",INDEX($AA$1:$AA$139,SMALL(IF($M$2:$M$139&lt;&gt;"",ROW($M$2:$M$139)),ROW(M33))))</f>
        <v>#NUM!</v>
      </c>
      <c r="AB175" s="12" t="e">
        <f t="array" ref="AB175">IF(COUNTA($M$2:$M$139)&lt;ROW(M33),"",INDEX($AB$1:$AB$139,SMALL(IF($M$2:$M$139&lt;&gt;"",ROW($M$2:$M$139)),ROW(M33))))</f>
        <v>#NUM!</v>
      </c>
      <c r="AC175" s="12" t="e">
        <f t="array" ref="AC175">IF(COUNTA($M$2:$M$139)&lt;ROW(M33),"",INDEX($AC$1:$AC$139,SMALL(IF($M$2:$M$139&lt;&gt;"",ROW($M$2:$M$139)),ROW(M33))))</f>
        <v>#NUM!</v>
      </c>
      <c r="AD175" s="12" t="e">
        <f t="array" ref="AD175">IF(COUNTA($M$2:$M$139)&lt;ROW(M33),"",INDEX($AD$1:$AD$139,SMALL(IF($M$2:$M$139&lt;&gt;"",ROW($M$2:$M$139)),ROW(M33))))</f>
        <v>#NUM!</v>
      </c>
      <c r="AE175" s="12" t="e">
        <f t="array" ref="AE175">IF(COUNTA($M$2:$M$139)&lt;ROW(M33),"",INDEX($AE$1:$AE$139,SMALL(IF($M$2:$M$139&lt;&gt;"",ROW($M$2:$M$139)),ROW(M33))))</f>
        <v>#NUM!</v>
      </c>
      <c r="AF175" s="12" t="e">
        <f t="array" ref="AF175">IF(COUNTA($M$2:$M$139)&lt;ROW(M33),"",INDEX($AF$1:$AF$139,SMALL(IF($M$2:$M$139&lt;&gt;"",ROW($M$2:$M$139)),ROW(M33))))</f>
        <v>#NUM!</v>
      </c>
      <c r="AS175" s="12" t="e">
        <f t="array" ref="AS175">IF(COUNTA($M$2:$M$138)&lt;ROW(M33),"",INDEX($AS$1:$AS$138,SMALL(IF($M$2:$M$138&lt;&gt;"",ROW($M$2:$M$138)),ROW(M33))))</f>
        <v>#NUM!</v>
      </c>
      <c r="AT175" s="12" t="e">
        <f t="array" ref="AT175">IF(COUNTA($M$2:$M$138)&lt;ROW(N33),"",INDEX($AT$1:$AT$138,SMALL(IF($M$2:$M$138&lt;&gt;"",ROW($M$2:$M$138)),ROW(N33))))</f>
        <v>#NUM!</v>
      </c>
      <c r="AU175" s="12" t="e">
        <f t="array" ref="AU175">IF(COUNTA($M$2:$M$138)&lt;ROW(O33),"",INDEX($AU$1:$AU$138,SMALL(IF($M$2:$M$138&lt;&gt;"",ROW($M$2:$M$138)),ROW(O33))))</f>
        <v>#NUM!</v>
      </c>
    </row>
    <row r="176" spans="11:47" ht="12.75" customHeight="1" x14ac:dyDescent="0.15">
      <c r="K176" s="12" t="e">
        <f t="array" ref="K176">IF(COUNTA($M$2:$M$139)&lt;ROW(M34),"",INDEX($K$1:$K$139,SMALL(IF($M$2:$M$139&lt;&gt;"",ROW($M$2:$M$139)),ROW(M34))))</f>
        <v>#NUM!</v>
      </c>
      <c r="L176" s="12" t="e">
        <f t="array" ref="L176">IF(COUNTA($M$2:$M$139)&lt;ROW(M34),"",INDEX($L$1:$L$139,SMALL(IF($M$2:$M$139&lt;&gt;"",ROW($M$2:$M$139)),ROW(M34))))</f>
        <v>#NUM!</v>
      </c>
      <c r="M176" s="12" t="e">
        <f t="array" ref="M176">IF(COUNTA($M$2:$M$139)&lt;ROW(M34),"",INDEX($M$1:$M$139,SMALL(IF($M$2:$M$139&lt;&gt;"",ROW($M$2:$M$139)),ROW(M34))))</f>
        <v>#NUM!</v>
      </c>
      <c r="R176" s="12" t="e">
        <f t="array" ref="R176">IF(COUNTA($M$2:$M$139)&lt;ROW(M34),"",INDEX($R$1:$R$139,SMALL(IF($M$2:$M$139&lt;&gt;"",ROW($M$2:$M$139)),ROW(M34))))</f>
        <v>#NUM!</v>
      </c>
      <c r="S176" s="12" t="e">
        <f t="array" ref="S176">IF(COUNTA($M$2:$M$139)&lt;ROW(N34),"",INDEX($S$1:$S$139,SMALL(IF($M$2:$M$139&lt;&gt;"",ROW($M$2:$M$139)),ROW(N34))))</f>
        <v>#NUM!</v>
      </c>
      <c r="T176" s="12" t="e">
        <f t="array" ref="T176">IF(COUNTA($M$2:$M$139)&lt;ROW(O34),"",INDEX($T$1:$T$139,SMALL(IF($M$2:$M$139&lt;&gt;"",ROW($M$2:$M$139)),ROW(O34))))</f>
        <v>#NUM!</v>
      </c>
      <c r="U176" s="12" t="e">
        <f t="array" ref="U176">IF(COUNTA($M$2:$M$139)&lt;ROW(M34),"",INDEX($U$1:$U$139,SMALL(IF($M$2:$M$139&lt;&gt;"",ROW($M$2:$M$139)),ROW(M34))))</f>
        <v>#NUM!</v>
      </c>
      <c r="V176" s="12" t="e">
        <f t="array" ref="V176">IF(COUNTA($M$2:$M$139)&lt;ROW(M34),"",INDEX($V$1:$V$139,SMALL(IF($M$2:$M$139&lt;&gt;"",ROW($M$2:$M$139)),ROW(M34))))</f>
        <v>#NUM!</v>
      </c>
      <c r="W176" s="12" t="e">
        <f t="array" ref="W176">IF(COUNTA($M$2:$M$139)&lt;ROW(M34),"",INDEX($W$1:$W$139,SMALL(IF($M$2:$M$139&lt;&gt;"",ROW($M$2:$M$139)),ROW(M34))))</f>
        <v>#NUM!</v>
      </c>
      <c r="X176" s="12" t="e">
        <f t="array" ref="X176">IF(COUNTA($M$2:$M$139)&lt;ROW(M34),"",INDEX($X$1:$X$139,SMALL(IF($M$2:$M$139&lt;&gt;"",ROW($M$2:$M$139)),ROW(M34))))</f>
        <v>#NUM!</v>
      </c>
      <c r="Y176" s="12" t="e">
        <f t="array" ref="Y176">IF(COUNTA($M$2:$M$139)&lt;ROW(M34),"",INDEX($Y$1:$Y$139,SMALL(IF($M$2:$M$139&lt;&gt;"",ROW($M$2:$M$139)),ROW(M34))))</f>
        <v>#NUM!</v>
      </c>
      <c r="Z176" s="12" t="e">
        <f t="array" ref="Z176">IF(COUNTA($M$2:$M$139)&lt;ROW(M34),"",INDEX($Z$1:$Z$139,SMALL(IF($M$2:$M$139&lt;&gt;"",ROW($M$2:$M$139)),ROW(M34))))</f>
        <v>#NUM!</v>
      </c>
      <c r="AA176" s="12" t="e">
        <f t="array" ref="AA176">IF(COUNTA($M$2:$M$139)&lt;ROW(M34),"",INDEX($AA$1:$AA$139,SMALL(IF($M$2:$M$139&lt;&gt;"",ROW($M$2:$M$139)),ROW(M34))))</f>
        <v>#NUM!</v>
      </c>
      <c r="AB176" s="12" t="e">
        <f t="array" ref="AB176">IF(COUNTA($M$2:$M$139)&lt;ROW(M34),"",INDEX($AB$1:$AB$139,SMALL(IF($M$2:$M$139&lt;&gt;"",ROW($M$2:$M$139)),ROW(M34))))</f>
        <v>#NUM!</v>
      </c>
      <c r="AC176" s="12" t="e">
        <f t="array" ref="AC176">IF(COUNTA($M$2:$M$139)&lt;ROW(M34),"",INDEX($AC$1:$AC$139,SMALL(IF($M$2:$M$139&lt;&gt;"",ROW($M$2:$M$139)),ROW(M34))))</f>
        <v>#NUM!</v>
      </c>
      <c r="AD176" s="12" t="e">
        <f t="array" ref="AD176">IF(COUNTA($M$2:$M$139)&lt;ROW(M34),"",INDEX($AD$1:$AD$139,SMALL(IF($M$2:$M$139&lt;&gt;"",ROW($M$2:$M$139)),ROW(M34))))</f>
        <v>#NUM!</v>
      </c>
      <c r="AE176" s="12" t="e">
        <f t="array" ref="AE176">IF(COUNTA($M$2:$M$139)&lt;ROW(M34),"",INDEX($AE$1:$AE$139,SMALL(IF($M$2:$M$139&lt;&gt;"",ROW($M$2:$M$139)),ROW(M34))))</f>
        <v>#NUM!</v>
      </c>
      <c r="AF176" s="12" t="e">
        <f t="array" ref="AF176">IF(COUNTA($M$2:$M$139)&lt;ROW(M34),"",INDEX($AF$1:$AF$139,SMALL(IF($M$2:$M$139&lt;&gt;"",ROW($M$2:$M$139)),ROW(M34))))</f>
        <v>#NUM!</v>
      </c>
      <c r="AS176" s="12" t="e">
        <f t="array" ref="AS176">IF(COUNTA($M$2:$M$138)&lt;ROW(M34),"",INDEX($AS$1:$AS$138,SMALL(IF($M$2:$M$138&lt;&gt;"",ROW($M$2:$M$138)),ROW(M34))))</f>
        <v>#NUM!</v>
      </c>
      <c r="AT176" s="12" t="e">
        <f t="array" ref="AT176">IF(COUNTA($M$2:$M$138)&lt;ROW(N34),"",INDEX($AT$1:$AT$138,SMALL(IF($M$2:$M$138&lt;&gt;"",ROW($M$2:$M$138)),ROW(N34))))</f>
        <v>#NUM!</v>
      </c>
      <c r="AU176" s="12" t="e">
        <f t="array" ref="AU176">IF(COUNTA($M$2:$M$138)&lt;ROW(O34),"",INDEX($AU$1:$AU$138,SMALL(IF($M$2:$M$138&lt;&gt;"",ROW($M$2:$M$138)),ROW(O34))))</f>
        <v>#NUM!</v>
      </c>
    </row>
    <row r="177" spans="11:47" ht="12.75" customHeight="1" x14ac:dyDescent="0.15">
      <c r="K177" s="12" t="e">
        <f t="array" ref="K177">IF(COUNTA($M$2:$M$139)&lt;ROW(M35),"",INDEX($K$1:$K$139,SMALL(IF($M$2:$M$139&lt;&gt;"",ROW($M$2:$M$139)),ROW(M35))))</f>
        <v>#NUM!</v>
      </c>
      <c r="L177" s="12" t="e">
        <f t="array" ref="L177">IF(COUNTA($M$2:$M$139)&lt;ROW(M35),"",INDEX($L$1:$L$139,SMALL(IF($M$2:$M$139&lt;&gt;"",ROW($M$2:$M$139)),ROW(M35))))</f>
        <v>#NUM!</v>
      </c>
      <c r="M177" s="12" t="e">
        <f t="array" ref="M177">IF(COUNTA($M$2:$M$139)&lt;ROW(M35),"",INDEX($M$1:$M$139,SMALL(IF($M$2:$M$139&lt;&gt;"",ROW($M$2:$M$139)),ROW(M35))))</f>
        <v>#NUM!</v>
      </c>
      <c r="R177" s="12" t="e">
        <f t="array" ref="R177">IF(COUNTA($M$2:$M$139)&lt;ROW(M35),"",INDEX($R$1:$R$139,SMALL(IF($M$2:$M$139&lt;&gt;"",ROW($M$2:$M$139)),ROW(M35))))</f>
        <v>#NUM!</v>
      </c>
      <c r="S177" s="12" t="e">
        <f t="array" ref="S177">IF(COUNTA($M$2:$M$139)&lt;ROW(N35),"",INDEX($S$1:$S$139,SMALL(IF($M$2:$M$139&lt;&gt;"",ROW($M$2:$M$139)),ROW(N35))))</f>
        <v>#NUM!</v>
      </c>
      <c r="T177" s="12" t="e">
        <f t="array" ref="T177">IF(COUNTA($M$2:$M$139)&lt;ROW(O35),"",INDEX($T$1:$T$139,SMALL(IF($M$2:$M$139&lt;&gt;"",ROW($M$2:$M$139)),ROW(O35))))</f>
        <v>#NUM!</v>
      </c>
      <c r="U177" s="12" t="e">
        <f t="array" ref="U177">IF(COUNTA($M$2:$M$139)&lt;ROW(M35),"",INDEX($U$1:$U$139,SMALL(IF($M$2:$M$139&lt;&gt;"",ROW($M$2:$M$139)),ROW(M35))))</f>
        <v>#NUM!</v>
      </c>
      <c r="V177" s="12" t="e">
        <f t="array" ref="V177">IF(COUNTA($M$2:$M$139)&lt;ROW(M35),"",INDEX($V$1:$V$139,SMALL(IF($M$2:$M$139&lt;&gt;"",ROW($M$2:$M$139)),ROW(M35))))</f>
        <v>#NUM!</v>
      </c>
      <c r="W177" s="12" t="e">
        <f t="array" ref="W177">IF(COUNTA($M$2:$M$139)&lt;ROW(M35),"",INDEX($W$1:$W$139,SMALL(IF($M$2:$M$139&lt;&gt;"",ROW($M$2:$M$139)),ROW(M35))))</f>
        <v>#NUM!</v>
      </c>
      <c r="X177" s="12" t="e">
        <f t="array" ref="X177">IF(COUNTA($M$2:$M$139)&lt;ROW(M35),"",INDEX($X$1:$X$139,SMALL(IF($M$2:$M$139&lt;&gt;"",ROW($M$2:$M$139)),ROW(M35))))</f>
        <v>#NUM!</v>
      </c>
      <c r="Y177" s="12" t="e">
        <f t="array" ref="Y177">IF(COUNTA($M$2:$M$139)&lt;ROW(M35),"",INDEX($Y$1:$Y$139,SMALL(IF($M$2:$M$139&lt;&gt;"",ROW($M$2:$M$139)),ROW(M35))))</f>
        <v>#NUM!</v>
      </c>
      <c r="Z177" s="12" t="e">
        <f t="array" ref="Z177">IF(COUNTA($M$2:$M$139)&lt;ROW(M35),"",INDEX($Z$1:$Z$139,SMALL(IF($M$2:$M$139&lt;&gt;"",ROW($M$2:$M$139)),ROW(M35))))</f>
        <v>#NUM!</v>
      </c>
      <c r="AA177" s="12" t="e">
        <f t="array" ref="AA177">IF(COUNTA($M$2:$M$139)&lt;ROW(M35),"",INDEX($AA$1:$AA$139,SMALL(IF($M$2:$M$139&lt;&gt;"",ROW($M$2:$M$139)),ROW(M35))))</f>
        <v>#NUM!</v>
      </c>
      <c r="AB177" s="12" t="e">
        <f t="array" ref="AB177">IF(COUNTA($M$2:$M$139)&lt;ROW(M35),"",INDEX($AB$1:$AB$139,SMALL(IF($M$2:$M$139&lt;&gt;"",ROW($M$2:$M$139)),ROW(M35))))</f>
        <v>#NUM!</v>
      </c>
      <c r="AC177" s="12" t="e">
        <f t="array" ref="AC177">IF(COUNTA($M$2:$M$139)&lt;ROW(M35),"",INDEX($AC$1:$AC$139,SMALL(IF($M$2:$M$139&lt;&gt;"",ROW($M$2:$M$139)),ROW(M35))))</f>
        <v>#NUM!</v>
      </c>
      <c r="AD177" s="12" t="e">
        <f t="array" ref="AD177">IF(COUNTA($M$2:$M$139)&lt;ROW(M35),"",INDEX($AD$1:$AD$139,SMALL(IF($M$2:$M$139&lt;&gt;"",ROW($M$2:$M$139)),ROW(M35))))</f>
        <v>#NUM!</v>
      </c>
      <c r="AE177" s="12" t="e">
        <f t="array" ref="AE177">IF(COUNTA($M$2:$M$139)&lt;ROW(M35),"",INDEX($AE$1:$AE$139,SMALL(IF($M$2:$M$139&lt;&gt;"",ROW($M$2:$M$139)),ROW(M35))))</f>
        <v>#NUM!</v>
      </c>
      <c r="AF177" s="12" t="e">
        <f t="array" ref="AF177">IF(COUNTA($M$2:$M$139)&lt;ROW(M35),"",INDEX($AF$1:$AF$139,SMALL(IF($M$2:$M$139&lt;&gt;"",ROW($M$2:$M$139)),ROW(M35))))</f>
        <v>#NUM!</v>
      </c>
      <c r="AS177" s="12" t="e">
        <f t="array" ref="AS177">IF(COUNTA($M$2:$M$138)&lt;ROW(M35),"",INDEX($AS$1:$AS$138,SMALL(IF($M$2:$M$138&lt;&gt;"",ROW($M$2:$M$138)),ROW(M35))))</f>
        <v>#NUM!</v>
      </c>
      <c r="AT177" s="12" t="e">
        <f t="array" ref="AT177">IF(COUNTA($M$2:$M$138)&lt;ROW(N35),"",INDEX($AT$1:$AT$138,SMALL(IF($M$2:$M$138&lt;&gt;"",ROW($M$2:$M$138)),ROW(N35))))</f>
        <v>#NUM!</v>
      </c>
      <c r="AU177" s="12" t="e">
        <f t="array" ref="AU177">IF(COUNTA($M$2:$M$138)&lt;ROW(O35),"",INDEX($AU$1:$AU$138,SMALL(IF($M$2:$M$138&lt;&gt;"",ROW($M$2:$M$138)),ROW(O35))))</f>
        <v>#NUM!</v>
      </c>
    </row>
    <row r="178" spans="11:47" ht="12.75" customHeight="1" x14ac:dyDescent="0.15">
      <c r="K178" s="12" t="e">
        <f t="array" ref="K178">IF(COUNTA($M$2:$M$139)&lt;ROW(M36),"",INDEX($K$1:$K$139,SMALL(IF($M$2:$M$139&lt;&gt;"",ROW($M$2:$M$139)),ROW(M36))))</f>
        <v>#NUM!</v>
      </c>
      <c r="L178" s="12" t="e">
        <f t="array" ref="L178">IF(COUNTA($M$2:$M$139)&lt;ROW(M36),"",INDEX($L$1:$L$139,SMALL(IF($M$2:$M$139&lt;&gt;"",ROW($M$2:$M$139)),ROW(M36))))</f>
        <v>#NUM!</v>
      </c>
      <c r="M178" s="12" t="e">
        <f t="array" ref="M178">IF(COUNTA($M$2:$M$139)&lt;ROW(M36),"",INDEX($M$1:$M$139,SMALL(IF($M$2:$M$139&lt;&gt;"",ROW($M$2:$M$139)),ROW(M36))))</f>
        <v>#NUM!</v>
      </c>
      <c r="R178" s="12" t="e">
        <f t="array" ref="R178">IF(COUNTA($M$2:$M$139)&lt;ROW(M36),"",INDEX($R$1:$R$139,SMALL(IF($M$2:$M$139&lt;&gt;"",ROW($M$2:$M$139)),ROW(M36))))</f>
        <v>#NUM!</v>
      </c>
      <c r="S178" s="12" t="e">
        <f t="array" ref="S178">IF(COUNTA($M$2:$M$139)&lt;ROW(N36),"",INDEX($S$1:$S$139,SMALL(IF($M$2:$M$139&lt;&gt;"",ROW($M$2:$M$139)),ROW(N36))))</f>
        <v>#NUM!</v>
      </c>
      <c r="T178" s="12" t="e">
        <f t="array" ref="T178">IF(COUNTA($M$2:$M$139)&lt;ROW(O36),"",INDEX($T$1:$T$139,SMALL(IF($M$2:$M$139&lt;&gt;"",ROW($M$2:$M$139)),ROW(O36))))</f>
        <v>#NUM!</v>
      </c>
      <c r="U178" s="12" t="e">
        <f t="array" ref="U178">IF(COUNTA($M$2:$M$139)&lt;ROW(M36),"",INDEX($U$1:$U$139,SMALL(IF($M$2:$M$139&lt;&gt;"",ROW($M$2:$M$139)),ROW(M36))))</f>
        <v>#NUM!</v>
      </c>
      <c r="V178" s="12" t="e">
        <f t="array" ref="V178">IF(COUNTA($M$2:$M$139)&lt;ROW(M36),"",INDEX($V$1:$V$139,SMALL(IF($M$2:$M$139&lt;&gt;"",ROW($M$2:$M$139)),ROW(M36))))</f>
        <v>#NUM!</v>
      </c>
      <c r="W178" s="12" t="e">
        <f t="array" ref="W178">IF(COUNTA($M$2:$M$139)&lt;ROW(M36),"",INDEX($W$1:$W$139,SMALL(IF($M$2:$M$139&lt;&gt;"",ROW($M$2:$M$139)),ROW(M36))))</f>
        <v>#NUM!</v>
      </c>
      <c r="X178" s="12" t="e">
        <f t="array" ref="X178">IF(COUNTA($M$2:$M$139)&lt;ROW(M36),"",INDEX($X$1:$X$139,SMALL(IF($M$2:$M$139&lt;&gt;"",ROW($M$2:$M$139)),ROW(M36))))</f>
        <v>#NUM!</v>
      </c>
      <c r="Y178" s="12" t="e">
        <f t="array" ref="Y178">IF(COUNTA($M$2:$M$139)&lt;ROW(M36),"",INDEX($Y$1:$Y$139,SMALL(IF($M$2:$M$139&lt;&gt;"",ROW($M$2:$M$139)),ROW(M36))))</f>
        <v>#NUM!</v>
      </c>
      <c r="Z178" s="12" t="e">
        <f t="array" ref="Z178">IF(COUNTA($M$2:$M$139)&lt;ROW(M36),"",INDEX($Z$1:$Z$139,SMALL(IF($M$2:$M$139&lt;&gt;"",ROW($M$2:$M$139)),ROW(M36))))</f>
        <v>#NUM!</v>
      </c>
      <c r="AA178" s="12" t="e">
        <f t="array" ref="AA178">IF(COUNTA($M$2:$M$139)&lt;ROW(M36),"",INDEX($AA$1:$AA$139,SMALL(IF($M$2:$M$139&lt;&gt;"",ROW($M$2:$M$139)),ROW(M36))))</f>
        <v>#NUM!</v>
      </c>
      <c r="AB178" s="12" t="e">
        <f t="array" ref="AB178">IF(COUNTA($M$2:$M$139)&lt;ROW(M36),"",INDEX($AB$1:$AB$139,SMALL(IF($M$2:$M$139&lt;&gt;"",ROW($M$2:$M$139)),ROW(M36))))</f>
        <v>#NUM!</v>
      </c>
      <c r="AC178" s="12" t="e">
        <f t="array" ref="AC178">IF(COUNTA($M$2:$M$139)&lt;ROW(M36),"",INDEX($AC$1:$AC$139,SMALL(IF($M$2:$M$139&lt;&gt;"",ROW($M$2:$M$139)),ROW(M36))))</f>
        <v>#NUM!</v>
      </c>
      <c r="AD178" s="12" t="e">
        <f t="array" ref="AD178">IF(COUNTA($M$2:$M$139)&lt;ROW(M36),"",INDEX($AD$1:$AD$139,SMALL(IF($M$2:$M$139&lt;&gt;"",ROW($M$2:$M$139)),ROW(M36))))</f>
        <v>#NUM!</v>
      </c>
      <c r="AE178" s="12" t="e">
        <f t="array" ref="AE178">IF(COUNTA($M$2:$M$139)&lt;ROW(M36),"",INDEX($AE$1:$AE$139,SMALL(IF($M$2:$M$139&lt;&gt;"",ROW($M$2:$M$139)),ROW(M36))))</f>
        <v>#NUM!</v>
      </c>
      <c r="AF178" s="12" t="e">
        <f t="array" ref="AF178">IF(COUNTA($M$2:$M$139)&lt;ROW(M36),"",INDEX($AF$1:$AF$139,SMALL(IF($M$2:$M$139&lt;&gt;"",ROW($M$2:$M$139)),ROW(M36))))</f>
        <v>#NUM!</v>
      </c>
      <c r="AS178" s="12" t="e">
        <f t="array" ref="AS178">IF(COUNTA($M$2:$M$138)&lt;ROW(M36),"",INDEX($AS$1:$AS$138,SMALL(IF($M$2:$M$138&lt;&gt;"",ROW($M$2:$M$138)),ROW(M36))))</f>
        <v>#NUM!</v>
      </c>
      <c r="AT178" s="12" t="e">
        <f t="array" ref="AT178">IF(COUNTA($M$2:$M$138)&lt;ROW(N36),"",INDEX($AT$1:$AT$138,SMALL(IF($M$2:$M$138&lt;&gt;"",ROW($M$2:$M$138)),ROW(N36))))</f>
        <v>#NUM!</v>
      </c>
      <c r="AU178" s="12" t="e">
        <f t="array" ref="AU178">IF(COUNTA($M$2:$M$138)&lt;ROW(O36),"",INDEX($AU$1:$AU$138,SMALL(IF($M$2:$M$138&lt;&gt;"",ROW($M$2:$M$138)),ROW(O36))))</f>
        <v>#NUM!</v>
      </c>
    </row>
    <row r="181" spans="11:47" ht="12.75" customHeight="1" x14ac:dyDescent="0.15">
      <c r="O181" s="381" t="s">
        <v>2</v>
      </c>
      <c r="U181" s="12" t="str">
        <f>仕様書作成!CR24</f>
        <v/>
      </c>
      <c r="V181" s="12" t="str">
        <f>仕様書作成!CS24</f>
        <v/>
      </c>
      <c r="W181" s="12" t="str">
        <f>仕様書作成!CT24</f>
        <v/>
      </c>
      <c r="X181" s="12" t="str">
        <f>仕様書作成!CU24</f>
        <v/>
      </c>
      <c r="Y181" s="12" t="str">
        <f>仕様書作成!CV24</f>
        <v/>
      </c>
      <c r="Z181" s="12" t="str">
        <f>仕様書作成!CW24</f>
        <v/>
      </c>
      <c r="AA181" s="12" t="str">
        <f>仕様書作成!CX24</f>
        <v/>
      </c>
      <c r="AB181" s="12" t="str">
        <f>仕様書作成!CY24</f>
        <v/>
      </c>
      <c r="AC181" s="12" t="str">
        <f>仕様書作成!CZ24</f>
        <v/>
      </c>
      <c r="AD181" s="12" t="str">
        <f>仕様書作成!DA24</f>
        <v/>
      </c>
      <c r="AE181" s="12" t="str">
        <f>仕様書作成!DB24</f>
        <v/>
      </c>
      <c r="AF181" s="12" t="str">
        <f>仕様書作成!DC24</f>
        <v/>
      </c>
    </row>
    <row r="182" spans="11:47" ht="12.75" customHeight="1" x14ac:dyDescent="0.15">
      <c r="O182" s="381" t="s">
        <v>247</v>
      </c>
      <c r="U182" s="12" t="str">
        <f>仕様書作成!CR25</f>
        <v/>
      </c>
      <c r="V182" s="12" t="str">
        <f>仕様書作成!CS25</f>
        <v/>
      </c>
      <c r="W182" s="12" t="str">
        <f>仕様書作成!CT25</f>
        <v/>
      </c>
      <c r="X182" s="12" t="str">
        <f>仕様書作成!CU25</f>
        <v/>
      </c>
      <c r="Y182" s="12" t="str">
        <f>仕様書作成!CV25</f>
        <v/>
      </c>
      <c r="Z182" s="12" t="str">
        <f>仕様書作成!CW25</f>
        <v/>
      </c>
      <c r="AA182" s="12" t="str">
        <f>仕様書作成!CX25</f>
        <v/>
      </c>
      <c r="AB182" s="12" t="str">
        <f>仕様書作成!CY25</f>
        <v/>
      </c>
      <c r="AC182" s="12" t="str">
        <f>仕様書作成!CZ25</f>
        <v/>
      </c>
      <c r="AD182" s="12" t="str">
        <f>仕様書作成!DA25</f>
        <v/>
      </c>
      <c r="AE182" s="12" t="str">
        <f>仕様書作成!DB25</f>
        <v/>
      </c>
      <c r="AF182" s="12" t="str">
        <f>仕様書作成!DC25</f>
        <v/>
      </c>
    </row>
    <row r="183" spans="11:47" ht="12.75" customHeight="1" x14ac:dyDescent="0.15">
      <c r="O183" s="381" t="s">
        <v>248</v>
      </c>
      <c r="U183" s="12" t="str">
        <f>仕様書作成!CR26</f>
        <v/>
      </c>
      <c r="V183" s="12" t="str">
        <f>仕様書作成!CS26</f>
        <v/>
      </c>
      <c r="W183" s="12" t="str">
        <f>仕様書作成!CT26</f>
        <v/>
      </c>
      <c r="X183" s="12" t="str">
        <f>仕様書作成!CU26</f>
        <v/>
      </c>
      <c r="Y183" s="12" t="str">
        <f>仕様書作成!CV26</f>
        <v/>
      </c>
      <c r="Z183" s="12" t="str">
        <f>仕様書作成!CW26</f>
        <v/>
      </c>
      <c r="AA183" s="12" t="str">
        <f>仕様書作成!CX26</f>
        <v/>
      </c>
      <c r="AB183" s="12" t="str">
        <f>仕様書作成!CY26</f>
        <v/>
      </c>
      <c r="AC183" s="12" t="str">
        <f>仕様書作成!CZ26</f>
        <v/>
      </c>
      <c r="AD183" s="12" t="str">
        <f>仕様書作成!DA26</f>
        <v/>
      </c>
      <c r="AE183" s="12" t="str">
        <f>仕様書作成!DB26</f>
        <v/>
      </c>
      <c r="AF183" s="12" t="str">
        <f>仕様書作成!DC26</f>
        <v/>
      </c>
    </row>
    <row r="184" spans="11:47" ht="12.75" customHeight="1" x14ac:dyDescent="0.15">
      <c r="O184" s="382" t="s">
        <v>3</v>
      </c>
      <c r="U184" s="12" t="str">
        <f>仕様書作成!CR28</f>
        <v/>
      </c>
      <c r="V184" s="12" t="str">
        <f>仕様書作成!CS28</f>
        <v/>
      </c>
      <c r="W184" s="12" t="str">
        <f>仕様書作成!CT28</f>
        <v/>
      </c>
      <c r="X184" s="12" t="str">
        <f>仕様書作成!CU28</f>
        <v/>
      </c>
      <c r="Y184" s="12" t="str">
        <f>仕様書作成!CV28</f>
        <v/>
      </c>
      <c r="Z184" s="12" t="str">
        <f>仕様書作成!CW28</f>
        <v/>
      </c>
      <c r="AA184" s="12" t="str">
        <f>仕様書作成!CX28</f>
        <v/>
      </c>
      <c r="AB184" s="12" t="str">
        <f>仕様書作成!CY28</f>
        <v/>
      </c>
      <c r="AC184" s="12" t="str">
        <f>仕様書作成!CZ28</f>
        <v/>
      </c>
      <c r="AD184" s="12" t="str">
        <f>仕様書作成!DA28</f>
        <v/>
      </c>
      <c r="AE184" s="12" t="str">
        <f>仕様書作成!DB28</f>
        <v/>
      </c>
      <c r="AF184" s="12" t="str">
        <f>仕様書作成!DC28</f>
        <v/>
      </c>
    </row>
    <row r="185" spans="11:47" ht="12.75" customHeight="1" x14ac:dyDescent="0.15">
      <c r="O185" s="382" t="s">
        <v>249</v>
      </c>
      <c r="U185" s="12" t="str">
        <f>仕様書作成!CR29</f>
        <v/>
      </c>
      <c r="V185" s="12" t="str">
        <f>仕様書作成!CS29</f>
        <v/>
      </c>
      <c r="W185" s="12" t="str">
        <f>仕様書作成!CT29</f>
        <v/>
      </c>
      <c r="X185" s="12" t="str">
        <f>仕様書作成!CU29</f>
        <v/>
      </c>
      <c r="Y185" s="12" t="str">
        <f>仕様書作成!CV29</f>
        <v/>
      </c>
      <c r="Z185" s="12" t="str">
        <f>仕様書作成!CW29</f>
        <v/>
      </c>
      <c r="AA185" s="12" t="str">
        <f>仕様書作成!CX29</f>
        <v/>
      </c>
      <c r="AB185" s="12" t="str">
        <f>仕様書作成!CY29</f>
        <v/>
      </c>
      <c r="AC185" s="12" t="str">
        <f>仕様書作成!CZ29</f>
        <v/>
      </c>
      <c r="AD185" s="12" t="str">
        <f>仕様書作成!DA29</f>
        <v/>
      </c>
      <c r="AE185" s="12" t="str">
        <f>仕様書作成!DB29</f>
        <v/>
      </c>
      <c r="AF185" s="12" t="str">
        <f>仕様書作成!DC29</f>
        <v/>
      </c>
    </row>
    <row r="186" spans="11:47" ht="12.75" customHeight="1" x14ac:dyDescent="0.15">
      <c r="O186" s="382" t="s">
        <v>250</v>
      </c>
      <c r="U186" s="12" t="str">
        <f>仕様書作成!CR30</f>
        <v/>
      </c>
      <c r="V186" s="12" t="str">
        <f>仕様書作成!CS30</f>
        <v/>
      </c>
      <c r="W186" s="12" t="str">
        <f>仕様書作成!CT30</f>
        <v/>
      </c>
      <c r="X186" s="12" t="str">
        <f>仕様書作成!CU30</f>
        <v/>
      </c>
      <c r="Y186" s="12" t="str">
        <f>仕様書作成!CV30</f>
        <v/>
      </c>
      <c r="Z186" s="12" t="str">
        <f>仕様書作成!CW30</f>
        <v/>
      </c>
      <c r="AA186" s="12" t="str">
        <f>仕様書作成!CX30</f>
        <v/>
      </c>
      <c r="AB186" s="12" t="str">
        <f>仕様書作成!CY30</f>
        <v/>
      </c>
      <c r="AC186" s="12" t="str">
        <f>仕様書作成!CZ30</f>
        <v/>
      </c>
      <c r="AD186" s="12" t="str">
        <f>仕様書作成!DA30</f>
        <v/>
      </c>
      <c r="AE186" s="12" t="str">
        <f>仕様書作成!DB30</f>
        <v/>
      </c>
      <c r="AF186" s="12" t="str">
        <f>仕様書作成!DC30</f>
        <v/>
      </c>
    </row>
    <row r="187" spans="11:47" ht="12.75" customHeight="1" x14ac:dyDescent="0.15">
      <c r="O187" s="12" t="s">
        <v>4</v>
      </c>
      <c r="U187" s="12" t="str">
        <f>仕様書作成!CR31</f>
        <v/>
      </c>
      <c r="V187" s="12" t="str">
        <f>仕様書作成!CS31</f>
        <v/>
      </c>
      <c r="W187" s="12" t="str">
        <f>仕様書作成!CT31</f>
        <v/>
      </c>
      <c r="X187" s="12" t="str">
        <f>仕様書作成!CU31</f>
        <v/>
      </c>
      <c r="Y187" s="12" t="str">
        <f>仕様書作成!CV31</f>
        <v/>
      </c>
      <c r="Z187" s="12" t="str">
        <f>仕様書作成!CW31</f>
        <v/>
      </c>
      <c r="AA187" s="12" t="str">
        <f>仕様書作成!CX31</f>
        <v/>
      </c>
      <c r="AB187" s="12" t="str">
        <f>仕様書作成!CY31</f>
        <v/>
      </c>
      <c r="AC187" s="12" t="str">
        <f>仕様書作成!CZ31</f>
        <v/>
      </c>
      <c r="AD187" s="12" t="str">
        <f>仕様書作成!DA31</f>
        <v/>
      </c>
      <c r="AE187" s="12" t="str">
        <f>仕様書作成!DB31</f>
        <v/>
      </c>
      <c r="AF187" s="12" t="str">
        <f>仕様書作成!DC31</f>
        <v/>
      </c>
    </row>
    <row r="188" spans="11:47" ht="12.75" customHeight="1" x14ac:dyDescent="0.15">
      <c r="O188" s="12" t="s">
        <v>0</v>
      </c>
      <c r="U188" s="12" t="str">
        <f>仕様書作成!CR14</f>
        <v/>
      </c>
      <c r="V188" s="12" t="str">
        <f>仕様書作成!CS14</f>
        <v/>
      </c>
      <c r="W188" s="12" t="str">
        <f>仕様書作成!CT14</f>
        <v/>
      </c>
      <c r="X188" s="12" t="str">
        <f>仕様書作成!CU14</f>
        <v/>
      </c>
      <c r="Y188" s="12" t="str">
        <f>仕様書作成!CV14</f>
        <v/>
      </c>
      <c r="Z188" s="12" t="str">
        <f>仕様書作成!CW14</f>
        <v/>
      </c>
      <c r="AA188" s="12" t="str">
        <f>仕様書作成!CX14</f>
        <v/>
      </c>
      <c r="AB188" s="12" t="str">
        <f>仕様書作成!CY14</f>
        <v/>
      </c>
      <c r="AC188" s="12" t="str">
        <f>仕様書作成!CZ14</f>
        <v/>
      </c>
      <c r="AD188" s="12" t="str">
        <f>仕様書作成!DA14</f>
        <v/>
      </c>
      <c r="AE188" s="12" t="str">
        <f>仕様書作成!DB14</f>
        <v/>
      </c>
      <c r="AF188" s="12" t="str">
        <f>仕様書作成!DC14</f>
        <v/>
      </c>
    </row>
    <row r="194" spans="15:32" ht="12.75" customHeight="1" x14ac:dyDescent="0.15">
      <c r="O194" s="12" t="s">
        <v>5</v>
      </c>
      <c r="U194" s="12" t="str">
        <f>IF(仕様書作成!K45="","","O")</f>
        <v/>
      </c>
      <c r="V194" s="12" t="str">
        <f>IF(仕様書作成!L45="","","O")</f>
        <v/>
      </c>
      <c r="W194" s="12" t="str">
        <f>IF(仕様書作成!M45="","","O")</f>
        <v/>
      </c>
      <c r="X194" s="12" t="str">
        <f>IF(仕様書作成!N45="","","O")</f>
        <v/>
      </c>
      <c r="Y194" s="12" t="str">
        <f>IF(仕様書作成!O45="","","O")</f>
        <v/>
      </c>
      <c r="Z194" s="12" t="str">
        <f>IF(仕様書作成!P45="","","O")</f>
        <v/>
      </c>
      <c r="AA194" s="12" t="str">
        <f>IF(仕様書作成!Q45="","","O")</f>
        <v/>
      </c>
      <c r="AB194" s="12" t="str">
        <f>IF(仕様書作成!R45="","","O")</f>
        <v/>
      </c>
      <c r="AC194" s="12" t="str">
        <f>IF(仕様書作成!S45="","","O")</f>
        <v/>
      </c>
      <c r="AD194" s="12" t="str">
        <f>IF(仕様書作成!T45="","","O")</f>
        <v/>
      </c>
      <c r="AE194" s="12" t="str">
        <f>IF(仕様書作成!U45="","","O")</f>
        <v/>
      </c>
      <c r="AF194" s="12" t="str">
        <f>IF(仕様書作成!V45="","","O")</f>
        <v/>
      </c>
    </row>
    <row r="195" spans="15:32" ht="12.75" customHeight="1" x14ac:dyDescent="0.15">
      <c r="O195" s="12" t="s">
        <v>6</v>
      </c>
      <c r="U195" s="12" t="str">
        <f>IF(仕様書作成!K47="","","O")</f>
        <v/>
      </c>
      <c r="V195" s="12" t="str">
        <f>IF(仕様書作成!L47="","","O")</f>
        <v/>
      </c>
      <c r="W195" s="12" t="str">
        <f>IF(仕様書作成!M47="","","O")</f>
        <v/>
      </c>
      <c r="X195" s="12" t="str">
        <f>IF(仕様書作成!N47="","","O")</f>
        <v/>
      </c>
      <c r="Y195" s="12" t="str">
        <f>IF(仕様書作成!O47="","","O")</f>
        <v/>
      </c>
      <c r="Z195" s="12" t="str">
        <f>IF(仕様書作成!P47="","","O")</f>
        <v/>
      </c>
      <c r="AA195" s="12" t="str">
        <f>IF(仕様書作成!Q47="","","O")</f>
        <v/>
      </c>
      <c r="AB195" s="12" t="str">
        <f>IF(仕様書作成!R47="","","O")</f>
        <v/>
      </c>
      <c r="AC195" s="12" t="str">
        <f>IF(仕様書作成!S47="","","O")</f>
        <v/>
      </c>
      <c r="AD195" s="12" t="str">
        <f>IF(仕様書作成!T47="","","O")</f>
        <v/>
      </c>
      <c r="AE195" s="12" t="str">
        <f>IF(仕様書作成!U47="","","O")</f>
        <v/>
      </c>
      <c r="AF195" s="12" t="str">
        <f>IF(仕様書作成!V47="","","O")</f>
        <v/>
      </c>
    </row>
    <row r="196" spans="15:32" ht="12.75" customHeight="1" x14ac:dyDescent="0.15">
      <c r="O196" s="12" t="s">
        <v>28</v>
      </c>
      <c r="U196" s="12" t="str">
        <f>IF(仕様書作成!K57="","","O")</f>
        <v/>
      </c>
      <c r="V196" s="12" t="str">
        <f>IF(仕様書作成!L57="","","O")</f>
        <v/>
      </c>
      <c r="W196" s="12" t="str">
        <f>IF(仕様書作成!M57="","","O")</f>
        <v/>
      </c>
      <c r="X196" s="12" t="str">
        <f>IF(仕様書作成!N57="","","O")</f>
        <v/>
      </c>
      <c r="Y196" s="12" t="str">
        <f>IF(仕様書作成!O57="","","O")</f>
        <v/>
      </c>
      <c r="Z196" s="12" t="str">
        <f>IF(仕様書作成!P57="","","O")</f>
        <v/>
      </c>
      <c r="AA196" s="12" t="str">
        <f>IF(仕様書作成!Q57="","","O")</f>
        <v/>
      </c>
      <c r="AB196" s="12" t="str">
        <f>IF(仕様書作成!R57="","","O")</f>
        <v/>
      </c>
      <c r="AC196" s="12" t="str">
        <f>IF(仕様書作成!S57="","","O")</f>
        <v/>
      </c>
      <c r="AD196" s="12" t="str">
        <f>IF(仕様書作成!T57="","","O")</f>
        <v/>
      </c>
      <c r="AE196" s="12" t="str">
        <f>IF(仕様書作成!U57="","","O")</f>
        <v/>
      </c>
      <c r="AF196" s="12" t="str">
        <f>IF(仕様書作成!V57="","","O")</f>
        <v/>
      </c>
    </row>
    <row r="197" spans="15:32" ht="12.75" customHeight="1" x14ac:dyDescent="0.15">
      <c r="O197" s="12" t="s">
        <v>7</v>
      </c>
      <c r="U197" s="12" t="str">
        <f>IF(仕様書作成!K58="→","&gt;","")</f>
        <v/>
      </c>
      <c r="V197" s="12" t="str">
        <f>IF(仕様書作成!L58="→","&gt;","")</f>
        <v/>
      </c>
      <c r="W197" s="12" t="str">
        <f>IF(仕様書作成!M58="→","&gt;","")</f>
        <v/>
      </c>
      <c r="X197" s="12" t="str">
        <f>IF(仕様書作成!N58="→","&gt;","")</f>
        <v/>
      </c>
      <c r="Y197" s="12" t="str">
        <f>IF(仕様書作成!O58="→","&gt;","")</f>
        <v/>
      </c>
      <c r="Z197" s="12" t="str">
        <f>IF(仕様書作成!P58="→","&gt;","")</f>
        <v/>
      </c>
      <c r="AA197" s="12" t="str">
        <f>IF(仕様書作成!Q58="→","&gt;","")</f>
        <v/>
      </c>
      <c r="AB197" s="12" t="str">
        <f>IF(仕様書作成!R58="→","&gt;","")</f>
        <v/>
      </c>
      <c r="AC197" s="12" t="str">
        <f>IF(仕様書作成!S58="→","&gt;","")</f>
        <v/>
      </c>
      <c r="AD197" s="12" t="str">
        <f>IF(仕様書作成!T58="→","&gt;","")</f>
        <v/>
      </c>
      <c r="AE197" s="12" t="str">
        <f>IF(仕様書作成!U58="→","&gt;","")</f>
        <v/>
      </c>
      <c r="AF197" s="12" t="str">
        <f>IF(仕様書作成!V58="→","&gt;","")</f>
        <v/>
      </c>
    </row>
    <row r="198" spans="15:32" ht="12.75" customHeight="1" x14ac:dyDescent="0.15">
      <c r="O198" s="12" t="s">
        <v>8</v>
      </c>
      <c r="U198" s="12" t="str">
        <f>IF(仕様書作成!K59="→","&gt;","")</f>
        <v/>
      </c>
      <c r="V198" s="12" t="str">
        <f>IF(仕様書作成!L59="→","&gt;","")</f>
        <v/>
      </c>
      <c r="W198" s="12" t="str">
        <f>IF(仕様書作成!M59="→","&gt;","")</f>
        <v/>
      </c>
      <c r="X198" s="12" t="str">
        <f>IF(仕様書作成!N59="→","&gt;","")</f>
        <v/>
      </c>
      <c r="Y198" s="12" t="str">
        <f>IF(仕様書作成!O59="→","&gt;","")</f>
        <v/>
      </c>
      <c r="Z198" s="12" t="str">
        <f>IF(仕様書作成!P59="→","&gt;","")</f>
        <v/>
      </c>
      <c r="AA198" s="12" t="str">
        <f>IF(仕様書作成!Q59="→","&gt;","")</f>
        <v/>
      </c>
      <c r="AB198" s="12" t="str">
        <f>IF(仕様書作成!R59="→","&gt;","")</f>
        <v/>
      </c>
      <c r="AC198" s="12" t="str">
        <f>IF(仕様書作成!S59="→","&gt;","")</f>
        <v/>
      </c>
      <c r="AD198" s="12" t="str">
        <f>IF(仕様書作成!T59="→","&gt;","")</f>
        <v/>
      </c>
      <c r="AE198" s="12" t="str">
        <f>IF(仕様書作成!U59="→","&gt;","")</f>
        <v/>
      </c>
      <c r="AF198" s="12" t="str">
        <f>IF(仕様書作成!V59="→","&gt;","")</f>
        <v/>
      </c>
    </row>
  </sheetData>
  <sheetProtection password="CC67" sheet="1" objects="1"/>
  <mergeCells count="3">
    <mergeCell ref="D47:E47"/>
    <mergeCell ref="D48:E48"/>
    <mergeCell ref="E1:F1"/>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2" customWidth="1"/>
    <col min="2" max="2" width="31.625" style="93" customWidth="1"/>
    <col min="3" max="3" width="4.125" style="96" customWidth="1"/>
    <col min="4" max="4" width="4.625" style="93" customWidth="1"/>
    <col min="5" max="7" width="0" style="93" hidden="1" customWidth="1"/>
    <col min="8" max="10" width="3.125" style="93" customWidth="1"/>
    <col min="11" max="22" width="6.5" style="93" customWidth="1"/>
    <col min="23" max="34" width="3.5" style="93" hidden="1" customWidth="1"/>
    <col min="35" max="37" width="3.125" style="93" customWidth="1"/>
    <col min="38" max="44" width="4.375" style="375" hidden="1" customWidth="1"/>
    <col min="45" max="57" width="4.375" style="375" customWidth="1"/>
    <col min="58" max="58" width="4.375" style="93" customWidth="1"/>
    <col min="59" max="16384" width="9" style="93"/>
  </cols>
  <sheetData>
    <row r="1" spans="1:57" s="12" customFormat="1" ht="12" customHeight="1" x14ac:dyDescent="0.15">
      <c r="A1" s="363"/>
      <c r="B1" s="364" t="str">
        <f>IF(AND(基本情報!E8="",基本情報!M8="",基本情報!U8=""),"","ユーザ様メモ　・・・")</f>
        <v/>
      </c>
      <c r="C1" s="785" t="str">
        <f>IF($B$1="","",基本情報!C8&amp;"：")</f>
        <v/>
      </c>
      <c r="D1" s="785"/>
      <c r="E1" s="363"/>
      <c r="F1" s="363"/>
      <c r="G1" s="363"/>
      <c r="H1" s="808" t="str">
        <f>IF($B$1="","",基本情報!E8)</f>
        <v/>
      </c>
      <c r="I1" s="808"/>
      <c r="J1" s="808"/>
      <c r="K1" s="808"/>
      <c r="L1" s="808"/>
      <c r="M1" s="365" t="str">
        <f>IF($B$1="","",基本情報!K8&amp;"：")</f>
        <v/>
      </c>
      <c r="N1" s="808" t="str">
        <f>IF($B$1="","",基本情報!M8)</f>
        <v/>
      </c>
      <c r="O1" s="808"/>
      <c r="P1" s="808"/>
      <c r="Q1" s="811" t="str">
        <f>IF($B$1="","",基本情報!S8&amp;"：")</f>
        <v/>
      </c>
      <c r="R1" s="811"/>
      <c r="S1" s="808" t="str">
        <f>IF($B$1="","",基本情報!U8)</f>
        <v/>
      </c>
      <c r="T1" s="808"/>
      <c r="U1" s="808"/>
      <c r="V1" s="363"/>
      <c r="W1" s="363"/>
      <c r="X1" s="363"/>
      <c r="Y1" s="363"/>
      <c r="Z1" s="363"/>
      <c r="AA1" s="363"/>
      <c r="AB1" s="363"/>
      <c r="AC1" s="363"/>
      <c r="AD1" s="363"/>
      <c r="AE1" s="363"/>
      <c r="AF1" s="363"/>
      <c r="AG1" s="363"/>
      <c r="AH1" s="363"/>
      <c r="AI1" s="363"/>
      <c r="AJ1" s="811" t="s">
        <v>859</v>
      </c>
      <c r="AK1" s="811"/>
    </row>
    <row r="2" spans="1:57" ht="20.25" customHeight="1" x14ac:dyDescent="0.15">
      <c r="B2" s="363" t="str">
        <f>基本情報!C4&amp;"　：　"&amp;IF(基本情報!E4="","",基本情報!E4&amp;"　殿")</f>
        <v>貴 社 名　：　</v>
      </c>
      <c r="C2" s="12"/>
      <c r="D2" s="806" t="s">
        <v>261</v>
      </c>
      <c r="E2" s="806"/>
      <c r="F2" s="806"/>
      <c r="G2" s="806"/>
      <c r="H2" s="806"/>
      <c r="I2" s="470" t="s">
        <v>259</v>
      </c>
      <c r="J2" s="470"/>
      <c r="K2" s="470"/>
      <c r="L2" s="809"/>
      <c r="M2" s="810"/>
      <c r="N2" s="229" t="s">
        <v>440</v>
      </c>
      <c r="O2" s="809"/>
      <c r="P2" s="810"/>
      <c r="Q2" s="470" t="s">
        <v>256</v>
      </c>
      <c r="R2" s="800"/>
      <c r="S2" s="801"/>
      <c r="T2" s="802"/>
      <c r="U2" s="470" t="s">
        <v>257</v>
      </c>
      <c r="V2" s="800"/>
      <c r="W2" s="801"/>
      <c r="X2" s="801"/>
      <c r="Y2" s="801"/>
      <c r="Z2" s="801"/>
      <c r="AA2" s="801"/>
      <c r="AB2" s="801"/>
      <c r="AC2" s="801"/>
      <c r="AD2" s="801"/>
      <c r="AE2" s="801"/>
      <c r="AF2" s="801"/>
      <c r="AG2" s="801"/>
      <c r="AH2" s="801"/>
      <c r="AI2" s="801"/>
      <c r="AJ2" s="801"/>
      <c r="AK2" s="802"/>
    </row>
    <row r="3" spans="1:57" ht="20.25" customHeight="1" x14ac:dyDescent="0.15">
      <c r="B3" s="363" t="str">
        <f>基本情報!K4&amp;"　：　"&amp;IF(基本情報!M4="","",基本情報!M4)</f>
        <v>貴部署名　：　</v>
      </c>
      <c r="C3" s="12"/>
      <c r="D3" s="806"/>
      <c r="E3" s="806"/>
      <c r="F3" s="806"/>
      <c r="G3" s="806"/>
      <c r="H3" s="806"/>
      <c r="I3" s="807" t="str">
        <f>IF(基本情報!O6="有り",御発注用仕様書!AM3,御発注用仕様書!AL3)</f>
        <v>－</v>
      </c>
      <c r="J3" s="807"/>
      <c r="K3" s="807"/>
      <c r="L3" s="788"/>
      <c r="M3" s="789"/>
      <c r="N3" s="789"/>
      <c r="O3" s="789"/>
      <c r="P3" s="790"/>
      <c r="Q3" s="470"/>
      <c r="R3" s="803"/>
      <c r="S3" s="804"/>
      <c r="T3" s="805"/>
      <c r="U3" s="470"/>
      <c r="V3" s="803"/>
      <c r="W3" s="804"/>
      <c r="X3" s="804"/>
      <c r="Y3" s="804"/>
      <c r="Z3" s="804"/>
      <c r="AA3" s="804"/>
      <c r="AB3" s="804"/>
      <c r="AC3" s="804"/>
      <c r="AD3" s="804"/>
      <c r="AE3" s="804"/>
      <c r="AF3" s="804"/>
      <c r="AG3" s="804"/>
      <c r="AH3" s="804"/>
      <c r="AI3" s="804"/>
      <c r="AJ3" s="804"/>
      <c r="AK3" s="805"/>
      <c r="AL3" s="322" t="s">
        <v>854</v>
      </c>
      <c r="AM3" s="322" t="s">
        <v>855</v>
      </c>
    </row>
    <row r="4" spans="1:57" ht="20.25" customHeight="1" x14ac:dyDescent="0.15">
      <c r="B4" s="363" t="str">
        <f>基本情報!S4&amp;"　：　"&amp;IF(基本情報!U4="","",基本情報!U4&amp;"　様")</f>
        <v>ご担当者名　：　</v>
      </c>
      <c r="C4" s="12"/>
      <c r="D4" s="792" t="s">
        <v>377</v>
      </c>
      <c r="E4" s="792"/>
      <c r="F4" s="792"/>
      <c r="G4" s="792"/>
      <c r="H4" s="792"/>
      <c r="I4" s="812"/>
      <c r="J4" s="813"/>
      <c r="K4" s="813"/>
      <c r="L4" s="813"/>
      <c r="M4" s="813"/>
      <c r="N4" s="813"/>
      <c r="O4" s="813"/>
      <c r="P4" s="813"/>
      <c r="Q4" s="813"/>
      <c r="R4" s="813"/>
      <c r="S4" s="813"/>
      <c r="T4" s="813"/>
      <c r="U4" s="813"/>
      <c r="V4" s="813"/>
      <c r="W4" s="813"/>
      <c r="X4" s="813"/>
      <c r="Y4" s="813"/>
      <c r="Z4" s="813"/>
      <c r="AA4" s="813"/>
      <c r="AB4" s="813"/>
      <c r="AC4" s="813"/>
      <c r="AD4" s="813"/>
      <c r="AE4" s="813"/>
      <c r="AF4" s="813"/>
      <c r="AG4" s="813"/>
      <c r="AH4" s="813"/>
      <c r="AI4" s="813"/>
      <c r="AJ4" s="813"/>
      <c r="AK4" s="814"/>
      <c r="AL4" s="12" t="s">
        <v>376</v>
      </c>
    </row>
    <row r="5" spans="1:57" s="249" customFormat="1" ht="14.25" customHeight="1" x14ac:dyDescent="0.15">
      <c r="A5" s="158"/>
      <c r="B5" s="227" t="str">
        <f>IF(OR(仕様書作成!N6&lt;&gt;"",仕様書作成!R6&lt;&gt;""),AM5,IF(COUNTIF(B6:B47,"*ポートプラグ*")&gt;0,$AL$4,""))</f>
        <v/>
      </c>
      <c r="C5" s="164" t="s">
        <v>9</v>
      </c>
      <c r="D5" s="164" t="s">
        <v>258</v>
      </c>
      <c r="E5" s="248"/>
      <c r="F5" s="248"/>
      <c r="G5" s="248"/>
      <c r="H5" s="773" t="s">
        <v>255</v>
      </c>
      <c r="I5" s="773"/>
      <c r="J5" s="774"/>
      <c r="K5" s="159">
        <v>1</v>
      </c>
      <c r="L5" s="165">
        <v>2</v>
      </c>
      <c r="M5" s="159">
        <v>3</v>
      </c>
      <c r="N5" s="165">
        <v>4</v>
      </c>
      <c r="O5" s="159">
        <v>5</v>
      </c>
      <c r="P5" s="165">
        <v>6</v>
      </c>
      <c r="Q5" s="159">
        <v>7</v>
      </c>
      <c r="R5" s="165">
        <v>8</v>
      </c>
      <c r="S5" s="159">
        <v>9</v>
      </c>
      <c r="T5" s="165">
        <v>10</v>
      </c>
      <c r="U5" s="159">
        <v>11</v>
      </c>
      <c r="V5" s="165">
        <v>12</v>
      </c>
      <c r="W5" s="159">
        <v>13</v>
      </c>
      <c r="X5" s="165">
        <v>14</v>
      </c>
      <c r="Y5" s="159">
        <v>15</v>
      </c>
      <c r="Z5" s="165">
        <v>16</v>
      </c>
      <c r="AA5" s="159">
        <v>17</v>
      </c>
      <c r="AB5" s="165">
        <v>18</v>
      </c>
      <c r="AC5" s="159">
        <v>19</v>
      </c>
      <c r="AD5" s="165">
        <v>20</v>
      </c>
      <c r="AE5" s="159">
        <v>21</v>
      </c>
      <c r="AF5" s="165">
        <v>22</v>
      </c>
      <c r="AG5" s="159">
        <v>23</v>
      </c>
      <c r="AH5" s="165">
        <v>24</v>
      </c>
      <c r="AI5" s="772" t="s">
        <v>10</v>
      </c>
      <c r="AJ5" s="773"/>
      <c r="AK5" s="774"/>
      <c r="AL5" s="380"/>
      <c r="AM5" s="12" t="s">
        <v>551</v>
      </c>
      <c r="AN5" s="380"/>
      <c r="AO5" s="380"/>
      <c r="AP5" s="380"/>
      <c r="AQ5" s="380"/>
      <c r="AR5" s="380"/>
      <c r="AS5" s="380"/>
      <c r="AT5" s="380"/>
      <c r="AU5" s="380"/>
      <c r="AV5" s="380"/>
      <c r="AW5" s="380"/>
      <c r="AX5" s="380"/>
      <c r="AY5" s="380"/>
      <c r="AZ5" s="380"/>
      <c r="BA5" s="380"/>
      <c r="BB5" s="380"/>
      <c r="BC5" s="380"/>
      <c r="BD5" s="380"/>
      <c r="BE5" s="380"/>
    </row>
    <row r="6" spans="1:57" ht="18.75" customHeight="1" x14ac:dyDescent="0.15">
      <c r="A6" s="160">
        <v>1</v>
      </c>
      <c r="B6" s="166" t="str">
        <f>IF(ISERROR(発注情報!L143)=TRUE,"",IF(OR(発注情報!L143="",発注情報!L143=0),"",発注情報!L143))</f>
        <v>必須項目に入力漏れがあります</v>
      </c>
      <c r="C6" s="167">
        <f>IF(ISERROR(発注情報!M143)=TRUE,"",IF(OR(発注情報!M143="",発注情報!M143=0),"",発注情報!M143))</f>
        <v>1</v>
      </c>
      <c r="D6" s="167">
        <f>IF(C6="","",C6*発注情報!$D$2)</f>
        <v>0</v>
      </c>
      <c r="E6" s="250" t="str">
        <f>IF(ISERROR(発注情報!O143)=TRUE,"",IF(OR(発注情報!O143="",発注情報!O143=0),"",発注情報!O143))</f>
        <v/>
      </c>
      <c r="F6" s="250" t="str">
        <f>IF(ISERROR(発注情報!P143)=TRUE,"",IF(OR(発注情報!P143="",発注情報!P143=0),"",発注情報!P143))</f>
        <v/>
      </c>
      <c r="G6" s="250" t="str">
        <f>IF(ISERROR(発注情報!Q143)=TRUE,"",IF(OR(発注情報!Q143="",発注情報!Q143=0),"",発注情報!Q143))</f>
        <v/>
      </c>
      <c r="H6" s="251"/>
      <c r="I6" s="252"/>
      <c r="J6" s="171"/>
      <c r="K6" s="168"/>
      <c r="L6" s="169"/>
      <c r="M6" s="169"/>
      <c r="N6" s="169"/>
      <c r="O6" s="169"/>
      <c r="P6" s="169"/>
      <c r="Q6" s="169"/>
      <c r="R6" s="169"/>
      <c r="S6" s="169"/>
      <c r="T6" s="169"/>
      <c r="U6" s="169"/>
      <c r="V6" s="169"/>
      <c r="W6" s="169"/>
      <c r="X6" s="169"/>
      <c r="Y6" s="169"/>
      <c r="Z6" s="169"/>
      <c r="AA6" s="169"/>
      <c r="AB6" s="169"/>
      <c r="AC6" s="169"/>
      <c r="AD6" s="169"/>
      <c r="AE6" s="169"/>
      <c r="AF6" s="169"/>
      <c r="AG6" s="169"/>
      <c r="AH6" s="170"/>
      <c r="AI6" s="793"/>
      <c r="AJ6" s="794"/>
      <c r="AK6" s="795"/>
    </row>
    <row r="7" spans="1:57" ht="18.75" customHeight="1" x14ac:dyDescent="0.15">
      <c r="A7" s="160">
        <v>2</v>
      </c>
      <c r="B7" s="166" t="str">
        <f>IF(ISERROR(発注情報!L144)=TRUE,"",IF(OR(発注情報!L144="",発注情報!L144=0),"",発注情報!L144))</f>
        <v/>
      </c>
      <c r="C7" s="167" t="str">
        <f>IF(ISERROR(発注情報!M144)=TRUE,"",IF(OR(発注情報!M144="",発注情報!M144=0),"",発注情報!M144))</f>
        <v/>
      </c>
      <c r="D7" s="167" t="str">
        <f>IF(C7="","",C7*発注情報!$D$2)</f>
        <v/>
      </c>
      <c r="E7" s="250" t="str">
        <f>IF(ISERROR(発注情報!O144)=TRUE,"",IF(OR(発注情報!O144="",発注情報!O144=0),"",発注情報!O144))</f>
        <v/>
      </c>
      <c r="F7" s="250" t="str">
        <f>IF(ISERROR(発注情報!P144)=TRUE,"",IF(OR(発注情報!P144="",発注情報!P144=0),"",発注情報!P144))</f>
        <v/>
      </c>
      <c r="G7" s="250" t="str">
        <f>IF(ISERROR(発注情報!Q144)=TRUE,"",IF(OR(発注情報!Q144="",発注情報!Q144=0),"",発注情報!Q144))</f>
        <v/>
      </c>
      <c r="H7" s="251" t="str">
        <f>IF(ISERROR(発注情報!R144)=TRUE,"",IF(OR(発注情報!R144="",発注情報!R144=0),"",発注情報!R144))</f>
        <v/>
      </c>
      <c r="I7" s="252" t="str">
        <f>IF(ISERROR(発注情報!S144)=TRUE,"",IF(OR(発注情報!S144="",発注情報!S144=0),"",発注情報!S144))</f>
        <v/>
      </c>
      <c r="J7" s="171" t="str">
        <f>IF(ISERROR(発注情報!T144)=TRUE,"",IF(OR(発注情報!T144="",発注情報!T144=0),"",発注情報!T144))</f>
        <v/>
      </c>
      <c r="K7" s="172" t="str">
        <f>IF(ISERROR(発注情報!U144)=TRUE,"",IF(OR(発注情報!U144="",発注情報!U144=0),"",発注情報!U144))</f>
        <v/>
      </c>
      <c r="L7" s="173" t="str">
        <f>IF(ISERROR(発注情報!V144)=TRUE,"",IF(OR(発注情報!V144="",発注情報!V144=0),"",発注情報!V144))</f>
        <v/>
      </c>
      <c r="M7" s="172" t="str">
        <f>IF(ISERROR(発注情報!W144)=TRUE,"",IF(OR(発注情報!W144="",発注情報!W144=0),"",発注情報!W144))</f>
        <v/>
      </c>
      <c r="N7" s="173" t="str">
        <f>IF(ISERROR(発注情報!X144)=TRUE,"",IF(OR(発注情報!X144="",発注情報!X144=0),"",発注情報!X144))</f>
        <v/>
      </c>
      <c r="O7" s="172" t="str">
        <f>IF(ISERROR(発注情報!Y144)=TRUE,"",IF(OR(発注情報!Y144="",発注情報!Y144=0),"",発注情報!Y144))</f>
        <v/>
      </c>
      <c r="P7" s="173" t="str">
        <f>IF(ISERROR(発注情報!Z144)=TRUE,"",IF(OR(発注情報!Z144="",発注情報!Z144=0),"",発注情報!Z144))</f>
        <v/>
      </c>
      <c r="Q7" s="172" t="str">
        <f>IF(ISERROR(発注情報!AA144)=TRUE,"",IF(OR(発注情報!AA144="",発注情報!AA144=0),"",発注情報!AA144))</f>
        <v/>
      </c>
      <c r="R7" s="173" t="str">
        <f>IF(ISERROR(発注情報!AB144)=TRUE,"",IF(OR(発注情報!AB144="",発注情報!AB144=0),"",発注情報!AB144))</f>
        <v/>
      </c>
      <c r="S7" s="172" t="str">
        <f>IF(ISERROR(発注情報!AC144)=TRUE,"",IF(OR(発注情報!AC144="",発注情報!AC144=0),"",発注情報!AC144))</f>
        <v/>
      </c>
      <c r="T7" s="173" t="str">
        <f>IF(ISERROR(発注情報!AD144)=TRUE,"",IF(OR(発注情報!AD144="",発注情報!AD144=0),"",発注情報!AD144))</f>
        <v/>
      </c>
      <c r="U7" s="172" t="str">
        <f>IF(ISERROR(発注情報!AE144)=TRUE,"",IF(OR(発注情報!AE144="",発注情報!AE144=0),"",発注情報!AE144))</f>
        <v/>
      </c>
      <c r="V7" s="173" t="str">
        <f>IF(ISERROR(発注情報!AF144)=TRUE,"",IF(OR(発注情報!AF144="",発注情報!AF144=0),"",発注情報!AF144))</f>
        <v/>
      </c>
      <c r="W7" s="172" t="str">
        <f>IF(ISERROR(発注情報!AG144)=TRUE,"",IF(OR(発注情報!AG144="",発注情報!AG144=0),"",発注情報!AG144))</f>
        <v/>
      </c>
      <c r="X7" s="173" t="str">
        <f>IF(ISERROR(発注情報!AH144)=TRUE,"",IF(OR(発注情報!AH144="",発注情報!AH144=0),"",発注情報!AH144))</f>
        <v/>
      </c>
      <c r="Y7" s="172" t="str">
        <f>IF(ISERROR(発注情報!AI144)=TRUE,"",IF(OR(発注情報!AI144="",発注情報!AI144=0),"",発注情報!AI144))</f>
        <v/>
      </c>
      <c r="Z7" s="173" t="str">
        <f>IF(ISERROR(発注情報!AJ144)=TRUE,"",IF(OR(発注情報!AJ144="",発注情報!AJ144=0),"",発注情報!AJ144))</f>
        <v/>
      </c>
      <c r="AA7" s="172" t="str">
        <f>IF(ISERROR(発注情報!AK144)=TRUE,"",IF(OR(発注情報!AK144="",発注情報!AK144=0),"",発注情報!AK144))</f>
        <v/>
      </c>
      <c r="AB7" s="173" t="str">
        <f>IF(ISERROR(発注情報!AL144)=TRUE,"",IF(OR(発注情報!AL144="",発注情報!AL144=0),"",発注情報!AL144))</f>
        <v/>
      </c>
      <c r="AC7" s="172" t="str">
        <f>IF(ISERROR(発注情報!AM144)=TRUE,"",IF(OR(発注情報!AM144="",発注情報!AM144=0),"",発注情報!AM144))</f>
        <v/>
      </c>
      <c r="AD7" s="173" t="str">
        <f>IF(ISERROR(発注情報!AN144)=TRUE,"",IF(OR(発注情報!AN144="",発注情報!AN144=0),"",発注情報!AN144))</f>
        <v/>
      </c>
      <c r="AE7" s="172" t="str">
        <f>IF(ISERROR(発注情報!AO144)=TRUE,"",IF(OR(発注情報!AO144="",発注情報!AO144=0),"",発注情報!AO144))</f>
        <v/>
      </c>
      <c r="AF7" s="173" t="str">
        <f>IF(ISERROR(発注情報!AP144)=TRUE,"",IF(OR(発注情報!AP144="",発注情報!AP144=0),"",発注情報!AP144))</f>
        <v/>
      </c>
      <c r="AG7" s="172" t="str">
        <f>IF(ISERROR(発注情報!AQ144)=TRUE,"",IF(OR(発注情報!AQ144="",発注情報!AQ144=0),"",発注情報!AQ144))</f>
        <v/>
      </c>
      <c r="AH7" s="173" t="str">
        <f>IF(ISERROR(発注情報!AR144)=TRUE,"",IF(OR(発注情報!AR144="",発注情報!AR144=0),"",発注情報!AR144))</f>
        <v/>
      </c>
      <c r="AI7" s="253" t="str">
        <f>IF(ISERROR(発注情報!AS144)=TRUE,"",IF(OR(発注情報!AS144="",発注情報!AS144=0),"",発注情報!AS144))</f>
        <v/>
      </c>
      <c r="AJ7" s="254" t="str">
        <f>IF(ISERROR(発注情報!AT144)=TRUE,"",IF(OR(発注情報!AT144="",発注情報!AT144=0),"",発注情報!AT144))</f>
        <v/>
      </c>
      <c r="AK7" s="255" t="str">
        <f>IF(ISERROR(発注情報!AU144)=TRUE,"",IF(OR(発注情報!AU144="",発注情報!AU144=0),"",発注情報!AU144))</f>
        <v/>
      </c>
    </row>
    <row r="8" spans="1:57" ht="18.75" customHeight="1" x14ac:dyDescent="0.15">
      <c r="A8" s="174">
        <v>3</v>
      </c>
      <c r="B8" s="175" t="str">
        <f>IF(ISERROR(発注情報!L145)=TRUE,"",IF(OR(発注情報!L145="",発注情報!L145=0),"",発注情報!L145))</f>
        <v/>
      </c>
      <c r="C8" s="176" t="str">
        <f>IF(ISERROR(発注情報!M145)=TRUE,"",IF(OR(発注情報!M145="",発注情報!M145=0),"",発注情報!M145))</f>
        <v/>
      </c>
      <c r="D8" s="167" t="str">
        <f>IF(C8="","",C8*発注情報!$D$2)</f>
        <v/>
      </c>
      <c r="E8" s="256" t="str">
        <f>IF(ISERROR(発注情報!O145)=TRUE,"",IF(OR(発注情報!O145="",発注情報!O145=0),"",発注情報!O145))</f>
        <v/>
      </c>
      <c r="F8" s="256" t="str">
        <f>IF(ISERROR(発注情報!P145)=TRUE,"",IF(OR(発注情報!P145="",発注情報!P145=0),"",発注情報!P145))</f>
        <v/>
      </c>
      <c r="G8" s="256" t="str">
        <f>IF(ISERROR(発注情報!Q145)=TRUE,"",IF(OR(発注情報!Q145="",発注情報!Q145=0),"",発注情報!Q145))</f>
        <v/>
      </c>
      <c r="H8" s="251" t="str">
        <f>IF(ISERROR(発注情報!R145)=TRUE,"",IF(OR(発注情報!R145="",発注情報!R145=0),"",発注情報!R145))</f>
        <v/>
      </c>
      <c r="I8" s="252" t="str">
        <f>IF(ISERROR(発注情報!S145)=TRUE,"",IF(OR(発注情報!S145="",発注情報!S145=0),"",発注情報!S145))</f>
        <v/>
      </c>
      <c r="J8" s="171" t="str">
        <f>IF(ISERROR(発注情報!T145)=TRUE,"",IF(OR(発注情報!T145="",発注情報!T145=0),"",発注情報!T145))</f>
        <v/>
      </c>
      <c r="K8" s="177" t="str">
        <f>IF(ISERROR(発注情報!U145)=TRUE,"",IF(OR(発注情報!U145="",発注情報!U145=0),"",発注情報!U145))</f>
        <v/>
      </c>
      <c r="L8" s="178" t="str">
        <f>IF(ISERROR(発注情報!V145)=TRUE,"",IF(OR(発注情報!V145="",発注情報!V145=0),"",発注情報!V145))</f>
        <v/>
      </c>
      <c r="M8" s="177" t="str">
        <f>IF(ISERROR(発注情報!W145)=TRUE,"",IF(OR(発注情報!W145="",発注情報!W145=0),"",発注情報!W145))</f>
        <v/>
      </c>
      <c r="N8" s="178" t="str">
        <f>IF(ISERROR(発注情報!X145)=TRUE,"",IF(OR(発注情報!X145="",発注情報!X145=0),"",発注情報!X145))</f>
        <v/>
      </c>
      <c r="O8" s="177" t="str">
        <f>IF(ISERROR(発注情報!Y145)=TRUE,"",IF(OR(発注情報!Y145="",発注情報!Y145=0),"",発注情報!Y145))</f>
        <v/>
      </c>
      <c r="P8" s="178" t="str">
        <f>IF(ISERROR(発注情報!Z145)=TRUE,"",IF(OR(発注情報!Z145="",発注情報!Z145=0),"",発注情報!Z145))</f>
        <v/>
      </c>
      <c r="Q8" s="177" t="str">
        <f>IF(ISERROR(発注情報!AA145)=TRUE,"",IF(OR(発注情報!AA145="",発注情報!AA145=0),"",発注情報!AA145))</f>
        <v/>
      </c>
      <c r="R8" s="178" t="str">
        <f>IF(ISERROR(発注情報!AB145)=TRUE,"",IF(OR(発注情報!AB145="",発注情報!AB145=0),"",発注情報!AB145))</f>
        <v/>
      </c>
      <c r="S8" s="177" t="str">
        <f>IF(ISERROR(発注情報!AC145)=TRUE,"",IF(OR(発注情報!AC145="",発注情報!AC145=0),"",発注情報!AC145))</f>
        <v/>
      </c>
      <c r="T8" s="178" t="str">
        <f>IF(ISERROR(発注情報!AD145)=TRUE,"",IF(OR(発注情報!AD145="",発注情報!AD145=0),"",発注情報!AD145))</f>
        <v/>
      </c>
      <c r="U8" s="177" t="str">
        <f>IF(ISERROR(発注情報!AE145)=TRUE,"",IF(OR(発注情報!AE145="",発注情報!AE145=0),"",発注情報!AE145))</f>
        <v/>
      </c>
      <c r="V8" s="178" t="str">
        <f>IF(ISERROR(発注情報!AF145)=TRUE,"",IF(OR(発注情報!AF145="",発注情報!AF145=0),"",発注情報!AF145))</f>
        <v/>
      </c>
      <c r="W8" s="177" t="str">
        <f>IF(ISERROR(発注情報!AG145)=TRUE,"",IF(OR(発注情報!AG145="",発注情報!AG145=0),"",発注情報!AG145))</f>
        <v/>
      </c>
      <c r="X8" s="178" t="str">
        <f>IF(ISERROR(発注情報!AH145)=TRUE,"",IF(OR(発注情報!AH145="",発注情報!AH145=0),"",発注情報!AH145))</f>
        <v/>
      </c>
      <c r="Y8" s="177" t="str">
        <f>IF(ISERROR(発注情報!AI145)=TRUE,"",IF(OR(発注情報!AI145="",発注情報!AI145=0),"",発注情報!AI145))</f>
        <v/>
      </c>
      <c r="Z8" s="178" t="str">
        <f>IF(ISERROR(発注情報!AJ145)=TRUE,"",IF(OR(発注情報!AJ145="",発注情報!AJ145=0),"",発注情報!AJ145))</f>
        <v/>
      </c>
      <c r="AA8" s="177" t="str">
        <f>IF(ISERROR(発注情報!AK145)=TRUE,"",IF(OR(発注情報!AK145="",発注情報!AK145=0),"",発注情報!AK145))</f>
        <v/>
      </c>
      <c r="AB8" s="178" t="str">
        <f>IF(ISERROR(発注情報!AL145)=TRUE,"",IF(OR(発注情報!AL145="",発注情報!AL145=0),"",発注情報!AL145))</f>
        <v/>
      </c>
      <c r="AC8" s="177" t="str">
        <f>IF(ISERROR(発注情報!AM145)=TRUE,"",IF(OR(発注情報!AM145="",発注情報!AM145=0),"",発注情報!AM145))</f>
        <v/>
      </c>
      <c r="AD8" s="178" t="str">
        <f>IF(ISERROR(発注情報!AN145)=TRUE,"",IF(OR(発注情報!AN145="",発注情報!AN145=0),"",発注情報!AN145))</f>
        <v/>
      </c>
      <c r="AE8" s="177" t="str">
        <f>IF(ISERROR(発注情報!AO145)=TRUE,"",IF(OR(発注情報!AO145="",発注情報!AO145=0),"",発注情報!AO145))</f>
        <v/>
      </c>
      <c r="AF8" s="178" t="str">
        <f>IF(ISERROR(発注情報!AP145)=TRUE,"",IF(OR(発注情報!AP145="",発注情報!AP145=0),"",発注情報!AP145))</f>
        <v/>
      </c>
      <c r="AG8" s="177" t="str">
        <f>IF(ISERROR(発注情報!AQ145)=TRUE,"",IF(OR(発注情報!AQ145="",発注情報!AQ145=0),"",発注情報!AQ145))</f>
        <v/>
      </c>
      <c r="AH8" s="178" t="str">
        <f>IF(ISERROR(発注情報!AR145)=TRUE,"",IF(OR(発注情報!AR145="",発注情報!AR145=0),"",発注情報!AR145))</f>
        <v/>
      </c>
      <c r="AI8" s="251" t="str">
        <f>IF(ISERROR(発注情報!AS145)=TRUE,"",IF(OR(発注情報!AS145="",発注情報!AS145=0),"",発注情報!AS145))</f>
        <v/>
      </c>
      <c r="AJ8" s="252" t="str">
        <f>IF(ISERROR(発注情報!AT145)=TRUE,"",IF(OR(発注情報!AT145="",発注情報!AT145=0),"",発注情報!AT145))</f>
        <v/>
      </c>
      <c r="AK8" s="171" t="str">
        <f>IF(ISERROR(発注情報!AU145)=TRUE,"",IF(OR(発注情報!AU145="",発注情報!AU145=0),"",発注情報!AU145))</f>
        <v/>
      </c>
    </row>
    <row r="9" spans="1:57" ht="18.75" customHeight="1" x14ac:dyDescent="0.15">
      <c r="A9" s="160">
        <v>4</v>
      </c>
      <c r="B9" s="166" t="str">
        <f>IF(ISERROR(発注情報!L146)=TRUE,"",IF(OR(発注情報!L146="",発注情報!L146=0),"",発注情報!L146))</f>
        <v/>
      </c>
      <c r="C9" s="167" t="str">
        <f>IF(ISERROR(発注情報!M146)=TRUE,"",IF(OR(発注情報!M146="",発注情報!M146=0),"",発注情報!M146))</f>
        <v/>
      </c>
      <c r="D9" s="167" t="str">
        <f>IF(C9="","",C9*発注情報!$D$2)</f>
        <v/>
      </c>
      <c r="E9" s="250" t="str">
        <f>IF(ISERROR(発注情報!O146)=TRUE,"",IF(OR(発注情報!O146="",発注情報!O146=0),"",発注情報!O146))</f>
        <v/>
      </c>
      <c r="F9" s="250" t="str">
        <f>IF(ISERROR(発注情報!P146)=TRUE,"",IF(OR(発注情報!P146="",発注情報!P146=0),"",発注情報!P146))</f>
        <v/>
      </c>
      <c r="G9" s="250" t="str">
        <f>IF(ISERROR(発注情報!Q146)=TRUE,"",IF(OR(発注情報!Q146="",発注情報!Q146=0),"",発注情報!Q146))</f>
        <v/>
      </c>
      <c r="H9" s="251" t="str">
        <f>IF(ISERROR(発注情報!R146)=TRUE,"",IF(OR(発注情報!R146="",発注情報!R146=0),"",発注情報!R146))</f>
        <v/>
      </c>
      <c r="I9" s="252" t="str">
        <f>IF(ISERROR(発注情報!S146)=TRUE,"",IF(OR(発注情報!S146="",発注情報!S146=0),"",発注情報!S146))</f>
        <v/>
      </c>
      <c r="J9" s="171" t="str">
        <f>IF(ISERROR(発注情報!T146)=TRUE,"",IF(OR(発注情報!T146="",発注情報!T146=0),"",発注情報!T146))</f>
        <v/>
      </c>
      <c r="K9" s="172" t="str">
        <f>IF(ISERROR(発注情報!U146)=TRUE,"",IF(OR(発注情報!U146="",発注情報!U146=0),"",発注情報!U146))</f>
        <v/>
      </c>
      <c r="L9" s="173" t="str">
        <f>IF(ISERROR(発注情報!V146)=TRUE,"",IF(OR(発注情報!V146="",発注情報!V146=0),"",発注情報!V146))</f>
        <v/>
      </c>
      <c r="M9" s="172" t="str">
        <f>IF(ISERROR(発注情報!W146)=TRUE,"",IF(OR(発注情報!W146="",発注情報!W146=0),"",発注情報!W146))</f>
        <v/>
      </c>
      <c r="N9" s="173" t="str">
        <f>IF(ISERROR(発注情報!X146)=TRUE,"",IF(OR(発注情報!X146="",発注情報!X146=0),"",発注情報!X146))</f>
        <v/>
      </c>
      <c r="O9" s="172" t="str">
        <f>IF(ISERROR(発注情報!Y146)=TRUE,"",IF(OR(発注情報!Y146="",発注情報!Y146=0),"",発注情報!Y146))</f>
        <v/>
      </c>
      <c r="P9" s="173" t="str">
        <f>IF(ISERROR(発注情報!Z146)=TRUE,"",IF(OR(発注情報!Z146="",発注情報!Z146=0),"",発注情報!Z146))</f>
        <v/>
      </c>
      <c r="Q9" s="172" t="str">
        <f>IF(ISERROR(発注情報!AA146)=TRUE,"",IF(OR(発注情報!AA146="",発注情報!AA146=0),"",発注情報!AA146))</f>
        <v/>
      </c>
      <c r="R9" s="173" t="str">
        <f>IF(ISERROR(発注情報!AB146)=TRUE,"",IF(OR(発注情報!AB146="",発注情報!AB146=0),"",発注情報!AB146))</f>
        <v/>
      </c>
      <c r="S9" s="172" t="str">
        <f>IF(ISERROR(発注情報!AC146)=TRUE,"",IF(OR(発注情報!AC146="",発注情報!AC146=0),"",発注情報!AC146))</f>
        <v/>
      </c>
      <c r="T9" s="173" t="str">
        <f>IF(ISERROR(発注情報!AD146)=TRUE,"",IF(OR(発注情報!AD146="",発注情報!AD146=0),"",発注情報!AD146))</f>
        <v/>
      </c>
      <c r="U9" s="172" t="str">
        <f>IF(ISERROR(発注情報!AE146)=TRUE,"",IF(OR(発注情報!AE146="",発注情報!AE146=0),"",発注情報!AE146))</f>
        <v/>
      </c>
      <c r="V9" s="173" t="str">
        <f>IF(ISERROR(発注情報!AF146)=TRUE,"",IF(OR(発注情報!AF146="",発注情報!AF146=0),"",発注情報!AF146))</f>
        <v/>
      </c>
      <c r="W9" s="172" t="str">
        <f>IF(ISERROR(発注情報!AG146)=TRUE,"",IF(OR(発注情報!AG146="",発注情報!AG146=0),"",発注情報!AG146))</f>
        <v/>
      </c>
      <c r="X9" s="173" t="str">
        <f>IF(ISERROR(発注情報!AH146)=TRUE,"",IF(OR(発注情報!AH146="",発注情報!AH146=0),"",発注情報!AH146))</f>
        <v/>
      </c>
      <c r="Y9" s="172" t="str">
        <f>IF(ISERROR(発注情報!AI146)=TRUE,"",IF(OR(発注情報!AI146="",発注情報!AI146=0),"",発注情報!AI146))</f>
        <v/>
      </c>
      <c r="Z9" s="173" t="str">
        <f>IF(ISERROR(発注情報!AJ146)=TRUE,"",IF(OR(発注情報!AJ146="",発注情報!AJ146=0),"",発注情報!AJ146))</f>
        <v/>
      </c>
      <c r="AA9" s="172" t="str">
        <f>IF(ISERROR(発注情報!AK146)=TRUE,"",IF(OR(発注情報!AK146="",発注情報!AK146=0),"",発注情報!AK146))</f>
        <v/>
      </c>
      <c r="AB9" s="173" t="str">
        <f>IF(ISERROR(発注情報!AL146)=TRUE,"",IF(OR(発注情報!AL146="",発注情報!AL146=0),"",発注情報!AL146))</f>
        <v/>
      </c>
      <c r="AC9" s="172" t="str">
        <f>IF(ISERROR(発注情報!AM146)=TRUE,"",IF(OR(発注情報!AM146="",発注情報!AM146=0),"",発注情報!AM146))</f>
        <v/>
      </c>
      <c r="AD9" s="173" t="str">
        <f>IF(ISERROR(発注情報!AN146)=TRUE,"",IF(OR(発注情報!AN146="",発注情報!AN146=0),"",発注情報!AN146))</f>
        <v/>
      </c>
      <c r="AE9" s="172" t="str">
        <f>IF(ISERROR(発注情報!AO146)=TRUE,"",IF(OR(発注情報!AO146="",発注情報!AO146=0),"",発注情報!AO146))</f>
        <v/>
      </c>
      <c r="AF9" s="173" t="str">
        <f>IF(ISERROR(発注情報!AP146)=TRUE,"",IF(OR(発注情報!AP146="",発注情報!AP146=0),"",発注情報!AP146))</f>
        <v/>
      </c>
      <c r="AG9" s="172" t="str">
        <f>IF(ISERROR(発注情報!AQ146)=TRUE,"",IF(OR(発注情報!AQ146="",発注情報!AQ146=0),"",発注情報!AQ146))</f>
        <v/>
      </c>
      <c r="AH9" s="173" t="str">
        <f>IF(ISERROR(発注情報!AR146)=TRUE,"",IF(OR(発注情報!AR146="",発注情報!AR146=0),"",発注情報!AR146))</f>
        <v/>
      </c>
      <c r="AI9" s="251" t="str">
        <f>IF(ISERROR(発注情報!AS146)=TRUE,"",IF(OR(発注情報!AS146="",発注情報!AS146=0),"",発注情報!AS146))</f>
        <v/>
      </c>
      <c r="AJ9" s="252" t="str">
        <f>IF(ISERROR(発注情報!AT146)=TRUE,"",IF(OR(発注情報!AT146="",発注情報!AT146=0),"",発注情報!AT146))</f>
        <v/>
      </c>
      <c r="AK9" s="171" t="str">
        <f>IF(ISERROR(発注情報!AU146)=TRUE,"",IF(OR(発注情報!AU146="",発注情報!AU146=0),"",発注情報!AU146))</f>
        <v/>
      </c>
    </row>
    <row r="10" spans="1:57" ht="18.75" customHeight="1" x14ac:dyDescent="0.15">
      <c r="A10" s="174">
        <v>5</v>
      </c>
      <c r="B10" s="175" t="str">
        <f>IF(ISERROR(発注情報!L147)=TRUE,"",IF(OR(発注情報!L147="",発注情報!L147=0),"",発注情報!L147))</f>
        <v/>
      </c>
      <c r="C10" s="176" t="str">
        <f>IF(ISERROR(発注情報!M147)=TRUE,"",IF(OR(発注情報!M147="",発注情報!M147=0),"",発注情報!M147))</f>
        <v/>
      </c>
      <c r="D10" s="167" t="str">
        <f>IF(C10="","",C10*発注情報!$D$2)</f>
        <v/>
      </c>
      <c r="E10" s="256" t="str">
        <f>IF(ISERROR(発注情報!O147)=TRUE,"",IF(OR(発注情報!O147="",発注情報!O147=0),"",発注情報!O147))</f>
        <v/>
      </c>
      <c r="F10" s="256" t="str">
        <f>IF(ISERROR(発注情報!P147)=TRUE,"",IF(OR(発注情報!P147="",発注情報!P147=0),"",発注情報!P147))</f>
        <v/>
      </c>
      <c r="G10" s="256" t="str">
        <f>IF(ISERROR(発注情報!Q147)=TRUE,"",IF(OR(発注情報!Q147="",発注情報!Q147=0),"",発注情報!Q147))</f>
        <v/>
      </c>
      <c r="H10" s="251" t="str">
        <f>IF(ISERROR(発注情報!R147)=TRUE,"",IF(OR(発注情報!R147="",発注情報!R147=0),"",発注情報!R147))</f>
        <v/>
      </c>
      <c r="I10" s="252" t="str">
        <f>IF(ISERROR(発注情報!S147)=TRUE,"",IF(OR(発注情報!S147="",発注情報!S147=0),"",発注情報!S147))</f>
        <v/>
      </c>
      <c r="J10" s="171" t="str">
        <f>IF(ISERROR(発注情報!T147)=TRUE,"",IF(OR(発注情報!T147="",発注情報!T147=0),"",発注情報!T147))</f>
        <v/>
      </c>
      <c r="K10" s="177" t="str">
        <f>IF(ISERROR(発注情報!U147)=TRUE,"",IF(OR(発注情報!U147="",発注情報!U147=0),"",発注情報!U147))</f>
        <v/>
      </c>
      <c r="L10" s="178" t="str">
        <f>IF(ISERROR(発注情報!V147)=TRUE,"",IF(OR(発注情報!V147="",発注情報!V147=0),"",発注情報!V147))</f>
        <v/>
      </c>
      <c r="M10" s="177" t="str">
        <f>IF(ISERROR(発注情報!W147)=TRUE,"",IF(OR(発注情報!W147="",発注情報!W147=0),"",発注情報!W147))</f>
        <v/>
      </c>
      <c r="N10" s="178" t="str">
        <f>IF(ISERROR(発注情報!X147)=TRUE,"",IF(OR(発注情報!X147="",発注情報!X147=0),"",発注情報!X147))</f>
        <v/>
      </c>
      <c r="O10" s="177" t="str">
        <f>IF(ISERROR(発注情報!Y147)=TRUE,"",IF(OR(発注情報!Y147="",発注情報!Y147=0),"",発注情報!Y147))</f>
        <v/>
      </c>
      <c r="P10" s="178" t="str">
        <f>IF(ISERROR(発注情報!Z147)=TRUE,"",IF(OR(発注情報!Z147="",発注情報!Z147=0),"",発注情報!Z147))</f>
        <v/>
      </c>
      <c r="Q10" s="177" t="str">
        <f>IF(ISERROR(発注情報!AA147)=TRUE,"",IF(OR(発注情報!AA147="",発注情報!AA147=0),"",発注情報!AA147))</f>
        <v/>
      </c>
      <c r="R10" s="178" t="str">
        <f>IF(ISERROR(発注情報!AB147)=TRUE,"",IF(OR(発注情報!AB147="",発注情報!AB147=0),"",発注情報!AB147))</f>
        <v/>
      </c>
      <c r="S10" s="177" t="str">
        <f>IF(ISERROR(発注情報!AC147)=TRUE,"",IF(OR(発注情報!AC147="",発注情報!AC147=0),"",発注情報!AC147))</f>
        <v/>
      </c>
      <c r="T10" s="178" t="str">
        <f>IF(ISERROR(発注情報!AD147)=TRUE,"",IF(OR(発注情報!AD147="",発注情報!AD147=0),"",発注情報!AD147))</f>
        <v/>
      </c>
      <c r="U10" s="177" t="str">
        <f>IF(ISERROR(発注情報!AE147)=TRUE,"",IF(OR(発注情報!AE147="",発注情報!AE147=0),"",発注情報!AE147))</f>
        <v/>
      </c>
      <c r="V10" s="178" t="str">
        <f>IF(ISERROR(発注情報!AF147)=TRUE,"",IF(OR(発注情報!AF147="",発注情報!AF147=0),"",発注情報!AF147))</f>
        <v/>
      </c>
      <c r="W10" s="177" t="str">
        <f>IF(ISERROR(発注情報!AG147)=TRUE,"",IF(OR(発注情報!AG147="",発注情報!AG147=0),"",発注情報!AG147))</f>
        <v/>
      </c>
      <c r="X10" s="178" t="str">
        <f>IF(ISERROR(発注情報!AH147)=TRUE,"",IF(OR(発注情報!AH147="",発注情報!AH147=0),"",発注情報!AH147))</f>
        <v/>
      </c>
      <c r="Y10" s="177" t="str">
        <f>IF(ISERROR(発注情報!AI147)=TRUE,"",IF(OR(発注情報!AI147="",発注情報!AI147=0),"",発注情報!AI147))</f>
        <v/>
      </c>
      <c r="Z10" s="178" t="str">
        <f>IF(ISERROR(発注情報!AJ147)=TRUE,"",IF(OR(発注情報!AJ147="",発注情報!AJ147=0),"",発注情報!AJ147))</f>
        <v/>
      </c>
      <c r="AA10" s="177" t="str">
        <f>IF(ISERROR(発注情報!AK147)=TRUE,"",IF(OR(発注情報!AK147="",発注情報!AK147=0),"",発注情報!AK147))</f>
        <v/>
      </c>
      <c r="AB10" s="178" t="str">
        <f>IF(ISERROR(発注情報!AL147)=TRUE,"",IF(OR(発注情報!AL147="",発注情報!AL147=0),"",発注情報!AL147))</f>
        <v/>
      </c>
      <c r="AC10" s="177" t="str">
        <f>IF(ISERROR(発注情報!AM147)=TRUE,"",IF(OR(発注情報!AM147="",発注情報!AM147=0),"",発注情報!AM147))</f>
        <v/>
      </c>
      <c r="AD10" s="178" t="str">
        <f>IF(ISERROR(発注情報!AN147)=TRUE,"",IF(OR(発注情報!AN147="",発注情報!AN147=0),"",発注情報!AN147))</f>
        <v/>
      </c>
      <c r="AE10" s="177" t="str">
        <f>IF(ISERROR(発注情報!AO147)=TRUE,"",IF(OR(発注情報!AO147="",発注情報!AO147=0),"",発注情報!AO147))</f>
        <v/>
      </c>
      <c r="AF10" s="178" t="str">
        <f>IF(ISERROR(発注情報!AP147)=TRUE,"",IF(OR(発注情報!AP147="",発注情報!AP147=0),"",発注情報!AP147))</f>
        <v/>
      </c>
      <c r="AG10" s="177" t="str">
        <f>IF(ISERROR(発注情報!AQ147)=TRUE,"",IF(OR(発注情報!AQ147="",発注情報!AQ147=0),"",発注情報!AQ147))</f>
        <v/>
      </c>
      <c r="AH10" s="178" t="str">
        <f>IF(ISERROR(発注情報!AR147)=TRUE,"",IF(OR(発注情報!AR147="",発注情報!AR147=0),"",発注情報!AR147))</f>
        <v/>
      </c>
      <c r="AI10" s="251" t="str">
        <f>IF(ISERROR(発注情報!AS147)=TRUE,"",IF(OR(発注情報!AS147="",発注情報!AS147=0),"",発注情報!AS147))</f>
        <v/>
      </c>
      <c r="AJ10" s="252" t="str">
        <f>IF(ISERROR(発注情報!AT147)=TRUE,"",IF(OR(発注情報!AT147="",発注情報!AT147=0),"",発注情報!AT147))</f>
        <v/>
      </c>
      <c r="AK10" s="171" t="str">
        <f>IF(ISERROR(発注情報!AU147)=TRUE,"",IF(OR(発注情報!AU147="",発注情報!AU147=0),"",発注情報!AU147))</f>
        <v/>
      </c>
    </row>
    <row r="11" spans="1:57" ht="18.75" customHeight="1" x14ac:dyDescent="0.15">
      <c r="A11" s="160">
        <v>6</v>
      </c>
      <c r="B11" s="166" t="str">
        <f>IF(ISERROR(発注情報!L148)=TRUE,"",IF(OR(発注情報!L148="",発注情報!L148=0),"",発注情報!L148))</f>
        <v/>
      </c>
      <c r="C11" s="167" t="str">
        <f>IF(ISERROR(発注情報!M148)=TRUE,"",IF(OR(発注情報!M148="",発注情報!M148=0),"",発注情報!M148))</f>
        <v/>
      </c>
      <c r="D11" s="167" t="str">
        <f>IF(C11="","",C11*発注情報!$D$2)</f>
        <v/>
      </c>
      <c r="E11" s="250" t="str">
        <f>IF(ISERROR(発注情報!O148)=TRUE,"",IF(OR(発注情報!O148="",発注情報!O148=0),"",発注情報!O148))</f>
        <v/>
      </c>
      <c r="F11" s="250" t="str">
        <f>IF(ISERROR(発注情報!P148)=TRUE,"",IF(OR(発注情報!P148="",発注情報!P148=0),"",発注情報!P148))</f>
        <v/>
      </c>
      <c r="G11" s="250" t="str">
        <f>IF(ISERROR(発注情報!Q148)=TRUE,"",IF(OR(発注情報!Q148="",発注情報!Q148=0),"",発注情報!Q148))</f>
        <v/>
      </c>
      <c r="H11" s="251" t="str">
        <f>IF(ISERROR(発注情報!R148)=TRUE,"",IF(OR(発注情報!R148="",発注情報!R148=0),"",発注情報!R148))</f>
        <v/>
      </c>
      <c r="I11" s="252" t="str">
        <f>IF(ISERROR(発注情報!S148)=TRUE,"",IF(OR(発注情報!S148="",発注情報!S148=0),"",発注情報!S148))</f>
        <v/>
      </c>
      <c r="J11" s="171" t="str">
        <f>IF(ISERROR(発注情報!T148)=TRUE,"",IF(OR(発注情報!T148="",発注情報!T148=0),"",発注情報!T148))</f>
        <v/>
      </c>
      <c r="K11" s="172" t="str">
        <f>IF(ISERROR(発注情報!U148)=TRUE,"",IF(OR(発注情報!U148="",発注情報!U148=0),"",発注情報!U148))</f>
        <v/>
      </c>
      <c r="L11" s="173" t="str">
        <f>IF(ISERROR(発注情報!V148)=TRUE,"",IF(OR(発注情報!V148="",発注情報!V148=0),"",発注情報!V148))</f>
        <v/>
      </c>
      <c r="M11" s="172" t="str">
        <f>IF(ISERROR(発注情報!W148)=TRUE,"",IF(OR(発注情報!W148="",発注情報!W148=0),"",発注情報!W148))</f>
        <v/>
      </c>
      <c r="N11" s="173" t="str">
        <f>IF(ISERROR(発注情報!X148)=TRUE,"",IF(OR(発注情報!X148="",発注情報!X148=0),"",発注情報!X148))</f>
        <v/>
      </c>
      <c r="O11" s="172" t="str">
        <f>IF(ISERROR(発注情報!Y148)=TRUE,"",IF(OR(発注情報!Y148="",発注情報!Y148=0),"",発注情報!Y148))</f>
        <v/>
      </c>
      <c r="P11" s="173" t="str">
        <f>IF(ISERROR(発注情報!Z148)=TRUE,"",IF(OR(発注情報!Z148="",発注情報!Z148=0),"",発注情報!Z148))</f>
        <v/>
      </c>
      <c r="Q11" s="172" t="str">
        <f>IF(ISERROR(発注情報!AA148)=TRUE,"",IF(OR(発注情報!AA148="",発注情報!AA148=0),"",発注情報!AA148))</f>
        <v/>
      </c>
      <c r="R11" s="173" t="str">
        <f>IF(ISERROR(発注情報!AB148)=TRUE,"",IF(OR(発注情報!AB148="",発注情報!AB148=0),"",発注情報!AB148))</f>
        <v/>
      </c>
      <c r="S11" s="172" t="str">
        <f>IF(ISERROR(発注情報!AC148)=TRUE,"",IF(OR(発注情報!AC148="",発注情報!AC148=0),"",発注情報!AC148))</f>
        <v/>
      </c>
      <c r="T11" s="173" t="str">
        <f>IF(ISERROR(発注情報!AD148)=TRUE,"",IF(OR(発注情報!AD148="",発注情報!AD148=0),"",発注情報!AD148))</f>
        <v/>
      </c>
      <c r="U11" s="172" t="str">
        <f>IF(ISERROR(発注情報!AE148)=TRUE,"",IF(OR(発注情報!AE148="",発注情報!AE148=0),"",発注情報!AE148))</f>
        <v/>
      </c>
      <c r="V11" s="173" t="str">
        <f>IF(ISERROR(発注情報!AF148)=TRUE,"",IF(OR(発注情報!AF148="",発注情報!AF148=0),"",発注情報!AF148))</f>
        <v/>
      </c>
      <c r="W11" s="172" t="str">
        <f>IF(ISERROR(発注情報!AG148)=TRUE,"",IF(OR(発注情報!AG148="",発注情報!AG148=0),"",発注情報!AG148))</f>
        <v/>
      </c>
      <c r="X11" s="173" t="str">
        <f>IF(ISERROR(発注情報!AH148)=TRUE,"",IF(OR(発注情報!AH148="",発注情報!AH148=0),"",発注情報!AH148))</f>
        <v/>
      </c>
      <c r="Y11" s="172" t="str">
        <f>IF(ISERROR(発注情報!AI148)=TRUE,"",IF(OR(発注情報!AI148="",発注情報!AI148=0),"",発注情報!AI148))</f>
        <v/>
      </c>
      <c r="Z11" s="173" t="str">
        <f>IF(ISERROR(発注情報!AJ148)=TRUE,"",IF(OR(発注情報!AJ148="",発注情報!AJ148=0),"",発注情報!AJ148))</f>
        <v/>
      </c>
      <c r="AA11" s="172" t="str">
        <f>IF(ISERROR(発注情報!AK148)=TRUE,"",IF(OR(発注情報!AK148="",発注情報!AK148=0),"",発注情報!AK148))</f>
        <v/>
      </c>
      <c r="AB11" s="173" t="str">
        <f>IF(ISERROR(発注情報!AL148)=TRUE,"",IF(OR(発注情報!AL148="",発注情報!AL148=0),"",発注情報!AL148))</f>
        <v/>
      </c>
      <c r="AC11" s="172" t="str">
        <f>IF(ISERROR(発注情報!AM148)=TRUE,"",IF(OR(発注情報!AM148="",発注情報!AM148=0),"",発注情報!AM148))</f>
        <v/>
      </c>
      <c r="AD11" s="173" t="str">
        <f>IF(ISERROR(発注情報!AN148)=TRUE,"",IF(OR(発注情報!AN148="",発注情報!AN148=0),"",発注情報!AN148))</f>
        <v/>
      </c>
      <c r="AE11" s="172" t="str">
        <f>IF(ISERROR(発注情報!AO148)=TRUE,"",IF(OR(発注情報!AO148="",発注情報!AO148=0),"",発注情報!AO148))</f>
        <v/>
      </c>
      <c r="AF11" s="173" t="str">
        <f>IF(ISERROR(発注情報!AP148)=TRUE,"",IF(OR(発注情報!AP148="",発注情報!AP148=0),"",発注情報!AP148))</f>
        <v/>
      </c>
      <c r="AG11" s="172" t="str">
        <f>IF(ISERROR(発注情報!AQ148)=TRUE,"",IF(OR(発注情報!AQ148="",発注情報!AQ148=0),"",発注情報!AQ148))</f>
        <v/>
      </c>
      <c r="AH11" s="173" t="str">
        <f>IF(ISERROR(発注情報!AR148)=TRUE,"",IF(OR(発注情報!AR148="",発注情報!AR148=0),"",発注情報!AR148))</f>
        <v/>
      </c>
      <c r="AI11" s="251" t="str">
        <f>IF(ISERROR(発注情報!AS148)=TRUE,"",IF(OR(発注情報!AS148="",発注情報!AS148=0),"",発注情報!AS148))</f>
        <v/>
      </c>
      <c r="AJ11" s="252" t="str">
        <f>IF(ISERROR(発注情報!AT148)=TRUE,"",IF(OR(発注情報!AT148="",発注情報!AT148=0),"",発注情報!AT148))</f>
        <v/>
      </c>
      <c r="AK11" s="171" t="str">
        <f>IF(ISERROR(発注情報!AU148)=TRUE,"",IF(OR(発注情報!AU148="",発注情報!AU148=0),"",発注情報!AU148))</f>
        <v/>
      </c>
    </row>
    <row r="12" spans="1:57" ht="18.75" customHeight="1" x14ac:dyDescent="0.15">
      <c r="A12" s="174">
        <v>7</v>
      </c>
      <c r="B12" s="175" t="str">
        <f>IF(ISERROR(発注情報!L149)=TRUE,"",IF(OR(発注情報!L149="",発注情報!L149=0),"",発注情報!L149))</f>
        <v/>
      </c>
      <c r="C12" s="176" t="str">
        <f>IF(ISERROR(発注情報!M149)=TRUE,"",IF(OR(発注情報!M149="",発注情報!M149=0),"",発注情報!M149))</f>
        <v/>
      </c>
      <c r="D12" s="167" t="str">
        <f>IF(C12="","",C12*発注情報!$D$2)</f>
        <v/>
      </c>
      <c r="E12" s="256" t="str">
        <f>IF(ISERROR(発注情報!O149)=TRUE,"",IF(OR(発注情報!O149="",発注情報!O149=0),"",発注情報!O149))</f>
        <v/>
      </c>
      <c r="F12" s="256" t="str">
        <f>IF(ISERROR(発注情報!P149)=TRUE,"",IF(OR(発注情報!P149="",発注情報!P149=0),"",発注情報!P149))</f>
        <v/>
      </c>
      <c r="G12" s="256" t="str">
        <f>IF(ISERROR(発注情報!Q149)=TRUE,"",IF(OR(発注情報!Q149="",発注情報!Q149=0),"",発注情報!Q149))</f>
        <v/>
      </c>
      <c r="H12" s="251" t="str">
        <f>IF(ISERROR(発注情報!R149)=TRUE,"",IF(OR(発注情報!R149="",発注情報!R149=0),"",発注情報!R149))</f>
        <v/>
      </c>
      <c r="I12" s="252" t="str">
        <f>IF(ISERROR(発注情報!S149)=TRUE,"",IF(OR(発注情報!S149="",発注情報!S149=0),"",発注情報!S149))</f>
        <v/>
      </c>
      <c r="J12" s="171" t="str">
        <f>IF(ISERROR(発注情報!T149)=TRUE,"",IF(OR(発注情報!T149="",発注情報!T149=0),"",発注情報!T149))</f>
        <v/>
      </c>
      <c r="K12" s="177" t="str">
        <f>IF(ISERROR(発注情報!U149)=TRUE,"",IF(OR(発注情報!U149="",発注情報!U149=0),"",発注情報!U149))</f>
        <v/>
      </c>
      <c r="L12" s="178" t="str">
        <f>IF(ISERROR(発注情報!V149)=TRUE,"",IF(OR(発注情報!V149="",発注情報!V149=0),"",発注情報!V149))</f>
        <v/>
      </c>
      <c r="M12" s="177" t="str">
        <f>IF(ISERROR(発注情報!W149)=TRUE,"",IF(OR(発注情報!W149="",発注情報!W149=0),"",発注情報!W149))</f>
        <v/>
      </c>
      <c r="N12" s="178" t="str">
        <f>IF(ISERROR(発注情報!X149)=TRUE,"",IF(OR(発注情報!X149="",発注情報!X149=0),"",発注情報!X149))</f>
        <v/>
      </c>
      <c r="O12" s="177" t="str">
        <f>IF(ISERROR(発注情報!Y149)=TRUE,"",IF(OR(発注情報!Y149="",発注情報!Y149=0),"",発注情報!Y149))</f>
        <v/>
      </c>
      <c r="P12" s="178" t="str">
        <f>IF(ISERROR(発注情報!Z149)=TRUE,"",IF(OR(発注情報!Z149="",発注情報!Z149=0),"",発注情報!Z149))</f>
        <v/>
      </c>
      <c r="Q12" s="177" t="str">
        <f>IF(ISERROR(発注情報!AA149)=TRUE,"",IF(OR(発注情報!AA149="",発注情報!AA149=0),"",発注情報!AA149))</f>
        <v/>
      </c>
      <c r="R12" s="178" t="str">
        <f>IF(ISERROR(発注情報!AB149)=TRUE,"",IF(OR(発注情報!AB149="",発注情報!AB149=0),"",発注情報!AB149))</f>
        <v/>
      </c>
      <c r="S12" s="177" t="str">
        <f>IF(ISERROR(発注情報!AC149)=TRUE,"",IF(OR(発注情報!AC149="",発注情報!AC149=0),"",発注情報!AC149))</f>
        <v/>
      </c>
      <c r="T12" s="178" t="str">
        <f>IF(ISERROR(発注情報!AD149)=TRUE,"",IF(OR(発注情報!AD149="",発注情報!AD149=0),"",発注情報!AD149))</f>
        <v/>
      </c>
      <c r="U12" s="177" t="str">
        <f>IF(ISERROR(発注情報!AE149)=TRUE,"",IF(OR(発注情報!AE149="",発注情報!AE149=0),"",発注情報!AE149))</f>
        <v/>
      </c>
      <c r="V12" s="178" t="str">
        <f>IF(ISERROR(発注情報!AF149)=TRUE,"",IF(OR(発注情報!AF149="",発注情報!AF149=0),"",発注情報!AF149))</f>
        <v/>
      </c>
      <c r="W12" s="177" t="str">
        <f>IF(ISERROR(発注情報!AG149)=TRUE,"",IF(OR(発注情報!AG149="",発注情報!AG149=0),"",発注情報!AG149))</f>
        <v/>
      </c>
      <c r="X12" s="178" t="str">
        <f>IF(ISERROR(発注情報!AH149)=TRUE,"",IF(OR(発注情報!AH149="",発注情報!AH149=0),"",発注情報!AH149))</f>
        <v/>
      </c>
      <c r="Y12" s="177" t="str">
        <f>IF(ISERROR(発注情報!AI149)=TRUE,"",IF(OR(発注情報!AI149="",発注情報!AI149=0),"",発注情報!AI149))</f>
        <v/>
      </c>
      <c r="Z12" s="178" t="str">
        <f>IF(ISERROR(発注情報!AJ149)=TRUE,"",IF(OR(発注情報!AJ149="",発注情報!AJ149=0),"",発注情報!AJ149))</f>
        <v/>
      </c>
      <c r="AA12" s="177" t="str">
        <f>IF(ISERROR(発注情報!AK149)=TRUE,"",IF(OR(発注情報!AK149="",発注情報!AK149=0),"",発注情報!AK149))</f>
        <v/>
      </c>
      <c r="AB12" s="178" t="str">
        <f>IF(ISERROR(発注情報!AL149)=TRUE,"",IF(OR(発注情報!AL149="",発注情報!AL149=0),"",発注情報!AL149))</f>
        <v/>
      </c>
      <c r="AC12" s="177" t="str">
        <f>IF(ISERROR(発注情報!AM149)=TRUE,"",IF(OR(発注情報!AM149="",発注情報!AM149=0),"",発注情報!AM149))</f>
        <v/>
      </c>
      <c r="AD12" s="178" t="str">
        <f>IF(ISERROR(発注情報!AN149)=TRUE,"",IF(OR(発注情報!AN149="",発注情報!AN149=0),"",発注情報!AN149))</f>
        <v/>
      </c>
      <c r="AE12" s="177" t="str">
        <f>IF(ISERROR(発注情報!AO149)=TRUE,"",IF(OR(発注情報!AO149="",発注情報!AO149=0),"",発注情報!AO149))</f>
        <v/>
      </c>
      <c r="AF12" s="178" t="str">
        <f>IF(ISERROR(発注情報!AP149)=TRUE,"",IF(OR(発注情報!AP149="",発注情報!AP149=0),"",発注情報!AP149))</f>
        <v/>
      </c>
      <c r="AG12" s="177" t="str">
        <f>IF(ISERROR(発注情報!AQ149)=TRUE,"",IF(OR(発注情報!AQ149="",発注情報!AQ149=0),"",発注情報!AQ149))</f>
        <v/>
      </c>
      <c r="AH12" s="178" t="str">
        <f>IF(ISERROR(発注情報!AR149)=TRUE,"",IF(OR(発注情報!AR149="",発注情報!AR149=0),"",発注情報!AR149))</f>
        <v/>
      </c>
      <c r="AI12" s="251" t="str">
        <f>IF(ISERROR(発注情報!AS149)=TRUE,"",IF(OR(発注情報!AS149="",発注情報!AS149=0),"",発注情報!AS149))</f>
        <v/>
      </c>
      <c r="AJ12" s="252" t="str">
        <f>IF(ISERROR(発注情報!AT149)=TRUE,"",IF(OR(発注情報!AT149="",発注情報!AT149=0),"",発注情報!AT149))</f>
        <v/>
      </c>
      <c r="AK12" s="171" t="str">
        <f>IF(ISERROR(発注情報!AU149)=TRUE,"",IF(OR(発注情報!AU149="",発注情報!AU149=0),"",発注情報!AU149))</f>
        <v/>
      </c>
    </row>
    <row r="13" spans="1:57" ht="18.75" customHeight="1" x14ac:dyDescent="0.15">
      <c r="A13" s="160">
        <v>8</v>
      </c>
      <c r="B13" s="166" t="str">
        <f>IF(ISERROR(発注情報!L150)=TRUE,"",IF(OR(発注情報!L150="",発注情報!L150=0),"",発注情報!L150))</f>
        <v/>
      </c>
      <c r="C13" s="167" t="str">
        <f>IF(ISERROR(発注情報!M150)=TRUE,"",IF(OR(発注情報!M150="",発注情報!M150=0),"",発注情報!M150))</f>
        <v/>
      </c>
      <c r="D13" s="167" t="str">
        <f>IF(C13="","",C13*発注情報!$D$2)</f>
        <v/>
      </c>
      <c r="E13" s="250" t="str">
        <f>IF(ISERROR(発注情報!O150)=TRUE,"",IF(OR(発注情報!O150="",発注情報!O150=0),"",発注情報!O150))</f>
        <v/>
      </c>
      <c r="F13" s="250" t="str">
        <f>IF(ISERROR(発注情報!P150)=TRUE,"",IF(OR(発注情報!P150="",発注情報!P150=0),"",発注情報!P150))</f>
        <v/>
      </c>
      <c r="G13" s="250" t="str">
        <f>IF(ISERROR(発注情報!Q150)=TRUE,"",IF(OR(発注情報!Q150="",発注情報!Q150=0),"",発注情報!Q150))</f>
        <v/>
      </c>
      <c r="H13" s="251" t="str">
        <f>IF(ISERROR(発注情報!R150)=TRUE,"",IF(OR(発注情報!R150="",発注情報!R150=0),"",発注情報!R150))</f>
        <v/>
      </c>
      <c r="I13" s="252" t="str">
        <f>IF(ISERROR(発注情報!S150)=TRUE,"",IF(OR(発注情報!S150="",発注情報!S150=0),"",発注情報!S150))</f>
        <v/>
      </c>
      <c r="J13" s="171" t="str">
        <f>IF(ISERROR(発注情報!T150)=TRUE,"",IF(OR(発注情報!T150="",発注情報!T150=0),"",発注情報!T150))</f>
        <v/>
      </c>
      <c r="K13" s="172" t="str">
        <f>IF(ISERROR(発注情報!U150)=TRUE,"",IF(OR(発注情報!U150="",発注情報!U150=0),"",発注情報!U150))</f>
        <v/>
      </c>
      <c r="L13" s="173" t="str">
        <f>IF(ISERROR(発注情報!V150)=TRUE,"",IF(OR(発注情報!V150="",発注情報!V150=0),"",発注情報!V150))</f>
        <v/>
      </c>
      <c r="M13" s="172" t="str">
        <f>IF(ISERROR(発注情報!W150)=TRUE,"",IF(OR(発注情報!W150="",発注情報!W150=0),"",発注情報!W150))</f>
        <v/>
      </c>
      <c r="N13" s="173" t="str">
        <f>IF(ISERROR(発注情報!X150)=TRUE,"",IF(OR(発注情報!X150="",発注情報!X150=0),"",発注情報!X150))</f>
        <v/>
      </c>
      <c r="O13" s="172" t="str">
        <f>IF(ISERROR(発注情報!Y150)=TRUE,"",IF(OR(発注情報!Y150="",発注情報!Y150=0),"",発注情報!Y150))</f>
        <v/>
      </c>
      <c r="P13" s="173" t="str">
        <f>IF(ISERROR(発注情報!Z150)=TRUE,"",IF(OR(発注情報!Z150="",発注情報!Z150=0),"",発注情報!Z150))</f>
        <v/>
      </c>
      <c r="Q13" s="172" t="str">
        <f>IF(ISERROR(発注情報!AA150)=TRUE,"",IF(OR(発注情報!AA150="",発注情報!AA150=0),"",発注情報!AA150))</f>
        <v/>
      </c>
      <c r="R13" s="173" t="str">
        <f>IF(ISERROR(発注情報!AB150)=TRUE,"",IF(OR(発注情報!AB150="",発注情報!AB150=0),"",発注情報!AB150))</f>
        <v/>
      </c>
      <c r="S13" s="172" t="str">
        <f>IF(ISERROR(発注情報!AC150)=TRUE,"",IF(OR(発注情報!AC150="",発注情報!AC150=0),"",発注情報!AC150))</f>
        <v/>
      </c>
      <c r="T13" s="173" t="str">
        <f>IF(ISERROR(発注情報!AD150)=TRUE,"",IF(OR(発注情報!AD150="",発注情報!AD150=0),"",発注情報!AD150))</f>
        <v/>
      </c>
      <c r="U13" s="172" t="str">
        <f>IF(ISERROR(発注情報!AE150)=TRUE,"",IF(OR(発注情報!AE150="",発注情報!AE150=0),"",発注情報!AE150))</f>
        <v/>
      </c>
      <c r="V13" s="173" t="str">
        <f>IF(ISERROR(発注情報!AF150)=TRUE,"",IF(OR(発注情報!AF150="",発注情報!AF150=0),"",発注情報!AF150))</f>
        <v/>
      </c>
      <c r="W13" s="172" t="str">
        <f>IF(ISERROR(発注情報!AG150)=TRUE,"",IF(OR(発注情報!AG150="",発注情報!AG150=0),"",発注情報!AG150))</f>
        <v/>
      </c>
      <c r="X13" s="173" t="str">
        <f>IF(ISERROR(発注情報!AH150)=TRUE,"",IF(OR(発注情報!AH150="",発注情報!AH150=0),"",発注情報!AH150))</f>
        <v/>
      </c>
      <c r="Y13" s="172" t="str">
        <f>IF(ISERROR(発注情報!AI150)=TRUE,"",IF(OR(発注情報!AI150="",発注情報!AI150=0),"",発注情報!AI150))</f>
        <v/>
      </c>
      <c r="Z13" s="173" t="str">
        <f>IF(ISERROR(発注情報!AJ150)=TRUE,"",IF(OR(発注情報!AJ150="",発注情報!AJ150=0),"",発注情報!AJ150))</f>
        <v/>
      </c>
      <c r="AA13" s="172" t="str">
        <f>IF(ISERROR(発注情報!AK150)=TRUE,"",IF(OR(発注情報!AK150="",発注情報!AK150=0),"",発注情報!AK150))</f>
        <v/>
      </c>
      <c r="AB13" s="173" t="str">
        <f>IF(ISERROR(発注情報!AL150)=TRUE,"",IF(OR(発注情報!AL150="",発注情報!AL150=0),"",発注情報!AL150))</f>
        <v/>
      </c>
      <c r="AC13" s="172" t="str">
        <f>IF(ISERROR(発注情報!AM150)=TRUE,"",IF(OR(発注情報!AM150="",発注情報!AM150=0),"",発注情報!AM150))</f>
        <v/>
      </c>
      <c r="AD13" s="173" t="str">
        <f>IF(ISERROR(発注情報!AN150)=TRUE,"",IF(OR(発注情報!AN150="",発注情報!AN150=0),"",発注情報!AN150))</f>
        <v/>
      </c>
      <c r="AE13" s="172" t="str">
        <f>IF(ISERROR(発注情報!AO150)=TRUE,"",IF(OR(発注情報!AO150="",発注情報!AO150=0),"",発注情報!AO150))</f>
        <v/>
      </c>
      <c r="AF13" s="173" t="str">
        <f>IF(ISERROR(発注情報!AP150)=TRUE,"",IF(OR(発注情報!AP150="",発注情報!AP150=0),"",発注情報!AP150))</f>
        <v/>
      </c>
      <c r="AG13" s="172" t="str">
        <f>IF(ISERROR(発注情報!AQ150)=TRUE,"",IF(OR(発注情報!AQ150="",発注情報!AQ150=0),"",発注情報!AQ150))</f>
        <v/>
      </c>
      <c r="AH13" s="173" t="str">
        <f>IF(ISERROR(発注情報!AR150)=TRUE,"",IF(OR(発注情報!AR150="",発注情報!AR150=0),"",発注情報!AR150))</f>
        <v/>
      </c>
      <c r="AI13" s="251" t="str">
        <f>IF(ISERROR(発注情報!AS150)=TRUE,"",IF(OR(発注情報!AS150="",発注情報!AS150=0),"",発注情報!AS150))</f>
        <v/>
      </c>
      <c r="AJ13" s="252" t="str">
        <f>IF(ISERROR(発注情報!AT150)=TRUE,"",IF(OR(発注情報!AT150="",発注情報!AT150=0),"",発注情報!AT150))</f>
        <v/>
      </c>
      <c r="AK13" s="171" t="str">
        <f>IF(ISERROR(発注情報!AU150)=TRUE,"",IF(OR(発注情報!AU150="",発注情報!AU150=0),"",発注情報!AU150))</f>
        <v/>
      </c>
    </row>
    <row r="14" spans="1:57" ht="18.75" customHeight="1" x14ac:dyDescent="0.15">
      <c r="A14" s="174">
        <v>9</v>
      </c>
      <c r="B14" s="175" t="str">
        <f>IF(ISERROR(発注情報!L151)=TRUE,"",IF(OR(発注情報!L151="",発注情報!L151=0),"",発注情報!L151))</f>
        <v/>
      </c>
      <c r="C14" s="176" t="str">
        <f>IF(ISERROR(発注情報!M151)=TRUE,"",IF(OR(発注情報!M151="",発注情報!M151=0),"",発注情報!M151))</f>
        <v/>
      </c>
      <c r="D14" s="167" t="str">
        <f>IF(C14="","",C14*発注情報!$D$2)</f>
        <v/>
      </c>
      <c r="E14" s="256" t="str">
        <f>IF(ISERROR(発注情報!O151)=TRUE,"",IF(OR(発注情報!O151="",発注情報!O151=0),"",発注情報!O151))</f>
        <v/>
      </c>
      <c r="F14" s="256" t="str">
        <f>IF(ISERROR(発注情報!P151)=TRUE,"",IF(OR(発注情報!P151="",発注情報!P151=0),"",発注情報!P151))</f>
        <v/>
      </c>
      <c r="G14" s="256" t="str">
        <f>IF(ISERROR(発注情報!Q151)=TRUE,"",IF(OR(発注情報!Q151="",発注情報!Q151=0),"",発注情報!Q151))</f>
        <v/>
      </c>
      <c r="H14" s="251" t="str">
        <f>IF(ISERROR(発注情報!R151)=TRUE,"",IF(OR(発注情報!R151="",発注情報!R151=0),"",発注情報!R151))</f>
        <v/>
      </c>
      <c r="I14" s="252" t="str">
        <f>IF(ISERROR(発注情報!S151)=TRUE,"",IF(OR(発注情報!S151="",発注情報!S151=0),"",発注情報!S151))</f>
        <v/>
      </c>
      <c r="J14" s="171" t="str">
        <f>IF(ISERROR(発注情報!T151)=TRUE,"",IF(OR(発注情報!T151="",発注情報!T151=0),"",発注情報!T151))</f>
        <v/>
      </c>
      <c r="K14" s="177" t="str">
        <f>IF(ISERROR(発注情報!U151)=TRUE,"",IF(OR(発注情報!U151="",発注情報!U151=0),"",発注情報!U151))</f>
        <v/>
      </c>
      <c r="L14" s="178" t="str">
        <f>IF(ISERROR(発注情報!V151)=TRUE,"",IF(OR(発注情報!V151="",発注情報!V151=0),"",発注情報!V151))</f>
        <v/>
      </c>
      <c r="M14" s="177" t="str">
        <f>IF(ISERROR(発注情報!W151)=TRUE,"",IF(OR(発注情報!W151="",発注情報!W151=0),"",発注情報!W151))</f>
        <v/>
      </c>
      <c r="N14" s="178" t="str">
        <f>IF(ISERROR(発注情報!X151)=TRUE,"",IF(OR(発注情報!X151="",発注情報!X151=0),"",発注情報!X151))</f>
        <v/>
      </c>
      <c r="O14" s="177" t="str">
        <f>IF(ISERROR(発注情報!Y151)=TRUE,"",IF(OR(発注情報!Y151="",発注情報!Y151=0),"",発注情報!Y151))</f>
        <v/>
      </c>
      <c r="P14" s="178" t="str">
        <f>IF(ISERROR(発注情報!Z151)=TRUE,"",IF(OR(発注情報!Z151="",発注情報!Z151=0),"",発注情報!Z151))</f>
        <v/>
      </c>
      <c r="Q14" s="177" t="str">
        <f>IF(ISERROR(発注情報!AA151)=TRUE,"",IF(OR(発注情報!AA151="",発注情報!AA151=0),"",発注情報!AA151))</f>
        <v/>
      </c>
      <c r="R14" s="178" t="str">
        <f>IF(ISERROR(発注情報!AB151)=TRUE,"",IF(OR(発注情報!AB151="",発注情報!AB151=0),"",発注情報!AB151))</f>
        <v/>
      </c>
      <c r="S14" s="177" t="str">
        <f>IF(ISERROR(発注情報!AC151)=TRUE,"",IF(OR(発注情報!AC151="",発注情報!AC151=0),"",発注情報!AC151))</f>
        <v/>
      </c>
      <c r="T14" s="178" t="str">
        <f>IF(ISERROR(発注情報!AD151)=TRUE,"",IF(OR(発注情報!AD151="",発注情報!AD151=0),"",発注情報!AD151))</f>
        <v/>
      </c>
      <c r="U14" s="177" t="str">
        <f>IF(ISERROR(発注情報!AE151)=TRUE,"",IF(OR(発注情報!AE151="",発注情報!AE151=0),"",発注情報!AE151))</f>
        <v/>
      </c>
      <c r="V14" s="178" t="str">
        <f>IF(ISERROR(発注情報!AF151)=TRUE,"",IF(OR(発注情報!AF151="",発注情報!AF151=0),"",発注情報!AF151))</f>
        <v/>
      </c>
      <c r="W14" s="177" t="str">
        <f>IF(ISERROR(発注情報!AG151)=TRUE,"",IF(OR(発注情報!AG151="",発注情報!AG151=0),"",発注情報!AG151))</f>
        <v/>
      </c>
      <c r="X14" s="178" t="str">
        <f>IF(ISERROR(発注情報!AH151)=TRUE,"",IF(OR(発注情報!AH151="",発注情報!AH151=0),"",発注情報!AH151))</f>
        <v/>
      </c>
      <c r="Y14" s="177" t="str">
        <f>IF(ISERROR(発注情報!AI151)=TRUE,"",IF(OR(発注情報!AI151="",発注情報!AI151=0),"",発注情報!AI151))</f>
        <v/>
      </c>
      <c r="Z14" s="178" t="str">
        <f>IF(ISERROR(発注情報!AJ151)=TRUE,"",IF(OR(発注情報!AJ151="",発注情報!AJ151=0),"",発注情報!AJ151))</f>
        <v/>
      </c>
      <c r="AA14" s="177" t="str">
        <f>IF(ISERROR(発注情報!AK151)=TRUE,"",IF(OR(発注情報!AK151="",発注情報!AK151=0),"",発注情報!AK151))</f>
        <v/>
      </c>
      <c r="AB14" s="178" t="str">
        <f>IF(ISERROR(発注情報!AL151)=TRUE,"",IF(OR(発注情報!AL151="",発注情報!AL151=0),"",発注情報!AL151))</f>
        <v/>
      </c>
      <c r="AC14" s="177" t="str">
        <f>IF(ISERROR(発注情報!AM151)=TRUE,"",IF(OR(発注情報!AM151="",発注情報!AM151=0),"",発注情報!AM151))</f>
        <v/>
      </c>
      <c r="AD14" s="178" t="str">
        <f>IF(ISERROR(発注情報!AN151)=TRUE,"",IF(OR(発注情報!AN151="",発注情報!AN151=0),"",発注情報!AN151))</f>
        <v/>
      </c>
      <c r="AE14" s="177" t="str">
        <f>IF(ISERROR(発注情報!AO151)=TRUE,"",IF(OR(発注情報!AO151="",発注情報!AO151=0),"",発注情報!AO151))</f>
        <v/>
      </c>
      <c r="AF14" s="178" t="str">
        <f>IF(ISERROR(発注情報!AP151)=TRUE,"",IF(OR(発注情報!AP151="",発注情報!AP151=0),"",発注情報!AP151))</f>
        <v/>
      </c>
      <c r="AG14" s="177" t="str">
        <f>IF(ISERROR(発注情報!AQ151)=TRUE,"",IF(OR(発注情報!AQ151="",発注情報!AQ151=0),"",発注情報!AQ151))</f>
        <v/>
      </c>
      <c r="AH14" s="178" t="str">
        <f>IF(ISERROR(発注情報!AR151)=TRUE,"",IF(OR(発注情報!AR151="",発注情報!AR151=0),"",発注情報!AR151))</f>
        <v/>
      </c>
      <c r="AI14" s="251" t="str">
        <f>IF(ISERROR(発注情報!AS151)=TRUE,"",IF(OR(発注情報!AS151="",発注情報!AS151=0),"",発注情報!AS151))</f>
        <v/>
      </c>
      <c r="AJ14" s="252" t="str">
        <f>IF(ISERROR(発注情報!AT151)=TRUE,"",IF(OR(発注情報!AT151="",発注情報!AT151=0),"",発注情報!AT151))</f>
        <v/>
      </c>
      <c r="AK14" s="171" t="str">
        <f>IF(ISERROR(発注情報!AU151)=TRUE,"",IF(OR(発注情報!AU151="",発注情報!AU151=0),"",発注情報!AU151))</f>
        <v/>
      </c>
    </row>
    <row r="15" spans="1:57" ht="18.75" customHeight="1" x14ac:dyDescent="0.15">
      <c r="A15" s="160">
        <v>10</v>
      </c>
      <c r="B15" s="166" t="str">
        <f>IF(ISERROR(発注情報!L152)=TRUE,"",IF(OR(発注情報!L152="",発注情報!L152=0),"",発注情報!L152))</f>
        <v/>
      </c>
      <c r="C15" s="167" t="str">
        <f>IF(ISERROR(発注情報!M152)=TRUE,"",IF(OR(発注情報!M152="",発注情報!M152=0),"",発注情報!M152))</f>
        <v/>
      </c>
      <c r="D15" s="167" t="str">
        <f>IF(C15="","",C15*発注情報!$D$2)</f>
        <v/>
      </c>
      <c r="E15" s="250" t="str">
        <f>IF(ISERROR(発注情報!O152)=TRUE,"",IF(OR(発注情報!O152="",発注情報!O152=0),"",発注情報!O152))</f>
        <v/>
      </c>
      <c r="F15" s="250" t="str">
        <f>IF(ISERROR(発注情報!P152)=TRUE,"",IF(OR(発注情報!P152="",発注情報!P152=0),"",発注情報!P152))</f>
        <v/>
      </c>
      <c r="G15" s="250" t="str">
        <f>IF(ISERROR(発注情報!Q152)=TRUE,"",IF(OR(発注情報!Q152="",発注情報!Q152=0),"",発注情報!Q152))</f>
        <v/>
      </c>
      <c r="H15" s="251" t="str">
        <f>IF(ISERROR(発注情報!R152)=TRUE,"",IF(OR(発注情報!R152="",発注情報!R152=0),"",発注情報!R152))</f>
        <v/>
      </c>
      <c r="I15" s="252" t="str">
        <f>IF(ISERROR(発注情報!S152)=TRUE,"",IF(OR(発注情報!S152="",発注情報!S152=0),"",発注情報!S152))</f>
        <v/>
      </c>
      <c r="J15" s="171" t="str">
        <f>IF(ISERROR(発注情報!T152)=TRUE,"",IF(OR(発注情報!T152="",発注情報!T152=0),"",発注情報!T152))</f>
        <v/>
      </c>
      <c r="K15" s="172" t="str">
        <f>IF(ISERROR(発注情報!U152)=TRUE,"",IF(OR(発注情報!U152="",発注情報!U152=0),"",発注情報!U152))</f>
        <v/>
      </c>
      <c r="L15" s="173" t="str">
        <f>IF(ISERROR(発注情報!V152)=TRUE,"",IF(OR(発注情報!V152="",発注情報!V152=0),"",発注情報!V152))</f>
        <v/>
      </c>
      <c r="M15" s="172" t="str">
        <f>IF(ISERROR(発注情報!W152)=TRUE,"",IF(OR(発注情報!W152="",発注情報!W152=0),"",発注情報!W152))</f>
        <v/>
      </c>
      <c r="N15" s="173" t="str">
        <f>IF(ISERROR(発注情報!X152)=TRUE,"",IF(OR(発注情報!X152="",発注情報!X152=0),"",発注情報!X152))</f>
        <v/>
      </c>
      <c r="O15" s="172" t="str">
        <f>IF(ISERROR(発注情報!Y152)=TRUE,"",IF(OR(発注情報!Y152="",発注情報!Y152=0),"",発注情報!Y152))</f>
        <v/>
      </c>
      <c r="P15" s="173" t="str">
        <f>IF(ISERROR(発注情報!Z152)=TRUE,"",IF(OR(発注情報!Z152="",発注情報!Z152=0),"",発注情報!Z152))</f>
        <v/>
      </c>
      <c r="Q15" s="172" t="str">
        <f>IF(ISERROR(発注情報!AA152)=TRUE,"",IF(OR(発注情報!AA152="",発注情報!AA152=0),"",発注情報!AA152))</f>
        <v/>
      </c>
      <c r="R15" s="173" t="str">
        <f>IF(ISERROR(発注情報!AB152)=TRUE,"",IF(OR(発注情報!AB152="",発注情報!AB152=0),"",発注情報!AB152))</f>
        <v/>
      </c>
      <c r="S15" s="172" t="str">
        <f>IF(ISERROR(発注情報!AC152)=TRUE,"",IF(OR(発注情報!AC152="",発注情報!AC152=0),"",発注情報!AC152))</f>
        <v/>
      </c>
      <c r="T15" s="173" t="str">
        <f>IF(ISERROR(発注情報!AD152)=TRUE,"",IF(OR(発注情報!AD152="",発注情報!AD152=0),"",発注情報!AD152))</f>
        <v/>
      </c>
      <c r="U15" s="172" t="str">
        <f>IF(ISERROR(発注情報!AE152)=TRUE,"",IF(OR(発注情報!AE152="",発注情報!AE152=0),"",発注情報!AE152))</f>
        <v/>
      </c>
      <c r="V15" s="173" t="str">
        <f>IF(ISERROR(発注情報!AF152)=TRUE,"",IF(OR(発注情報!AF152="",発注情報!AF152=0),"",発注情報!AF152))</f>
        <v/>
      </c>
      <c r="W15" s="172" t="str">
        <f>IF(ISERROR(発注情報!AG152)=TRUE,"",IF(OR(発注情報!AG152="",発注情報!AG152=0),"",発注情報!AG152))</f>
        <v/>
      </c>
      <c r="X15" s="173" t="str">
        <f>IF(ISERROR(発注情報!AH152)=TRUE,"",IF(OR(発注情報!AH152="",発注情報!AH152=0),"",発注情報!AH152))</f>
        <v/>
      </c>
      <c r="Y15" s="172" t="str">
        <f>IF(ISERROR(発注情報!AI152)=TRUE,"",IF(OR(発注情報!AI152="",発注情報!AI152=0),"",発注情報!AI152))</f>
        <v/>
      </c>
      <c r="Z15" s="173" t="str">
        <f>IF(ISERROR(発注情報!AJ152)=TRUE,"",IF(OR(発注情報!AJ152="",発注情報!AJ152=0),"",発注情報!AJ152))</f>
        <v/>
      </c>
      <c r="AA15" s="172" t="str">
        <f>IF(ISERROR(発注情報!AK152)=TRUE,"",IF(OR(発注情報!AK152="",発注情報!AK152=0),"",発注情報!AK152))</f>
        <v/>
      </c>
      <c r="AB15" s="173" t="str">
        <f>IF(ISERROR(発注情報!AL152)=TRUE,"",IF(OR(発注情報!AL152="",発注情報!AL152=0),"",発注情報!AL152))</f>
        <v/>
      </c>
      <c r="AC15" s="172" t="str">
        <f>IF(ISERROR(発注情報!AM152)=TRUE,"",IF(OR(発注情報!AM152="",発注情報!AM152=0),"",発注情報!AM152))</f>
        <v/>
      </c>
      <c r="AD15" s="173" t="str">
        <f>IF(ISERROR(発注情報!AN152)=TRUE,"",IF(OR(発注情報!AN152="",発注情報!AN152=0),"",発注情報!AN152))</f>
        <v/>
      </c>
      <c r="AE15" s="172" t="str">
        <f>IF(ISERROR(発注情報!AO152)=TRUE,"",IF(OR(発注情報!AO152="",発注情報!AO152=0),"",発注情報!AO152))</f>
        <v/>
      </c>
      <c r="AF15" s="173" t="str">
        <f>IF(ISERROR(発注情報!AP152)=TRUE,"",IF(OR(発注情報!AP152="",発注情報!AP152=0),"",発注情報!AP152))</f>
        <v/>
      </c>
      <c r="AG15" s="172" t="str">
        <f>IF(ISERROR(発注情報!AQ152)=TRUE,"",IF(OR(発注情報!AQ152="",発注情報!AQ152=0),"",発注情報!AQ152))</f>
        <v/>
      </c>
      <c r="AH15" s="173" t="str">
        <f>IF(ISERROR(発注情報!AR152)=TRUE,"",IF(OR(発注情報!AR152="",発注情報!AR152=0),"",発注情報!AR152))</f>
        <v/>
      </c>
      <c r="AI15" s="251" t="str">
        <f>IF(ISERROR(発注情報!AS152)=TRUE,"",IF(OR(発注情報!AS152="",発注情報!AS152=0),"",発注情報!AS152))</f>
        <v/>
      </c>
      <c r="AJ15" s="252" t="str">
        <f>IF(ISERROR(発注情報!AT152)=TRUE,"",IF(OR(発注情報!AT152="",発注情報!AT152=0),"",発注情報!AT152))</f>
        <v/>
      </c>
      <c r="AK15" s="171" t="str">
        <f>IF(ISERROR(発注情報!AU152)=TRUE,"",IF(OR(発注情報!AU152="",発注情報!AU152=0),"",発注情報!AU152))</f>
        <v/>
      </c>
    </row>
    <row r="16" spans="1:57" ht="18.75" customHeight="1" x14ac:dyDescent="0.15">
      <c r="A16" s="174">
        <v>11</v>
      </c>
      <c r="B16" s="175" t="str">
        <f>IF(ISERROR(発注情報!L153)=TRUE,"",IF(OR(発注情報!L153="",発注情報!L153=0),"",発注情報!L153))</f>
        <v/>
      </c>
      <c r="C16" s="176" t="str">
        <f>IF(ISERROR(発注情報!M153)=TRUE,"",IF(OR(発注情報!M153="",発注情報!M153=0),"",発注情報!M153))</f>
        <v/>
      </c>
      <c r="D16" s="167" t="str">
        <f>IF(C16="","",C16*発注情報!$D$2)</f>
        <v/>
      </c>
      <c r="E16" s="256" t="str">
        <f>IF(ISERROR(発注情報!O153)=TRUE,"",IF(OR(発注情報!O153="",発注情報!O153=0),"",発注情報!O153))</f>
        <v/>
      </c>
      <c r="F16" s="256" t="str">
        <f>IF(ISERROR(発注情報!P153)=TRUE,"",IF(OR(発注情報!P153="",発注情報!P153=0),"",発注情報!P153))</f>
        <v/>
      </c>
      <c r="G16" s="256" t="str">
        <f>IF(ISERROR(発注情報!Q153)=TRUE,"",IF(OR(発注情報!Q153="",発注情報!Q153=0),"",発注情報!Q153))</f>
        <v/>
      </c>
      <c r="H16" s="251" t="str">
        <f>IF(ISERROR(発注情報!R153)=TRUE,"",IF(OR(発注情報!R153="",発注情報!R153=0),"",発注情報!R153))</f>
        <v/>
      </c>
      <c r="I16" s="252" t="str">
        <f>IF(ISERROR(発注情報!S153)=TRUE,"",IF(OR(発注情報!S153="",発注情報!S153=0),"",発注情報!S153))</f>
        <v/>
      </c>
      <c r="J16" s="171" t="str">
        <f>IF(ISERROR(発注情報!T153)=TRUE,"",IF(OR(発注情報!T153="",発注情報!T153=0),"",発注情報!T153))</f>
        <v/>
      </c>
      <c r="K16" s="177" t="str">
        <f>IF(ISERROR(発注情報!U153)=TRUE,"",IF(OR(発注情報!U153="",発注情報!U153=0),"",発注情報!U153))</f>
        <v/>
      </c>
      <c r="L16" s="178" t="str">
        <f>IF(ISERROR(発注情報!V153)=TRUE,"",IF(OR(発注情報!V153="",発注情報!V153=0),"",発注情報!V153))</f>
        <v/>
      </c>
      <c r="M16" s="177" t="str">
        <f>IF(ISERROR(発注情報!W153)=TRUE,"",IF(OR(発注情報!W153="",発注情報!W153=0),"",発注情報!W153))</f>
        <v/>
      </c>
      <c r="N16" s="178" t="str">
        <f>IF(ISERROR(発注情報!X153)=TRUE,"",IF(OR(発注情報!X153="",発注情報!X153=0),"",発注情報!X153))</f>
        <v/>
      </c>
      <c r="O16" s="177" t="str">
        <f>IF(ISERROR(発注情報!Y153)=TRUE,"",IF(OR(発注情報!Y153="",発注情報!Y153=0),"",発注情報!Y153))</f>
        <v/>
      </c>
      <c r="P16" s="178" t="str">
        <f>IF(ISERROR(発注情報!Z153)=TRUE,"",IF(OR(発注情報!Z153="",発注情報!Z153=0),"",発注情報!Z153))</f>
        <v/>
      </c>
      <c r="Q16" s="177" t="str">
        <f>IF(ISERROR(発注情報!AA153)=TRUE,"",IF(OR(発注情報!AA153="",発注情報!AA153=0),"",発注情報!AA153))</f>
        <v/>
      </c>
      <c r="R16" s="178" t="str">
        <f>IF(ISERROR(発注情報!AB153)=TRUE,"",IF(OR(発注情報!AB153="",発注情報!AB153=0),"",発注情報!AB153))</f>
        <v/>
      </c>
      <c r="S16" s="177" t="str">
        <f>IF(ISERROR(発注情報!AC153)=TRUE,"",IF(OR(発注情報!AC153="",発注情報!AC153=0),"",発注情報!AC153))</f>
        <v/>
      </c>
      <c r="T16" s="178" t="str">
        <f>IF(ISERROR(発注情報!AD153)=TRUE,"",IF(OR(発注情報!AD153="",発注情報!AD153=0),"",発注情報!AD153))</f>
        <v/>
      </c>
      <c r="U16" s="177" t="str">
        <f>IF(ISERROR(発注情報!AE153)=TRUE,"",IF(OR(発注情報!AE153="",発注情報!AE153=0),"",発注情報!AE153))</f>
        <v/>
      </c>
      <c r="V16" s="178" t="str">
        <f>IF(ISERROR(発注情報!AF153)=TRUE,"",IF(OR(発注情報!AF153="",発注情報!AF153=0),"",発注情報!AF153))</f>
        <v/>
      </c>
      <c r="W16" s="177" t="str">
        <f>IF(ISERROR(発注情報!AG153)=TRUE,"",IF(OR(発注情報!AG153="",発注情報!AG153=0),"",発注情報!AG153))</f>
        <v/>
      </c>
      <c r="X16" s="178" t="str">
        <f>IF(ISERROR(発注情報!AH153)=TRUE,"",IF(OR(発注情報!AH153="",発注情報!AH153=0),"",発注情報!AH153))</f>
        <v/>
      </c>
      <c r="Y16" s="177" t="str">
        <f>IF(ISERROR(発注情報!AI153)=TRUE,"",IF(OR(発注情報!AI153="",発注情報!AI153=0),"",発注情報!AI153))</f>
        <v/>
      </c>
      <c r="Z16" s="178" t="str">
        <f>IF(ISERROR(発注情報!AJ153)=TRUE,"",IF(OR(発注情報!AJ153="",発注情報!AJ153=0),"",発注情報!AJ153))</f>
        <v/>
      </c>
      <c r="AA16" s="177" t="str">
        <f>IF(ISERROR(発注情報!AK153)=TRUE,"",IF(OR(発注情報!AK153="",発注情報!AK153=0),"",発注情報!AK153))</f>
        <v/>
      </c>
      <c r="AB16" s="178" t="str">
        <f>IF(ISERROR(発注情報!AL153)=TRUE,"",IF(OR(発注情報!AL153="",発注情報!AL153=0),"",発注情報!AL153))</f>
        <v/>
      </c>
      <c r="AC16" s="177" t="str">
        <f>IF(ISERROR(発注情報!AM153)=TRUE,"",IF(OR(発注情報!AM153="",発注情報!AM153=0),"",発注情報!AM153))</f>
        <v/>
      </c>
      <c r="AD16" s="178" t="str">
        <f>IF(ISERROR(発注情報!AN153)=TRUE,"",IF(OR(発注情報!AN153="",発注情報!AN153=0),"",発注情報!AN153))</f>
        <v/>
      </c>
      <c r="AE16" s="177" t="str">
        <f>IF(ISERROR(発注情報!AO153)=TRUE,"",IF(OR(発注情報!AO153="",発注情報!AO153=0),"",発注情報!AO153))</f>
        <v/>
      </c>
      <c r="AF16" s="178" t="str">
        <f>IF(ISERROR(発注情報!AP153)=TRUE,"",IF(OR(発注情報!AP153="",発注情報!AP153=0),"",発注情報!AP153))</f>
        <v/>
      </c>
      <c r="AG16" s="177" t="str">
        <f>IF(ISERROR(発注情報!AQ153)=TRUE,"",IF(OR(発注情報!AQ153="",発注情報!AQ153=0),"",発注情報!AQ153))</f>
        <v/>
      </c>
      <c r="AH16" s="178" t="str">
        <f>IF(ISERROR(発注情報!AR153)=TRUE,"",IF(OR(発注情報!AR153="",発注情報!AR153=0),"",発注情報!AR153))</f>
        <v/>
      </c>
      <c r="AI16" s="251" t="str">
        <f>IF(ISERROR(発注情報!AS153)=TRUE,"",IF(OR(発注情報!AS153="",発注情報!AS153=0),"",発注情報!AS153))</f>
        <v/>
      </c>
      <c r="AJ16" s="252" t="str">
        <f>IF(ISERROR(発注情報!AT153)=TRUE,"",IF(OR(発注情報!AT153="",発注情報!AT153=0),"",発注情報!AT153))</f>
        <v/>
      </c>
      <c r="AK16" s="171" t="str">
        <f>IF(ISERROR(発注情報!AU153)=TRUE,"",IF(OR(発注情報!AU153="",発注情報!AU153=0),"",発注情報!AU153))</f>
        <v/>
      </c>
    </row>
    <row r="17" spans="1:37" ht="18.75" customHeight="1" x14ac:dyDescent="0.15">
      <c r="A17" s="160">
        <v>12</v>
      </c>
      <c r="B17" s="166" t="str">
        <f>IF(ISERROR(発注情報!L154)=TRUE,"",IF(OR(発注情報!L154="",発注情報!L154=0),"",発注情報!L154))</f>
        <v/>
      </c>
      <c r="C17" s="167" t="str">
        <f>IF(ISERROR(発注情報!M154)=TRUE,"",IF(OR(発注情報!M154="",発注情報!M154=0),"",発注情報!M154))</f>
        <v/>
      </c>
      <c r="D17" s="167" t="str">
        <f>IF(C17="","",C17*発注情報!$D$2)</f>
        <v/>
      </c>
      <c r="E17" s="250" t="str">
        <f>IF(ISERROR(発注情報!O154)=TRUE,"",IF(OR(発注情報!O154="",発注情報!O154=0),"",発注情報!O154))</f>
        <v/>
      </c>
      <c r="F17" s="250" t="str">
        <f>IF(ISERROR(発注情報!P154)=TRUE,"",IF(OR(発注情報!P154="",発注情報!P154=0),"",発注情報!P154))</f>
        <v/>
      </c>
      <c r="G17" s="250" t="str">
        <f>IF(ISERROR(発注情報!Q154)=TRUE,"",IF(OR(発注情報!Q154="",発注情報!Q154=0),"",発注情報!Q154))</f>
        <v/>
      </c>
      <c r="H17" s="251" t="str">
        <f>IF(ISERROR(発注情報!R154)=TRUE,"",IF(OR(発注情報!R154="",発注情報!R154=0),"",発注情報!R154))</f>
        <v/>
      </c>
      <c r="I17" s="252" t="str">
        <f>IF(ISERROR(発注情報!S154)=TRUE,"",IF(OR(発注情報!S154="",発注情報!S154=0),"",発注情報!S154))</f>
        <v/>
      </c>
      <c r="J17" s="171" t="str">
        <f>IF(ISERROR(発注情報!T154)=TRUE,"",IF(OR(発注情報!T154="",発注情報!T154=0),"",発注情報!T154))</f>
        <v/>
      </c>
      <c r="K17" s="172" t="str">
        <f>IF(ISERROR(発注情報!U154)=TRUE,"",IF(OR(発注情報!U154="",発注情報!U154=0),"",発注情報!U154))</f>
        <v/>
      </c>
      <c r="L17" s="173" t="str">
        <f>IF(ISERROR(発注情報!V154)=TRUE,"",IF(OR(発注情報!V154="",発注情報!V154=0),"",発注情報!V154))</f>
        <v/>
      </c>
      <c r="M17" s="172" t="str">
        <f>IF(ISERROR(発注情報!W154)=TRUE,"",IF(OR(発注情報!W154="",発注情報!W154=0),"",発注情報!W154))</f>
        <v/>
      </c>
      <c r="N17" s="173" t="str">
        <f>IF(ISERROR(発注情報!X154)=TRUE,"",IF(OR(発注情報!X154="",発注情報!X154=0),"",発注情報!X154))</f>
        <v/>
      </c>
      <c r="O17" s="172" t="str">
        <f>IF(ISERROR(発注情報!Y154)=TRUE,"",IF(OR(発注情報!Y154="",発注情報!Y154=0),"",発注情報!Y154))</f>
        <v/>
      </c>
      <c r="P17" s="173" t="str">
        <f>IF(ISERROR(発注情報!Z154)=TRUE,"",IF(OR(発注情報!Z154="",発注情報!Z154=0),"",発注情報!Z154))</f>
        <v/>
      </c>
      <c r="Q17" s="172" t="str">
        <f>IF(ISERROR(発注情報!AA154)=TRUE,"",IF(OR(発注情報!AA154="",発注情報!AA154=0),"",発注情報!AA154))</f>
        <v/>
      </c>
      <c r="R17" s="173" t="str">
        <f>IF(ISERROR(発注情報!AB154)=TRUE,"",IF(OR(発注情報!AB154="",発注情報!AB154=0),"",発注情報!AB154))</f>
        <v/>
      </c>
      <c r="S17" s="172" t="str">
        <f>IF(ISERROR(発注情報!AC154)=TRUE,"",IF(OR(発注情報!AC154="",発注情報!AC154=0),"",発注情報!AC154))</f>
        <v/>
      </c>
      <c r="T17" s="173" t="str">
        <f>IF(ISERROR(発注情報!AD154)=TRUE,"",IF(OR(発注情報!AD154="",発注情報!AD154=0),"",発注情報!AD154))</f>
        <v/>
      </c>
      <c r="U17" s="172" t="str">
        <f>IF(ISERROR(発注情報!AE154)=TRUE,"",IF(OR(発注情報!AE154="",発注情報!AE154=0),"",発注情報!AE154))</f>
        <v/>
      </c>
      <c r="V17" s="173" t="str">
        <f>IF(ISERROR(発注情報!AF154)=TRUE,"",IF(OR(発注情報!AF154="",発注情報!AF154=0),"",発注情報!AF154))</f>
        <v/>
      </c>
      <c r="W17" s="172" t="str">
        <f>IF(ISERROR(発注情報!AG154)=TRUE,"",IF(OR(発注情報!AG154="",発注情報!AG154=0),"",発注情報!AG154))</f>
        <v/>
      </c>
      <c r="X17" s="173" t="str">
        <f>IF(ISERROR(発注情報!AH154)=TRUE,"",IF(OR(発注情報!AH154="",発注情報!AH154=0),"",発注情報!AH154))</f>
        <v/>
      </c>
      <c r="Y17" s="172" t="str">
        <f>IF(ISERROR(発注情報!AI154)=TRUE,"",IF(OR(発注情報!AI154="",発注情報!AI154=0),"",発注情報!AI154))</f>
        <v/>
      </c>
      <c r="Z17" s="173" t="str">
        <f>IF(ISERROR(発注情報!AJ154)=TRUE,"",IF(OR(発注情報!AJ154="",発注情報!AJ154=0),"",発注情報!AJ154))</f>
        <v/>
      </c>
      <c r="AA17" s="172" t="str">
        <f>IF(ISERROR(発注情報!AK154)=TRUE,"",IF(OR(発注情報!AK154="",発注情報!AK154=0),"",発注情報!AK154))</f>
        <v/>
      </c>
      <c r="AB17" s="173" t="str">
        <f>IF(ISERROR(発注情報!AL154)=TRUE,"",IF(OR(発注情報!AL154="",発注情報!AL154=0),"",発注情報!AL154))</f>
        <v/>
      </c>
      <c r="AC17" s="172" t="str">
        <f>IF(ISERROR(発注情報!AM154)=TRUE,"",IF(OR(発注情報!AM154="",発注情報!AM154=0),"",発注情報!AM154))</f>
        <v/>
      </c>
      <c r="AD17" s="173" t="str">
        <f>IF(ISERROR(発注情報!AN154)=TRUE,"",IF(OR(発注情報!AN154="",発注情報!AN154=0),"",発注情報!AN154))</f>
        <v/>
      </c>
      <c r="AE17" s="172" t="str">
        <f>IF(ISERROR(発注情報!AO154)=TRUE,"",IF(OR(発注情報!AO154="",発注情報!AO154=0),"",発注情報!AO154))</f>
        <v/>
      </c>
      <c r="AF17" s="173" t="str">
        <f>IF(ISERROR(発注情報!AP154)=TRUE,"",IF(OR(発注情報!AP154="",発注情報!AP154=0),"",発注情報!AP154))</f>
        <v/>
      </c>
      <c r="AG17" s="172" t="str">
        <f>IF(ISERROR(発注情報!AQ154)=TRUE,"",IF(OR(発注情報!AQ154="",発注情報!AQ154=0),"",発注情報!AQ154))</f>
        <v/>
      </c>
      <c r="AH17" s="173" t="str">
        <f>IF(ISERROR(発注情報!AR154)=TRUE,"",IF(OR(発注情報!AR154="",発注情報!AR154=0),"",発注情報!AR154))</f>
        <v/>
      </c>
      <c r="AI17" s="251" t="str">
        <f>IF(ISERROR(発注情報!AS154)=TRUE,"",IF(OR(発注情報!AS154="",発注情報!AS154=0),"",発注情報!AS154))</f>
        <v/>
      </c>
      <c r="AJ17" s="252" t="str">
        <f>IF(ISERROR(発注情報!AT154)=TRUE,"",IF(OR(発注情報!AT154="",発注情報!AT154=0),"",発注情報!AT154))</f>
        <v/>
      </c>
      <c r="AK17" s="171" t="str">
        <f>IF(ISERROR(発注情報!AU154)=TRUE,"",IF(OR(発注情報!AU154="",発注情報!AU154=0),"",発注情報!AU154))</f>
        <v/>
      </c>
    </row>
    <row r="18" spans="1:37" ht="18.75" customHeight="1" x14ac:dyDescent="0.15">
      <c r="A18" s="174">
        <v>13</v>
      </c>
      <c r="B18" s="175" t="str">
        <f>IF(ISERROR(発注情報!L155)=TRUE,"",IF(OR(発注情報!L155="",発注情報!L155=0),"",発注情報!L155))</f>
        <v/>
      </c>
      <c r="C18" s="176" t="str">
        <f>IF(ISERROR(発注情報!M155)=TRUE,"",IF(OR(発注情報!M155="",発注情報!M155=0),"",発注情報!M155))</f>
        <v/>
      </c>
      <c r="D18" s="167" t="str">
        <f>IF(C18="","",C18*発注情報!$D$2)</f>
        <v/>
      </c>
      <c r="E18" s="256" t="str">
        <f>IF(ISERROR(発注情報!O155)=TRUE,"",IF(OR(発注情報!O155="",発注情報!O155=0),"",発注情報!O155))</f>
        <v/>
      </c>
      <c r="F18" s="256" t="str">
        <f>IF(ISERROR(発注情報!P155)=TRUE,"",IF(OR(発注情報!P155="",発注情報!P155=0),"",発注情報!P155))</f>
        <v/>
      </c>
      <c r="G18" s="256" t="str">
        <f>IF(ISERROR(発注情報!Q155)=TRUE,"",IF(OR(発注情報!Q155="",発注情報!Q155=0),"",発注情報!Q155))</f>
        <v/>
      </c>
      <c r="H18" s="251" t="str">
        <f>IF(ISERROR(発注情報!R155)=TRUE,"",IF(OR(発注情報!R155="",発注情報!R155=0),"",発注情報!R155))</f>
        <v/>
      </c>
      <c r="I18" s="252" t="str">
        <f>IF(ISERROR(発注情報!S155)=TRUE,"",IF(OR(発注情報!S155="",発注情報!S155=0),"",発注情報!S155))</f>
        <v/>
      </c>
      <c r="J18" s="171" t="str">
        <f>IF(ISERROR(発注情報!T155)=TRUE,"",IF(OR(発注情報!T155="",発注情報!T155=0),"",発注情報!T155))</f>
        <v/>
      </c>
      <c r="K18" s="177" t="str">
        <f>IF(ISERROR(発注情報!U155)=TRUE,"",IF(OR(発注情報!U155="",発注情報!U155=0),"",発注情報!U155))</f>
        <v/>
      </c>
      <c r="L18" s="178" t="str">
        <f>IF(ISERROR(発注情報!V155)=TRUE,"",IF(OR(発注情報!V155="",発注情報!V155=0),"",発注情報!V155))</f>
        <v/>
      </c>
      <c r="M18" s="177" t="str">
        <f>IF(ISERROR(発注情報!W155)=TRUE,"",IF(OR(発注情報!W155="",発注情報!W155=0),"",発注情報!W155))</f>
        <v/>
      </c>
      <c r="N18" s="178" t="str">
        <f>IF(ISERROR(発注情報!X155)=TRUE,"",IF(OR(発注情報!X155="",発注情報!X155=0),"",発注情報!X155))</f>
        <v/>
      </c>
      <c r="O18" s="177" t="str">
        <f>IF(ISERROR(発注情報!Y155)=TRUE,"",IF(OR(発注情報!Y155="",発注情報!Y155=0),"",発注情報!Y155))</f>
        <v/>
      </c>
      <c r="P18" s="178" t="str">
        <f>IF(ISERROR(発注情報!Z155)=TRUE,"",IF(OR(発注情報!Z155="",発注情報!Z155=0),"",発注情報!Z155))</f>
        <v/>
      </c>
      <c r="Q18" s="177" t="str">
        <f>IF(ISERROR(発注情報!AA155)=TRUE,"",IF(OR(発注情報!AA155="",発注情報!AA155=0),"",発注情報!AA155))</f>
        <v/>
      </c>
      <c r="R18" s="178" t="str">
        <f>IF(ISERROR(発注情報!AB155)=TRUE,"",IF(OR(発注情報!AB155="",発注情報!AB155=0),"",発注情報!AB155))</f>
        <v/>
      </c>
      <c r="S18" s="177" t="str">
        <f>IF(ISERROR(発注情報!AC155)=TRUE,"",IF(OR(発注情報!AC155="",発注情報!AC155=0),"",発注情報!AC155))</f>
        <v/>
      </c>
      <c r="T18" s="178" t="str">
        <f>IF(ISERROR(発注情報!AD155)=TRUE,"",IF(OR(発注情報!AD155="",発注情報!AD155=0),"",発注情報!AD155))</f>
        <v/>
      </c>
      <c r="U18" s="177" t="str">
        <f>IF(ISERROR(発注情報!AE155)=TRUE,"",IF(OR(発注情報!AE155="",発注情報!AE155=0),"",発注情報!AE155))</f>
        <v/>
      </c>
      <c r="V18" s="178" t="str">
        <f>IF(ISERROR(発注情報!AF155)=TRUE,"",IF(OR(発注情報!AF155="",発注情報!AF155=0),"",発注情報!AF155))</f>
        <v/>
      </c>
      <c r="W18" s="177" t="str">
        <f>IF(ISERROR(発注情報!AG155)=TRUE,"",IF(OR(発注情報!AG155="",発注情報!AG155=0),"",発注情報!AG155))</f>
        <v/>
      </c>
      <c r="X18" s="178" t="str">
        <f>IF(ISERROR(発注情報!AH155)=TRUE,"",IF(OR(発注情報!AH155="",発注情報!AH155=0),"",発注情報!AH155))</f>
        <v/>
      </c>
      <c r="Y18" s="177" t="str">
        <f>IF(ISERROR(発注情報!AI155)=TRUE,"",IF(OR(発注情報!AI155="",発注情報!AI155=0),"",発注情報!AI155))</f>
        <v/>
      </c>
      <c r="Z18" s="178" t="str">
        <f>IF(ISERROR(発注情報!AJ155)=TRUE,"",IF(OR(発注情報!AJ155="",発注情報!AJ155=0),"",発注情報!AJ155))</f>
        <v/>
      </c>
      <c r="AA18" s="177" t="str">
        <f>IF(ISERROR(発注情報!AK155)=TRUE,"",IF(OR(発注情報!AK155="",発注情報!AK155=0),"",発注情報!AK155))</f>
        <v/>
      </c>
      <c r="AB18" s="178" t="str">
        <f>IF(ISERROR(発注情報!AL155)=TRUE,"",IF(OR(発注情報!AL155="",発注情報!AL155=0),"",発注情報!AL155))</f>
        <v/>
      </c>
      <c r="AC18" s="177" t="str">
        <f>IF(ISERROR(発注情報!AM155)=TRUE,"",IF(OR(発注情報!AM155="",発注情報!AM155=0),"",発注情報!AM155))</f>
        <v/>
      </c>
      <c r="AD18" s="178" t="str">
        <f>IF(ISERROR(発注情報!AN155)=TRUE,"",IF(OR(発注情報!AN155="",発注情報!AN155=0),"",発注情報!AN155))</f>
        <v/>
      </c>
      <c r="AE18" s="177" t="str">
        <f>IF(ISERROR(発注情報!AO155)=TRUE,"",IF(OR(発注情報!AO155="",発注情報!AO155=0),"",発注情報!AO155))</f>
        <v/>
      </c>
      <c r="AF18" s="178" t="str">
        <f>IF(ISERROR(発注情報!AP155)=TRUE,"",IF(OR(発注情報!AP155="",発注情報!AP155=0),"",発注情報!AP155))</f>
        <v/>
      </c>
      <c r="AG18" s="177" t="str">
        <f>IF(ISERROR(発注情報!AQ155)=TRUE,"",IF(OR(発注情報!AQ155="",発注情報!AQ155=0),"",発注情報!AQ155))</f>
        <v/>
      </c>
      <c r="AH18" s="178" t="str">
        <f>IF(ISERROR(発注情報!AR155)=TRUE,"",IF(OR(発注情報!AR155="",発注情報!AR155=0),"",発注情報!AR155))</f>
        <v/>
      </c>
      <c r="AI18" s="251" t="str">
        <f>IF(ISERROR(発注情報!AS155)=TRUE,"",IF(OR(発注情報!AS155="",発注情報!AS155=0),"",発注情報!AS155))</f>
        <v/>
      </c>
      <c r="AJ18" s="252" t="str">
        <f>IF(ISERROR(発注情報!AT155)=TRUE,"",IF(OR(発注情報!AT155="",発注情報!AT155=0),"",発注情報!AT155))</f>
        <v/>
      </c>
      <c r="AK18" s="171" t="str">
        <f>IF(ISERROR(発注情報!AU155)=TRUE,"",IF(OR(発注情報!AU155="",発注情報!AU155=0),"",発注情報!AU155))</f>
        <v/>
      </c>
    </row>
    <row r="19" spans="1:37" ht="18.75" customHeight="1" x14ac:dyDescent="0.15">
      <c r="A19" s="160">
        <v>14</v>
      </c>
      <c r="B19" s="166" t="str">
        <f>IF(ISERROR(発注情報!L156)=TRUE,"",IF(OR(発注情報!L156="",発注情報!L156=0),"",発注情報!L156))</f>
        <v/>
      </c>
      <c r="C19" s="167" t="str">
        <f>IF(ISERROR(発注情報!M156)=TRUE,"",IF(OR(発注情報!M156="",発注情報!M156=0),"",発注情報!M156))</f>
        <v/>
      </c>
      <c r="D19" s="167" t="str">
        <f>IF(C19="","",C19*発注情報!$D$2)</f>
        <v/>
      </c>
      <c r="E19" s="250" t="str">
        <f>IF(ISERROR(発注情報!O156)=TRUE,"",IF(OR(発注情報!O156="",発注情報!O156=0),"",発注情報!O156))</f>
        <v/>
      </c>
      <c r="F19" s="250" t="str">
        <f>IF(ISERROR(発注情報!P156)=TRUE,"",IF(OR(発注情報!P156="",発注情報!P156=0),"",発注情報!P156))</f>
        <v/>
      </c>
      <c r="G19" s="250" t="str">
        <f>IF(ISERROR(発注情報!Q156)=TRUE,"",IF(OR(発注情報!Q156="",発注情報!Q156=0),"",発注情報!Q156))</f>
        <v/>
      </c>
      <c r="H19" s="251" t="str">
        <f>IF(ISERROR(発注情報!R156)=TRUE,"",IF(OR(発注情報!R156="",発注情報!R156=0),"",発注情報!R156))</f>
        <v/>
      </c>
      <c r="I19" s="252" t="str">
        <f>IF(ISERROR(発注情報!S156)=TRUE,"",IF(OR(発注情報!S156="",発注情報!S156=0),"",発注情報!S156))</f>
        <v/>
      </c>
      <c r="J19" s="171" t="str">
        <f>IF(ISERROR(発注情報!T156)=TRUE,"",IF(OR(発注情報!T156="",発注情報!T156=0),"",発注情報!T156))</f>
        <v/>
      </c>
      <c r="K19" s="172" t="str">
        <f>IF(ISERROR(発注情報!U156)=TRUE,"",IF(OR(発注情報!U156="",発注情報!U156=0),"",発注情報!U156))</f>
        <v/>
      </c>
      <c r="L19" s="173" t="str">
        <f>IF(ISERROR(発注情報!V156)=TRUE,"",IF(OR(発注情報!V156="",発注情報!V156=0),"",発注情報!V156))</f>
        <v/>
      </c>
      <c r="M19" s="172" t="str">
        <f>IF(ISERROR(発注情報!W156)=TRUE,"",IF(OR(発注情報!W156="",発注情報!W156=0),"",発注情報!W156))</f>
        <v/>
      </c>
      <c r="N19" s="173" t="str">
        <f>IF(ISERROR(発注情報!X156)=TRUE,"",IF(OR(発注情報!X156="",発注情報!X156=0),"",発注情報!X156))</f>
        <v/>
      </c>
      <c r="O19" s="172" t="str">
        <f>IF(ISERROR(発注情報!Y156)=TRUE,"",IF(OR(発注情報!Y156="",発注情報!Y156=0),"",発注情報!Y156))</f>
        <v/>
      </c>
      <c r="P19" s="173" t="str">
        <f>IF(ISERROR(発注情報!Z156)=TRUE,"",IF(OR(発注情報!Z156="",発注情報!Z156=0),"",発注情報!Z156))</f>
        <v/>
      </c>
      <c r="Q19" s="172" t="str">
        <f>IF(ISERROR(発注情報!AA156)=TRUE,"",IF(OR(発注情報!AA156="",発注情報!AA156=0),"",発注情報!AA156))</f>
        <v/>
      </c>
      <c r="R19" s="173" t="str">
        <f>IF(ISERROR(発注情報!AB156)=TRUE,"",IF(OR(発注情報!AB156="",発注情報!AB156=0),"",発注情報!AB156))</f>
        <v/>
      </c>
      <c r="S19" s="172" t="str">
        <f>IF(ISERROR(発注情報!AC156)=TRUE,"",IF(OR(発注情報!AC156="",発注情報!AC156=0),"",発注情報!AC156))</f>
        <v/>
      </c>
      <c r="T19" s="173" t="str">
        <f>IF(ISERROR(発注情報!AD156)=TRUE,"",IF(OR(発注情報!AD156="",発注情報!AD156=0),"",発注情報!AD156))</f>
        <v/>
      </c>
      <c r="U19" s="172" t="str">
        <f>IF(ISERROR(発注情報!AE156)=TRUE,"",IF(OR(発注情報!AE156="",発注情報!AE156=0),"",発注情報!AE156))</f>
        <v/>
      </c>
      <c r="V19" s="173" t="str">
        <f>IF(ISERROR(発注情報!AF156)=TRUE,"",IF(OR(発注情報!AF156="",発注情報!AF156=0),"",発注情報!AF156))</f>
        <v/>
      </c>
      <c r="W19" s="172" t="str">
        <f>IF(ISERROR(発注情報!AG156)=TRUE,"",IF(OR(発注情報!AG156="",発注情報!AG156=0),"",発注情報!AG156))</f>
        <v/>
      </c>
      <c r="X19" s="173" t="str">
        <f>IF(ISERROR(発注情報!AH156)=TRUE,"",IF(OR(発注情報!AH156="",発注情報!AH156=0),"",発注情報!AH156))</f>
        <v/>
      </c>
      <c r="Y19" s="172" t="str">
        <f>IF(ISERROR(発注情報!AI156)=TRUE,"",IF(OR(発注情報!AI156="",発注情報!AI156=0),"",発注情報!AI156))</f>
        <v/>
      </c>
      <c r="Z19" s="173" t="str">
        <f>IF(ISERROR(発注情報!AJ156)=TRUE,"",IF(OR(発注情報!AJ156="",発注情報!AJ156=0),"",発注情報!AJ156))</f>
        <v/>
      </c>
      <c r="AA19" s="172" t="str">
        <f>IF(ISERROR(発注情報!AK156)=TRUE,"",IF(OR(発注情報!AK156="",発注情報!AK156=0),"",発注情報!AK156))</f>
        <v/>
      </c>
      <c r="AB19" s="173" t="str">
        <f>IF(ISERROR(発注情報!AL156)=TRUE,"",IF(OR(発注情報!AL156="",発注情報!AL156=0),"",発注情報!AL156))</f>
        <v/>
      </c>
      <c r="AC19" s="172" t="str">
        <f>IF(ISERROR(発注情報!AM156)=TRUE,"",IF(OR(発注情報!AM156="",発注情報!AM156=0),"",発注情報!AM156))</f>
        <v/>
      </c>
      <c r="AD19" s="173" t="str">
        <f>IF(ISERROR(発注情報!AN156)=TRUE,"",IF(OR(発注情報!AN156="",発注情報!AN156=0),"",発注情報!AN156))</f>
        <v/>
      </c>
      <c r="AE19" s="172" t="str">
        <f>IF(ISERROR(発注情報!AO156)=TRUE,"",IF(OR(発注情報!AO156="",発注情報!AO156=0),"",発注情報!AO156))</f>
        <v/>
      </c>
      <c r="AF19" s="173" t="str">
        <f>IF(ISERROR(発注情報!AP156)=TRUE,"",IF(OR(発注情報!AP156="",発注情報!AP156=0),"",発注情報!AP156))</f>
        <v/>
      </c>
      <c r="AG19" s="172" t="str">
        <f>IF(ISERROR(発注情報!AQ156)=TRUE,"",IF(OR(発注情報!AQ156="",発注情報!AQ156=0),"",発注情報!AQ156))</f>
        <v/>
      </c>
      <c r="AH19" s="173" t="str">
        <f>IF(ISERROR(発注情報!AR156)=TRUE,"",IF(OR(発注情報!AR156="",発注情報!AR156=0),"",発注情報!AR156))</f>
        <v/>
      </c>
      <c r="AI19" s="251" t="str">
        <f>IF(ISERROR(発注情報!AS156)=TRUE,"",IF(OR(発注情報!AS156="",発注情報!AS156=0),"",発注情報!AS156))</f>
        <v/>
      </c>
      <c r="AJ19" s="252" t="str">
        <f>IF(ISERROR(発注情報!AT156)=TRUE,"",IF(OR(発注情報!AT156="",発注情報!AT156=0),"",発注情報!AT156))</f>
        <v/>
      </c>
      <c r="AK19" s="171" t="str">
        <f>IF(ISERROR(発注情報!AU156)=TRUE,"",IF(OR(発注情報!AU156="",発注情報!AU156=0),"",発注情報!AU156))</f>
        <v/>
      </c>
    </row>
    <row r="20" spans="1:37" ht="18.75" customHeight="1" x14ac:dyDescent="0.15">
      <c r="A20" s="174">
        <v>15</v>
      </c>
      <c r="B20" s="175" t="str">
        <f>IF(ISERROR(発注情報!L157)=TRUE,"",IF(OR(発注情報!L157="",発注情報!L157=0),"",発注情報!L157))</f>
        <v/>
      </c>
      <c r="C20" s="176" t="str">
        <f>IF(ISERROR(発注情報!M157)=TRUE,"",IF(OR(発注情報!M157="",発注情報!M157=0),"",発注情報!M157))</f>
        <v/>
      </c>
      <c r="D20" s="167" t="str">
        <f>IF(C20="","",C20*発注情報!$D$2)</f>
        <v/>
      </c>
      <c r="E20" s="256" t="str">
        <f>IF(ISERROR(発注情報!O157)=TRUE,"",IF(OR(発注情報!O157="",発注情報!O157=0),"",発注情報!O157))</f>
        <v/>
      </c>
      <c r="F20" s="256" t="str">
        <f>IF(ISERROR(発注情報!P157)=TRUE,"",IF(OR(発注情報!P157="",発注情報!P157=0),"",発注情報!P157))</f>
        <v/>
      </c>
      <c r="G20" s="256" t="str">
        <f>IF(ISERROR(発注情報!Q157)=TRUE,"",IF(OR(発注情報!Q157="",発注情報!Q157=0),"",発注情報!Q157))</f>
        <v/>
      </c>
      <c r="H20" s="251" t="str">
        <f>IF(ISERROR(発注情報!R157)=TRUE,"",IF(OR(発注情報!R157="",発注情報!R157=0),"",発注情報!R157))</f>
        <v/>
      </c>
      <c r="I20" s="252" t="str">
        <f>IF(ISERROR(発注情報!S157)=TRUE,"",IF(OR(発注情報!S157="",発注情報!S157=0),"",発注情報!S157))</f>
        <v/>
      </c>
      <c r="J20" s="171" t="str">
        <f>IF(ISERROR(発注情報!T157)=TRUE,"",IF(OR(発注情報!T157="",発注情報!T157=0),"",発注情報!T157))</f>
        <v/>
      </c>
      <c r="K20" s="177" t="str">
        <f>IF(ISERROR(発注情報!U157)=TRUE,"",IF(OR(発注情報!U157="",発注情報!U157=0),"",発注情報!U157))</f>
        <v/>
      </c>
      <c r="L20" s="178" t="str">
        <f>IF(ISERROR(発注情報!V157)=TRUE,"",IF(OR(発注情報!V157="",発注情報!V157=0),"",発注情報!V157))</f>
        <v/>
      </c>
      <c r="M20" s="177" t="str">
        <f>IF(ISERROR(発注情報!W157)=TRUE,"",IF(OR(発注情報!W157="",発注情報!W157=0),"",発注情報!W157))</f>
        <v/>
      </c>
      <c r="N20" s="178" t="str">
        <f>IF(ISERROR(発注情報!X157)=TRUE,"",IF(OR(発注情報!X157="",発注情報!X157=0),"",発注情報!X157))</f>
        <v/>
      </c>
      <c r="O20" s="177" t="str">
        <f>IF(ISERROR(発注情報!Y157)=TRUE,"",IF(OR(発注情報!Y157="",発注情報!Y157=0),"",発注情報!Y157))</f>
        <v/>
      </c>
      <c r="P20" s="178" t="str">
        <f>IF(ISERROR(発注情報!Z157)=TRUE,"",IF(OR(発注情報!Z157="",発注情報!Z157=0),"",発注情報!Z157))</f>
        <v/>
      </c>
      <c r="Q20" s="177" t="str">
        <f>IF(ISERROR(発注情報!AA157)=TRUE,"",IF(OR(発注情報!AA157="",発注情報!AA157=0),"",発注情報!AA157))</f>
        <v/>
      </c>
      <c r="R20" s="178" t="str">
        <f>IF(ISERROR(発注情報!AB157)=TRUE,"",IF(OR(発注情報!AB157="",発注情報!AB157=0),"",発注情報!AB157))</f>
        <v/>
      </c>
      <c r="S20" s="177" t="str">
        <f>IF(ISERROR(発注情報!AC157)=TRUE,"",IF(OR(発注情報!AC157="",発注情報!AC157=0),"",発注情報!AC157))</f>
        <v/>
      </c>
      <c r="T20" s="178" t="str">
        <f>IF(ISERROR(発注情報!AD157)=TRUE,"",IF(OR(発注情報!AD157="",発注情報!AD157=0),"",発注情報!AD157))</f>
        <v/>
      </c>
      <c r="U20" s="177" t="str">
        <f>IF(ISERROR(発注情報!AE157)=TRUE,"",IF(OR(発注情報!AE157="",発注情報!AE157=0),"",発注情報!AE157))</f>
        <v/>
      </c>
      <c r="V20" s="178" t="str">
        <f>IF(ISERROR(発注情報!AF157)=TRUE,"",IF(OR(発注情報!AF157="",発注情報!AF157=0),"",発注情報!AF157))</f>
        <v/>
      </c>
      <c r="W20" s="177" t="str">
        <f>IF(ISERROR(発注情報!AG157)=TRUE,"",IF(OR(発注情報!AG157="",発注情報!AG157=0),"",発注情報!AG157))</f>
        <v/>
      </c>
      <c r="X20" s="178" t="str">
        <f>IF(ISERROR(発注情報!AH157)=TRUE,"",IF(OR(発注情報!AH157="",発注情報!AH157=0),"",発注情報!AH157))</f>
        <v/>
      </c>
      <c r="Y20" s="177" t="str">
        <f>IF(ISERROR(発注情報!AI157)=TRUE,"",IF(OR(発注情報!AI157="",発注情報!AI157=0),"",発注情報!AI157))</f>
        <v/>
      </c>
      <c r="Z20" s="178" t="str">
        <f>IF(ISERROR(発注情報!AJ157)=TRUE,"",IF(OR(発注情報!AJ157="",発注情報!AJ157=0),"",発注情報!AJ157))</f>
        <v/>
      </c>
      <c r="AA20" s="177" t="str">
        <f>IF(ISERROR(発注情報!AK157)=TRUE,"",IF(OR(発注情報!AK157="",発注情報!AK157=0),"",発注情報!AK157))</f>
        <v/>
      </c>
      <c r="AB20" s="178" t="str">
        <f>IF(ISERROR(発注情報!AL157)=TRUE,"",IF(OR(発注情報!AL157="",発注情報!AL157=0),"",発注情報!AL157))</f>
        <v/>
      </c>
      <c r="AC20" s="177" t="str">
        <f>IF(ISERROR(発注情報!AM157)=TRUE,"",IF(OR(発注情報!AM157="",発注情報!AM157=0),"",発注情報!AM157))</f>
        <v/>
      </c>
      <c r="AD20" s="178" t="str">
        <f>IF(ISERROR(発注情報!AN157)=TRUE,"",IF(OR(発注情報!AN157="",発注情報!AN157=0),"",発注情報!AN157))</f>
        <v/>
      </c>
      <c r="AE20" s="177" t="str">
        <f>IF(ISERROR(発注情報!AO157)=TRUE,"",IF(OR(発注情報!AO157="",発注情報!AO157=0),"",発注情報!AO157))</f>
        <v/>
      </c>
      <c r="AF20" s="178" t="str">
        <f>IF(ISERROR(発注情報!AP157)=TRUE,"",IF(OR(発注情報!AP157="",発注情報!AP157=0),"",発注情報!AP157))</f>
        <v/>
      </c>
      <c r="AG20" s="177" t="str">
        <f>IF(ISERROR(発注情報!AQ157)=TRUE,"",IF(OR(発注情報!AQ157="",発注情報!AQ157=0),"",発注情報!AQ157))</f>
        <v/>
      </c>
      <c r="AH20" s="178" t="str">
        <f>IF(ISERROR(発注情報!AR157)=TRUE,"",IF(OR(発注情報!AR157="",発注情報!AR157=0),"",発注情報!AR157))</f>
        <v/>
      </c>
      <c r="AI20" s="251" t="str">
        <f>IF(ISERROR(発注情報!AS157)=TRUE,"",IF(OR(発注情報!AS157="",発注情報!AS157=0),"",発注情報!AS157))</f>
        <v/>
      </c>
      <c r="AJ20" s="252" t="str">
        <f>IF(ISERROR(発注情報!AT157)=TRUE,"",IF(OR(発注情報!AT157="",発注情報!AT157=0),"",発注情報!AT157))</f>
        <v/>
      </c>
      <c r="AK20" s="171" t="str">
        <f>IF(ISERROR(発注情報!AU157)=TRUE,"",IF(OR(発注情報!AU157="",発注情報!AU157=0),"",発注情報!AU157))</f>
        <v/>
      </c>
    </row>
    <row r="21" spans="1:37" ht="18.75" customHeight="1" x14ac:dyDescent="0.15">
      <c r="A21" s="160">
        <v>16</v>
      </c>
      <c r="B21" s="166" t="str">
        <f>IF(ISERROR(発注情報!L158)=TRUE,"",IF(OR(発注情報!L158="",発注情報!L158=0),"",発注情報!L158))</f>
        <v/>
      </c>
      <c r="C21" s="167" t="str">
        <f>IF(ISERROR(発注情報!M158)=TRUE,"",IF(OR(発注情報!M158="",発注情報!M158=0),"",発注情報!M158))</f>
        <v/>
      </c>
      <c r="D21" s="167" t="str">
        <f>IF(C21="","",C21*発注情報!$D$2)</f>
        <v/>
      </c>
      <c r="E21" s="250" t="str">
        <f>IF(ISERROR(発注情報!O158)=TRUE,"",IF(OR(発注情報!O158="",発注情報!O158=0),"",発注情報!O158))</f>
        <v/>
      </c>
      <c r="F21" s="250" t="str">
        <f>IF(ISERROR(発注情報!P158)=TRUE,"",IF(OR(発注情報!P158="",発注情報!P158=0),"",発注情報!P158))</f>
        <v/>
      </c>
      <c r="G21" s="250" t="str">
        <f>IF(ISERROR(発注情報!Q158)=TRUE,"",IF(OR(発注情報!Q158="",発注情報!Q158=0),"",発注情報!Q158))</f>
        <v/>
      </c>
      <c r="H21" s="251" t="str">
        <f>IF(ISERROR(発注情報!R158)=TRUE,"",IF(OR(発注情報!R158="",発注情報!R158=0),"",発注情報!R158))</f>
        <v/>
      </c>
      <c r="I21" s="252" t="str">
        <f>IF(ISERROR(発注情報!S158)=TRUE,"",IF(OR(発注情報!S158="",発注情報!S158=0),"",発注情報!S158))</f>
        <v/>
      </c>
      <c r="J21" s="171" t="str">
        <f>IF(ISERROR(発注情報!T158)=TRUE,"",IF(OR(発注情報!T158="",発注情報!T158=0),"",発注情報!T158))</f>
        <v/>
      </c>
      <c r="K21" s="172" t="str">
        <f>IF(ISERROR(発注情報!U158)=TRUE,"",IF(OR(発注情報!U158="",発注情報!U158=0),"",発注情報!U158))</f>
        <v/>
      </c>
      <c r="L21" s="173" t="str">
        <f>IF(ISERROR(発注情報!V158)=TRUE,"",IF(OR(発注情報!V158="",発注情報!V158=0),"",発注情報!V158))</f>
        <v/>
      </c>
      <c r="M21" s="172" t="str">
        <f>IF(ISERROR(発注情報!W158)=TRUE,"",IF(OR(発注情報!W158="",発注情報!W158=0),"",発注情報!W158))</f>
        <v/>
      </c>
      <c r="N21" s="173" t="str">
        <f>IF(ISERROR(発注情報!X158)=TRUE,"",IF(OR(発注情報!X158="",発注情報!X158=0),"",発注情報!X158))</f>
        <v/>
      </c>
      <c r="O21" s="172" t="str">
        <f>IF(ISERROR(発注情報!Y158)=TRUE,"",IF(OR(発注情報!Y158="",発注情報!Y158=0),"",発注情報!Y158))</f>
        <v/>
      </c>
      <c r="P21" s="173" t="str">
        <f>IF(ISERROR(発注情報!Z158)=TRUE,"",IF(OR(発注情報!Z158="",発注情報!Z158=0),"",発注情報!Z158))</f>
        <v/>
      </c>
      <c r="Q21" s="172" t="str">
        <f>IF(ISERROR(発注情報!AA158)=TRUE,"",IF(OR(発注情報!AA158="",発注情報!AA158=0),"",発注情報!AA158))</f>
        <v/>
      </c>
      <c r="R21" s="173" t="str">
        <f>IF(ISERROR(発注情報!AB158)=TRUE,"",IF(OR(発注情報!AB158="",発注情報!AB158=0),"",発注情報!AB158))</f>
        <v/>
      </c>
      <c r="S21" s="172" t="str">
        <f>IF(ISERROR(発注情報!AC158)=TRUE,"",IF(OR(発注情報!AC158="",発注情報!AC158=0),"",発注情報!AC158))</f>
        <v/>
      </c>
      <c r="T21" s="173" t="str">
        <f>IF(ISERROR(発注情報!AD158)=TRUE,"",IF(OR(発注情報!AD158="",発注情報!AD158=0),"",発注情報!AD158))</f>
        <v/>
      </c>
      <c r="U21" s="172" t="str">
        <f>IF(ISERROR(発注情報!AE158)=TRUE,"",IF(OR(発注情報!AE158="",発注情報!AE158=0),"",発注情報!AE158))</f>
        <v/>
      </c>
      <c r="V21" s="173" t="str">
        <f>IF(ISERROR(発注情報!AF158)=TRUE,"",IF(OR(発注情報!AF158="",発注情報!AF158=0),"",発注情報!AF158))</f>
        <v/>
      </c>
      <c r="W21" s="172" t="str">
        <f>IF(ISERROR(発注情報!AG158)=TRUE,"",IF(OR(発注情報!AG158="",発注情報!AG158=0),"",発注情報!AG158))</f>
        <v/>
      </c>
      <c r="X21" s="173" t="str">
        <f>IF(ISERROR(発注情報!AH158)=TRUE,"",IF(OR(発注情報!AH158="",発注情報!AH158=0),"",発注情報!AH158))</f>
        <v/>
      </c>
      <c r="Y21" s="172" t="str">
        <f>IF(ISERROR(発注情報!AI158)=TRUE,"",IF(OR(発注情報!AI158="",発注情報!AI158=0),"",発注情報!AI158))</f>
        <v/>
      </c>
      <c r="Z21" s="173" t="str">
        <f>IF(ISERROR(発注情報!AJ158)=TRUE,"",IF(OR(発注情報!AJ158="",発注情報!AJ158=0),"",発注情報!AJ158))</f>
        <v/>
      </c>
      <c r="AA21" s="172" t="str">
        <f>IF(ISERROR(発注情報!AK158)=TRUE,"",IF(OR(発注情報!AK158="",発注情報!AK158=0),"",発注情報!AK158))</f>
        <v/>
      </c>
      <c r="AB21" s="173" t="str">
        <f>IF(ISERROR(発注情報!AL158)=TRUE,"",IF(OR(発注情報!AL158="",発注情報!AL158=0),"",発注情報!AL158))</f>
        <v/>
      </c>
      <c r="AC21" s="172" t="str">
        <f>IF(ISERROR(発注情報!AM158)=TRUE,"",IF(OR(発注情報!AM158="",発注情報!AM158=0),"",発注情報!AM158))</f>
        <v/>
      </c>
      <c r="AD21" s="173" t="str">
        <f>IF(ISERROR(発注情報!AN158)=TRUE,"",IF(OR(発注情報!AN158="",発注情報!AN158=0),"",発注情報!AN158))</f>
        <v/>
      </c>
      <c r="AE21" s="172" t="str">
        <f>IF(ISERROR(発注情報!AO158)=TRUE,"",IF(OR(発注情報!AO158="",発注情報!AO158=0),"",発注情報!AO158))</f>
        <v/>
      </c>
      <c r="AF21" s="173" t="str">
        <f>IF(ISERROR(発注情報!AP158)=TRUE,"",IF(OR(発注情報!AP158="",発注情報!AP158=0),"",発注情報!AP158))</f>
        <v/>
      </c>
      <c r="AG21" s="172" t="str">
        <f>IF(ISERROR(発注情報!AQ158)=TRUE,"",IF(OR(発注情報!AQ158="",発注情報!AQ158=0),"",発注情報!AQ158))</f>
        <v/>
      </c>
      <c r="AH21" s="173" t="str">
        <f>IF(ISERROR(発注情報!AR158)=TRUE,"",IF(OR(発注情報!AR158="",発注情報!AR158=0),"",発注情報!AR158))</f>
        <v/>
      </c>
      <c r="AI21" s="251" t="str">
        <f>IF(ISERROR(発注情報!AS158)=TRUE,"",IF(OR(発注情報!AS158="",発注情報!AS158=0),"",発注情報!AS158))</f>
        <v/>
      </c>
      <c r="AJ21" s="252" t="str">
        <f>IF(ISERROR(発注情報!AT158)=TRUE,"",IF(OR(発注情報!AT158="",発注情報!AT158=0),"",発注情報!AT158))</f>
        <v/>
      </c>
      <c r="AK21" s="171" t="str">
        <f>IF(ISERROR(発注情報!AU158)=TRUE,"",IF(OR(発注情報!AU158="",発注情報!AU158=0),"",発注情報!AU158))</f>
        <v/>
      </c>
    </row>
    <row r="22" spans="1:37" ht="18.75" customHeight="1" x14ac:dyDescent="0.15">
      <c r="A22" s="174">
        <v>17</v>
      </c>
      <c r="B22" s="175" t="str">
        <f>IF(ISERROR(発注情報!L159)=TRUE,"",IF(OR(発注情報!L159="",発注情報!L159=0),"",発注情報!L159))</f>
        <v/>
      </c>
      <c r="C22" s="176" t="str">
        <f>IF(ISERROR(発注情報!M159)=TRUE,"",IF(OR(発注情報!M159="",発注情報!M159=0),"",発注情報!M159))</f>
        <v/>
      </c>
      <c r="D22" s="167" t="str">
        <f>IF(C22="","",C22*発注情報!$D$2)</f>
        <v/>
      </c>
      <c r="E22" s="256" t="str">
        <f>IF(ISERROR(発注情報!O159)=TRUE,"",IF(OR(発注情報!O159="",発注情報!O159=0),"",発注情報!O159))</f>
        <v/>
      </c>
      <c r="F22" s="256" t="str">
        <f>IF(ISERROR(発注情報!P159)=TRUE,"",IF(OR(発注情報!P159="",発注情報!P159=0),"",発注情報!P159))</f>
        <v/>
      </c>
      <c r="G22" s="256" t="str">
        <f>IF(ISERROR(発注情報!Q159)=TRUE,"",IF(OR(発注情報!Q159="",発注情報!Q159=0),"",発注情報!Q159))</f>
        <v/>
      </c>
      <c r="H22" s="251" t="str">
        <f>IF(ISERROR(発注情報!R159)=TRUE,"",IF(OR(発注情報!R159="",発注情報!R159=0),"",発注情報!R159))</f>
        <v/>
      </c>
      <c r="I22" s="252" t="str">
        <f>IF(ISERROR(発注情報!S159)=TRUE,"",IF(OR(発注情報!S159="",発注情報!S159=0),"",発注情報!S159))</f>
        <v/>
      </c>
      <c r="J22" s="171" t="str">
        <f>IF(ISERROR(発注情報!T159)=TRUE,"",IF(OR(発注情報!T159="",発注情報!T159=0),"",発注情報!T159))</f>
        <v/>
      </c>
      <c r="K22" s="177" t="str">
        <f>IF(ISERROR(発注情報!U159)=TRUE,"",IF(OR(発注情報!U159="",発注情報!U159=0),"",発注情報!U159))</f>
        <v/>
      </c>
      <c r="L22" s="178" t="str">
        <f>IF(ISERROR(発注情報!V159)=TRUE,"",IF(OR(発注情報!V159="",発注情報!V159=0),"",発注情報!V159))</f>
        <v/>
      </c>
      <c r="M22" s="177" t="str">
        <f>IF(ISERROR(発注情報!W159)=TRUE,"",IF(OR(発注情報!W159="",発注情報!W159=0),"",発注情報!W159))</f>
        <v/>
      </c>
      <c r="N22" s="178" t="str">
        <f>IF(ISERROR(発注情報!X159)=TRUE,"",IF(OR(発注情報!X159="",発注情報!X159=0),"",発注情報!X159))</f>
        <v/>
      </c>
      <c r="O22" s="177" t="str">
        <f>IF(ISERROR(発注情報!Y159)=TRUE,"",IF(OR(発注情報!Y159="",発注情報!Y159=0),"",発注情報!Y159))</f>
        <v/>
      </c>
      <c r="P22" s="178" t="str">
        <f>IF(ISERROR(発注情報!Z159)=TRUE,"",IF(OR(発注情報!Z159="",発注情報!Z159=0),"",発注情報!Z159))</f>
        <v/>
      </c>
      <c r="Q22" s="177" t="str">
        <f>IF(ISERROR(発注情報!AA159)=TRUE,"",IF(OR(発注情報!AA159="",発注情報!AA159=0),"",発注情報!AA159))</f>
        <v/>
      </c>
      <c r="R22" s="178" t="str">
        <f>IF(ISERROR(発注情報!AB159)=TRUE,"",IF(OR(発注情報!AB159="",発注情報!AB159=0),"",発注情報!AB159))</f>
        <v/>
      </c>
      <c r="S22" s="177" t="str">
        <f>IF(ISERROR(発注情報!AC159)=TRUE,"",IF(OR(発注情報!AC159="",発注情報!AC159=0),"",発注情報!AC159))</f>
        <v/>
      </c>
      <c r="T22" s="178" t="str">
        <f>IF(ISERROR(発注情報!AD159)=TRUE,"",IF(OR(発注情報!AD159="",発注情報!AD159=0),"",発注情報!AD159))</f>
        <v/>
      </c>
      <c r="U22" s="177" t="str">
        <f>IF(ISERROR(発注情報!AE159)=TRUE,"",IF(OR(発注情報!AE159="",発注情報!AE159=0),"",発注情報!AE159))</f>
        <v/>
      </c>
      <c r="V22" s="178" t="str">
        <f>IF(ISERROR(発注情報!AF159)=TRUE,"",IF(OR(発注情報!AF159="",発注情報!AF159=0),"",発注情報!AF159))</f>
        <v/>
      </c>
      <c r="W22" s="177" t="str">
        <f>IF(ISERROR(発注情報!AG159)=TRUE,"",IF(OR(発注情報!AG159="",発注情報!AG159=0),"",発注情報!AG159))</f>
        <v/>
      </c>
      <c r="X22" s="178" t="str">
        <f>IF(ISERROR(発注情報!AH159)=TRUE,"",IF(OR(発注情報!AH159="",発注情報!AH159=0),"",発注情報!AH159))</f>
        <v/>
      </c>
      <c r="Y22" s="177" t="str">
        <f>IF(ISERROR(発注情報!AI159)=TRUE,"",IF(OR(発注情報!AI159="",発注情報!AI159=0),"",発注情報!AI159))</f>
        <v/>
      </c>
      <c r="Z22" s="178" t="str">
        <f>IF(ISERROR(発注情報!AJ159)=TRUE,"",IF(OR(発注情報!AJ159="",発注情報!AJ159=0),"",発注情報!AJ159))</f>
        <v/>
      </c>
      <c r="AA22" s="177" t="str">
        <f>IF(ISERROR(発注情報!AK159)=TRUE,"",IF(OR(発注情報!AK159="",発注情報!AK159=0),"",発注情報!AK159))</f>
        <v/>
      </c>
      <c r="AB22" s="178" t="str">
        <f>IF(ISERROR(発注情報!AL159)=TRUE,"",IF(OR(発注情報!AL159="",発注情報!AL159=0),"",発注情報!AL159))</f>
        <v/>
      </c>
      <c r="AC22" s="177" t="str">
        <f>IF(ISERROR(発注情報!AM159)=TRUE,"",IF(OR(発注情報!AM159="",発注情報!AM159=0),"",発注情報!AM159))</f>
        <v/>
      </c>
      <c r="AD22" s="178" t="str">
        <f>IF(ISERROR(発注情報!AN159)=TRUE,"",IF(OR(発注情報!AN159="",発注情報!AN159=0),"",発注情報!AN159))</f>
        <v/>
      </c>
      <c r="AE22" s="177" t="str">
        <f>IF(ISERROR(発注情報!AO159)=TRUE,"",IF(OR(発注情報!AO159="",発注情報!AO159=0),"",発注情報!AO159))</f>
        <v/>
      </c>
      <c r="AF22" s="178" t="str">
        <f>IF(ISERROR(発注情報!AP159)=TRUE,"",IF(OR(発注情報!AP159="",発注情報!AP159=0),"",発注情報!AP159))</f>
        <v/>
      </c>
      <c r="AG22" s="177" t="str">
        <f>IF(ISERROR(発注情報!AQ159)=TRUE,"",IF(OR(発注情報!AQ159="",発注情報!AQ159=0),"",発注情報!AQ159))</f>
        <v/>
      </c>
      <c r="AH22" s="178" t="str">
        <f>IF(ISERROR(発注情報!AR159)=TRUE,"",IF(OR(発注情報!AR159="",発注情報!AR159=0),"",発注情報!AR159))</f>
        <v/>
      </c>
      <c r="AI22" s="251" t="str">
        <f>IF(ISERROR(発注情報!AS159)=TRUE,"",IF(OR(発注情報!AS159="",発注情報!AS159=0),"",発注情報!AS159))</f>
        <v/>
      </c>
      <c r="AJ22" s="252" t="str">
        <f>IF(ISERROR(発注情報!AT159)=TRUE,"",IF(OR(発注情報!AT159="",発注情報!AT159=0),"",発注情報!AT159))</f>
        <v/>
      </c>
      <c r="AK22" s="171" t="str">
        <f>IF(ISERROR(発注情報!AU159)=TRUE,"",IF(OR(発注情報!AU159="",発注情報!AU159=0),"",発注情報!AU159))</f>
        <v/>
      </c>
    </row>
    <row r="23" spans="1:37" ht="18.75" customHeight="1" x14ac:dyDescent="0.15">
      <c r="A23" s="160">
        <v>18</v>
      </c>
      <c r="B23" s="166" t="str">
        <f>IF(ISERROR(発注情報!L160)=TRUE,"",IF(OR(発注情報!L160="",発注情報!L160=0),"",発注情報!L160))</f>
        <v/>
      </c>
      <c r="C23" s="167" t="str">
        <f>IF(ISERROR(発注情報!M160)=TRUE,"",IF(OR(発注情報!M160="",発注情報!M160=0),"",発注情報!M160))</f>
        <v/>
      </c>
      <c r="D23" s="167" t="str">
        <f>IF(C23="","",C23*発注情報!$D$2)</f>
        <v/>
      </c>
      <c r="E23" s="250" t="str">
        <f>IF(ISERROR(発注情報!O160)=TRUE,"",IF(OR(発注情報!O160="",発注情報!O160=0),"",発注情報!O160))</f>
        <v/>
      </c>
      <c r="F23" s="250" t="str">
        <f>IF(ISERROR(発注情報!P160)=TRUE,"",IF(OR(発注情報!P160="",発注情報!P160=0),"",発注情報!P160))</f>
        <v/>
      </c>
      <c r="G23" s="250" t="str">
        <f>IF(ISERROR(発注情報!Q160)=TRUE,"",IF(OR(発注情報!Q160="",発注情報!Q160=0),"",発注情報!Q160))</f>
        <v/>
      </c>
      <c r="H23" s="251" t="str">
        <f>IF(ISERROR(発注情報!R160)=TRUE,"",IF(OR(発注情報!R160="",発注情報!R160=0),"",発注情報!R160))</f>
        <v/>
      </c>
      <c r="I23" s="252" t="str">
        <f>IF(ISERROR(発注情報!S160)=TRUE,"",IF(OR(発注情報!S160="",発注情報!S160=0),"",発注情報!S160))</f>
        <v/>
      </c>
      <c r="J23" s="171" t="str">
        <f>IF(ISERROR(発注情報!T160)=TRUE,"",IF(OR(発注情報!T160="",発注情報!T160=0),"",発注情報!T160))</f>
        <v/>
      </c>
      <c r="K23" s="172" t="str">
        <f>IF(ISERROR(発注情報!U160)=TRUE,"",IF(OR(発注情報!U160="",発注情報!U160=0),"",発注情報!U160))</f>
        <v/>
      </c>
      <c r="L23" s="173" t="str">
        <f>IF(ISERROR(発注情報!V160)=TRUE,"",IF(OR(発注情報!V160="",発注情報!V160=0),"",発注情報!V160))</f>
        <v/>
      </c>
      <c r="M23" s="172" t="str">
        <f>IF(ISERROR(発注情報!W160)=TRUE,"",IF(OR(発注情報!W160="",発注情報!W160=0),"",発注情報!W160))</f>
        <v/>
      </c>
      <c r="N23" s="173" t="str">
        <f>IF(ISERROR(発注情報!X160)=TRUE,"",IF(OR(発注情報!X160="",発注情報!X160=0),"",発注情報!X160))</f>
        <v/>
      </c>
      <c r="O23" s="172" t="str">
        <f>IF(ISERROR(発注情報!Y160)=TRUE,"",IF(OR(発注情報!Y160="",発注情報!Y160=0),"",発注情報!Y160))</f>
        <v/>
      </c>
      <c r="P23" s="173" t="str">
        <f>IF(ISERROR(発注情報!Z160)=TRUE,"",IF(OR(発注情報!Z160="",発注情報!Z160=0),"",発注情報!Z160))</f>
        <v/>
      </c>
      <c r="Q23" s="172" t="str">
        <f>IF(ISERROR(発注情報!AA160)=TRUE,"",IF(OR(発注情報!AA160="",発注情報!AA160=0),"",発注情報!AA160))</f>
        <v/>
      </c>
      <c r="R23" s="173" t="str">
        <f>IF(ISERROR(発注情報!AB160)=TRUE,"",IF(OR(発注情報!AB160="",発注情報!AB160=0),"",発注情報!AB160))</f>
        <v/>
      </c>
      <c r="S23" s="172" t="str">
        <f>IF(ISERROR(発注情報!AC160)=TRUE,"",IF(OR(発注情報!AC160="",発注情報!AC160=0),"",発注情報!AC160))</f>
        <v/>
      </c>
      <c r="T23" s="173" t="str">
        <f>IF(ISERROR(発注情報!AD160)=TRUE,"",IF(OR(発注情報!AD160="",発注情報!AD160=0),"",発注情報!AD160))</f>
        <v/>
      </c>
      <c r="U23" s="172" t="str">
        <f>IF(ISERROR(発注情報!AE160)=TRUE,"",IF(OR(発注情報!AE160="",発注情報!AE160=0),"",発注情報!AE160))</f>
        <v/>
      </c>
      <c r="V23" s="173" t="str">
        <f>IF(ISERROR(発注情報!AF160)=TRUE,"",IF(OR(発注情報!AF160="",発注情報!AF160=0),"",発注情報!AF160))</f>
        <v/>
      </c>
      <c r="W23" s="172" t="str">
        <f>IF(ISERROR(発注情報!AG160)=TRUE,"",IF(OR(発注情報!AG160="",発注情報!AG160=0),"",発注情報!AG160))</f>
        <v/>
      </c>
      <c r="X23" s="173" t="str">
        <f>IF(ISERROR(発注情報!AH160)=TRUE,"",IF(OR(発注情報!AH160="",発注情報!AH160=0),"",発注情報!AH160))</f>
        <v/>
      </c>
      <c r="Y23" s="172" t="str">
        <f>IF(ISERROR(発注情報!AI160)=TRUE,"",IF(OR(発注情報!AI160="",発注情報!AI160=0),"",発注情報!AI160))</f>
        <v/>
      </c>
      <c r="Z23" s="173" t="str">
        <f>IF(ISERROR(発注情報!AJ160)=TRUE,"",IF(OR(発注情報!AJ160="",発注情報!AJ160=0),"",発注情報!AJ160))</f>
        <v/>
      </c>
      <c r="AA23" s="172" t="str">
        <f>IF(ISERROR(発注情報!AK160)=TRUE,"",IF(OR(発注情報!AK160="",発注情報!AK160=0),"",発注情報!AK160))</f>
        <v/>
      </c>
      <c r="AB23" s="173" t="str">
        <f>IF(ISERROR(発注情報!AL160)=TRUE,"",IF(OR(発注情報!AL160="",発注情報!AL160=0),"",発注情報!AL160))</f>
        <v/>
      </c>
      <c r="AC23" s="172" t="str">
        <f>IF(ISERROR(発注情報!AM160)=TRUE,"",IF(OR(発注情報!AM160="",発注情報!AM160=0),"",発注情報!AM160))</f>
        <v/>
      </c>
      <c r="AD23" s="173" t="str">
        <f>IF(ISERROR(発注情報!AN160)=TRUE,"",IF(OR(発注情報!AN160="",発注情報!AN160=0),"",発注情報!AN160))</f>
        <v/>
      </c>
      <c r="AE23" s="172" t="str">
        <f>IF(ISERROR(発注情報!AO160)=TRUE,"",IF(OR(発注情報!AO160="",発注情報!AO160=0),"",発注情報!AO160))</f>
        <v/>
      </c>
      <c r="AF23" s="173" t="str">
        <f>IF(ISERROR(発注情報!AP160)=TRUE,"",IF(OR(発注情報!AP160="",発注情報!AP160=0),"",発注情報!AP160))</f>
        <v/>
      </c>
      <c r="AG23" s="172" t="str">
        <f>IF(ISERROR(発注情報!AQ160)=TRUE,"",IF(OR(発注情報!AQ160="",発注情報!AQ160=0),"",発注情報!AQ160))</f>
        <v/>
      </c>
      <c r="AH23" s="173" t="str">
        <f>IF(ISERROR(発注情報!AR160)=TRUE,"",IF(OR(発注情報!AR160="",発注情報!AR160=0),"",発注情報!AR160))</f>
        <v/>
      </c>
      <c r="AI23" s="251" t="str">
        <f>IF(ISERROR(発注情報!AS160)=TRUE,"",IF(OR(発注情報!AS160="",発注情報!AS160=0),"",発注情報!AS160))</f>
        <v/>
      </c>
      <c r="AJ23" s="252" t="str">
        <f>IF(ISERROR(発注情報!AT160)=TRUE,"",IF(OR(発注情報!AT160="",発注情報!AT160=0),"",発注情報!AT160))</f>
        <v/>
      </c>
      <c r="AK23" s="171" t="str">
        <f>IF(ISERROR(発注情報!AU160)=TRUE,"",IF(OR(発注情報!AU160="",発注情報!AU160=0),"",発注情報!AU160))</f>
        <v/>
      </c>
    </row>
    <row r="24" spans="1:37" ht="18.75" customHeight="1" x14ac:dyDescent="0.15">
      <c r="A24" s="174">
        <v>19</v>
      </c>
      <c r="B24" s="175" t="str">
        <f>IF(ISERROR(発注情報!L161)=TRUE,"",IF(OR(発注情報!L161="",発注情報!L161=0),"",発注情報!L161))</f>
        <v/>
      </c>
      <c r="C24" s="176" t="str">
        <f>IF(ISERROR(発注情報!M161)=TRUE,"",IF(OR(発注情報!M161="",発注情報!M161=0),"",発注情報!M161))</f>
        <v/>
      </c>
      <c r="D24" s="167" t="str">
        <f>IF(C24="","",C24*発注情報!$D$2)</f>
        <v/>
      </c>
      <c r="E24" s="256" t="str">
        <f>IF(ISERROR(発注情報!O161)=TRUE,"",IF(OR(発注情報!O161="",発注情報!O161=0),"",発注情報!O161))</f>
        <v/>
      </c>
      <c r="F24" s="256" t="str">
        <f>IF(ISERROR(発注情報!P161)=TRUE,"",IF(OR(発注情報!P161="",発注情報!P161=0),"",発注情報!P161))</f>
        <v/>
      </c>
      <c r="G24" s="256" t="str">
        <f>IF(ISERROR(発注情報!Q161)=TRUE,"",IF(OR(発注情報!Q161="",発注情報!Q161=0),"",発注情報!Q161))</f>
        <v/>
      </c>
      <c r="H24" s="251" t="str">
        <f>IF(ISERROR(発注情報!R161)=TRUE,"",IF(OR(発注情報!R161="",発注情報!R161=0),"",発注情報!R161))</f>
        <v/>
      </c>
      <c r="I24" s="252" t="str">
        <f>IF(ISERROR(発注情報!S161)=TRUE,"",IF(OR(発注情報!S161="",発注情報!S161=0),"",発注情報!S161))</f>
        <v/>
      </c>
      <c r="J24" s="171" t="str">
        <f>IF(ISERROR(発注情報!T161)=TRUE,"",IF(OR(発注情報!T161="",発注情報!T161=0),"",発注情報!T161))</f>
        <v/>
      </c>
      <c r="K24" s="177" t="str">
        <f>IF(ISERROR(発注情報!U161)=TRUE,"",IF(OR(発注情報!U161="",発注情報!U161=0),"",発注情報!U161))</f>
        <v/>
      </c>
      <c r="L24" s="178" t="str">
        <f>IF(ISERROR(発注情報!V161)=TRUE,"",IF(OR(発注情報!V161="",発注情報!V161=0),"",発注情報!V161))</f>
        <v/>
      </c>
      <c r="M24" s="177" t="str">
        <f>IF(ISERROR(発注情報!W161)=TRUE,"",IF(OR(発注情報!W161="",発注情報!W161=0),"",発注情報!W161))</f>
        <v/>
      </c>
      <c r="N24" s="178" t="str">
        <f>IF(ISERROR(発注情報!X161)=TRUE,"",IF(OR(発注情報!X161="",発注情報!X161=0),"",発注情報!X161))</f>
        <v/>
      </c>
      <c r="O24" s="177" t="str">
        <f>IF(ISERROR(発注情報!Y161)=TRUE,"",IF(OR(発注情報!Y161="",発注情報!Y161=0),"",発注情報!Y161))</f>
        <v/>
      </c>
      <c r="P24" s="178" t="str">
        <f>IF(ISERROR(発注情報!Z161)=TRUE,"",IF(OR(発注情報!Z161="",発注情報!Z161=0),"",発注情報!Z161))</f>
        <v/>
      </c>
      <c r="Q24" s="177" t="str">
        <f>IF(ISERROR(発注情報!AA161)=TRUE,"",IF(OR(発注情報!AA161="",発注情報!AA161=0),"",発注情報!AA161))</f>
        <v/>
      </c>
      <c r="R24" s="178" t="str">
        <f>IF(ISERROR(発注情報!AB161)=TRUE,"",IF(OR(発注情報!AB161="",発注情報!AB161=0),"",発注情報!AB161))</f>
        <v/>
      </c>
      <c r="S24" s="177" t="str">
        <f>IF(ISERROR(発注情報!AC161)=TRUE,"",IF(OR(発注情報!AC161="",発注情報!AC161=0),"",発注情報!AC161))</f>
        <v/>
      </c>
      <c r="T24" s="178" t="str">
        <f>IF(ISERROR(発注情報!AD161)=TRUE,"",IF(OR(発注情報!AD161="",発注情報!AD161=0),"",発注情報!AD161))</f>
        <v/>
      </c>
      <c r="U24" s="177" t="str">
        <f>IF(ISERROR(発注情報!AE161)=TRUE,"",IF(OR(発注情報!AE161="",発注情報!AE161=0),"",発注情報!AE161))</f>
        <v/>
      </c>
      <c r="V24" s="178" t="str">
        <f>IF(ISERROR(発注情報!AF161)=TRUE,"",IF(OR(発注情報!AF161="",発注情報!AF161=0),"",発注情報!AF161))</f>
        <v/>
      </c>
      <c r="W24" s="177" t="str">
        <f>IF(ISERROR(発注情報!AG161)=TRUE,"",IF(OR(発注情報!AG161="",発注情報!AG161=0),"",発注情報!AG161))</f>
        <v/>
      </c>
      <c r="X24" s="178" t="str">
        <f>IF(ISERROR(発注情報!AH161)=TRUE,"",IF(OR(発注情報!AH161="",発注情報!AH161=0),"",発注情報!AH161))</f>
        <v/>
      </c>
      <c r="Y24" s="177" t="str">
        <f>IF(ISERROR(発注情報!AI161)=TRUE,"",IF(OR(発注情報!AI161="",発注情報!AI161=0),"",発注情報!AI161))</f>
        <v/>
      </c>
      <c r="Z24" s="178" t="str">
        <f>IF(ISERROR(発注情報!AJ161)=TRUE,"",IF(OR(発注情報!AJ161="",発注情報!AJ161=0),"",発注情報!AJ161))</f>
        <v/>
      </c>
      <c r="AA24" s="177" t="str">
        <f>IF(ISERROR(発注情報!AK161)=TRUE,"",IF(OR(発注情報!AK161="",発注情報!AK161=0),"",発注情報!AK161))</f>
        <v/>
      </c>
      <c r="AB24" s="178" t="str">
        <f>IF(ISERROR(発注情報!AL161)=TRUE,"",IF(OR(発注情報!AL161="",発注情報!AL161=0),"",発注情報!AL161))</f>
        <v/>
      </c>
      <c r="AC24" s="177" t="str">
        <f>IF(ISERROR(発注情報!AM161)=TRUE,"",IF(OR(発注情報!AM161="",発注情報!AM161=0),"",発注情報!AM161))</f>
        <v/>
      </c>
      <c r="AD24" s="178" t="str">
        <f>IF(ISERROR(発注情報!AN161)=TRUE,"",IF(OR(発注情報!AN161="",発注情報!AN161=0),"",発注情報!AN161))</f>
        <v/>
      </c>
      <c r="AE24" s="177" t="str">
        <f>IF(ISERROR(発注情報!AO161)=TRUE,"",IF(OR(発注情報!AO161="",発注情報!AO161=0),"",発注情報!AO161))</f>
        <v/>
      </c>
      <c r="AF24" s="178" t="str">
        <f>IF(ISERROR(発注情報!AP161)=TRUE,"",IF(OR(発注情報!AP161="",発注情報!AP161=0),"",発注情報!AP161))</f>
        <v/>
      </c>
      <c r="AG24" s="177" t="str">
        <f>IF(ISERROR(発注情報!AQ161)=TRUE,"",IF(OR(発注情報!AQ161="",発注情報!AQ161=0),"",発注情報!AQ161))</f>
        <v/>
      </c>
      <c r="AH24" s="178" t="str">
        <f>IF(ISERROR(発注情報!AR161)=TRUE,"",IF(OR(発注情報!AR161="",発注情報!AR161=0),"",発注情報!AR161))</f>
        <v/>
      </c>
      <c r="AI24" s="251" t="str">
        <f>IF(ISERROR(発注情報!AS161)=TRUE,"",IF(OR(発注情報!AS161="",発注情報!AS161=0),"",発注情報!AS161))</f>
        <v/>
      </c>
      <c r="AJ24" s="252" t="str">
        <f>IF(ISERROR(発注情報!AT161)=TRUE,"",IF(OR(発注情報!AT161="",発注情報!AT161=0),"",発注情報!AT161))</f>
        <v/>
      </c>
      <c r="AK24" s="171" t="str">
        <f>IF(ISERROR(発注情報!AU161)=TRUE,"",IF(OR(発注情報!AU161="",発注情報!AU161=0),"",発注情報!AU161))</f>
        <v/>
      </c>
    </row>
    <row r="25" spans="1:37" ht="18.75" customHeight="1" x14ac:dyDescent="0.15">
      <c r="A25" s="160">
        <v>20</v>
      </c>
      <c r="B25" s="166" t="str">
        <f>IF(ISERROR(発注情報!L162)=TRUE,"",IF(OR(発注情報!L162="",発注情報!L162=0),"",発注情報!L162))</f>
        <v/>
      </c>
      <c r="C25" s="167" t="str">
        <f>IF(ISERROR(発注情報!M162)=TRUE,"",IF(OR(発注情報!M162="",発注情報!M162=0),"",発注情報!M162))</f>
        <v/>
      </c>
      <c r="D25" s="167" t="str">
        <f>IF(C25="","",C25*発注情報!$D$2)</f>
        <v/>
      </c>
      <c r="E25" s="250" t="str">
        <f>IF(ISERROR(発注情報!O162)=TRUE,"",IF(OR(発注情報!O162="",発注情報!O162=0),"",発注情報!O162))</f>
        <v/>
      </c>
      <c r="F25" s="250" t="str">
        <f>IF(ISERROR(発注情報!P162)=TRUE,"",IF(OR(発注情報!P162="",発注情報!P162=0),"",発注情報!P162))</f>
        <v/>
      </c>
      <c r="G25" s="250" t="str">
        <f>IF(ISERROR(発注情報!Q162)=TRUE,"",IF(OR(発注情報!Q162="",発注情報!Q162=0),"",発注情報!Q162))</f>
        <v/>
      </c>
      <c r="H25" s="251" t="str">
        <f>IF(ISERROR(発注情報!R162)=TRUE,"",IF(OR(発注情報!R162="",発注情報!R162=0),"",発注情報!R162))</f>
        <v/>
      </c>
      <c r="I25" s="252" t="str">
        <f>IF(ISERROR(発注情報!S162)=TRUE,"",IF(OR(発注情報!S162="",発注情報!S162=0),"",発注情報!S162))</f>
        <v/>
      </c>
      <c r="J25" s="171" t="str">
        <f>IF(ISERROR(発注情報!T162)=TRUE,"",IF(OR(発注情報!T162="",発注情報!T162=0),"",発注情報!T162))</f>
        <v/>
      </c>
      <c r="K25" s="172" t="str">
        <f>IF(ISERROR(発注情報!U162)=TRUE,"",IF(OR(発注情報!U162="",発注情報!U162=0),"",発注情報!U162))</f>
        <v/>
      </c>
      <c r="L25" s="173" t="str">
        <f>IF(ISERROR(発注情報!V162)=TRUE,"",IF(OR(発注情報!V162="",発注情報!V162=0),"",発注情報!V162))</f>
        <v/>
      </c>
      <c r="M25" s="172" t="str">
        <f>IF(ISERROR(発注情報!W162)=TRUE,"",IF(OR(発注情報!W162="",発注情報!W162=0),"",発注情報!W162))</f>
        <v/>
      </c>
      <c r="N25" s="173" t="str">
        <f>IF(ISERROR(発注情報!X162)=TRUE,"",IF(OR(発注情報!X162="",発注情報!X162=0),"",発注情報!X162))</f>
        <v/>
      </c>
      <c r="O25" s="172" t="str">
        <f>IF(ISERROR(発注情報!Y162)=TRUE,"",IF(OR(発注情報!Y162="",発注情報!Y162=0),"",発注情報!Y162))</f>
        <v/>
      </c>
      <c r="P25" s="173" t="str">
        <f>IF(ISERROR(発注情報!Z162)=TRUE,"",IF(OR(発注情報!Z162="",発注情報!Z162=0),"",発注情報!Z162))</f>
        <v/>
      </c>
      <c r="Q25" s="172" t="str">
        <f>IF(ISERROR(発注情報!AA162)=TRUE,"",IF(OR(発注情報!AA162="",発注情報!AA162=0),"",発注情報!AA162))</f>
        <v/>
      </c>
      <c r="R25" s="173" t="str">
        <f>IF(ISERROR(発注情報!AB162)=TRUE,"",IF(OR(発注情報!AB162="",発注情報!AB162=0),"",発注情報!AB162))</f>
        <v/>
      </c>
      <c r="S25" s="172" t="str">
        <f>IF(ISERROR(発注情報!AC162)=TRUE,"",IF(OR(発注情報!AC162="",発注情報!AC162=0),"",発注情報!AC162))</f>
        <v/>
      </c>
      <c r="T25" s="173" t="str">
        <f>IF(ISERROR(発注情報!AD162)=TRUE,"",IF(OR(発注情報!AD162="",発注情報!AD162=0),"",発注情報!AD162))</f>
        <v/>
      </c>
      <c r="U25" s="172" t="str">
        <f>IF(ISERROR(発注情報!AE162)=TRUE,"",IF(OR(発注情報!AE162="",発注情報!AE162=0),"",発注情報!AE162))</f>
        <v/>
      </c>
      <c r="V25" s="173" t="str">
        <f>IF(ISERROR(発注情報!AF162)=TRUE,"",IF(OR(発注情報!AF162="",発注情報!AF162=0),"",発注情報!AF162))</f>
        <v/>
      </c>
      <c r="W25" s="172" t="str">
        <f>IF(ISERROR(発注情報!AG162)=TRUE,"",IF(OR(発注情報!AG162="",発注情報!AG162=0),"",発注情報!AG162))</f>
        <v/>
      </c>
      <c r="X25" s="173" t="str">
        <f>IF(ISERROR(発注情報!AH162)=TRUE,"",IF(OR(発注情報!AH162="",発注情報!AH162=0),"",発注情報!AH162))</f>
        <v/>
      </c>
      <c r="Y25" s="172" t="str">
        <f>IF(ISERROR(発注情報!AI162)=TRUE,"",IF(OR(発注情報!AI162="",発注情報!AI162=0),"",発注情報!AI162))</f>
        <v/>
      </c>
      <c r="Z25" s="173" t="str">
        <f>IF(ISERROR(発注情報!AJ162)=TRUE,"",IF(OR(発注情報!AJ162="",発注情報!AJ162=0),"",発注情報!AJ162))</f>
        <v/>
      </c>
      <c r="AA25" s="172" t="str">
        <f>IF(ISERROR(発注情報!AK162)=TRUE,"",IF(OR(発注情報!AK162="",発注情報!AK162=0),"",発注情報!AK162))</f>
        <v/>
      </c>
      <c r="AB25" s="173" t="str">
        <f>IF(ISERROR(発注情報!AL162)=TRUE,"",IF(OR(発注情報!AL162="",発注情報!AL162=0),"",発注情報!AL162))</f>
        <v/>
      </c>
      <c r="AC25" s="172" t="str">
        <f>IF(ISERROR(発注情報!AM162)=TRUE,"",IF(OR(発注情報!AM162="",発注情報!AM162=0),"",発注情報!AM162))</f>
        <v/>
      </c>
      <c r="AD25" s="173" t="str">
        <f>IF(ISERROR(発注情報!AN162)=TRUE,"",IF(OR(発注情報!AN162="",発注情報!AN162=0),"",発注情報!AN162))</f>
        <v/>
      </c>
      <c r="AE25" s="172" t="str">
        <f>IF(ISERROR(発注情報!AO162)=TRUE,"",IF(OR(発注情報!AO162="",発注情報!AO162=0),"",発注情報!AO162))</f>
        <v/>
      </c>
      <c r="AF25" s="173" t="str">
        <f>IF(ISERROR(発注情報!AP162)=TRUE,"",IF(OR(発注情報!AP162="",発注情報!AP162=0),"",発注情報!AP162))</f>
        <v/>
      </c>
      <c r="AG25" s="172" t="str">
        <f>IF(ISERROR(発注情報!AQ162)=TRUE,"",IF(OR(発注情報!AQ162="",発注情報!AQ162=0),"",発注情報!AQ162))</f>
        <v/>
      </c>
      <c r="AH25" s="173" t="str">
        <f>IF(ISERROR(発注情報!AR162)=TRUE,"",IF(OR(発注情報!AR162="",発注情報!AR162=0),"",発注情報!AR162))</f>
        <v/>
      </c>
      <c r="AI25" s="251" t="str">
        <f>IF(ISERROR(発注情報!AS162)=TRUE,"",IF(OR(発注情報!AS162="",発注情報!AS162=0),"",発注情報!AS162))</f>
        <v/>
      </c>
      <c r="AJ25" s="252" t="str">
        <f>IF(ISERROR(発注情報!AT162)=TRUE,"",IF(OR(発注情報!AT162="",発注情報!AT162=0),"",発注情報!AT162))</f>
        <v/>
      </c>
      <c r="AK25" s="171" t="str">
        <f>IF(ISERROR(発注情報!AU162)=TRUE,"",IF(OR(発注情報!AU162="",発注情報!AU162=0),"",発注情報!AU162))</f>
        <v/>
      </c>
    </row>
    <row r="26" spans="1:37" ht="18.75" customHeight="1" x14ac:dyDescent="0.15">
      <c r="A26" s="174">
        <v>21</v>
      </c>
      <c r="B26" s="175" t="str">
        <f>IF(ISERROR(発注情報!L163)=TRUE,"",IF(OR(発注情報!L163="",発注情報!L163=0),"",発注情報!L163))</f>
        <v/>
      </c>
      <c r="C26" s="176" t="str">
        <f>IF(ISERROR(発注情報!M163)=TRUE,"",IF(OR(発注情報!M163="",発注情報!M163=0),"",発注情報!M163))</f>
        <v/>
      </c>
      <c r="D26" s="167" t="str">
        <f>IF(C26="","",C26*発注情報!$D$2)</f>
        <v/>
      </c>
      <c r="E26" s="256" t="str">
        <f>IF(ISERROR(発注情報!O163)=TRUE,"",IF(OR(発注情報!O163="",発注情報!O163=0),"",発注情報!O163))</f>
        <v/>
      </c>
      <c r="F26" s="256" t="str">
        <f>IF(ISERROR(発注情報!P163)=TRUE,"",IF(OR(発注情報!P163="",発注情報!P163=0),"",発注情報!P163))</f>
        <v/>
      </c>
      <c r="G26" s="256" t="str">
        <f>IF(ISERROR(発注情報!Q163)=TRUE,"",IF(OR(発注情報!Q163="",発注情報!Q163=0),"",発注情報!Q163))</f>
        <v/>
      </c>
      <c r="H26" s="251" t="str">
        <f>IF(ISERROR(発注情報!R163)=TRUE,"",IF(OR(発注情報!R163="",発注情報!R163=0),"",発注情報!R163))</f>
        <v/>
      </c>
      <c r="I26" s="252" t="str">
        <f>IF(ISERROR(発注情報!S163)=TRUE,"",IF(OR(発注情報!S163="",発注情報!S163=0),"",発注情報!S163))</f>
        <v/>
      </c>
      <c r="J26" s="171" t="str">
        <f>IF(ISERROR(発注情報!T163)=TRUE,"",IF(OR(発注情報!T163="",発注情報!T163=0),"",発注情報!T163))</f>
        <v/>
      </c>
      <c r="K26" s="177" t="str">
        <f>IF(ISERROR(発注情報!U163)=TRUE,"",IF(OR(発注情報!U163="",発注情報!U163=0),"",発注情報!U163))</f>
        <v/>
      </c>
      <c r="L26" s="178" t="str">
        <f>IF(ISERROR(発注情報!V163)=TRUE,"",IF(OR(発注情報!V163="",発注情報!V163=0),"",発注情報!V163))</f>
        <v/>
      </c>
      <c r="M26" s="177" t="str">
        <f>IF(ISERROR(発注情報!W163)=TRUE,"",IF(OR(発注情報!W163="",発注情報!W163=0),"",発注情報!W163))</f>
        <v/>
      </c>
      <c r="N26" s="178" t="str">
        <f>IF(ISERROR(発注情報!X163)=TRUE,"",IF(OR(発注情報!X163="",発注情報!X163=0),"",発注情報!X163))</f>
        <v/>
      </c>
      <c r="O26" s="177" t="str">
        <f>IF(ISERROR(発注情報!Y163)=TRUE,"",IF(OR(発注情報!Y163="",発注情報!Y163=0),"",発注情報!Y163))</f>
        <v/>
      </c>
      <c r="P26" s="178" t="str">
        <f>IF(ISERROR(発注情報!Z163)=TRUE,"",IF(OR(発注情報!Z163="",発注情報!Z163=0),"",発注情報!Z163))</f>
        <v/>
      </c>
      <c r="Q26" s="177" t="str">
        <f>IF(ISERROR(発注情報!AA163)=TRUE,"",IF(OR(発注情報!AA163="",発注情報!AA163=0),"",発注情報!AA163))</f>
        <v/>
      </c>
      <c r="R26" s="178" t="str">
        <f>IF(ISERROR(発注情報!AB163)=TRUE,"",IF(OR(発注情報!AB163="",発注情報!AB163=0),"",発注情報!AB163))</f>
        <v/>
      </c>
      <c r="S26" s="177" t="str">
        <f>IF(ISERROR(発注情報!AC163)=TRUE,"",IF(OR(発注情報!AC163="",発注情報!AC163=0),"",発注情報!AC163))</f>
        <v/>
      </c>
      <c r="T26" s="178" t="str">
        <f>IF(ISERROR(発注情報!AD163)=TRUE,"",IF(OR(発注情報!AD163="",発注情報!AD163=0),"",発注情報!AD163))</f>
        <v/>
      </c>
      <c r="U26" s="177" t="str">
        <f>IF(ISERROR(発注情報!AE163)=TRUE,"",IF(OR(発注情報!AE163="",発注情報!AE163=0),"",発注情報!AE163))</f>
        <v/>
      </c>
      <c r="V26" s="178" t="str">
        <f>IF(ISERROR(発注情報!AF163)=TRUE,"",IF(OR(発注情報!AF163="",発注情報!AF163=0),"",発注情報!AF163))</f>
        <v/>
      </c>
      <c r="W26" s="177" t="str">
        <f>IF(ISERROR(発注情報!AG163)=TRUE,"",IF(OR(発注情報!AG163="",発注情報!AG163=0),"",発注情報!AG163))</f>
        <v/>
      </c>
      <c r="X26" s="178" t="str">
        <f>IF(ISERROR(発注情報!AH163)=TRUE,"",IF(OR(発注情報!AH163="",発注情報!AH163=0),"",発注情報!AH163))</f>
        <v/>
      </c>
      <c r="Y26" s="177" t="str">
        <f>IF(ISERROR(発注情報!AI163)=TRUE,"",IF(OR(発注情報!AI163="",発注情報!AI163=0),"",発注情報!AI163))</f>
        <v/>
      </c>
      <c r="Z26" s="178" t="str">
        <f>IF(ISERROR(発注情報!AJ163)=TRUE,"",IF(OR(発注情報!AJ163="",発注情報!AJ163=0),"",発注情報!AJ163))</f>
        <v/>
      </c>
      <c r="AA26" s="177" t="str">
        <f>IF(ISERROR(発注情報!AK163)=TRUE,"",IF(OR(発注情報!AK163="",発注情報!AK163=0),"",発注情報!AK163))</f>
        <v/>
      </c>
      <c r="AB26" s="178" t="str">
        <f>IF(ISERROR(発注情報!AL163)=TRUE,"",IF(OR(発注情報!AL163="",発注情報!AL163=0),"",発注情報!AL163))</f>
        <v/>
      </c>
      <c r="AC26" s="177" t="str">
        <f>IF(ISERROR(発注情報!AM163)=TRUE,"",IF(OR(発注情報!AM163="",発注情報!AM163=0),"",発注情報!AM163))</f>
        <v/>
      </c>
      <c r="AD26" s="178" t="str">
        <f>IF(ISERROR(発注情報!AN163)=TRUE,"",IF(OR(発注情報!AN163="",発注情報!AN163=0),"",発注情報!AN163))</f>
        <v/>
      </c>
      <c r="AE26" s="177" t="str">
        <f>IF(ISERROR(発注情報!AO163)=TRUE,"",IF(OR(発注情報!AO163="",発注情報!AO163=0),"",発注情報!AO163))</f>
        <v/>
      </c>
      <c r="AF26" s="178" t="str">
        <f>IF(ISERROR(発注情報!AP163)=TRUE,"",IF(OR(発注情報!AP163="",発注情報!AP163=0),"",発注情報!AP163))</f>
        <v/>
      </c>
      <c r="AG26" s="177" t="str">
        <f>IF(ISERROR(発注情報!AQ163)=TRUE,"",IF(OR(発注情報!AQ163="",発注情報!AQ163=0),"",発注情報!AQ163))</f>
        <v/>
      </c>
      <c r="AH26" s="178" t="str">
        <f>IF(ISERROR(発注情報!AR163)=TRUE,"",IF(OR(発注情報!AR163="",発注情報!AR163=0),"",発注情報!AR163))</f>
        <v/>
      </c>
      <c r="AI26" s="251" t="str">
        <f>IF(ISERROR(発注情報!AS163)=TRUE,"",IF(OR(発注情報!AS163="",発注情報!AS163=0),"",発注情報!AS163))</f>
        <v/>
      </c>
      <c r="AJ26" s="252" t="str">
        <f>IF(ISERROR(発注情報!AT163)=TRUE,"",IF(OR(発注情報!AT163="",発注情報!AT163=0),"",発注情報!AT163))</f>
        <v/>
      </c>
      <c r="AK26" s="171" t="str">
        <f>IF(ISERROR(発注情報!AU163)=TRUE,"",IF(OR(発注情報!AU163="",発注情報!AU163=0),"",発注情報!AU163))</f>
        <v/>
      </c>
    </row>
    <row r="27" spans="1:37" ht="18.75" customHeight="1" x14ac:dyDescent="0.15">
      <c r="A27" s="160">
        <v>22</v>
      </c>
      <c r="B27" s="166" t="str">
        <f>IF(ISERROR(発注情報!L164)=TRUE,"",IF(OR(発注情報!L164="",発注情報!L164=0),"",発注情報!L164))</f>
        <v/>
      </c>
      <c r="C27" s="167" t="str">
        <f>IF(ISERROR(発注情報!M164)=TRUE,"",IF(OR(発注情報!M164="",発注情報!M164=0),"",発注情報!M164))</f>
        <v/>
      </c>
      <c r="D27" s="167" t="str">
        <f>IF(C27="","",C27*発注情報!$D$2)</f>
        <v/>
      </c>
      <c r="E27" s="250" t="str">
        <f>IF(ISERROR(発注情報!O164)=TRUE,"",IF(OR(発注情報!O164="",発注情報!O164=0),"",発注情報!O164))</f>
        <v/>
      </c>
      <c r="F27" s="250" t="str">
        <f>IF(ISERROR(発注情報!P164)=TRUE,"",IF(OR(発注情報!P164="",発注情報!P164=0),"",発注情報!P164))</f>
        <v/>
      </c>
      <c r="G27" s="250" t="str">
        <f>IF(ISERROR(発注情報!Q164)=TRUE,"",IF(OR(発注情報!Q164="",発注情報!Q164=0),"",発注情報!Q164))</f>
        <v/>
      </c>
      <c r="H27" s="251" t="str">
        <f>IF(ISERROR(発注情報!R164)=TRUE,"",IF(OR(発注情報!R164="",発注情報!R164=0),"",発注情報!R164))</f>
        <v/>
      </c>
      <c r="I27" s="252" t="str">
        <f>IF(ISERROR(発注情報!S164)=TRUE,"",IF(OR(発注情報!S164="",発注情報!S164=0),"",発注情報!S164))</f>
        <v/>
      </c>
      <c r="J27" s="171" t="str">
        <f>IF(ISERROR(発注情報!T164)=TRUE,"",IF(OR(発注情報!T164="",発注情報!T164=0),"",発注情報!T164))</f>
        <v/>
      </c>
      <c r="K27" s="172" t="str">
        <f>IF(ISERROR(発注情報!U164)=TRUE,"",IF(OR(発注情報!U164="",発注情報!U164=0),"",発注情報!U164))</f>
        <v/>
      </c>
      <c r="L27" s="173" t="str">
        <f>IF(ISERROR(発注情報!V164)=TRUE,"",IF(OR(発注情報!V164="",発注情報!V164=0),"",発注情報!V164))</f>
        <v/>
      </c>
      <c r="M27" s="172" t="str">
        <f>IF(ISERROR(発注情報!W164)=TRUE,"",IF(OR(発注情報!W164="",発注情報!W164=0),"",発注情報!W164))</f>
        <v/>
      </c>
      <c r="N27" s="173" t="str">
        <f>IF(ISERROR(発注情報!X164)=TRUE,"",IF(OR(発注情報!X164="",発注情報!X164=0),"",発注情報!X164))</f>
        <v/>
      </c>
      <c r="O27" s="172" t="str">
        <f>IF(ISERROR(発注情報!Y164)=TRUE,"",IF(OR(発注情報!Y164="",発注情報!Y164=0),"",発注情報!Y164))</f>
        <v/>
      </c>
      <c r="P27" s="173" t="str">
        <f>IF(ISERROR(発注情報!Z164)=TRUE,"",IF(OR(発注情報!Z164="",発注情報!Z164=0),"",発注情報!Z164))</f>
        <v/>
      </c>
      <c r="Q27" s="172" t="str">
        <f>IF(ISERROR(発注情報!AA164)=TRUE,"",IF(OR(発注情報!AA164="",発注情報!AA164=0),"",発注情報!AA164))</f>
        <v/>
      </c>
      <c r="R27" s="173" t="str">
        <f>IF(ISERROR(発注情報!AB164)=TRUE,"",IF(OR(発注情報!AB164="",発注情報!AB164=0),"",発注情報!AB164))</f>
        <v/>
      </c>
      <c r="S27" s="172" t="str">
        <f>IF(ISERROR(発注情報!AC164)=TRUE,"",IF(OR(発注情報!AC164="",発注情報!AC164=0),"",発注情報!AC164))</f>
        <v/>
      </c>
      <c r="T27" s="173" t="str">
        <f>IF(ISERROR(発注情報!AD164)=TRUE,"",IF(OR(発注情報!AD164="",発注情報!AD164=0),"",発注情報!AD164))</f>
        <v/>
      </c>
      <c r="U27" s="172" t="str">
        <f>IF(ISERROR(発注情報!AE164)=TRUE,"",IF(OR(発注情報!AE164="",発注情報!AE164=0),"",発注情報!AE164))</f>
        <v/>
      </c>
      <c r="V27" s="173" t="str">
        <f>IF(ISERROR(発注情報!AF164)=TRUE,"",IF(OR(発注情報!AF164="",発注情報!AF164=0),"",発注情報!AF164))</f>
        <v/>
      </c>
      <c r="W27" s="172" t="str">
        <f>IF(ISERROR(発注情報!AG164)=TRUE,"",IF(OR(発注情報!AG164="",発注情報!AG164=0),"",発注情報!AG164))</f>
        <v/>
      </c>
      <c r="X27" s="173" t="str">
        <f>IF(ISERROR(発注情報!AH164)=TRUE,"",IF(OR(発注情報!AH164="",発注情報!AH164=0),"",発注情報!AH164))</f>
        <v/>
      </c>
      <c r="Y27" s="172" t="str">
        <f>IF(ISERROR(発注情報!AI164)=TRUE,"",IF(OR(発注情報!AI164="",発注情報!AI164=0),"",発注情報!AI164))</f>
        <v/>
      </c>
      <c r="Z27" s="173" t="str">
        <f>IF(ISERROR(発注情報!AJ164)=TRUE,"",IF(OR(発注情報!AJ164="",発注情報!AJ164=0),"",発注情報!AJ164))</f>
        <v/>
      </c>
      <c r="AA27" s="172" t="str">
        <f>IF(ISERROR(発注情報!AK164)=TRUE,"",IF(OR(発注情報!AK164="",発注情報!AK164=0),"",発注情報!AK164))</f>
        <v/>
      </c>
      <c r="AB27" s="173" t="str">
        <f>IF(ISERROR(発注情報!AL164)=TRUE,"",IF(OR(発注情報!AL164="",発注情報!AL164=0),"",発注情報!AL164))</f>
        <v/>
      </c>
      <c r="AC27" s="172" t="str">
        <f>IF(ISERROR(発注情報!AM164)=TRUE,"",IF(OR(発注情報!AM164="",発注情報!AM164=0),"",発注情報!AM164))</f>
        <v/>
      </c>
      <c r="AD27" s="173" t="str">
        <f>IF(ISERROR(発注情報!AN164)=TRUE,"",IF(OR(発注情報!AN164="",発注情報!AN164=0),"",発注情報!AN164))</f>
        <v/>
      </c>
      <c r="AE27" s="172" t="str">
        <f>IF(ISERROR(発注情報!AO164)=TRUE,"",IF(OR(発注情報!AO164="",発注情報!AO164=0),"",発注情報!AO164))</f>
        <v/>
      </c>
      <c r="AF27" s="173" t="str">
        <f>IF(ISERROR(発注情報!AP164)=TRUE,"",IF(OR(発注情報!AP164="",発注情報!AP164=0),"",発注情報!AP164))</f>
        <v/>
      </c>
      <c r="AG27" s="172" t="str">
        <f>IF(ISERROR(発注情報!AQ164)=TRUE,"",IF(OR(発注情報!AQ164="",発注情報!AQ164=0),"",発注情報!AQ164))</f>
        <v/>
      </c>
      <c r="AH27" s="173" t="str">
        <f>IF(ISERROR(発注情報!AR164)=TRUE,"",IF(OR(発注情報!AR164="",発注情報!AR164=0),"",発注情報!AR164))</f>
        <v/>
      </c>
      <c r="AI27" s="251" t="str">
        <f>IF(ISERROR(発注情報!AS164)=TRUE,"",IF(OR(発注情報!AS164="",発注情報!AS164=0),"",発注情報!AS164))</f>
        <v/>
      </c>
      <c r="AJ27" s="252" t="str">
        <f>IF(ISERROR(発注情報!AT164)=TRUE,"",IF(OR(発注情報!AT164="",発注情報!AT164=0),"",発注情報!AT164))</f>
        <v/>
      </c>
      <c r="AK27" s="171" t="str">
        <f>IF(ISERROR(発注情報!AU164)=TRUE,"",IF(OR(発注情報!AU164="",発注情報!AU164=0),"",発注情報!AU164))</f>
        <v/>
      </c>
    </row>
    <row r="28" spans="1:37" ht="18.75" customHeight="1" x14ac:dyDescent="0.15">
      <c r="A28" s="174">
        <v>23</v>
      </c>
      <c r="B28" s="175" t="str">
        <f>IF(ISERROR(発注情報!L165)=TRUE,"",IF(OR(発注情報!L165="",発注情報!L165=0),"",発注情報!L165))</f>
        <v/>
      </c>
      <c r="C28" s="176" t="str">
        <f>IF(ISERROR(発注情報!M165)=TRUE,"",IF(OR(発注情報!M165="",発注情報!M165=0),"",発注情報!M165))</f>
        <v/>
      </c>
      <c r="D28" s="167" t="str">
        <f>IF(C28="","",C28*発注情報!$D$2)</f>
        <v/>
      </c>
      <c r="E28" s="256" t="str">
        <f>IF(ISERROR(発注情報!O165)=TRUE,"",IF(OR(発注情報!O165="",発注情報!O165=0),"",発注情報!O165))</f>
        <v/>
      </c>
      <c r="F28" s="256" t="str">
        <f>IF(ISERROR(発注情報!P165)=TRUE,"",IF(OR(発注情報!P165="",発注情報!P165=0),"",発注情報!P165))</f>
        <v/>
      </c>
      <c r="G28" s="256" t="str">
        <f>IF(ISERROR(発注情報!Q165)=TRUE,"",IF(OR(発注情報!Q165="",発注情報!Q165=0),"",発注情報!Q165))</f>
        <v/>
      </c>
      <c r="H28" s="251" t="str">
        <f>IF(ISERROR(発注情報!R165)=TRUE,"",IF(OR(発注情報!R165="",発注情報!R165=0),"",発注情報!R165))</f>
        <v/>
      </c>
      <c r="I28" s="252" t="str">
        <f>IF(ISERROR(発注情報!S165)=TRUE,"",IF(OR(発注情報!S165="",発注情報!S165=0),"",発注情報!S165))</f>
        <v/>
      </c>
      <c r="J28" s="171" t="str">
        <f>IF(ISERROR(発注情報!T165)=TRUE,"",IF(OR(発注情報!T165="",発注情報!T165=0),"",発注情報!T165))</f>
        <v/>
      </c>
      <c r="K28" s="177" t="str">
        <f>IF(ISERROR(発注情報!U165)=TRUE,"",IF(OR(発注情報!U165="",発注情報!U165=0),"",発注情報!U165))</f>
        <v/>
      </c>
      <c r="L28" s="178" t="str">
        <f>IF(ISERROR(発注情報!V165)=TRUE,"",IF(OR(発注情報!V165="",発注情報!V165=0),"",発注情報!V165))</f>
        <v/>
      </c>
      <c r="M28" s="177" t="str">
        <f>IF(ISERROR(発注情報!W165)=TRUE,"",IF(OR(発注情報!W165="",発注情報!W165=0),"",発注情報!W165))</f>
        <v/>
      </c>
      <c r="N28" s="178" t="str">
        <f>IF(ISERROR(発注情報!X165)=TRUE,"",IF(OR(発注情報!X165="",発注情報!X165=0),"",発注情報!X165))</f>
        <v/>
      </c>
      <c r="O28" s="177" t="str">
        <f>IF(ISERROR(発注情報!Y165)=TRUE,"",IF(OR(発注情報!Y165="",発注情報!Y165=0),"",発注情報!Y165))</f>
        <v/>
      </c>
      <c r="P28" s="178" t="str">
        <f>IF(ISERROR(発注情報!Z165)=TRUE,"",IF(OR(発注情報!Z165="",発注情報!Z165=0),"",発注情報!Z165))</f>
        <v/>
      </c>
      <c r="Q28" s="177" t="str">
        <f>IF(ISERROR(発注情報!AA165)=TRUE,"",IF(OR(発注情報!AA165="",発注情報!AA165=0),"",発注情報!AA165))</f>
        <v/>
      </c>
      <c r="R28" s="178" t="str">
        <f>IF(ISERROR(発注情報!AB165)=TRUE,"",IF(OR(発注情報!AB165="",発注情報!AB165=0),"",発注情報!AB165))</f>
        <v/>
      </c>
      <c r="S28" s="177" t="str">
        <f>IF(ISERROR(発注情報!AC165)=TRUE,"",IF(OR(発注情報!AC165="",発注情報!AC165=0),"",発注情報!AC165))</f>
        <v/>
      </c>
      <c r="T28" s="178" t="str">
        <f>IF(ISERROR(発注情報!AD165)=TRUE,"",IF(OR(発注情報!AD165="",発注情報!AD165=0),"",発注情報!AD165))</f>
        <v/>
      </c>
      <c r="U28" s="177" t="str">
        <f>IF(ISERROR(発注情報!AE165)=TRUE,"",IF(OR(発注情報!AE165="",発注情報!AE165=0),"",発注情報!AE165))</f>
        <v/>
      </c>
      <c r="V28" s="178" t="str">
        <f>IF(ISERROR(発注情報!AF165)=TRUE,"",IF(OR(発注情報!AF165="",発注情報!AF165=0),"",発注情報!AF165))</f>
        <v/>
      </c>
      <c r="W28" s="177" t="str">
        <f>IF(ISERROR(発注情報!AG165)=TRUE,"",IF(OR(発注情報!AG165="",発注情報!AG165=0),"",発注情報!AG165))</f>
        <v/>
      </c>
      <c r="X28" s="178" t="str">
        <f>IF(ISERROR(発注情報!AH165)=TRUE,"",IF(OR(発注情報!AH165="",発注情報!AH165=0),"",発注情報!AH165))</f>
        <v/>
      </c>
      <c r="Y28" s="177" t="str">
        <f>IF(ISERROR(発注情報!AI165)=TRUE,"",IF(OR(発注情報!AI165="",発注情報!AI165=0),"",発注情報!AI165))</f>
        <v/>
      </c>
      <c r="Z28" s="178" t="str">
        <f>IF(ISERROR(発注情報!AJ165)=TRUE,"",IF(OR(発注情報!AJ165="",発注情報!AJ165=0),"",発注情報!AJ165))</f>
        <v/>
      </c>
      <c r="AA28" s="177" t="str">
        <f>IF(ISERROR(発注情報!AK165)=TRUE,"",IF(OR(発注情報!AK165="",発注情報!AK165=0),"",発注情報!AK165))</f>
        <v/>
      </c>
      <c r="AB28" s="178" t="str">
        <f>IF(ISERROR(発注情報!AL165)=TRUE,"",IF(OR(発注情報!AL165="",発注情報!AL165=0),"",発注情報!AL165))</f>
        <v/>
      </c>
      <c r="AC28" s="177" t="str">
        <f>IF(ISERROR(発注情報!AM165)=TRUE,"",IF(OR(発注情報!AM165="",発注情報!AM165=0),"",発注情報!AM165))</f>
        <v/>
      </c>
      <c r="AD28" s="178" t="str">
        <f>IF(ISERROR(発注情報!AN165)=TRUE,"",IF(OR(発注情報!AN165="",発注情報!AN165=0),"",発注情報!AN165))</f>
        <v/>
      </c>
      <c r="AE28" s="177" t="str">
        <f>IF(ISERROR(発注情報!AO165)=TRUE,"",IF(OR(発注情報!AO165="",発注情報!AO165=0),"",発注情報!AO165))</f>
        <v/>
      </c>
      <c r="AF28" s="178" t="str">
        <f>IF(ISERROR(発注情報!AP165)=TRUE,"",IF(OR(発注情報!AP165="",発注情報!AP165=0),"",発注情報!AP165))</f>
        <v/>
      </c>
      <c r="AG28" s="177" t="str">
        <f>IF(ISERROR(発注情報!AQ165)=TRUE,"",IF(OR(発注情報!AQ165="",発注情報!AQ165=0),"",発注情報!AQ165))</f>
        <v/>
      </c>
      <c r="AH28" s="178" t="str">
        <f>IF(ISERROR(発注情報!AR165)=TRUE,"",IF(OR(発注情報!AR165="",発注情報!AR165=0),"",発注情報!AR165))</f>
        <v/>
      </c>
      <c r="AI28" s="251" t="str">
        <f>IF(ISERROR(発注情報!AS165)=TRUE,"",IF(OR(発注情報!AS165="",発注情報!AS165=0),"",発注情報!AS165))</f>
        <v/>
      </c>
      <c r="AJ28" s="252" t="str">
        <f>IF(ISERROR(発注情報!AT165)=TRUE,"",IF(OR(発注情報!AT165="",発注情報!AT165=0),"",発注情報!AT165))</f>
        <v/>
      </c>
      <c r="AK28" s="171" t="str">
        <f>IF(ISERROR(発注情報!AU165)=TRUE,"",IF(OR(発注情報!AU165="",発注情報!AU165=0),"",発注情報!AU165))</f>
        <v/>
      </c>
    </row>
    <row r="29" spans="1:37" ht="18.75" customHeight="1" x14ac:dyDescent="0.15">
      <c r="A29" s="174">
        <v>24</v>
      </c>
      <c r="B29" s="175" t="str">
        <f>IF(ISERROR(発注情報!L166)=TRUE,"",IF(OR(発注情報!L166="",発注情報!L166=0),"",発注情報!L166))</f>
        <v/>
      </c>
      <c r="C29" s="176" t="str">
        <f>IF(ISERROR(発注情報!M166)=TRUE,"",IF(OR(発注情報!M166="",発注情報!M166=0),"",発注情報!M166))</f>
        <v/>
      </c>
      <c r="D29" s="167" t="str">
        <f>IF(C29="","",C29*発注情報!$D$2)</f>
        <v/>
      </c>
      <c r="E29" s="256" t="str">
        <f>IF(ISERROR(発注情報!O166)=TRUE,"",IF(OR(発注情報!O166="",発注情報!O166=0),"",発注情報!O166))</f>
        <v/>
      </c>
      <c r="F29" s="256" t="str">
        <f>IF(ISERROR(発注情報!P166)=TRUE,"",IF(OR(発注情報!P166="",発注情報!P166=0),"",発注情報!P166))</f>
        <v/>
      </c>
      <c r="G29" s="256" t="str">
        <f>IF(ISERROR(発注情報!Q166)=TRUE,"",IF(OR(発注情報!Q166="",発注情報!Q166=0),"",発注情報!Q166))</f>
        <v/>
      </c>
      <c r="H29" s="251" t="str">
        <f>IF(ISERROR(発注情報!R166)=TRUE,"",IF(OR(発注情報!R166="",発注情報!R166=0),"",発注情報!R166))</f>
        <v/>
      </c>
      <c r="I29" s="252" t="str">
        <f>IF(ISERROR(発注情報!S166)=TRUE,"",IF(OR(発注情報!S166="",発注情報!S166=0),"",発注情報!S166))</f>
        <v/>
      </c>
      <c r="J29" s="171" t="str">
        <f>IF(ISERROR(発注情報!T166)=TRUE,"",IF(OR(発注情報!T166="",発注情報!T166=0),"",発注情報!T166))</f>
        <v/>
      </c>
      <c r="K29" s="177" t="str">
        <f>IF(ISERROR(発注情報!U166)=TRUE,"",IF(OR(発注情報!U166="",発注情報!U166=0),"",発注情報!U166))</f>
        <v/>
      </c>
      <c r="L29" s="178" t="str">
        <f>IF(ISERROR(発注情報!V166)=TRUE,"",IF(OR(発注情報!V166="",発注情報!V166=0),"",発注情報!V166))</f>
        <v/>
      </c>
      <c r="M29" s="177" t="str">
        <f>IF(ISERROR(発注情報!W166)=TRUE,"",IF(OR(発注情報!W166="",発注情報!W166=0),"",発注情報!W166))</f>
        <v/>
      </c>
      <c r="N29" s="178" t="str">
        <f>IF(ISERROR(発注情報!X166)=TRUE,"",IF(OR(発注情報!X166="",発注情報!X166=0),"",発注情報!X166))</f>
        <v/>
      </c>
      <c r="O29" s="177" t="str">
        <f>IF(ISERROR(発注情報!Y166)=TRUE,"",IF(OR(発注情報!Y166="",発注情報!Y166=0),"",発注情報!Y166))</f>
        <v/>
      </c>
      <c r="P29" s="178" t="str">
        <f>IF(ISERROR(発注情報!Z166)=TRUE,"",IF(OR(発注情報!Z166="",発注情報!Z166=0),"",発注情報!Z166))</f>
        <v/>
      </c>
      <c r="Q29" s="177" t="str">
        <f>IF(ISERROR(発注情報!AA166)=TRUE,"",IF(OR(発注情報!AA166="",発注情報!AA166=0),"",発注情報!AA166))</f>
        <v/>
      </c>
      <c r="R29" s="178" t="str">
        <f>IF(ISERROR(発注情報!AB166)=TRUE,"",IF(OR(発注情報!AB166="",発注情報!AB166=0),"",発注情報!AB166))</f>
        <v/>
      </c>
      <c r="S29" s="177" t="str">
        <f>IF(ISERROR(発注情報!AC166)=TRUE,"",IF(OR(発注情報!AC166="",発注情報!AC166=0),"",発注情報!AC166))</f>
        <v/>
      </c>
      <c r="T29" s="178" t="str">
        <f>IF(ISERROR(発注情報!AD166)=TRUE,"",IF(OR(発注情報!AD166="",発注情報!AD166=0),"",発注情報!AD166))</f>
        <v/>
      </c>
      <c r="U29" s="177" t="str">
        <f>IF(ISERROR(発注情報!AE166)=TRUE,"",IF(OR(発注情報!AE166="",発注情報!AE166=0),"",発注情報!AE166))</f>
        <v/>
      </c>
      <c r="V29" s="178" t="str">
        <f>IF(ISERROR(発注情報!AF166)=TRUE,"",IF(OR(発注情報!AF166="",発注情報!AF166=0),"",発注情報!AF166))</f>
        <v/>
      </c>
      <c r="W29" s="177" t="str">
        <f>IF(ISERROR(発注情報!AG166)=TRUE,"",IF(OR(発注情報!AG166="",発注情報!AG166=0),"",発注情報!AG166))</f>
        <v/>
      </c>
      <c r="X29" s="178" t="str">
        <f>IF(ISERROR(発注情報!AH166)=TRUE,"",IF(OR(発注情報!AH166="",発注情報!AH166=0),"",発注情報!AH166))</f>
        <v/>
      </c>
      <c r="Y29" s="177" t="str">
        <f>IF(ISERROR(発注情報!AI166)=TRUE,"",IF(OR(発注情報!AI166="",発注情報!AI166=0),"",発注情報!AI166))</f>
        <v/>
      </c>
      <c r="Z29" s="178" t="str">
        <f>IF(ISERROR(発注情報!AJ166)=TRUE,"",IF(OR(発注情報!AJ166="",発注情報!AJ166=0),"",発注情報!AJ166))</f>
        <v/>
      </c>
      <c r="AA29" s="177" t="str">
        <f>IF(ISERROR(発注情報!AK166)=TRUE,"",IF(OR(発注情報!AK166="",発注情報!AK166=0),"",発注情報!AK166))</f>
        <v/>
      </c>
      <c r="AB29" s="178" t="str">
        <f>IF(ISERROR(発注情報!AL166)=TRUE,"",IF(OR(発注情報!AL166="",発注情報!AL166=0),"",発注情報!AL166))</f>
        <v/>
      </c>
      <c r="AC29" s="177" t="str">
        <f>IF(ISERROR(発注情報!AM166)=TRUE,"",IF(OR(発注情報!AM166="",発注情報!AM166=0),"",発注情報!AM166))</f>
        <v/>
      </c>
      <c r="AD29" s="178" t="str">
        <f>IF(ISERROR(発注情報!AN166)=TRUE,"",IF(OR(発注情報!AN166="",発注情報!AN166=0),"",発注情報!AN166))</f>
        <v/>
      </c>
      <c r="AE29" s="177" t="str">
        <f>IF(ISERROR(発注情報!AO166)=TRUE,"",IF(OR(発注情報!AO166="",発注情報!AO166=0),"",発注情報!AO166))</f>
        <v/>
      </c>
      <c r="AF29" s="178" t="str">
        <f>IF(ISERROR(発注情報!AP166)=TRUE,"",IF(OR(発注情報!AP166="",発注情報!AP166=0),"",発注情報!AP166))</f>
        <v/>
      </c>
      <c r="AG29" s="177" t="str">
        <f>IF(ISERROR(発注情報!AQ166)=TRUE,"",IF(OR(発注情報!AQ166="",発注情報!AQ166=0),"",発注情報!AQ166))</f>
        <v/>
      </c>
      <c r="AH29" s="178" t="str">
        <f>IF(ISERROR(発注情報!AR166)=TRUE,"",IF(OR(発注情報!AR166="",発注情報!AR166=0),"",発注情報!AR166))</f>
        <v/>
      </c>
      <c r="AI29" s="251" t="str">
        <f>IF(ISERROR(発注情報!AS166)=TRUE,"",IF(OR(発注情報!AS166="",発注情報!AS166=0),"",発注情報!AS166))</f>
        <v/>
      </c>
      <c r="AJ29" s="252" t="str">
        <f>IF(ISERROR(発注情報!AT166)=TRUE,"",IF(OR(発注情報!AT166="",発注情報!AT166=0),"",発注情報!AT166))</f>
        <v/>
      </c>
      <c r="AK29" s="171" t="str">
        <f>IF(ISERROR(発注情報!AU166)=TRUE,"",IF(OR(発注情報!AU166="",発注情報!AU166=0),"",発注情報!AU166))</f>
        <v/>
      </c>
    </row>
    <row r="30" spans="1:37" ht="18.75" customHeight="1" x14ac:dyDescent="0.15">
      <c r="A30" s="174"/>
      <c r="B30" s="179" t="s">
        <v>253</v>
      </c>
      <c r="C30" s="176"/>
      <c r="D30" s="257"/>
      <c r="E30" s="256" t="str">
        <f>IF(ISERROR(発注情報!O175)=TRUE,"",IF(OR(発注情報!O175="",発注情報!O175=0),"",発注情報!O175))</f>
        <v/>
      </c>
      <c r="F30" s="256" t="str">
        <f>IF(ISERROR(発注情報!P175)=TRUE,"",IF(OR(発注情報!P175="",発注情報!P175=0),"",発注情報!P175))</f>
        <v/>
      </c>
      <c r="G30" s="256" t="str">
        <f>IF(ISERROR(発注情報!Q175)=TRUE,"",IF(OR(発注情報!Q175="",発注情報!Q175=0),"",発注情報!Q175))</f>
        <v/>
      </c>
      <c r="H30" s="786" t="str">
        <f>IF(AND(OR(ベース!R52="D",ベース!R52="B"),仕様書作成!AK77&lt;&gt;"",仕様書作成!L65&lt;&gt;""),仕様書作成!AL77,"")</f>
        <v/>
      </c>
      <c r="I30" s="786"/>
      <c r="J30" s="787"/>
      <c r="K30" s="180" t="str">
        <f>IF(仕様書作成!K63="","",仕様書作成!K63)</f>
        <v/>
      </c>
      <c r="L30" s="181" t="str">
        <f>IF(仕様書作成!L63="","",仕様書作成!L63)</f>
        <v/>
      </c>
      <c r="M30" s="180" t="str">
        <f>IF(仕様書作成!M63="","",仕様書作成!M63)</f>
        <v/>
      </c>
      <c r="N30" s="181" t="str">
        <f>IF(仕様書作成!N63="","",仕様書作成!N63)</f>
        <v/>
      </c>
      <c r="O30" s="180" t="str">
        <f>IF(仕様書作成!O63="","",仕様書作成!O63)</f>
        <v/>
      </c>
      <c r="P30" s="181" t="str">
        <f>IF(仕様書作成!P63="","",仕様書作成!P63)</f>
        <v/>
      </c>
      <c r="Q30" s="180" t="str">
        <f>IF(仕様書作成!Q63="","",仕様書作成!Q63)</f>
        <v/>
      </c>
      <c r="R30" s="181" t="str">
        <f>IF(仕様書作成!R63="","",仕様書作成!R63)</f>
        <v/>
      </c>
      <c r="S30" s="180" t="str">
        <f>IF(仕様書作成!S63="","",仕様書作成!S63)</f>
        <v/>
      </c>
      <c r="T30" s="181" t="str">
        <f>IF(仕様書作成!T63="","",仕様書作成!T63)</f>
        <v/>
      </c>
      <c r="U30" s="180" t="str">
        <f>IF(仕様書作成!U63="","",仕様書作成!U63)</f>
        <v/>
      </c>
      <c r="V30" s="181" t="str">
        <f>IF(仕様書作成!V63="","",仕様書作成!V63)</f>
        <v/>
      </c>
      <c r="W30" s="180" t="str">
        <f>IF(仕様書作成!W63="","",仕様書作成!W63)</f>
        <v/>
      </c>
      <c r="X30" s="181" t="str">
        <f>IF(仕様書作成!X63="","",仕様書作成!X63)</f>
        <v/>
      </c>
      <c r="Y30" s="180" t="str">
        <f>IF(仕様書作成!Y63="","",仕様書作成!Y63)</f>
        <v/>
      </c>
      <c r="Z30" s="181" t="str">
        <f>IF(仕様書作成!Z63="","",仕様書作成!Z63)</f>
        <v/>
      </c>
      <c r="AA30" s="180" t="str">
        <f>IF(仕様書作成!AA63="","",仕様書作成!AA63)</f>
        <v/>
      </c>
      <c r="AB30" s="181" t="str">
        <f>IF(仕様書作成!AB63="","",仕様書作成!AB63)</f>
        <v/>
      </c>
      <c r="AC30" s="180" t="str">
        <f>IF(仕様書作成!AC63="","",仕様書作成!AC63)</f>
        <v/>
      </c>
      <c r="AD30" s="181" t="str">
        <f>IF(仕様書作成!AD63="","",仕様書作成!AD63)</f>
        <v/>
      </c>
      <c r="AE30" s="180" t="str">
        <f>IF(仕様書作成!AE63="","",仕様書作成!AE63)</f>
        <v/>
      </c>
      <c r="AF30" s="181" t="str">
        <f>IF(仕様書作成!AF63="","",仕様書作成!AF63)</f>
        <v/>
      </c>
      <c r="AG30" s="180" t="str">
        <f>IF(仕様書作成!AG63="","",仕様書作成!AG63)</f>
        <v/>
      </c>
      <c r="AH30" s="181" t="str">
        <f>IF(仕様書作成!AH63="","",仕様書作成!AH63)</f>
        <v/>
      </c>
      <c r="AI30" s="799" t="str">
        <f>IF(AND(OR(ベース!R52="U",ベース!R52="B"),仕様書作成!AK77&lt;&gt;"",仕様書作成!L65&lt;&gt;""),仕様書作成!AL77,"")</f>
        <v/>
      </c>
      <c r="AJ30" s="786"/>
      <c r="AK30" s="787"/>
    </row>
    <row r="31" spans="1:37" ht="18.75" customHeight="1" x14ac:dyDescent="0.15">
      <c r="A31" s="174"/>
      <c r="B31" s="240" t="s">
        <v>254</v>
      </c>
      <c r="C31" s="176"/>
      <c r="D31" s="257"/>
      <c r="E31" s="256" t="str">
        <f>IF(ISERROR(発注情報!O176)=TRUE,"",IF(OR(発注情報!O176="",発注情報!O176=0),"",発注情報!O176))</f>
        <v/>
      </c>
      <c r="F31" s="256" t="str">
        <f>IF(ISERROR(発注情報!P176)=TRUE,"",IF(OR(発注情報!P176="",発注情報!P176=0),"",発注情報!P176))</f>
        <v/>
      </c>
      <c r="G31" s="256" t="str">
        <f>IF(ISERROR(発注情報!Q176)=TRUE,"",IF(OR(発注情報!Q176="",発注情報!Q176=0),"",発注情報!Q176))</f>
        <v/>
      </c>
      <c r="H31" s="786"/>
      <c r="I31" s="786"/>
      <c r="J31" s="787"/>
      <c r="K31" s="180" t="str">
        <f>IF(仕様書作成!K31="","",仕様書作成!K31)</f>
        <v/>
      </c>
      <c r="L31" s="181" t="str">
        <f>IF(仕様書作成!L31="","",仕様書作成!L31)</f>
        <v/>
      </c>
      <c r="M31" s="180" t="str">
        <f>IF(仕様書作成!M31="","",仕様書作成!M31)</f>
        <v/>
      </c>
      <c r="N31" s="181" t="str">
        <f>IF(仕様書作成!N31="","",仕様書作成!N31)</f>
        <v/>
      </c>
      <c r="O31" s="180" t="str">
        <f>IF(仕様書作成!O31="","",仕様書作成!O31)</f>
        <v/>
      </c>
      <c r="P31" s="181" t="str">
        <f>IF(仕様書作成!P31="","",仕様書作成!P31)</f>
        <v/>
      </c>
      <c r="Q31" s="180" t="str">
        <f>IF(仕様書作成!Q31="","",仕様書作成!Q31)</f>
        <v/>
      </c>
      <c r="R31" s="181" t="str">
        <f>IF(仕様書作成!R31="","",仕様書作成!R31)</f>
        <v/>
      </c>
      <c r="S31" s="180" t="str">
        <f>IF(仕様書作成!S31="","",仕様書作成!S31)</f>
        <v/>
      </c>
      <c r="T31" s="181" t="str">
        <f>IF(仕様書作成!T31="","",仕様書作成!T31)</f>
        <v/>
      </c>
      <c r="U31" s="180" t="str">
        <f>IF(仕様書作成!U31="","",仕様書作成!U31)</f>
        <v/>
      </c>
      <c r="V31" s="181" t="str">
        <f>IF(仕様書作成!V31="","",仕様書作成!V31)</f>
        <v/>
      </c>
      <c r="W31" s="180" t="str">
        <f>IF(仕様書作成!W31="","",仕様書作成!W31)</f>
        <v/>
      </c>
      <c r="X31" s="181" t="str">
        <f>IF(仕様書作成!X31="","",仕様書作成!X31)</f>
        <v/>
      </c>
      <c r="Y31" s="180" t="str">
        <f>IF(仕様書作成!Y31="","",仕様書作成!Y31)</f>
        <v/>
      </c>
      <c r="Z31" s="181" t="str">
        <f>IF(仕様書作成!Z31="","",仕様書作成!Z31)</f>
        <v/>
      </c>
      <c r="AA31" s="180" t="str">
        <f>IF(仕様書作成!AA31="","",仕様書作成!AA31)</f>
        <v/>
      </c>
      <c r="AB31" s="181" t="str">
        <f>IF(仕様書作成!AB31="","",仕様書作成!AB31)</f>
        <v/>
      </c>
      <c r="AC31" s="180" t="str">
        <f>IF(仕様書作成!AC31="","",仕様書作成!AC31)</f>
        <v/>
      </c>
      <c r="AD31" s="181" t="str">
        <f>IF(仕様書作成!AD31="","",仕様書作成!AD31)</f>
        <v/>
      </c>
      <c r="AE31" s="180" t="str">
        <f>IF(仕様書作成!AE31="","",仕様書作成!AE31)</f>
        <v/>
      </c>
      <c r="AF31" s="181" t="str">
        <f>IF(仕様書作成!AF31="","",仕様書作成!AF31)</f>
        <v/>
      </c>
      <c r="AG31" s="180" t="str">
        <f>IF(仕様書作成!AG31="","",仕様書作成!AG31)</f>
        <v/>
      </c>
      <c r="AH31" s="181" t="str">
        <f>IF(仕様書作成!AH31="","",仕様書作成!AH31)</f>
        <v/>
      </c>
      <c r="AI31" s="799"/>
      <c r="AJ31" s="786"/>
      <c r="AK31" s="787"/>
    </row>
    <row r="32" spans="1:37" ht="14.25" customHeight="1" x14ac:dyDescent="0.15">
      <c r="A32" s="174"/>
      <c r="B32" s="182" t="s">
        <v>252</v>
      </c>
      <c r="C32" s="176"/>
      <c r="D32" s="257"/>
      <c r="E32" s="256" t="str">
        <f>IF(ISERROR(発注情報!O177)=TRUE,"",IF(OR(発注情報!O177="",発注情報!O177=0),"",発注情報!O177))</f>
        <v/>
      </c>
      <c r="F32" s="256" t="str">
        <f>IF(ISERROR(発注情報!P177)=TRUE,"",IF(OR(発注情報!P177="",発注情報!P177=0),"",発注情報!P177))</f>
        <v/>
      </c>
      <c r="G32" s="256" t="str">
        <f>IF(ISERROR(発注情報!Q177)=TRUE,"",IF(OR(発注情報!Q177="",発注情報!Q177=0),"",発注情報!Q177))</f>
        <v/>
      </c>
      <c r="H32" s="773" t="s">
        <v>501</v>
      </c>
      <c r="I32" s="773"/>
      <c r="J32" s="774"/>
      <c r="K32" s="183">
        <v>1</v>
      </c>
      <c r="L32" s="184">
        <v>2</v>
      </c>
      <c r="M32" s="183">
        <v>3</v>
      </c>
      <c r="N32" s="184">
        <v>4</v>
      </c>
      <c r="O32" s="183">
        <v>5</v>
      </c>
      <c r="P32" s="184">
        <v>6</v>
      </c>
      <c r="Q32" s="183">
        <v>7</v>
      </c>
      <c r="R32" s="184">
        <v>8</v>
      </c>
      <c r="S32" s="183">
        <v>9</v>
      </c>
      <c r="T32" s="184">
        <v>10</v>
      </c>
      <c r="U32" s="183">
        <v>11</v>
      </c>
      <c r="V32" s="184">
        <v>12</v>
      </c>
      <c r="W32" s="183">
        <v>13</v>
      </c>
      <c r="X32" s="184">
        <v>14</v>
      </c>
      <c r="Y32" s="183">
        <v>15</v>
      </c>
      <c r="Z32" s="184">
        <v>16</v>
      </c>
      <c r="AA32" s="183">
        <v>17</v>
      </c>
      <c r="AB32" s="184">
        <v>18</v>
      </c>
      <c r="AC32" s="183">
        <v>19</v>
      </c>
      <c r="AD32" s="184">
        <v>20</v>
      </c>
      <c r="AE32" s="183">
        <v>21</v>
      </c>
      <c r="AF32" s="184">
        <v>22</v>
      </c>
      <c r="AG32" s="183">
        <v>23</v>
      </c>
      <c r="AH32" s="184">
        <v>24</v>
      </c>
      <c r="AI32" s="772" t="s">
        <v>503</v>
      </c>
      <c r="AJ32" s="773"/>
      <c r="AK32" s="774"/>
    </row>
    <row r="33" spans="1:58" ht="18.75" customHeight="1" x14ac:dyDescent="0.15">
      <c r="B33" s="93" t="str">
        <f>IF(B36&lt;&gt;"",$AE$33,"")</f>
        <v/>
      </c>
      <c r="H33" s="249"/>
      <c r="I33" s="249"/>
      <c r="J33" s="249"/>
      <c r="K33" s="228" t="str">
        <f>IF(OR(COUNTIF(K7:AH29,"A'")&gt;0,COUNTIF(K7:AH29,"B'")&gt;0,COUNTIF(K7:AH29,"A'B'")&gt;0,COUNTIF(K36:AH47,"A'")&gt;0,COUNTIF(K36:AH47,"B'")&gt;0,COUNTIF(K36:AH47,"A'B'")&gt;0),"A'＝上配管形バルブAポート、B'＝上配管形バルブBポート","")</f>
        <v/>
      </c>
      <c r="L33" s="249"/>
      <c r="M33" s="249"/>
      <c r="N33" s="249"/>
      <c r="O33" s="249"/>
      <c r="P33" s="249"/>
      <c r="Q33" s="249"/>
      <c r="R33" s="249"/>
      <c r="S33" s="249"/>
      <c r="T33" s="249"/>
      <c r="U33" s="249"/>
      <c r="V33" s="249"/>
      <c r="W33" s="249"/>
      <c r="X33" s="249"/>
      <c r="Y33" s="249"/>
      <c r="Z33" s="249"/>
      <c r="AA33" s="249"/>
      <c r="AB33" s="249"/>
      <c r="AC33" s="249"/>
      <c r="AD33" s="105" t="s">
        <v>339</v>
      </c>
      <c r="AE33" s="105" t="s">
        <v>338</v>
      </c>
      <c r="AF33" s="212" t="s">
        <v>11</v>
      </c>
      <c r="AG33" s="213" t="s">
        <v>12</v>
      </c>
      <c r="AH33" s="249"/>
      <c r="AI33" s="791" t="str">
        <f>IF(B33="","",$AF$33)</f>
        <v/>
      </c>
      <c r="AJ33" s="791"/>
    </row>
    <row r="34" spans="1:58" ht="24.75" customHeight="1" x14ac:dyDescent="0.15">
      <c r="B34" s="93" t="str">
        <f>IF(B36&lt;&gt;"",$AD$33,"")</f>
        <v/>
      </c>
      <c r="H34" s="249"/>
      <c r="I34" s="249"/>
      <c r="J34" s="249"/>
      <c r="K34" s="228"/>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row>
    <row r="35" spans="1:58" s="12" customFormat="1" ht="15.75" customHeight="1" x14ac:dyDescent="0.15">
      <c r="A35" s="160"/>
      <c r="B35" s="160"/>
      <c r="C35" s="158" t="str">
        <f t="shared" ref="C35:H35" si="0">IF($B$33&lt;&gt;"",C5,"")</f>
        <v/>
      </c>
      <c r="D35" s="158" t="str">
        <f t="shared" si="0"/>
        <v/>
      </c>
      <c r="E35" s="160" t="str">
        <f t="shared" si="0"/>
        <v/>
      </c>
      <c r="F35" s="160" t="str">
        <f t="shared" si="0"/>
        <v/>
      </c>
      <c r="G35" s="160" t="str">
        <f t="shared" si="0"/>
        <v/>
      </c>
      <c r="H35" s="799" t="str">
        <f t="shared" si="0"/>
        <v/>
      </c>
      <c r="I35" s="786"/>
      <c r="J35" s="787"/>
      <c r="K35" s="159" t="str">
        <f t="shared" ref="K35:AI35" si="1">IF($B$33&lt;&gt;"",K5,"")</f>
        <v/>
      </c>
      <c r="L35" s="159" t="str">
        <f t="shared" si="1"/>
        <v/>
      </c>
      <c r="M35" s="159" t="str">
        <f t="shared" si="1"/>
        <v/>
      </c>
      <c r="N35" s="159" t="str">
        <f t="shared" si="1"/>
        <v/>
      </c>
      <c r="O35" s="159" t="str">
        <f t="shared" si="1"/>
        <v/>
      </c>
      <c r="P35" s="159" t="str">
        <f t="shared" si="1"/>
        <v/>
      </c>
      <c r="Q35" s="159" t="str">
        <f t="shared" si="1"/>
        <v/>
      </c>
      <c r="R35" s="159" t="str">
        <f t="shared" si="1"/>
        <v/>
      </c>
      <c r="S35" s="159" t="str">
        <f t="shared" si="1"/>
        <v/>
      </c>
      <c r="T35" s="159" t="str">
        <f t="shared" si="1"/>
        <v/>
      </c>
      <c r="U35" s="159" t="str">
        <f t="shared" si="1"/>
        <v/>
      </c>
      <c r="V35" s="159" t="str">
        <f t="shared" si="1"/>
        <v/>
      </c>
      <c r="W35" s="159" t="str">
        <f t="shared" si="1"/>
        <v/>
      </c>
      <c r="X35" s="159" t="str">
        <f t="shared" si="1"/>
        <v/>
      </c>
      <c r="Y35" s="159" t="str">
        <f t="shared" si="1"/>
        <v/>
      </c>
      <c r="Z35" s="159" t="str">
        <f t="shared" si="1"/>
        <v/>
      </c>
      <c r="AA35" s="159" t="str">
        <f t="shared" si="1"/>
        <v/>
      </c>
      <c r="AB35" s="159" t="str">
        <f t="shared" si="1"/>
        <v/>
      </c>
      <c r="AC35" s="159" t="str">
        <f t="shared" si="1"/>
        <v/>
      </c>
      <c r="AD35" s="159" t="str">
        <f t="shared" si="1"/>
        <v/>
      </c>
      <c r="AE35" s="159" t="str">
        <f t="shared" si="1"/>
        <v/>
      </c>
      <c r="AF35" s="159" t="str">
        <f t="shared" si="1"/>
        <v/>
      </c>
      <c r="AG35" s="159" t="str">
        <f t="shared" si="1"/>
        <v/>
      </c>
      <c r="AH35" s="159" t="str">
        <f t="shared" si="1"/>
        <v/>
      </c>
      <c r="AI35" s="796" t="str">
        <f t="shared" si="1"/>
        <v/>
      </c>
      <c r="AJ35" s="797"/>
      <c r="AK35" s="798"/>
      <c r="AL35" s="37"/>
      <c r="AM35" s="37"/>
      <c r="AN35" s="37"/>
      <c r="AO35" s="37"/>
      <c r="AP35" s="37"/>
      <c r="AQ35" s="37"/>
      <c r="AR35" s="37"/>
      <c r="AS35" s="37"/>
      <c r="AT35" s="37"/>
      <c r="AU35" s="37"/>
      <c r="AV35" s="37"/>
      <c r="AW35" s="37"/>
      <c r="AX35" s="37"/>
      <c r="AY35" s="37"/>
      <c r="AZ35" s="37"/>
      <c r="BA35" s="37"/>
      <c r="BB35" s="37"/>
      <c r="BC35" s="37"/>
      <c r="BD35" s="37"/>
      <c r="BE35" s="37"/>
      <c r="BF35" s="37"/>
    </row>
    <row r="36" spans="1:58" ht="18.75" customHeight="1" x14ac:dyDescent="0.15">
      <c r="A36" s="160" t="str">
        <f>IF(発注情報!$B29&lt;&gt;"",発注情報!A29,"")</f>
        <v/>
      </c>
      <c r="B36" s="166" t="str">
        <f>IF(ISERROR(発注情報!L167)=TRUE,"",IF(OR(発注情報!L167="",発注情報!L167=0),"",発注情報!L167))</f>
        <v/>
      </c>
      <c r="C36" s="162" t="str">
        <f>IF(ISERROR(発注情報!M167)=TRUE,"",IF(OR(発注情報!M167="",発注情報!M167=0),"",発注情報!M167))</f>
        <v/>
      </c>
      <c r="D36" s="162" t="str">
        <f>IF(C36="","",C36*発注情報!$D$2)</f>
        <v/>
      </c>
      <c r="E36" s="258" t="str">
        <f>IF(ISERROR(発注情報!O167)=TRUE,"",IF(OR(発注情報!O167="",発注情報!O167=0),"",発注情報!O167))</f>
        <v/>
      </c>
      <c r="F36" s="258" t="str">
        <f>IF(ISERROR(発注情報!P167)=TRUE,"",IF(OR(発注情報!P167="",発注情報!P167=0),"",発注情報!P167))</f>
        <v/>
      </c>
      <c r="G36" s="258" t="str">
        <f>IF(ISERROR(発注情報!Q167)=TRUE,"",IF(OR(発注情報!Q167="",発注情報!Q167=0),"",発注情報!Q167))</f>
        <v/>
      </c>
      <c r="H36" s="251" t="str">
        <f>IF(ISERROR(発注情報!R167)=TRUE,"",IF(OR(発注情報!R167="",発注情報!R167=0),"",発注情報!R167))</f>
        <v/>
      </c>
      <c r="I36" s="252" t="str">
        <f>IF(ISERROR(発注情報!S167)=TRUE,"",IF(OR(発注情報!S167="",発注情報!S167=0),"",発注情報!S167))</f>
        <v/>
      </c>
      <c r="J36" s="171" t="str">
        <f>IF(ISERROR(発注情報!T167)=TRUE,"",IF(OR(発注情報!T167="",発注情報!T167=0),"",発注情報!T167))</f>
        <v/>
      </c>
      <c r="K36" s="172" t="str">
        <f>IF(ISERROR(発注情報!U167)=TRUE,"",IF(OR(発注情報!U167="",発注情報!U167=0),"",発注情報!U167))</f>
        <v/>
      </c>
      <c r="L36" s="172" t="str">
        <f>IF(ISERROR(発注情報!V167)=TRUE,"",IF(OR(発注情報!V167="",発注情報!V167=0),"",発注情報!V167))</f>
        <v/>
      </c>
      <c r="M36" s="172" t="str">
        <f>IF(ISERROR(発注情報!W167)=TRUE,"",IF(OR(発注情報!W167="",発注情報!W167=0),"",発注情報!W167))</f>
        <v/>
      </c>
      <c r="N36" s="172" t="str">
        <f>IF(ISERROR(発注情報!X167)=TRUE,"",IF(OR(発注情報!X167="",発注情報!X167=0),"",発注情報!X167))</f>
        <v/>
      </c>
      <c r="O36" s="172" t="str">
        <f>IF(ISERROR(発注情報!Y167)=TRUE,"",IF(OR(発注情報!Y167="",発注情報!Y167=0),"",発注情報!Y167))</f>
        <v/>
      </c>
      <c r="P36" s="172" t="str">
        <f>IF(ISERROR(発注情報!Z167)=TRUE,"",IF(OR(発注情報!Z167="",発注情報!Z167=0),"",発注情報!Z167))</f>
        <v/>
      </c>
      <c r="Q36" s="172" t="str">
        <f>IF(ISERROR(発注情報!AA167)=TRUE,"",IF(OR(発注情報!AA167="",発注情報!AA167=0),"",発注情報!AA167))</f>
        <v/>
      </c>
      <c r="R36" s="172" t="str">
        <f>IF(ISERROR(発注情報!AB167)=TRUE,"",IF(OR(発注情報!AB167="",発注情報!AB167=0),"",発注情報!AB167))</f>
        <v/>
      </c>
      <c r="S36" s="172" t="str">
        <f>IF(ISERROR(発注情報!AC167)=TRUE,"",IF(OR(発注情報!AC167="",発注情報!AC167=0),"",発注情報!AC167))</f>
        <v/>
      </c>
      <c r="T36" s="172" t="str">
        <f>IF(ISERROR(発注情報!AD167)=TRUE,"",IF(OR(発注情報!AD167="",発注情報!AD167=0),"",発注情報!AD167))</f>
        <v/>
      </c>
      <c r="U36" s="172" t="str">
        <f>IF(ISERROR(発注情報!AE167)=TRUE,"",IF(OR(発注情報!AE167="",発注情報!AE167=0),"",発注情報!AE167))</f>
        <v/>
      </c>
      <c r="V36" s="172" t="str">
        <f>IF(ISERROR(発注情報!AF167)=TRUE,"",IF(OR(発注情報!AF167="",発注情報!AF167=0),"",発注情報!AF167))</f>
        <v/>
      </c>
      <c r="W36" s="172" t="str">
        <f>IF(ISERROR(発注情報!AG167)=TRUE,"",IF(OR(発注情報!AG167="",発注情報!AG167=0),"",発注情報!AG167))</f>
        <v/>
      </c>
      <c r="X36" s="172" t="str">
        <f>IF(ISERROR(発注情報!AH167)=TRUE,"",IF(OR(発注情報!AH167="",発注情報!AH167=0),"",発注情報!AH167))</f>
        <v/>
      </c>
      <c r="Y36" s="172" t="str">
        <f>IF(ISERROR(発注情報!AI167)=TRUE,"",IF(OR(発注情報!AI167="",発注情報!AI167=0),"",発注情報!AI167))</f>
        <v/>
      </c>
      <c r="Z36" s="172" t="str">
        <f>IF(ISERROR(発注情報!AJ167)=TRUE,"",IF(OR(発注情報!AJ167="",発注情報!AJ167=0),"",発注情報!AJ167))</f>
        <v/>
      </c>
      <c r="AA36" s="172" t="str">
        <f>IF(ISERROR(発注情報!AK167)=TRUE,"",IF(OR(発注情報!AK167="",発注情報!AK167=0),"",発注情報!AK167))</f>
        <v/>
      </c>
      <c r="AB36" s="172" t="str">
        <f>IF(ISERROR(発注情報!AL167)=TRUE,"",IF(OR(発注情報!AL167="",発注情報!AL167=0),"",発注情報!AL167))</f>
        <v/>
      </c>
      <c r="AC36" s="172" t="str">
        <f>IF(ISERROR(発注情報!AM167)=TRUE,"",IF(OR(発注情報!AM167="",発注情報!AM167=0),"",発注情報!AM167))</f>
        <v/>
      </c>
      <c r="AD36" s="172" t="str">
        <f>IF(ISERROR(発注情報!AN167)=TRUE,"",IF(OR(発注情報!AN167="",発注情報!AN167=0),"",発注情報!AN167))</f>
        <v/>
      </c>
      <c r="AE36" s="172" t="str">
        <f>IF(ISERROR(発注情報!AO167)=TRUE,"",IF(OR(発注情報!AO167="",発注情報!AO167=0),"",発注情報!AO167))</f>
        <v/>
      </c>
      <c r="AF36" s="172" t="str">
        <f>IF(ISERROR(発注情報!AP167)=TRUE,"",IF(OR(発注情報!AP167="",発注情報!AP167=0),"",発注情報!AP167))</f>
        <v/>
      </c>
      <c r="AG36" s="172" t="str">
        <f>IF(ISERROR(発注情報!AQ167)=TRUE,"",IF(OR(発注情報!AQ167="",発注情報!AQ167=0),"",発注情報!AQ167))</f>
        <v/>
      </c>
      <c r="AH36" s="247" t="str">
        <f>IF(ISERROR(発注情報!AR167)=TRUE,"",IF(OR(発注情報!AR167="",発注情報!AR167=0),"",発注情報!AR167))</f>
        <v/>
      </c>
      <c r="AI36" s="251" t="str">
        <f>IF(ISERROR(発注情報!AS167)=TRUE,"",IF(OR(発注情報!AS167="",発注情報!AS167=0),"",発注情報!AS167))</f>
        <v/>
      </c>
      <c r="AJ36" s="252" t="str">
        <f>IF(ISERROR(発注情報!AT167)=TRUE,"",IF(OR(発注情報!AT167="",発注情報!AT167=0),"",発注情報!AT167))</f>
        <v/>
      </c>
      <c r="AK36" s="171" t="str">
        <f>IF(ISERROR(発注情報!AU167)=TRUE,"",IF(OR(発注情報!AU167="",発注情報!AU167=0),"",発注情報!AU167))</f>
        <v/>
      </c>
      <c r="AL36" s="380"/>
      <c r="AN36" s="380"/>
      <c r="AP36" s="380"/>
      <c r="AR36" s="380"/>
      <c r="AT36" s="380"/>
      <c r="AV36" s="380"/>
      <c r="AX36" s="380"/>
      <c r="AZ36" s="380"/>
      <c r="BB36" s="380"/>
      <c r="BD36" s="380"/>
      <c r="BF36" s="249"/>
    </row>
    <row r="37" spans="1:58" ht="18.75" customHeight="1" x14ac:dyDescent="0.15">
      <c r="A37" s="160" t="str">
        <f>IF(発注情報!$B30&lt;&gt;"",発注情報!A30,"")</f>
        <v/>
      </c>
      <c r="B37" s="166" t="str">
        <f>IF(ISERROR(発注情報!L168)=TRUE,"",IF(OR(発注情報!L168="",発注情報!L168=0),"",発注情報!L168))</f>
        <v/>
      </c>
      <c r="C37" s="162" t="str">
        <f>IF(ISERROR(発注情報!M168)=TRUE,"",IF(OR(発注情報!M168="",発注情報!M168=0),"",発注情報!M168))</f>
        <v/>
      </c>
      <c r="D37" s="162" t="str">
        <f>IF(C37="","",C37*発注情報!$D$2)</f>
        <v/>
      </c>
      <c r="E37" s="258" t="str">
        <f>IF(ISERROR(発注情報!O168)=TRUE,"",IF(OR(発注情報!O168="",発注情報!O168=0),"",発注情報!O168))</f>
        <v/>
      </c>
      <c r="F37" s="258" t="str">
        <f>IF(ISERROR(発注情報!P168)=TRUE,"",IF(OR(発注情報!P168="",発注情報!P168=0),"",発注情報!P168))</f>
        <v/>
      </c>
      <c r="G37" s="258" t="str">
        <f>IF(ISERROR(発注情報!Q168)=TRUE,"",IF(OR(発注情報!Q168="",発注情報!Q168=0),"",発注情報!Q168))</f>
        <v/>
      </c>
      <c r="H37" s="251" t="str">
        <f>IF(ISERROR(発注情報!R168)=TRUE,"",IF(OR(発注情報!R168="",発注情報!R168=0),"",発注情報!R168))</f>
        <v/>
      </c>
      <c r="I37" s="252" t="str">
        <f>IF(ISERROR(発注情報!S168)=TRUE,"",IF(OR(発注情報!S168="",発注情報!S168=0),"",発注情報!S168))</f>
        <v/>
      </c>
      <c r="J37" s="171" t="str">
        <f>IF(ISERROR(発注情報!T168)=TRUE,"",IF(OR(発注情報!T168="",発注情報!T168=0),"",発注情報!T168))</f>
        <v/>
      </c>
      <c r="K37" s="172" t="str">
        <f>IF(ISERROR(発注情報!U168)=TRUE,"",IF(OR(発注情報!U168="",発注情報!U168=0),"",発注情報!U168))</f>
        <v/>
      </c>
      <c r="L37" s="172" t="str">
        <f>IF(ISERROR(発注情報!V168)=TRUE,"",IF(OR(発注情報!V168="",発注情報!V168=0),"",発注情報!V168))</f>
        <v/>
      </c>
      <c r="M37" s="172" t="str">
        <f>IF(ISERROR(発注情報!W168)=TRUE,"",IF(OR(発注情報!W168="",発注情報!W168=0),"",発注情報!W168))</f>
        <v/>
      </c>
      <c r="N37" s="172" t="str">
        <f>IF(ISERROR(発注情報!X168)=TRUE,"",IF(OR(発注情報!X168="",発注情報!X168=0),"",発注情報!X168))</f>
        <v/>
      </c>
      <c r="O37" s="172" t="str">
        <f>IF(ISERROR(発注情報!Y168)=TRUE,"",IF(OR(発注情報!Y168="",発注情報!Y168=0),"",発注情報!Y168))</f>
        <v/>
      </c>
      <c r="P37" s="172" t="str">
        <f>IF(ISERROR(発注情報!Z168)=TRUE,"",IF(OR(発注情報!Z168="",発注情報!Z168=0),"",発注情報!Z168))</f>
        <v/>
      </c>
      <c r="Q37" s="172" t="str">
        <f>IF(ISERROR(発注情報!AA168)=TRUE,"",IF(OR(発注情報!AA168="",発注情報!AA168=0),"",発注情報!AA168))</f>
        <v/>
      </c>
      <c r="R37" s="172" t="str">
        <f>IF(ISERROR(発注情報!AB168)=TRUE,"",IF(OR(発注情報!AB168="",発注情報!AB168=0),"",発注情報!AB168))</f>
        <v/>
      </c>
      <c r="S37" s="172" t="str">
        <f>IF(ISERROR(発注情報!AC168)=TRUE,"",IF(OR(発注情報!AC168="",発注情報!AC168=0),"",発注情報!AC168))</f>
        <v/>
      </c>
      <c r="T37" s="172" t="str">
        <f>IF(ISERROR(発注情報!AD168)=TRUE,"",IF(OR(発注情報!AD168="",発注情報!AD168=0),"",発注情報!AD168))</f>
        <v/>
      </c>
      <c r="U37" s="172" t="str">
        <f>IF(ISERROR(発注情報!AE168)=TRUE,"",IF(OR(発注情報!AE168="",発注情報!AE168=0),"",発注情報!AE168))</f>
        <v/>
      </c>
      <c r="V37" s="172" t="str">
        <f>IF(ISERROR(発注情報!AF168)=TRUE,"",IF(OR(発注情報!AF168="",発注情報!AF168=0),"",発注情報!AF168))</f>
        <v/>
      </c>
      <c r="W37" s="172" t="str">
        <f>IF(ISERROR(発注情報!AG168)=TRUE,"",IF(OR(発注情報!AG168="",発注情報!AG168=0),"",発注情報!AG168))</f>
        <v/>
      </c>
      <c r="X37" s="172" t="str">
        <f>IF(ISERROR(発注情報!AH168)=TRUE,"",IF(OR(発注情報!AH168="",発注情報!AH168=0),"",発注情報!AH168))</f>
        <v/>
      </c>
      <c r="Y37" s="172" t="str">
        <f>IF(ISERROR(発注情報!AI168)=TRUE,"",IF(OR(発注情報!AI168="",発注情報!AI168=0),"",発注情報!AI168))</f>
        <v/>
      </c>
      <c r="Z37" s="172" t="str">
        <f>IF(ISERROR(発注情報!AJ168)=TRUE,"",IF(OR(発注情報!AJ168="",発注情報!AJ168=0),"",発注情報!AJ168))</f>
        <v/>
      </c>
      <c r="AA37" s="172" t="str">
        <f>IF(ISERROR(発注情報!AK168)=TRUE,"",IF(OR(発注情報!AK168="",発注情報!AK168=0),"",発注情報!AK168))</f>
        <v/>
      </c>
      <c r="AB37" s="172" t="str">
        <f>IF(ISERROR(発注情報!AL168)=TRUE,"",IF(OR(発注情報!AL168="",発注情報!AL168=0),"",発注情報!AL168))</f>
        <v/>
      </c>
      <c r="AC37" s="172" t="str">
        <f>IF(ISERROR(発注情報!AM168)=TRUE,"",IF(OR(発注情報!AM168="",発注情報!AM168=0),"",発注情報!AM168))</f>
        <v/>
      </c>
      <c r="AD37" s="172" t="str">
        <f>IF(ISERROR(発注情報!AN168)=TRUE,"",IF(OR(発注情報!AN168="",発注情報!AN168=0),"",発注情報!AN168))</f>
        <v/>
      </c>
      <c r="AE37" s="172" t="str">
        <f>IF(ISERROR(発注情報!AO168)=TRUE,"",IF(OR(発注情報!AO168="",発注情報!AO168=0),"",発注情報!AO168))</f>
        <v/>
      </c>
      <c r="AF37" s="172" t="str">
        <f>IF(ISERROR(発注情報!AP168)=TRUE,"",IF(OR(発注情報!AP168="",発注情報!AP168=0),"",発注情報!AP168))</f>
        <v/>
      </c>
      <c r="AG37" s="172" t="str">
        <f>IF(ISERROR(発注情報!AQ168)=TRUE,"",IF(OR(発注情報!AQ168="",発注情報!AQ168=0),"",発注情報!AQ168))</f>
        <v/>
      </c>
      <c r="AH37" s="172" t="str">
        <f>IF(ISERROR(発注情報!AR168)=TRUE,"",IF(OR(発注情報!AR168="",発注情報!AR168=0),"",発注情報!AR168))</f>
        <v/>
      </c>
      <c r="AI37" s="251" t="str">
        <f>IF(ISERROR(発注情報!AS168)=TRUE,"",IF(OR(発注情報!AS168="",発注情報!AS168=0),"",発注情報!AS168))</f>
        <v/>
      </c>
      <c r="AJ37" s="252" t="str">
        <f>IF(ISERROR(発注情報!AT168)=TRUE,"",IF(OR(発注情報!AT168="",発注情報!AT168=0),"",発注情報!AT168))</f>
        <v/>
      </c>
      <c r="AK37" s="171" t="str">
        <f>IF(ISERROR(発注情報!AU168)=TRUE,"",IF(OR(発注情報!AU168="",発注情報!AU168=0),"",発注情報!AU168))</f>
        <v/>
      </c>
    </row>
    <row r="38" spans="1:58" ht="18.75" customHeight="1" x14ac:dyDescent="0.15">
      <c r="A38" s="160" t="str">
        <f>IF(発注情報!$B31&lt;&gt;"",発注情報!A31,"")</f>
        <v/>
      </c>
      <c r="B38" s="166" t="str">
        <f>IF(ISERROR(発注情報!L169)=TRUE,"",IF(OR(発注情報!L169="",発注情報!L169=0),"",発注情報!L169))</f>
        <v/>
      </c>
      <c r="C38" s="162" t="str">
        <f>IF(ISERROR(発注情報!M169)=TRUE,"",IF(OR(発注情報!M169="",発注情報!M169=0),"",発注情報!M169))</f>
        <v/>
      </c>
      <c r="D38" s="162" t="str">
        <f>IF(C38="","",C38*発注情報!$D$2)</f>
        <v/>
      </c>
      <c r="E38" s="258" t="str">
        <f>IF(ISERROR(発注情報!O169)=TRUE,"",IF(OR(発注情報!O169="",発注情報!O169=0),"",発注情報!O169))</f>
        <v/>
      </c>
      <c r="F38" s="258" t="str">
        <f>IF(ISERROR(発注情報!P169)=TRUE,"",IF(OR(発注情報!P169="",発注情報!P169=0),"",発注情報!P169))</f>
        <v/>
      </c>
      <c r="G38" s="258" t="str">
        <f>IF(ISERROR(発注情報!Q169)=TRUE,"",IF(OR(発注情報!Q169="",発注情報!Q169=0),"",発注情報!Q169))</f>
        <v/>
      </c>
      <c r="H38" s="251" t="str">
        <f>IF(ISERROR(発注情報!R169)=TRUE,"",IF(OR(発注情報!R169="",発注情報!R169=0),"",発注情報!R169))</f>
        <v/>
      </c>
      <c r="I38" s="252" t="str">
        <f>IF(ISERROR(発注情報!S169)=TRUE,"",IF(OR(発注情報!S169="",発注情報!S169=0),"",発注情報!S169))</f>
        <v/>
      </c>
      <c r="J38" s="171" t="str">
        <f>IF(ISERROR(発注情報!T169)=TRUE,"",IF(OR(発注情報!T169="",発注情報!T169=0),"",発注情報!T169))</f>
        <v/>
      </c>
      <c r="K38" s="172" t="str">
        <f>IF(ISERROR(発注情報!U169)=TRUE,"",IF(OR(発注情報!U169="",発注情報!U169=0),"",発注情報!U169))</f>
        <v/>
      </c>
      <c r="L38" s="172" t="str">
        <f>IF(ISERROR(発注情報!V169)=TRUE,"",IF(OR(発注情報!V169="",発注情報!V169=0),"",発注情報!V169))</f>
        <v/>
      </c>
      <c r="M38" s="172" t="str">
        <f>IF(ISERROR(発注情報!W169)=TRUE,"",IF(OR(発注情報!W169="",発注情報!W169=0),"",発注情報!W169))</f>
        <v/>
      </c>
      <c r="N38" s="172" t="str">
        <f>IF(ISERROR(発注情報!X169)=TRUE,"",IF(OR(発注情報!X169="",発注情報!X169=0),"",発注情報!X169))</f>
        <v/>
      </c>
      <c r="O38" s="172" t="str">
        <f>IF(ISERROR(発注情報!Y169)=TRUE,"",IF(OR(発注情報!Y169="",発注情報!Y169=0),"",発注情報!Y169))</f>
        <v/>
      </c>
      <c r="P38" s="172" t="str">
        <f>IF(ISERROR(発注情報!Z169)=TRUE,"",IF(OR(発注情報!Z169="",発注情報!Z169=0),"",発注情報!Z169))</f>
        <v/>
      </c>
      <c r="Q38" s="172" t="str">
        <f>IF(ISERROR(発注情報!AA169)=TRUE,"",IF(OR(発注情報!AA169="",発注情報!AA169=0),"",発注情報!AA169))</f>
        <v/>
      </c>
      <c r="R38" s="172" t="str">
        <f>IF(ISERROR(発注情報!AB169)=TRUE,"",IF(OR(発注情報!AB169="",発注情報!AB169=0),"",発注情報!AB169))</f>
        <v/>
      </c>
      <c r="S38" s="172" t="str">
        <f>IF(ISERROR(発注情報!AC169)=TRUE,"",IF(OR(発注情報!AC169="",発注情報!AC169=0),"",発注情報!AC169))</f>
        <v/>
      </c>
      <c r="T38" s="172" t="str">
        <f>IF(ISERROR(発注情報!AD169)=TRUE,"",IF(OR(発注情報!AD169="",発注情報!AD169=0),"",発注情報!AD169))</f>
        <v/>
      </c>
      <c r="U38" s="172" t="str">
        <f>IF(ISERROR(発注情報!AE169)=TRUE,"",IF(OR(発注情報!AE169="",発注情報!AE169=0),"",発注情報!AE169))</f>
        <v/>
      </c>
      <c r="V38" s="172" t="str">
        <f>IF(ISERROR(発注情報!AF169)=TRUE,"",IF(OR(発注情報!AF169="",発注情報!AF169=0),"",発注情報!AF169))</f>
        <v/>
      </c>
      <c r="W38" s="172" t="str">
        <f>IF(ISERROR(発注情報!AG169)=TRUE,"",IF(OR(発注情報!AG169="",発注情報!AG169=0),"",発注情報!AG169))</f>
        <v/>
      </c>
      <c r="X38" s="172" t="str">
        <f>IF(ISERROR(発注情報!AH169)=TRUE,"",IF(OR(発注情報!AH169="",発注情報!AH169=0),"",発注情報!AH169))</f>
        <v/>
      </c>
      <c r="Y38" s="172" t="str">
        <f>IF(ISERROR(発注情報!AI169)=TRUE,"",IF(OR(発注情報!AI169="",発注情報!AI169=0),"",発注情報!AI169))</f>
        <v/>
      </c>
      <c r="Z38" s="172" t="str">
        <f>IF(ISERROR(発注情報!AJ169)=TRUE,"",IF(OR(発注情報!AJ169="",発注情報!AJ169=0),"",発注情報!AJ169))</f>
        <v/>
      </c>
      <c r="AA38" s="172" t="str">
        <f>IF(ISERROR(発注情報!AK169)=TRUE,"",IF(OR(発注情報!AK169="",発注情報!AK169=0),"",発注情報!AK169))</f>
        <v/>
      </c>
      <c r="AB38" s="172" t="str">
        <f>IF(ISERROR(発注情報!AL169)=TRUE,"",IF(OR(発注情報!AL169="",発注情報!AL169=0),"",発注情報!AL169))</f>
        <v/>
      </c>
      <c r="AC38" s="172" t="str">
        <f>IF(ISERROR(発注情報!AM169)=TRUE,"",IF(OR(発注情報!AM169="",発注情報!AM169=0),"",発注情報!AM169))</f>
        <v/>
      </c>
      <c r="AD38" s="172" t="str">
        <f>IF(ISERROR(発注情報!AN169)=TRUE,"",IF(OR(発注情報!AN169="",発注情報!AN169=0),"",発注情報!AN169))</f>
        <v/>
      </c>
      <c r="AE38" s="172" t="str">
        <f>IF(ISERROR(発注情報!AO169)=TRUE,"",IF(OR(発注情報!AO169="",発注情報!AO169=0),"",発注情報!AO169))</f>
        <v/>
      </c>
      <c r="AF38" s="172" t="str">
        <f>IF(ISERROR(発注情報!AP169)=TRUE,"",IF(OR(発注情報!AP169="",発注情報!AP169=0),"",発注情報!AP169))</f>
        <v/>
      </c>
      <c r="AG38" s="172" t="str">
        <f>IF(ISERROR(発注情報!AQ169)=TRUE,"",IF(OR(発注情報!AQ169="",発注情報!AQ169=0),"",発注情報!AQ169))</f>
        <v/>
      </c>
      <c r="AH38" s="172" t="str">
        <f>IF(ISERROR(発注情報!AR169)=TRUE,"",IF(OR(発注情報!AR169="",発注情報!AR169=0),"",発注情報!AR169))</f>
        <v/>
      </c>
      <c r="AI38" s="251" t="str">
        <f>IF(ISERROR(発注情報!AS169)=TRUE,"",IF(OR(発注情報!AS169="",発注情報!AS169=0),"",発注情報!AS169))</f>
        <v/>
      </c>
      <c r="AJ38" s="252" t="str">
        <f>IF(ISERROR(発注情報!AT169)=TRUE,"",IF(OR(発注情報!AT169="",発注情報!AT169=0),"",発注情報!AT169))</f>
        <v/>
      </c>
      <c r="AK38" s="171" t="str">
        <f>IF(ISERROR(発注情報!AU169)=TRUE,"",IF(OR(発注情報!AU169="",発注情報!AU169=0),"",発注情報!AU169))</f>
        <v/>
      </c>
    </row>
    <row r="39" spans="1:58" ht="18.75" customHeight="1" x14ac:dyDescent="0.15">
      <c r="A39" s="160" t="str">
        <f>IF(発注情報!$B32&lt;&gt;"",発注情報!A32,"")</f>
        <v/>
      </c>
      <c r="B39" s="166" t="str">
        <f>IF(ISERROR(発注情報!L170)=TRUE,"",IF(OR(発注情報!L170="",発注情報!L170=0),"",発注情報!L170))</f>
        <v/>
      </c>
      <c r="C39" s="162" t="str">
        <f>IF(ISERROR(発注情報!M170)=TRUE,"",IF(OR(発注情報!M170="",発注情報!M170=0),"",発注情報!M170))</f>
        <v/>
      </c>
      <c r="D39" s="162" t="str">
        <f>IF(C39="","",C39*発注情報!$D$2)</f>
        <v/>
      </c>
      <c r="E39" s="258" t="str">
        <f>IF(ISERROR(発注情報!O170)=TRUE,"",IF(OR(発注情報!O170="",発注情報!O170=0),"",発注情報!O170))</f>
        <v/>
      </c>
      <c r="F39" s="258" t="str">
        <f>IF(ISERROR(発注情報!P170)=TRUE,"",IF(OR(発注情報!P170="",発注情報!P170=0),"",発注情報!P170))</f>
        <v/>
      </c>
      <c r="G39" s="258" t="str">
        <f>IF(ISERROR(発注情報!Q170)=TRUE,"",IF(OR(発注情報!Q170="",発注情報!Q170=0),"",発注情報!Q170))</f>
        <v/>
      </c>
      <c r="H39" s="251" t="str">
        <f>IF(ISERROR(発注情報!R170)=TRUE,"",IF(OR(発注情報!R170="",発注情報!R170=0),"",発注情報!R170))</f>
        <v/>
      </c>
      <c r="I39" s="252" t="str">
        <f>IF(ISERROR(発注情報!S170)=TRUE,"",IF(OR(発注情報!S170="",発注情報!S170=0),"",発注情報!S170))</f>
        <v/>
      </c>
      <c r="J39" s="171" t="str">
        <f>IF(ISERROR(発注情報!T170)=TRUE,"",IF(OR(発注情報!T170="",発注情報!T170=0),"",発注情報!T170))</f>
        <v/>
      </c>
      <c r="K39" s="172" t="str">
        <f>IF(ISERROR(発注情報!U170)=TRUE,"",IF(OR(発注情報!U170="",発注情報!U170=0),"",発注情報!U170))</f>
        <v/>
      </c>
      <c r="L39" s="172" t="str">
        <f>IF(ISERROR(発注情報!V170)=TRUE,"",IF(OR(発注情報!V170="",発注情報!V170=0),"",発注情報!V170))</f>
        <v/>
      </c>
      <c r="M39" s="172" t="str">
        <f>IF(ISERROR(発注情報!W170)=TRUE,"",IF(OR(発注情報!W170="",発注情報!W170=0),"",発注情報!W170))</f>
        <v/>
      </c>
      <c r="N39" s="172" t="str">
        <f>IF(ISERROR(発注情報!X170)=TRUE,"",IF(OR(発注情報!X170="",発注情報!X170=0),"",発注情報!X170))</f>
        <v/>
      </c>
      <c r="O39" s="172" t="str">
        <f>IF(ISERROR(発注情報!Y170)=TRUE,"",IF(OR(発注情報!Y170="",発注情報!Y170=0),"",発注情報!Y170))</f>
        <v/>
      </c>
      <c r="P39" s="172" t="str">
        <f>IF(ISERROR(発注情報!Z170)=TRUE,"",IF(OR(発注情報!Z170="",発注情報!Z170=0),"",発注情報!Z170))</f>
        <v/>
      </c>
      <c r="Q39" s="172" t="str">
        <f>IF(ISERROR(発注情報!AA170)=TRUE,"",IF(OR(発注情報!AA170="",発注情報!AA170=0),"",発注情報!AA170))</f>
        <v/>
      </c>
      <c r="R39" s="172" t="str">
        <f>IF(ISERROR(発注情報!AB170)=TRUE,"",IF(OR(発注情報!AB170="",発注情報!AB170=0),"",発注情報!AB170))</f>
        <v/>
      </c>
      <c r="S39" s="172" t="str">
        <f>IF(ISERROR(発注情報!AC170)=TRUE,"",IF(OR(発注情報!AC170="",発注情報!AC170=0),"",発注情報!AC170))</f>
        <v/>
      </c>
      <c r="T39" s="172" t="str">
        <f>IF(ISERROR(発注情報!AD170)=TRUE,"",IF(OR(発注情報!AD170="",発注情報!AD170=0),"",発注情報!AD170))</f>
        <v/>
      </c>
      <c r="U39" s="172" t="str">
        <f>IF(ISERROR(発注情報!AE170)=TRUE,"",IF(OR(発注情報!AE170="",発注情報!AE170=0),"",発注情報!AE170))</f>
        <v/>
      </c>
      <c r="V39" s="172" t="str">
        <f>IF(ISERROR(発注情報!AF170)=TRUE,"",IF(OR(発注情報!AF170="",発注情報!AF170=0),"",発注情報!AF170))</f>
        <v/>
      </c>
      <c r="W39" s="172" t="str">
        <f>IF(ISERROR(発注情報!AG170)=TRUE,"",IF(OR(発注情報!AG170="",発注情報!AG170=0),"",発注情報!AG170))</f>
        <v/>
      </c>
      <c r="X39" s="172" t="str">
        <f>IF(ISERROR(発注情報!AH170)=TRUE,"",IF(OR(発注情報!AH170="",発注情報!AH170=0),"",発注情報!AH170))</f>
        <v/>
      </c>
      <c r="Y39" s="172" t="str">
        <f>IF(ISERROR(発注情報!AI170)=TRUE,"",IF(OR(発注情報!AI170="",発注情報!AI170=0),"",発注情報!AI170))</f>
        <v/>
      </c>
      <c r="Z39" s="172" t="str">
        <f>IF(ISERROR(発注情報!AJ170)=TRUE,"",IF(OR(発注情報!AJ170="",発注情報!AJ170=0),"",発注情報!AJ170))</f>
        <v/>
      </c>
      <c r="AA39" s="172" t="str">
        <f>IF(ISERROR(発注情報!AK170)=TRUE,"",IF(OR(発注情報!AK170="",発注情報!AK170=0),"",発注情報!AK170))</f>
        <v/>
      </c>
      <c r="AB39" s="172" t="str">
        <f>IF(ISERROR(発注情報!AL170)=TRUE,"",IF(OR(発注情報!AL170="",発注情報!AL170=0),"",発注情報!AL170))</f>
        <v/>
      </c>
      <c r="AC39" s="172" t="str">
        <f>IF(ISERROR(発注情報!AM170)=TRUE,"",IF(OR(発注情報!AM170="",発注情報!AM170=0),"",発注情報!AM170))</f>
        <v/>
      </c>
      <c r="AD39" s="172" t="str">
        <f>IF(ISERROR(発注情報!AN170)=TRUE,"",IF(OR(発注情報!AN170="",発注情報!AN170=0),"",発注情報!AN170))</f>
        <v/>
      </c>
      <c r="AE39" s="172" t="str">
        <f>IF(ISERROR(発注情報!AO170)=TRUE,"",IF(OR(発注情報!AO170="",発注情報!AO170=0),"",発注情報!AO170))</f>
        <v/>
      </c>
      <c r="AF39" s="172" t="str">
        <f>IF(ISERROR(発注情報!AP170)=TRUE,"",IF(OR(発注情報!AP170="",発注情報!AP170=0),"",発注情報!AP170))</f>
        <v/>
      </c>
      <c r="AG39" s="172" t="str">
        <f>IF(ISERROR(発注情報!AQ170)=TRUE,"",IF(OR(発注情報!AQ170="",発注情報!AQ170=0),"",発注情報!AQ170))</f>
        <v/>
      </c>
      <c r="AH39" s="172" t="str">
        <f>IF(ISERROR(発注情報!AR170)=TRUE,"",IF(OR(発注情報!AR170="",発注情報!AR170=0),"",発注情報!AR170))</f>
        <v/>
      </c>
      <c r="AI39" s="251" t="str">
        <f>IF(ISERROR(発注情報!AS170)=TRUE,"",IF(OR(発注情報!AS170="",発注情報!AS170=0),"",発注情報!AS170))</f>
        <v/>
      </c>
      <c r="AJ39" s="252" t="str">
        <f>IF(ISERROR(発注情報!AT170)=TRUE,"",IF(OR(発注情報!AT170="",発注情報!AT170=0),"",発注情報!AT170))</f>
        <v/>
      </c>
      <c r="AK39" s="171" t="str">
        <f>IF(ISERROR(発注情報!AU170)=TRUE,"",IF(OR(発注情報!AU170="",発注情報!AU170=0),"",発注情報!AU170))</f>
        <v/>
      </c>
    </row>
    <row r="40" spans="1:58" ht="18.75" customHeight="1" x14ac:dyDescent="0.15">
      <c r="A40" s="160" t="str">
        <f>IF(発注情報!$B33&lt;&gt;"",発注情報!A33,"")</f>
        <v/>
      </c>
      <c r="B40" s="166" t="str">
        <f>IF(ISERROR(発注情報!L171)=TRUE,"",IF(OR(発注情報!L171="",発注情報!L171=0),"",発注情報!L171))</f>
        <v/>
      </c>
      <c r="C40" s="162" t="str">
        <f>IF(ISERROR(発注情報!M171)=TRUE,"",IF(OR(発注情報!M171="",発注情報!M171=0),"",発注情報!M171))</f>
        <v/>
      </c>
      <c r="D40" s="162" t="str">
        <f>IF(C40="","",C40*発注情報!$D$2)</f>
        <v/>
      </c>
      <c r="E40" s="258" t="str">
        <f>IF(ISERROR(発注情報!O171)=TRUE,"",IF(OR(発注情報!O171="",発注情報!O171=0),"",発注情報!O171))</f>
        <v/>
      </c>
      <c r="F40" s="258" t="str">
        <f>IF(ISERROR(発注情報!P171)=TRUE,"",IF(OR(発注情報!P171="",発注情報!P171=0),"",発注情報!P171))</f>
        <v/>
      </c>
      <c r="G40" s="258" t="str">
        <f>IF(ISERROR(発注情報!Q171)=TRUE,"",IF(OR(発注情報!Q171="",発注情報!Q171=0),"",発注情報!Q171))</f>
        <v/>
      </c>
      <c r="H40" s="251" t="str">
        <f>IF(ISERROR(発注情報!R171)=TRUE,"",IF(OR(発注情報!R171="",発注情報!R171=0),"",発注情報!R171))</f>
        <v/>
      </c>
      <c r="I40" s="252" t="str">
        <f>IF(ISERROR(発注情報!S171)=TRUE,"",IF(OR(発注情報!S171="",発注情報!S171=0),"",発注情報!S171))</f>
        <v/>
      </c>
      <c r="J40" s="171" t="str">
        <f>IF(ISERROR(発注情報!T171)=TRUE,"",IF(OR(発注情報!T171="",発注情報!T171=0),"",発注情報!T171))</f>
        <v/>
      </c>
      <c r="K40" s="172" t="str">
        <f>IF(ISERROR(発注情報!U171)=TRUE,"",IF(OR(発注情報!U171="",発注情報!U171=0),"",発注情報!U171))</f>
        <v/>
      </c>
      <c r="L40" s="172" t="str">
        <f>IF(ISERROR(発注情報!V171)=TRUE,"",IF(OR(発注情報!V171="",発注情報!V171=0),"",発注情報!V171))</f>
        <v/>
      </c>
      <c r="M40" s="172" t="str">
        <f>IF(ISERROR(発注情報!W171)=TRUE,"",IF(OR(発注情報!W171="",発注情報!W171=0),"",発注情報!W171))</f>
        <v/>
      </c>
      <c r="N40" s="172" t="str">
        <f>IF(ISERROR(発注情報!X171)=TRUE,"",IF(OR(発注情報!X171="",発注情報!X171=0),"",発注情報!X171))</f>
        <v/>
      </c>
      <c r="O40" s="172" t="str">
        <f>IF(ISERROR(発注情報!Y171)=TRUE,"",IF(OR(発注情報!Y171="",発注情報!Y171=0),"",発注情報!Y171))</f>
        <v/>
      </c>
      <c r="P40" s="172" t="str">
        <f>IF(ISERROR(発注情報!Z171)=TRUE,"",IF(OR(発注情報!Z171="",発注情報!Z171=0),"",発注情報!Z171))</f>
        <v/>
      </c>
      <c r="Q40" s="172" t="str">
        <f>IF(ISERROR(発注情報!AA171)=TRUE,"",IF(OR(発注情報!AA171="",発注情報!AA171=0),"",発注情報!AA171))</f>
        <v/>
      </c>
      <c r="R40" s="172" t="str">
        <f>IF(ISERROR(発注情報!AB171)=TRUE,"",IF(OR(発注情報!AB171="",発注情報!AB171=0),"",発注情報!AB171))</f>
        <v/>
      </c>
      <c r="S40" s="172" t="str">
        <f>IF(ISERROR(発注情報!AC171)=TRUE,"",IF(OR(発注情報!AC171="",発注情報!AC171=0),"",発注情報!AC171))</f>
        <v/>
      </c>
      <c r="T40" s="172" t="str">
        <f>IF(ISERROR(発注情報!AD171)=TRUE,"",IF(OR(発注情報!AD171="",発注情報!AD171=0),"",発注情報!AD171))</f>
        <v/>
      </c>
      <c r="U40" s="172" t="str">
        <f>IF(ISERROR(発注情報!AE171)=TRUE,"",IF(OR(発注情報!AE171="",発注情報!AE171=0),"",発注情報!AE171))</f>
        <v/>
      </c>
      <c r="V40" s="172" t="str">
        <f>IF(ISERROR(発注情報!AF171)=TRUE,"",IF(OR(発注情報!AF171="",発注情報!AF171=0),"",発注情報!AF171))</f>
        <v/>
      </c>
      <c r="W40" s="172" t="str">
        <f>IF(ISERROR(発注情報!AG171)=TRUE,"",IF(OR(発注情報!AG171="",発注情報!AG171=0),"",発注情報!AG171))</f>
        <v/>
      </c>
      <c r="X40" s="172" t="str">
        <f>IF(ISERROR(発注情報!AH171)=TRUE,"",IF(OR(発注情報!AH171="",発注情報!AH171=0),"",発注情報!AH171))</f>
        <v/>
      </c>
      <c r="Y40" s="172" t="str">
        <f>IF(ISERROR(発注情報!AI171)=TRUE,"",IF(OR(発注情報!AI171="",発注情報!AI171=0),"",発注情報!AI171))</f>
        <v/>
      </c>
      <c r="Z40" s="172" t="str">
        <f>IF(ISERROR(発注情報!AJ171)=TRUE,"",IF(OR(発注情報!AJ171="",発注情報!AJ171=0),"",発注情報!AJ171))</f>
        <v/>
      </c>
      <c r="AA40" s="172" t="str">
        <f>IF(ISERROR(発注情報!AK171)=TRUE,"",IF(OR(発注情報!AK171="",発注情報!AK171=0),"",発注情報!AK171))</f>
        <v/>
      </c>
      <c r="AB40" s="172" t="str">
        <f>IF(ISERROR(発注情報!AL171)=TRUE,"",IF(OR(発注情報!AL171="",発注情報!AL171=0),"",発注情報!AL171))</f>
        <v/>
      </c>
      <c r="AC40" s="172" t="str">
        <f>IF(ISERROR(発注情報!AM171)=TRUE,"",IF(OR(発注情報!AM171="",発注情報!AM171=0),"",発注情報!AM171))</f>
        <v/>
      </c>
      <c r="AD40" s="172" t="str">
        <f>IF(ISERROR(発注情報!AN171)=TRUE,"",IF(OR(発注情報!AN171="",発注情報!AN171=0),"",発注情報!AN171))</f>
        <v/>
      </c>
      <c r="AE40" s="172" t="str">
        <f>IF(ISERROR(発注情報!AO171)=TRUE,"",IF(OR(発注情報!AO171="",発注情報!AO171=0),"",発注情報!AO171))</f>
        <v/>
      </c>
      <c r="AF40" s="172" t="str">
        <f>IF(ISERROR(発注情報!AP171)=TRUE,"",IF(OR(発注情報!AP171="",発注情報!AP171=0),"",発注情報!AP171))</f>
        <v/>
      </c>
      <c r="AG40" s="172" t="str">
        <f>IF(ISERROR(発注情報!AQ171)=TRUE,"",IF(OR(発注情報!AQ171="",発注情報!AQ171=0),"",発注情報!AQ171))</f>
        <v/>
      </c>
      <c r="AH40" s="172" t="str">
        <f>IF(ISERROR(発注情報!AR171)=TRUE,"",IF(OR(発注情報!AR171="",発注情報!AR171=0),"",発注情報!AR171))</f>
        <v/>
      </c>
      <c r="AI40" s="251" t="str">
        <f>IF(ISERROR(発注情報!AS171)=TRUE,"",IF(OR(発注情報!AS171="",発注情報!AS171=0),"",発注情報!AS171))</f>
        <v/>
      </c>
      <c r="AJ40" s="252" t="str">
        <f>IF(ISERROR(発注情報!AT171)=TRUE,"",IF(OR(発注情報!AT171="",発注情報!AT171=0),"",発注情報!AT171))</f>
        <v/>
      </c>
      <c r="AK40" s="171" t="str">
        <f>IF(ISERROR(発注情報!AU171)=TRUE,"",IF(OR(発注情報!AU171="",発注情報!AU171=0),"",発注情報!AU171))</f>
        <v/>
      </c>
    </row>
    <row r="41" spans="1:58" ht="18.75" customHeight="1" x14ac:dyDescent="0.15">
      <c r="A41" s="160" t="str">
        <f>IF(発注情報!$B34&lt;&gt;"",発注情報!A34,"")</f>
        <v/>
      </c>
      <c r="B41" s="166" t="str">
        <f>IF(ISERROR(発注情報!L172)=TRUE,"",IF(OR(発注情報!L172="",発注情報!L172=0),"",発注情報!L172))</f>
        <v/>
      </c>
      <c r="C41" s="162" t="str">
        <f>IF(ISERROR(発注情報!M172)=TRUE,"",IF(OR(発注情報!M172="",発注情報!M172=0),"",発注情報!M172))</f>
        <v/>
      </c>
      <c r="D41" s="162" t="str">
        <f>IF(C41="","",C41*発注情報!$D$2)</f>
        <v/>
      </c>
      <c r="E41" s="258" t="str">
        <f>IF(ISERROR(発注情報!O172)=TRUE,"",IF(OR(発注情報!O172="",発注情報!O172=0),"",発注情報!O172))</f>
        <v/>
      </c>
      <c r="F41" s="258" t="str">
        <f>IF(ISERROR(発注情報!P172)=TRUE,"",IF(OR(発注情報!P172="",発注情報!P172=0),"",発注情報!P172))</f>
        <v/>
      </c>
      <c r="G41" s="258" t="str">
        <f>IF(ISERROR(発注情報!Q172)=TRUE,"",IF(OR(発注情報!Q172="",発注情報!Q172=0),"",発注情報!Q172))</f>
        <v/>
      </c>
      <c r="H41" s="251" t="str">
        <f>IF(ISERROR(発注情報!R172)=TRUE,"",IF(OR(発注情報!R172="",発注情報!R172=0),"",発注情報!R172))</f>
        <v/>
      </c>
      <c r="I41" s="252" t="str">
        <f>IF(ISERROR(発注情報!S172)=TRUE,"",IF(OR(発注情報!S172="",発注情報!S172=0),"",発注情報!S172))</f>
        <v/>
      </c>
      <c r="J41" s="171" t="str">
        <f>IF(ISERROR(発注情報!T172)=TRUE,"",IF(OR(発注情報!T172="",発注情報!T172=0),"",発注情報!T172))</f>
        <v/>
      </c>
      <c r="K41" s="172" t="str">
        <f>IF(ISERROR(発注情報!U172)=TRUE,"",IF(OR(発注情報!U172="",発注情報!U172=0),"",発注情報!U172))</f>
        <v/>
      </c>
      <c r="L41" s="172" t="str">
        <f>IF(ISERROR(発注情報!V172)=TRUE,"",IF(OR(発注情報!V172="",発注情報!V172=0),"",発注情報!V172))</f>
        <v/>
      </c>
      <c r="M41" s="172" t="str">
        <f>IF(ISERROR(発注情報!W172)=TRUE,"",IF(OR(発注情報!W172="",発注情報!W172=0),"",発注情報!W172))</f>
        <v/>
      </c>
      <c r="N41" s="172" t="str">
        <f>IF(ISERROR(発注情報!X172)=TRUE,"",IF(OR(発注情報!X172="",発注情報!X172=0),"",発注情報!X172))</f>
        <v/>
      </c>
      <c r="O41" s="172" t="str">
        <f>IF(ISERROR(発注情報!Y172)=TRUE,"",IF(OR(発注情報!Y172="",発注情報!Y172=0),"",発注情報!Y172))</f>
        <v/>
      </c>
      <c r="P41" s="172" t="str">
        <f>IF(ISERROR(発注情報!Z172)=TRUE,"",IF(OR(発注情報!Z172="",発注情報!Z172=0),"",発注情報!Z172))</f>
        <v/>
      </c>
      <c r="Q41" s="172" t="str">
        <f>IF(ISERROR(発注情報!AA172)=TRUE,"",IF(OR(発注情報!AA172="",発注情報!AA172=0),"",発注情報!AA172))</f>
        <v/>
      </c>
      <c r="R41" s="172" t="str">
        <f>IF(ISERROR(発注情報!AB172)=TRUE,"",IF(OR(発注情報!AB172="",発注情報!AB172=0),"",発注情報!AB172))</f>
        <v/>
      </c>
      <c r="S41" s="172" t="str">
        <f>IF(ISERROR(発注情報!AC172)=TRUE,"",IF(OR(発注情報!AC172="",発注情報!AC172=0),"",発注情報!AC172))</f>
        <v/>
      </c>
      <c r="T41" s="172" t="str">
        <f>IF(ISERROR(発注情報!AD172)=TRUE,"",IF(OR(発注情報!AD172="",発注情報!AD172=0),"",発注情報!AD172))</f>
        <v/>
      </c>
      <c r="U41" s="172" t="str">
        <f>IF(ISERROR(発注情報!AE172)=TRUE,"",IF(OR(発注情報!AE172="",発注情報!AE172=0),"",発注情報!AE172))</f>
        <v/>
      </c>
      <c r="V41" s="172" t="str">
        <f>IF(ISERROR(発注情報!AF172)=TRUE,"",IF(OR(発注情報!AF172="",発注情報!AF172=0),"",発注情報!AF172))</f>
        <v/>
      </c>
      <c r="W41" s="172" t="str">
        <f>IF(ISERROR(発注情報!AG172)=TRUE,"",IF(OR(発注情報!AG172="",発注情報!AG172=0),"",発注情報!AG172))</f>
        <v/>
      </c>
      <c r="X41" s="172" t="str">
        <f>IF(ISERROR(発注情報!AH172)=TRUE,"",IF(OR(発注情報!AH172="",発注情報!AH172=0),"",発注情報!AH172))</f>
        <v/>
      </c>
      <c r="Y41" s="172" t="str">
        <f>IF(ISERROR(発注情報!AI172)=TRUE,"",IF(OR(発注情報!AI172="",発注情報!AI172=0),"",発注情報!AI172))</f>
        <v/>
      </c>
      <c r="Z41" s="172" t="str">
        <f>IF(ISERROR(発注情報!AJ172)=TRUE,"",IF(OR(発注情報!AJ172="",発注情報!AJ172=0),"",発注情報!AJ172))</f>
        <v/>
      </c>
      <c r="AA41" s="172" t="str">
        <f>IF(ISERROR(発注情報!AK172)=TRUE,"",IF(OR(発注情報!AK172="",発注情報!AK172=0),"",発注情報!AK172))</f>
        <v/>
      </c>
      <c r="AB41" s="172" t="str">
        <f>IF(ISERROR(発注情報!AL172)=TRUE,"",IF(OR(発注情報!AL172="",発注情報!AL172=0),"",発注情報!AL172))</f>
        <v/>
      </c>
      <c r="AC41" s="172" t="str">
        <f>IF(ISERROR(発注情報!AM172)=TRUE,"",IF(OR(発注情報!AM172="",発注情報!AM172=0),"",発注情報!AM172))</f>
        <v/>
      </c>
      <c r="AD41" s="172" t="str">
        <f>IF(ISERROR(発注情報!AN172)=TRUE,"",IF(OR(発注情報!AN172="",発注情報!AN172=0),"",発注情報!AN172))</f>
        <v/>
      </c>
      <c r="AE41" s="172" t="str">
        <f>IF(ISERROR(発注情報!AO172)=TRUE,"",IF(OR(発注情報!AO172="",発注情報!AO172=0),"",発注情報!AO172))</f>
        <v/>
      </c>
      <c r="AF41" s="172" t="str">
        <f>IF(ISERROR(発注情報!AP172)=TRUE,"",IF(OR(発注情報!AP172="",発注情報!AP172=0),"",発注情報!AP172))</f>
        <v/>
      </c>
      <c r="AG41" s="172" t="str">
        <f>IF(ISERROR(発注情報!AQ172)=TRUE,"",IF(OR(発注情報!AQ172="",発注情報!AQ172=0),"",発注情報!AQ172))</f>
        <v/>
      </c>
      <c r="AH41" s="172" t="str">
        <f>IF(ISERROR(発注情報!AR172)=TRUE,"",IF(OR(発注情報!AR172="",発注情報!AR172=0),"",発注情報!AR172))</f>
        <v/>
      </c>
      <c r="AI41" s="251" t="str">
        <f>IF(ISERROR(発注情報!AS172)=TRUE,"",IF(OR(発注情報!AS172="",発注情報!AS172=0),"",発注情報!AS172))</f>
        <v/>
      </c>
      <c r="AJ41" s="252" t="str">
        <f>IF(ISERROR(発注情報!AT172)=TRUE,"",IF(OR(発注情報!AT172="",発注情報!AT172=0),"",発注情報!AT172))</f>
        <v/>
      </c>
      <c r="AK41" s="171" t="str">
        <f>IF(ISERROR(発注情報!AU172)=TRUE,"",IF(OR(発注情報!AU172="",発注情報!AU172=0),"",発注情報!AU172))</f>
        <v/>
      </c>
    </row>
    <row r="42" spans="1:58" ht="18.75" customHeight="1" x14ac:dyDescent="0.15">
      <c r="A42" s="160" t="str">
        <f>IF(発注情報!$B35&lt;&gt;"",発注情報!A35,"")</f>
        <v/>
      </c>
      <c r="B42" s="166" t="str">
        <f>IF(ISERROR(発注情報!L173)=TRUE,"",IF(OR(発注情報!L173="",発注情報!L173=0),"",発注情報!L173))</f>
        <v/>
      </c>
      <c r="C42" s="162" t="str">
        <f>IF(ISERROR(発注情報!M173)=TRUE,"",IF(OR(発注情報!M173="",発注情報!M173=0),"",発注情報!M173))</f>
        <v/>
      </c>
      <c r="D42" s="162" t="str">
        <f>IF(C42="","",C42*発注情報!$D$2)</f>
        <v/>
      </c>
      <c r="E42" s="258" t="str">
        <f>IF(ISERROR(発注情報!O173)=TRUE,"",IF(OR(発注情報!O173="",発注情報!O173=0),"",発注情報!O173))</f>
        <v/>
      </c>
      <c r="F42" s="258" t="str">
        <f>IF(ISERROR(発注情報!P173)=TRUE,"",IF(OR(発注情報!P173="",発注情報!P173=0),"",発注情報!P173))</f>
        <v/>
      </c>
      <c r="G42" s="258" t="str">
        <f>IF(ISERROR(発注情報!Q173)=TRUE,"",IF(OR(発注情報!Q173="",発注情報!Q173=0),"",発注情報!Q173))</f>
        <v/>
      </c>
      <c r="H42" s="251" t="str">
        <f>IF(ISERROR(発注情報!R173)=TRUE,"",IF(OR(発注情報!R173="",発注情報!R173=0),"",発注情報!R173))</f>
        <v/>
      </c>
      <c r="I42" s="252" t="str">
        <f>IF(ISERROR(発注情報!S173)=TRUE,"",IF(OR(発注情報!S173="",発注情報!S173=0),"",発注情報!S173))</f>
        <v/>
      </c>
      <c r="J42" s="171" t="str">
        <f>IF(ISERROR(発注情報!T173)=TRUE,"",IF(OR(発注情報!T173="",発注情報!T173=0),"",発注情報!T173))</f>
        <v/>
      </c>
      <c r="K42" s="172" t="str">
        <f>IF(ISERROR(発注情報!U173)=TRUE,"",IF(OR(発注情報!U173="",発注情報!U173=0),"",発注情報!U173))</f>
        <v/>
      </c>
      <c r="L42" s="172" t="str">
        <f>IF(ISERROR(発注情報!V173)=TRUE,"",IF(OR(発注情報!V173="",発注情報!V173=0),"",発注情報!V173))</f>
        <v/>
      </c>
      <c r="M42" s="172" t="str">
        <f>IF(ISERROR(発注情報!W173)=TRUE,"",IF(OR(発注情報!W173="",発注情報!W173=0),"",発注情報!W173))</f>
        <v/>
      </c>
      <c r="N42" s="172" t="str">
        <f>IF(ISERROR(発注情報!X173)=TRUE,"",IF(OR(発注情報!X173="",発注情報!X173=0),"",発注情報!X173))</f>
        <v/>
      </c>
      <c r="O42" s="172" t="str">
        <f>IF(ISERROR(発注情報!Y173)=TRUE,"",IF(OR(発注情報!Y173="",発注情報!Y173=0),"",発注情報!Y173))</f>
        <v/>
      </c>
      <c r="P42" s="172" t="str">
        <f>IF(ISERROR(発注情報!Z173)=TRUE,"",IF(OR(発注情報!Z173="",発注情報!Z173=0),"",発注情報!Z173))</f>
        <v/>
      </c>
      <c r="Q42" s="172" t="str">
        <f>IF(ISERROR(発注情報!AA173)=TRUE,"",IF(OR(発注情報!AA173="",発注情報!AA173=0),"",発注情報!AA173))</f>
        <v/>
      </c>
      <c r="R42" s="172" t="str">
        <f>IF(ISERROR(発注情報!AB173)=TRUE,"",IF(OR(発注情報!AB173="",発注情報!AB173=0),"",発注情報!AB173))</f>
        <v/>
      </c>
      <c r="S42" s="172" t="str">
        <f>IF(ISERROR(発注情報!AC173)=TRUE,"",IF(OR(発注情報!AC173="",発注情報!AC173=0),"",発注情報!AC173))</f>
        <v/>
      </c>
      <c r="T42" s="172" t="str">
        <f>IF(ISERROR(発注情報!AD173)=TRUE,"",IF(OR(発注情報!AD173="",発注情報!AD173=0),"",発注情報!AD173))</f>
        <v/>
      </c>
      <c r="U42" s="172" t="str">
        <f>IF(ISERROR(発注情報!AE173)=TRUE,"",IF(OR(発注情報!AE173="",発注情報!AE173=0),"",発注情報!AE173))</f>
        <v/>
      </c>
      <c r="V42" s="172" t="str">
        <f>IF(ISERROR(発注情報!AF173)=TRUE,"",IF(OR(発注情報!AF173="",発注情報!AF173=0),"",発注情報!AF173))</f>
        <v/>
      </c>
      <c r="W42" s="172" t="str">
        <f>IF(ISERROR(発注情報!AG173)=TRUE,"",IF(OR(発注情報!AG173="",発注情報!AG173=0),"",発注情報!AG173))</f>
        <v/>
      </c>
      <c r="X42" s="172" t="str">
        <f>IF(ISERROR(発注情報!AH173)=TRUE,"",IF(OR(発注情報!AH173="",発注情報!AH173=0),"",発注情報!AH173))</f>
        <v/>
      </c>
      <c r="Y42" s="172" t="str">
        <f>IF(ISERROR(発注情報!AI173)=TRUE,"",IF(OR(発注情報!AI173="",発注情報!AI173=0),"",発注情報!AI173))</f>
        <v/>
      </c>
      <c r="Z42" s="172" t="str">
        <f>IF(ISERROR(発注情報!AJ173)=TRUE,"",IF(OR(発注情報!AJ173="",発注情報!AJ173=0),"",発注情報!AJ173))</f>
        <v/>
      </c>
      <c r="AA42" s="172" t="str">
        <f>IF(ISERROR(発注情報!AK173)=TRUE,"",IF(OR(発注情報!AK173="",発注情報!AK173=0),"",発注情報!AK173))</f>
        <v/>
      </c>
      <c r="AB42" s="172" t="str">
        <f>IF(ISERROR(発注情報!AL173)=TRUE,"",IF(OR(発注情報!AL173="",発注情報!AL173=0),"",発注情報!AL173))</f>
        <v/>
      </c>
      <c r="AC42" s="172" t="str">
        <f>IF(ISERROR(発注情報!AM173)=TRUE,"",IF(OR(発注情報!AM173="",発注情報!AM173=0),"",発注情報!AM173))</f>
        <v/>
      </c>
      <c r="AD42" s="172" t="str">
        <f>IF(ISERROR(発注情報!AN173)=TRUE,"",IF(OR(発注情報!AN173="",発注情報!AN173=0),"",発注情報!AN173))</f>
        <v/>
      </c>
      <c r="AE42" s="172" t="str">
        <f>IF(ISERROR(発注情報!AO173)=TRUE,"",IF(OR(発注情報!AO173="",発注情報!AO173=0),"",発注情報!AO173))</f>
        <v/>
      </c>
      <c r="AF42" s="172" t="str">
        <f>IF(ISERROR(発注情報!AP173)=TRUE,"",IF(OR(発注情報!AP173="",発注情報!AP173=0),"",発注情報!AP173))</f>
        <v/>
      </c>
      <c r="AG42" s="172" t="str">
        <f>IF(ISERROR(発注情報!AQ173)=TRUE,"",IF(OR(発注情報!AQ173="",発注情報!AQ173=0),"",発注情報!AQ173))</f>
        <v/>
      </c>
      <c r="AH42" s="172" t="str">
        <f>IF(ISERROR(発注情報!AR173)=TRUE,"",IF(OR(発注情報!AR173="",発注情報!AR173=0),"",発注情報!AR173))</f>
        <v/>
      </c>
      <c r="AI42" s="251" t="str">
        <f>IF(ISERROR(発注情報!AS173)=TRUE,"",IF(OR(発注情報!AS173="",発注情報!AS173=0),"",発注情報!AS173))</f>
        <v/>
      </c>
      <c r="AJ42" s="252" t="str">
        <f>IF(ISERROR(発注情報!AT173)=TRUE,"",IF(OR(発注情報!AT173="",発注情報!AT173=0),"",発注情報!AT173))</f>
        <v/>
      </c>
      <c r="AK42" s="171" t="str">
        <f>IF(ISERROR(発注情報!AU173)=TRUE,"",IF(OR(発注情報!AU173="",発注情報!AU173=0),"",発注情報!AU173))</f>
        <v/>
      </c>
    </row>
    <row r="43" spans="1:58" ht="18.75" customHeight="1" x14ac:dyDescent="0.15">
      <c r="A43" s="160" t="str">
        <f>IF(発注情報!$B36&lt;&gt;"",発注情報!A36,"")</f>
        <v/>
      </c>
      <c r="B43" s="166" t="str">
        <f>IF(ISERROR(発注情報!L174)=TRUE,"",IF(OR(発注情報!L174="",発注情報!L174=0),"",発注情報!L174))</f>
        <v/>
      </c>
      <c r="C43" s="162" t="str">
        <f>IF(ISERROR(発注情報!M174)=TRUE,"",IF(OR(発注情報!M174="",発注情報!M174=0),"",発注情報!M174))</f>
        <v/>
      </c>
      <c r="D43" s="162" t="str">
        <f>IF(C43="","",C43*発注情報!$D$2)</f>
        <v/>
      </c>
      <c r="E43" s="258" t="str">
        <f>IF(ISERROR(発注情報!O174)=TRUE,"",IF(OR(発注情報!O174="",発注情報!O174=0),"",発注情報!O174))</f>
        <v/>
      </c>
      <c r="F43" s="258" t="str">
        <f>IF(ISERROR(発注情報!P174)=TRUE,"",IF(OR(発注情報!P174="",発注情報!P174=0),"",発注情報!P174))</f>
        <v/>
      </c>
      <c r="G43" s="258" t="str">
        <f>IF(ISERROR(発注情報!Q174)=TRUE,"",IF(OR(発注情報!Q174="",発注情報!Q174=0),"",発注情報!Q174))</f>
        <v/>
      </c>
      <c r="H43" s="251" t="str">
        <f>IF(ISERROR(発注情報!R174)=TRUE,"",IF(OR(発注情報!R174="",発注情報!R174=0),"",発注情報!R174))</f>
        <v/>
      </c>
      <c r="I43" s="252" t="str">
        <f>IF(ISERROR(発注情報!S174)=TRUE,"",IF(OR(発注情報!S174="",発注情報!S174=0),"",発注情報!S174))</f>
        <v/>
      </c>
      <c r="J43" s="171" t="str">
        <f>IF(ISERROR(発注情報!T174)=TRUE,"",IF(OR(発注情報!T174="",発注情報!T174=0),"",発注情報!T174))</f>
        <v/>
      </c>
      <c r="K43" s="172" t="str">
        <f>IF(ISERROR(発注情報!U174)=TRUE,"",IF(OR(発注情報!U174="",発注情報!U174=0),"",発注情報!U174))</f>
        <v/>
      </c>
      <c r="L43" s="172" t="str">
        <f>IF(ISERROR(発注情報!V174)=TRUE,"",IF(OR(発注情報!V174="",発注情報!V174=0),"",発注情報!V174))</f>
        <v/>
      </c>
      <c r="M43" s="172" t="str">
        <f>IF(ISERROR(発注情報!W174)=TRUE,"",IF(OR(発注情報!W174="",発注情報!W174=0),"",発注情報!W174))</f>
        <v/>
      </c>
      <c r="N43" s="172" t="str">
        <f>IF(ISERROR(発注情報!X174)=TRUE,"",IF(OR(発注情報!X174="",発注情報!X174=0),"",発注情報!X174))</f>
        <v/>
      </c>
      <c r="O43" s="172" t="str">
        <f>IF(ISERROR(発注情報!Y174)=TRUE,"",IF(OR(発注情報!Y174="",発注情報!Y174=0),"",発注情報!Y174))</f>
        <v/>
      </c>
      <c r="P43" s="172" t="str">
        <f>IF(ISERROR(発注情報!Z174)=TRUE,"",IF(OR(発注情報!Z174="",発注情報!Z174=0),"",発注情報!Z174))</f>
        <v/>
      </c>
      <c r="Q43" s="172" t="str">
        <f>IF(ISERROR(発注情報!AA174)=TRUE,"",IF(OR(発注情報!AA174="",発注情報!AA174=0),"",発注情報!AA174))</f>
        <v/>
      </c>
      <c r="R43" s="172" t="str">
        <f>IF(ISERROR(発注情報!AB174)=TRUE,"",IF(OR(発注情報!AB174="",発注情報!AB174=0),"",発注情報!AB174))</f>
        <v/>
      </c>
      <c r="S43" s="172" t="str">
        <f>IF(ISERROR(発注情報!AC174)=TRUE,"",IF(OR(発注情報!AC174="",発注情報!AC174=0),"",発注情報!AC174))</f>
        <v/>
      </c>
      <c r="T43" s="172" t="str">
        <f>IF(ISERROR(発注情報!AD174)=TRUE,"",IF(OR(発注情報!AD174="",発注情報!AD174=0),"",発注情報!AD174))</f>
        <v/>
      </c>
      <c r="U43" s="172" t="str">
        <f>IF(ISERROR(発注情報!AE174)=TRUE,"",IF(OR(発注情報!AE174="",発注情報!AE174=0),"",発注情報!AE174))</f>
        <v/>
      </c>
      <c r="V43" s="172" t="str">
        <f>IF(ISERROR(発注情報!AF174)=TRUE,"",IF(OR(発注情報!AF174="",発注情報!AF174=0),"",発注情報!AF174))</f>
        <v/>
      </c>
      <c r="W43" s="172" t="str">
        <f>IF(ISERROR(発注情報!AG174)=TRUE,"",IF(OR(発注情報!AG174="",発注情報!AG174=0),"",発注情報!AG174))</f>
        <v/>
      </c>
      <c r="X43" s="172" t="str">
        <f>IF(ISERROR(発注情報!AH174)=TRUE,"",IF(OR(発注情報!AH174="",発注情報!AH174=0),"",発注情報!AH174))</f>
        <v/>
      </c>
      <c r="Y43" s="172" t="str">
        <f>IF(ISERROR(発注情報!AI174)=TRUE,"",IF(OR(発注情報!AI174="",発注情報!AI174=0),"",発注情報!AI174))</f>
        <v/>
      </c>
      <c r="Z43" s="172" t="str">
        <f>IF(ISERROR(発注情報!AJ174)=TRUE,"",IF(OR(発注情報!AJ174="",発注情報!AJ174=0),"",発注情報!AJ174))</f>
        <v/>
      </c>
      <c r="AA43" s="172" t="str">
        <f>IF(ISERROR(発注情報!AK174)=TRUE,"",IF(OR(発注情報!AK174="",発注情報!AK174=0),"",発注情報!AK174))</f>
        <v/>
      </c>
      <c r="AB43" s="172" t="str">
        <f>IF(ISERROR(発注情報!AL174)=TRUE,"",IF(OR(発注情報!AL174="",発注情報!AL174=0),"",発注情報!AL174))</f>
        <v/>
      </c>
      <c r="AC43" s="172" t="str">
        <f>IF(ISERROR(発注情報!AM174)=TRUE,"",IF(OR(発注情報!AM174="",発注情報!AM174=0),"",発注情報!AM174))</f>
        <v/>
      </c>
      <c r="AD43" s="172" t="str">
        <f>IF(ISERROR(発注情報!AN174)=TRUE,"",IF(OR(発注情報!AN174="",発注情報!AN174=0),"",発注情報!AN174))</f>
        <v/>
      </c>
      <c r="AE43" s="172" t="str">
        <f>IF(ISERROR(発注情報!AO174)=TRUE,"",IF(OR(発注情報!AO174="",発注情報!AO174=0),"",発注情報!AO174))</f>
        <v/>
      </c>
      <c r="AF43" s="172" t="str">
        <f>IF(ISERROR(発注情報!AP174)=TRUE,"",IF(OR(発注情報!AP174="",発注情報!AP174=0),"",発注情報!AP174))</f>
        <v/>
      </c>
      <c r="AG43" s="172" t="str">
        <f>IF(ISERROR(発注情報!AQ174)=TRUE,"",IF(OR(発注情報!AQ174="",発注情報!AQ174=0),"",発注情報!AQ174))</f>
        <v/>
      </c>
      <c r="AH43" s="172" t="str">
        <f>IF(ISERROR(発注情報!AR174)=TRUE,"",IF(OR(発注情報!AR174="",発注情報!AR174=0),"",発注情報!AR174))</f>
        <v/>
      </c>
      <c r="AI43" s="251" t="str">
        <f>IF(ISERROR(発注情報!AS174)=TRUE,"",IF(OR(発注情報!AS174="",発注情報!AS174=0),"",発注情報!AS174))</f>
        <v/>
      </c>
      <c r="AJ43" s="252" t="str">
        <f>IF(ISERROR(発注情報!AT174)=TRUE,"",IF(OR(発注情報!AT174="",発注情報!AT174=0),"",発注情報!AT174))</f>
        <v/>
      </c>
      <c r="AK43" s="171" t="str">
        <f>IF(ISERROR(発注情報!AU174)=TRUE,"",IF(OR(発注情報!AU174="",発注情報!AU174=0),"",発注情報!AU174))</f>
        <v/>
      </c>
    </row>
    <row r="44" spans="1:58" ht="18.75" customHeight="1" x14ac:dyDescent="0.15">
      <c r="A44" s="160" t="str">
        <f>IF(発注情報!$B37&lt;&gt;"",発注情報!A37,"")</f>
        <v/>
      </c>
      <c r="B44" s="166" t="str">
        <f>IF(ISERROR(発注情報!L175)=TRUE,"",IF(OR(発注情報!L175="",発注情報!L175=0),"",発注情報!L175))</f>
        <v/>
      </c>
      <c r="C44" s="162" t="str">
        <f>IF(ISERROR(発注情報!M175)=TRUE,"",IF(OR(発注情報!M175="",発注情報!M175=0),"",発注情報!M175))</f>
        <v/>
      </c>
      <c r="D44" s="162" t="str">
        <f>IF(C44="","",C44*発注情報!$D$2)</f>
        <v/>
      </c>
      <c r="E44" s="258" t="str">
        <f>IF(ISERROR(発注情報!O175)=TRUE,"",IF(OR(発注情報!O175="",発注情報!O175=0),"",発注情報!O175))</f>
        <v/>
      </c>
      <c r="F44" s="258" t="str">
        <f>IF(ISERROR(発注情報!P175)=TRUE,"",IF(OR(発注情報!P175="",発注情報!P175=0),"",発注情報!P175))</f>
        <v/>
      </c>
      <c r="G44" s="258" t="str">
        <f>IF(ISERROR(発注情報!Q175)=TRUE,"",IF(OR(発注情報!Q175="",発注情報!Q175=0),"",発注情報!Q175))</f>
        <v/>
      </c>
      <c r="H44" s="251" t="str">
        <f>IF(ISERROR(発注情報!R175)=TRUE,"",IF(OR(発注情報!R175="",発注情報!R175=0),"",発注情報!R175))</f>
        <v/>
      </c>
      <c r="I44" s="252" t="str">
        <f>IF(ISERROR(発注情報!S175)=TRUE,"",IF(OR(発注情報!S175="",発注情報!S175=0),"",発注情報!S175))</f>
        <v/>
      </c>
      <c r="J44" s="171" t="str">
        <f>IF(ISERROR(発注情報!T175)=TRUE,"",IF(OR(発注情報!T175="",発注情報!T175=0),"",発注情報!T175))</f>
        <v/>
      </c>
      <c r="K44" s="172" t="str">
        <f>IF(ISERROR(発注情報!U175)=TRUE,"",IF(OR(発注情報!U175="",発注情報!U175=0),"",発注情報!U175))</f>
        <v/>
      </c>
      <c r="L44" s="172" t="str">
        <f>IF(ISERROR(発注情報!V175)=TRUE,"",IF(OR(発注情報!V175="",発注情報!V175=0),"",発注情報!V175))</f>
        <v/>
      </c>
      <c r="M44" s="172" t="str">
        <f>IF(ISERROR(発注情報!W175)=TRUE,"",IF(OR(発注情報!W175="",発注情報!W175=0),"",発注情報!W175))</f>
        <v/>
      </c>
      <c r="N44" s="172" t="str">
        <f>IF(ISERROR(発注情報!X175)=TRUE,"",IF(OR(発注情報!X175="",発注情報!X175=0),"",発注情報!X175))</f>
        <v/>
      </c>
      <c r="O44" s="172" t="str">
        <f>IF(ISERROR(発注情報!Y175)=TRUE,"",IF(OR(発注情報!Y175="",発注情報!Y175=0),"",発注情報!Y175))</f>
        <v/>
      </c>
      <c r="P44" s="172" t="str">
        <f>IF(ISERROR(発注情報!Z175)=TRUE,"",IF(OR(発注情報!Z175="",発注情報!Z175=0),"",発注情報!Z175))</f>
        <v/>
      </c>
      <c r="Q44" s="172" t="str">
        <f>IF(ISERROR(発注情報!AA175)=TRUE,"",IF(OR(発注情報!AA175="",発注情報!AA175=0),"",発注情報!AA175))</f>
        <v/>
      </c>
      <c r="R44" s="172" t="str">
        <f>IF(ISERROR(発注情報!AB175)=TRUE,"",IF(OR(発注情報!AB175="",発注情報!AB175=0),"",発注情報!AB175))</f>
        <v/>
      </c>
      <c r="S44" s="172" t="str">
        <f>IF(ISERROR(発注情報!AC175)=TRUE,"",IF(OR(発注情報!AC175="",発注情報!AC175=0),"",発注情報!AC175))</f>
        <v/>
      </c>
      <c r="T44" s="172" t="str">
        <f>IF(ISERROR(発注情報!AD175)=TRUE,"",IF(OR(発注情報!AD175="",発注情報!AD175=0),"",発注情報!AD175))</f>
        <v/>
      </c>
      <c r="U44" s="172" t="str">
        <f>IF(ISERROR(発注情報!AE175)=TRUE,"",IF(OR(発注情報!AE175="",発注情報!AE175=0),"",発注情報!AE175))</f>
        <v/>
      </c>
      <c r="V44" s="172" t="str">
        <f>IF(ISERROR(発注情報!AF175)=TRUE,"",IF(OR(発注情報!AF175="",発注情報!AF175=0),"",発注情報!AF175))</f>
        <v/>
      </c>
      <c r="W44" s="172" t="str">
        <f>IF(ISERROR(発注情報!AG175)=TRUE,"",IF(OR(発注情報!AG175="",発注情報!AG175=0),"",発注情報!AG175))</f>
        <v/>
      </c>
      <c r="X44" s="172" t="str">
        <f>IF(ISERROR(発注情報!AH175)=TRUE,"",IF(OR(発注情報!AH175="",発注情報!AH175=0),"",発注情報!AH175))</f>
        <v/>
      </c>
      <c r="Y44" s="172" t="str">
        <f>IF(ISERROR(発注情報!AI175)=TRUE,"",IF(OR(発注情報!AI175="",発注情報!AI175=0),"",発注情報!AI175))</f>
        <v/>
      </c>
      <c r="Z44" s="172" t="str">
        <f>IF(ISERROR(発注情報!AJ175)=TRUE,"",IF(OR(発注情報!AJ175="",発注情報!AJ175=0),"",発注情報!AJ175))</f>
        <v/>
      </c>
      <c r="AA44" s="172" t="str">
        <f>IF(ISERROR(発注情報!AK175)=TRUE,"",IF(OR(発注情報!AK175="",発注情報!AK175=0),"",発注情報!AK175))</f>
        <v/>
      </c>
      <c r="AB44" s="172" t="str">
        <f>IF(ISERROR(発注情報!AL175)=TRUE,"",IF(OR(発注情報!AL175="",発注情報!AL175=0),"",発注情報!AL175))</f>
        <v/>
      </c>
      <c r="AC44" s="172" t="str">
        <f>IF(ISERROR(発注情報!AM175)=TRUE,"",IF(OR(発注情報!AM175="",発注情報!AM175=0),"",発注情報!AM175))</f>
        <v/>
      </c>
      <c r="AD44" s="172" t="str">
        <f>IF(ISERROR(発注情報!AN175)=TRUE,"",IF(OR(発注情報!AN175="",発注情報!AN175=0),"",発注情報!AN175))</f>
        <v/>
      </c>
      <c r="AE44" s="172" t="str">
        <f>IF(ISERROR(発注情報!AO175)=TRUE,"",IF(OR(発注情報!AO175="",発注情報!AO175=0),"",発注情報!AO175))</f>
        <v/>
      </c>
      <c r="AF44" s="172" t="str">
        <f>IF(ISERROR(発注情報!AP175)=TRUE,"",IF(OR(発注情報!AP175="",発注情報!AP175=0),"",発注情報!AP175))</f>
        <v/>
      </c>
      <c r="AG44" s="172" t="str">
        <f>IF(ISERROR(発注情報!AQ175)=TRUE,"",IF(OR(発注情報!AQ175="",発注情報!AQ175=0),"",発注情報!AQ175))</f>
        <v/>
      </c>
      <c r="AH44" s="172" t="str">
        <f>IF(ISERROR(発注情報!AR175)=TRUE,"",IF(OR(発注情報!AR175="",発注情報!AR175=0),"",発注情報!AR175))</f>
        <v/>
      </c>
      <c r="AI44" s="251" t="str">
        <f>IF(ISERROR(発注情報!AS175)=TRUE,"",IF(OR(発注情報!AS175="",発注情報!AS175=0),"",発注情報!AS175))</f>
        <v/>
      </c>
      <c r="AJ44" s="252" t="str">
        <f>IF(ISERROR(発注情報!AT175)=TRUE,"",IF(OR(発注情報!AT175="",発注情報!AT175=0),"",発注情報!AT175))</f>
        <v/>
      </c>
      <c r="AK44" s="171" t="str">
        <f>IF(ISERROR(発注情報!AU175)=TRUE,"",IF(OR(発注情報!AU175="",発注情報!AU175=0),"",発注情報!AU175))</f>
        <v/>
      </c>
    </row>
    <row r="45" spans="1:58" ht="18.75" customHeight="1" x14ac:dyDescent="0.15">
      <c r="A45" s="160" t="str">
        <f>IF(発注情報!$B38&lt;&gt;"",発注情報!A38,"")</f>
        <v/>
      </c>
      <c r="B45" s="166" t="str">
        <f>IF(ISERROR(発注情報!L176)=TRUE,"",IF(OR(発注情報!L176="",発注情報!L176=0),"",発注情報!L176))</f>
        <v/>
      </c>
      <c r="C45" s="162" t="str">
        <f>IF(ISERROR(発注情報!M176)=TRUE,"",IF(OR(発注情報!M176="",発注情報!M176=0),"",発注情報!M176))</f>
        <v/>
      </c>
      <c r="D45" s="162" t="str">
        <f>IF(C45="","",C45*発注情報!$D$2)</f>
        <v/>
      </c>
      <c r="E45" s="258" t="str">
        <f>IF(ISERROR(発注情報!O176)=TRUE,"",IF(OR(発注情報!O176="",発注情報!O176=0),"",発注情報!O176))</f>
        <v/>
      </c>
      <c r="F45" s="258" t="str">
        <f>IF(ISERROR(発注情報!P176)=TRUE,"",IF(OR(発注情報!P176="",発注情報!P176=0),"",発注情報!P176))</f>
        <v/>
      </c>
      <c r="G45" s="258" t="str">
        <f>IF(ISERROR(発注情報!Q176)=TRUE,"",IF(OR(発注情報!Q176="",発注情報!Q176=0),"",発注情報!Q176))</f>
        <v/>
      </c>
      <c r="H45" s="251" t="str">
        <f>IF(ISERROR(発注情報!R176)=TRUE,"",IF(OR(発注情報!R176="",発注情報!R176=0),"",発注情報!R176))</f>
        <v/>
      </c>
      <c r="I45" s="252" t="str">
        <f>IF(ISERROR(発注情報!S176)=TRUE,"",IF(OR(発注情報!S176="",発注情報!S176=0),"",発注情報!S176))</f>
        <v/>
      </c>
      <c r="J45" s="171" t="str">
        <f>IF(ISERROR(発注情報!T176)=TRUE,"",IF(OR(発注情報!T176="",発注情報!T176=0),"",発注情報!T176))</f>
        <v/>
      </c>
      <c r="K45" s="172" t="str">
        <f>IF(ISERROR(発注情報!U176)=TRUE,"",IF(OR(発注情報!U176="",発注情報!U176=0),"",発注情報!U176))</f>
        <v/>
      </c>
      <c r="L45" s="172" t="str">
        <f>IF(ISERROR(発注情報!V176)=TRUE,"",IF(OR(発注情報!V176="",発注情報!V176=0),"",発注情報!V176))</f>
        <v/>
      </c>
      <c r="M45" s="172" t="str">
        <f>IF(ISERROR(発注情報!W176)=TRUE,"",IF(OR(発注情報!W176="",発注情報!W176=0),"",発注情報!W176))</f>
        <v/>
      </c>
      <c r="N45" s="172" t="str">
        <f>IF(ISERROR(発注情報!X176)=TRUE,"",IF(OR(発注情報!X176="",発注情報!X176=0),"",発注情報!X176))</f>
        <v/>
      </c>
      <c r="O45" s="172" t="str">
        <f>IF(ISERROR(発注情報!Y176)=TRUE,"",IF(OR(発注情報!Y176="",発注情報!Y176=0),"",発注情報!Y176))</f>
        <v/>
      </c>
      <c r="P45" s="172" t="str">
        <f>IF(ISERROR(発注情報!Z176)=TRUE,"",IF(OR(発注情報!Z176="",発注情報!Z176=0),"",発注情報!Z176))</f>
        <v/>
      </c>
      <c r="Q45" s="172" t="str">
        <f>IF(ISERROR(発注情報!AA176)=TRUE,"",IF(OR(発注情報!AA176="",発注情報!AA176=0),"",発注情報!AA176))</f>
        <v/>
      </c>
      <c r="R45" s="172" t="str">
        <f>IF(ISERROR(発注情報!AB176)=TRUE,"",IF(OR(発注情報!AB176="",発注情報!AB176=0),"",発注情報!AB176))</f>
        <v/>
      </c>
      <c r="S45" s="172" t="str">
        <f>IF(ISERROR(発注情報!AC176)=TRUE,"",IF(OR(発注情報!AC176="",発注情報!AC176=0),"",発注情報!AC176))</f>
        <v/>
      </c>
      <c r="T45" s="172" t="str">
        <f>IF(ISERROR(発注情報!AD176)=TRUE,"",IF(OR(発注情報!AD176="",発注情報!AD176=0),"",発注情報!AD176))</f>
        <v/>
      </c>
      <c r="U45" s="172" t="str">
        <f>IF(ISERROR(発注情報!AE176)=TRUE,"",IF(OR(発注情報!AE176="",発注情報!AE176=0),"",発注情報!AE176))</f>
        <v/>
      </c>
      <c r="V45" s="172" t="str">
        <f>IF(ISERROR(発注情報!AF176)=TRUE,"",IF(OR(発注情報!AF176="",発注情報!AF176=0),"",発注情報!AF176))</f>
        <v/>
      </c>
      <c r="W45" s="172" t="str">
        <f>IF(ISERROR(発注情報!AG176)=TRUE,"",IF(OR(発注情報!AG176="",発注情報!AG176=0),"",発注情報!AG176))</f>
        <v/>
      </c>
      <c r="X45" s="172" t="str">
        <f>IF(ISERROR(発注情報!AH176)=TRUE,"",IF(OR(発注情報!AH176="",発注情報!AH176=0),"",発注情報!AH176))</f>
        <v/>
      </c>
      <c r="Y45" s="172" t="str">
        <f>IF(ISERROR(発注情報!AI176)=TRUE,"",IF(OR(発注情報!AI176="",発注情報!AI176=0),"",発注情報!AI176))</f>
        <v/>
      </c>
      <c r="Z45" s="172" t="str">
        <f>IF(ISERROR(発注情報!AJ176)=TRUE,"",IF(OR(発注情報!AJ176="",発注情報!AJ176=0),"",発注情報!AJ176))</f>
        <v/>
      </c>
      <c r="AA45" s="172" t="str">
        <f>IF(ISERROR(発注情報!AK176)=TRUE,"",IF(OR(発注情報!AK176="",発注情報!AK176=0),"",発注情報!AK176))</f>
        <v/>
      </c>
      <c r="AB45" s="172" t="str">
        <f>IF(ISERROR(発注情報!AL176)=TRUE,"",IF(OR(発注情報!AL176="",発注情報!AL176=0),"",発注情報!AL176))</f>
        <v/>
      </c>
      <c r="AC45" s="172" t="str">
        <f>IF(ISERROR(発注情報!AM176)=TRUE,"",IF(OR(発注情報!AM176="",発注情報!AM176=0),"",発注情報!AM176))</f>
        <v/>
      </c>
      <c r="AD45" s="172" t="str">
        <f>IF(ISERROR(発注情報!AN176)=TRUE,"",IF(OR(発注情報!AN176="",発注情報!AN176=0),"",発注情報!AN176))</f>
        <v/>
      </c>
      <c r="AE45" s="172" t="str">
        <f>IF(ISERROR(発注情報!AO176)=TRUE,"",IF(OR(発注情報!AO176="",発注情報!AO176=0),"",発注情報!AO176))</f>
        <v/>
      </c>
      <c r="AF45" s="172" t="str">
        <f>IF(ISERROR(発注情報!AP176)=TRUE,"",IF(OR(発注情報!AP176="",発注情報!AP176=0),"",発注情報!AP176))</f>
        <v/>
      </c>
      <c r="AG45" s="172" t="str">
        <f>IF(ISERROR(発注情報!AQ176)=TRUE,"",IF(OR(発注情報!AQ176="",発注情報!AQ176=0),"",発注情報!AQ176))</f>
        <v/>
      </c>
      <c r="AH45" s="172" t="str">
        <f>IF(ISERROR(発注情報!AR176)=TRUE,"",IF(OR(発注情報!AR176="",発注情報!AR176=0),"",発注情報!AR176))</f>
        <v/>
      </c>
      <c r="AI45" s="251" t="str">
        <f>IF(ISERROR(発注情報!AS176)=TRUE,"",IF(OR(発注情報!AS176="",発注情報!AS176=0),"",発注情報!AS176))</f>
        <v/>
      </c>
      <c r="AJ45" s="252" t="str">
        <f>IF(ISERROR(発注情報!AT176)=TRUE,"",IF(OR(発注情報!AT176="",発注情報!AT176=0),"",発注情報!AT176))</f>
        <v/>
      </c>
      <c r="AK45" s="171" t="str">
        <f>IF(ISERROR(発注情報!AU176)=TRUE,"",IF(OR(発注情報!AU176="",発注情報!AU176=0),"",発注情報!AU176))</f>
        <v/>
      </c>
    </row>
    <row r="46" spans="1:58" ht="18.75" customHeight="1" x14ac:dyDescent="0.15">
      <c r="A46" s="160" t="str">
        <f>IF(発注情報!$B39&lt;&gt;"",発注情報!A39,"")</f>
        <v/>
      </c>
      <c r="B46" s="166" t="str">
        <f>IF(ISERROR(発注情報!L177)=TRUE,"",IF(OR(発注情報!L177="",発注情報!L177=0),"",発注情報!L177))</f>
        <v/>
      </c>
      <c r="C46" s="162" t="str">
        <f>IF(ISERROR(発注情報!M177)=TRUE,"",IF(OR(発注情報!M177="",発注情報!M177=0),"",発注情報!M177))</f>
        <v/>
      </c>
      <c r="D46" s="162" t="str">
        <f>IF(C46="","",C46*発注情報!$D$2)</f>
        <v/>
      </c>
      <c r="E46" s="258" t="str">
        <f>IF(ISERROR(発注情報!O177)=TRUE,"",IF(OR(発注情報!O177="",発注情報!O177=0),"",発注情報!O177))</f>
        <v/>
      </c>
      <c r="F46" s="258" t="str">
        <f>IF(ISERROR(発注情報!P177)=TRUE,"",IF(OR(発注情報!P177="",発注情報!P177=0),"",発注情報!P177))</f>
        <v/>
      </c>
      <c r="G46" s="258" t="str">
        <f>IF(ISERROR(発注情報!Q177)=TRUE,"",IF(OR(発注情報!Q177="",発注情報!Q177=0),"",発注情報!Q177))</f>
        <v/>
      </c>
      <c r="H46" s="251" t="str">
        <f>IF(ISERROR(発注情報!R177)=TRUE,"",IF(OR(発注情報!R177="",発注情報!R177=0),"",発注情報!R177))</f>
        <v/>
      </c>
      <c r="I46" s="252" t="str">
        <f>IF(ISERROR(発注情報!S177)=TRUE,"",IF(OR(発注情報!S177="",発注情報!S177=0),"",発注情報!S177))</f>
        <v/>
      </c>
      <c r="J46" s="171" t="str">
        <f>IF(ISERROR(発注情報!T177)=TRUE,"",IF(OR(発注情報!T177="",発注情報!T177=0),"",発注情報!T177))</f>
        <v/>
      </c>
      <c r="K46" s="172" t="str">
        <f>IF(ISERROR(発注情報!U177)=TRUE,"",IF(OR(発注情報!U177="",発注情報!U177=0),"",発注情報!U177))</f>
        <v/>
      </c>
      <c r="L46" s="172" t="str">
        <f>IF(ISERROR(発注情報!V177)=TRUE,"",IF(OR(発注情報!V177="",発注情報!V177=0),"",発注情報!V177))</f>
        <v/>
      </c>
      <c r="M46" s="172" t="str">
        <f>IF(ISERROR(発注情報!W177)=TRUE,"",IF(OR(発注情報!W177="",発注情報!W177=0),"",発注情報!W177))</f>
        <v/>
      </c>
      <c r="N46" s="172" t="str">
        <f>IF(ISERROR(発注情報!X177)=TRUE,"",IF(OR(発注情報!X177="",発注情報!X177=0),"",発注情報!X177))</f>
        <v/>
      </c>
      <c r="O46" s="172" t="str">
        <f>IF(ISERROR(発注情報!Y177)=TRUE,"",IF(OR(発注情報!Y177="",発注情報!Y177=0),"",発注情報!Y177))</f>
        <v/>
      </c>
      <c r="P46" s="172" t="str">
        <f>IF(ISERROR(発注情報!Z177)=TRUE,"",IF(OR(発注情報!Z177="",発注情報!Z177=0),"",発注情報!Z177))</f>
        <v/>
      </c>
      <c r="Q46" s="172" t="str">
        <f>IF(ISERROR(発注情報!AA177)=TRUE,"",IF(OR(発注情報!AA177="",発注情報!AA177=0),"",発注情報!AA177))</f>
        <v/>
      </c>
      <c r="R46" s="172" t="str">
        <f>IF(ISERROR(発注情報!AB177)=TRUE,"",IF(OR(発注情報!AB177="",発注情報!AB177=0),"",発注情報!AB177))</f>
        <v/>
      </c>
      <c r="S46" s="172" t="str">
        <f>IF(ISERROR(発注情報!AC177)=TRUE,"",IF(OR(発注情報!AC177="",発注情報!AC177=0),"",発注情報!AC177))</f>
        <v/>
      </c>
      <c r="T46" s="172" t="str">
        <f>IF(ISERROR(発注情報!AD177)=TRUE,"",IF(OR(発注情報!AD177="",発注情報!AD177=0),"",発注情報!AD177))</f>
        <v/>
      </c>
      <c r="U46" s="172" t="str">
        <f>IF(ISERROR(発注情報!AE177)=TRUE,"",IF(OR(発注情報!AE177="",発注情報!AE177=0),"",発注情報!AE177))</f>
        <v/>
      </c>
      <c r="V46" s="172" t="str">
        <f>IF(ISERROR(発注情報!AF177)=TRUE,"",IF(OR(発注情報!AF177="",発注情報!AF177=0),"",発注情報!AF177))</f>
        <v/>
      </c>
      <c r="W46" s="172" t="str">
        <f>IF(ISERROR(発注情報!AG177)=TRUE,"",IF(OR(発注情報!AG177="",発注情報!AG177=0),"",発注情報!AG177))</f>
        <v/>
      </c>
      <c r="X46" s="172" t="str">
        <f>IF(ISERROR(発注情報!AH177)=TRUE,"",IF(OR(発注情報!AH177="",発注情報!AH177=0),"",発注情報!AH177))</f>
        <v/>
      </c>
      <c r="Y46" s="172" t="str">
        <f>IF(ISERROR(発注情報!AI177)=TRUE,"",IF(OR(発注情報!AI177="",発注情報!AI177=0),"",発注情報!AI177))</f>
        <v/>
      </c>
      <c r="Z46" s="172" t="str">
        <f>IF(ISERROR(発注情報!AJ177)=TRUE,"",IF(OR(発注情報!AJ177="",発注情報!AJ177=0),"",発注情報!AJ177))</f>
        <v/>
      </c>
      <c r="AA46" s="172" t="str">
        <f>IF(ISERROR(発注情報!AK177)=TRUE,"",IF(OR(発注情報!AK177="",発注情報!AK177=0),"",発注情報!AK177))</f>
        <v/>
      </c>
      <c r="AB46" s="172" t="str">
        <f>IF(ISERROR(発注情報!AL177)=TRUE,"",IF(OR(発注情報!AL177="",発注情報!AL177=0),"",発注情報!AL177))</f>
        <v/>
      </c>
      <c r="AC46" s="172" t="str">
        <f>IF(ISERROR(発注情報!AM177)=TRUE,"",IF(OR(発注情報!AM177="",発注情報!AM177=0),"",発注情報!AM177))</f>
        <v/>
      </c>
      <c r="AD46" s="172" t="str">
        <f>IF(ISERROR(発注情報!AN177)=TRUE,"",IF(OR(発注情報!AN177="",発注情報!AN177=0),"",発注情報!AN177))</f>
        <v/>
      </c>
      <c r="AE46" s="172" t="str">
        <f>IF(ISERROR(発注情報!AO177)=TRUE,"",IF(OR(発注情報!AO177="",発注情報!AO177=0),"",発注情報!AO177))</f>
        <v/>
      </c>
      <c r="AF46" s="172" t="str">
        <f>IF(ISERROR(発注情報!AP177)=TRUE,"",IF(OR(発注情報!AP177="",発注情報!AP177=0),"",発注情報!AP177))</f>
        <v/>
      </c>
      <c r="AG46" s="172" t="str">
        <f>IF(ISERROR(発注情報!AQ177)=TRUE,"",IF(OR(発注情報!AQ177="",発注情報!AQ177=0),"",発注情報!AQ177))</f>
        <v/>
      </c>
      <c r="AH46" s="172" t="str">
        <f>IF(ISERROR(発注情報!AR177)=TRUE,"",IF(OR(発注情報!AR177="",発注情報!AR177=0),"",発注情報!AR177))</f>
        <v/>
      </c>
      <c r="AI46" s="251" t="str">
        <f>IF(ISERROR(発注情報!AS177)=TRUE,"",IF(OR(発注情報!AS177="",発注情報!AS177=0),"",発注情報!AS177))</f>
        <v/>
      </c>
      <c r="AJ46" s="252" t="str">
        <f>IF(ISERROR(発注情報!AT177)=TRUE,"",IF(OR(発注情報!AT177="",発注情報!AT177=0),"",発注情報!AT177))</f>
        <v/>
      </c>
      <c r="AK46" s="171" t="str">
        <f>IF(ISERROR(発注情報!AU177)=TRUE,"",IF(OR(発注情報!AU177="",発注情報!AU177=0),"",発注情報!AU177))</f>
        <v/>
      </c>
    </row>
    <row r="47" spans="1:58" ht="18.75" customHeight="1" x14ac:dyDescent="0.15">
      <c r="A47" s="160" t="str">
        <f>IF(発注情報!$B40&lt;&gt;"",発注情報!A40,"")</f>
        <v/>
      </c>
      <c r="B47" s="166" t="str">
        <f>IF(ISERROR(発注情報!L178)=TRUE,"",IF(OR(発注情報!L178="",発注情報!L178=0),"",発注情報!L178))</f>
        <v/>
      </c>
      <c r="C47" s="162" t="str">
        <f>IF(ISERROR(発注情報!M178)=TRUE,"",IF(OR(発注情報!M178="",発注情報!M178=0),"",発注情報!M178))</f>
        <v/>
      </c>
      <c r="D47" s="162" t="str">
        <f>IF(C47="","",C47*発注情報!$D$2)</f>
        <v/>
      </c>
      <c r="E47" s="258" t="str">
        <f>IF(ISERROR(発注情報!O178)=TRUE,"",IF(OR(発注情報!O178="",発注情報!O178=0),"",発注情報!O178))</f>
        <v/>
      </c>
      <c r="F47" s="258" t="str">
        <f>IF(ISERROR(発注情報!P178)=TRUE,"",IF(OR(発注情報!P178="",発注情報!P178=0),"",発注情報!P178))</f>
        <v/>
      </c>
      <c r="G47" s="258" t="str">
        <f>IF(ISERROR(発注情報!Q178)=TRUE,"",IF(OR(発注情報!Q178="",発注情報!Q178=0),"",発注情報!Q178))</f>
        <v/>
      </c>
      <c r="H47" s="251" t="str">
        <f>IF(ISERROR(発注情報!R178)=TRUE,"",IF(OR(発注情報!R178="",発注情報!R178=0),"",発注情報!R178))</f>
        <v/>
      </c>
      <c r="I47" s="252" t="str">
        <f>IF(ISERROR(発注情報!S178)=TRUE,"",IF(OR(発注情報!S178="",発注情報!S178=0),"",発注情報!S178))</f>
        <v/>
      </c>
      <c r="J47" s="171" t="str">
        <f>IF(ISERROR(発注情報!T178)=TRUE,"",IF(OR(発注情報!T178="",発注情報!T178=0),"",発注情報!T178))</f>
        <v/>
      </c>
      <c r="K47" s="172" t="str">
        <f>IF(ISERROR(発注情報!U178)=TRUE,"",IF(OR(発注情報!U178="",発注情報!U178=0),"",発注情報!U178))</f>
        <v/>
      </c>
      <c r="L47" s="172" t="str">
        <f>IF(ISERROR(発注情報!V178)=TRUE,"",IF(OR(発注情報!V178="",発注情報!V178=0),"",発注情報!V178))</f>
        <v/>
      </c>
      <c r="M47" s="172" t="str">
        <f>IF(ISERROR(発注情報!W178)=TRUE,"",IF(OR(発注情報!W178="",発注情報!W178=0),"",発注情報!W178))</f>
        <v/>
      </c>
      <c r="N47" s="172" t="str">
        <f>IF(ISERROR(発注情報!X178)=TRUE,"",IF(OR(発注情報!X178="",発注情報!X178=0),"",発注情報!X178))</f>
        <v/>
      </c>
      <c r="O47" s="172" t="str">
        <f>IF(ISERROR(発注情報!Y178)=TRUE,"",IF(OR(発注情報!Y178="",発注情報!Y178=0),"",発注情報!Y178))</f>
        <v/>
      </c>
      <c r="P47" s="172" t="str">
        <f>IF(ISERROR(発注情報!Z178)=TRUE,"",IF(OR(発注情報!Z178="",発注情報!Z178=0),"",発注情報!Z178))</f>
        <v/>
      </c>
      <c r="Q47" s="172" t="str">
        <f>IF(ISERROR(発注情報!AA178)=TRUE,"",IF(OR(発注情報!AA178="",発注情報!AA178=0),"",発注情報!AA178))</f>
        <v/>
      </c>
      <c r="R47" s="172" t="str">
        <f>IF(ISERROR(発注情報!AB178)=TRUE,"",IF(OR(発注情報!AB178="",発注情報!AB178=0),"",発注情報!AB178))</f>
        <v/>
      </c>
      <c r="S47" s="172" t="str">
        <f>IF(ISERROR(発注情報!AC178)=TRUE,"",IF(OR(発注情報!AC178="",発注情報!AC178=0),"",発注情報!AC178))</f>
        <v/>
      </c>
      <c r="T47" s="172" t="str">
        <f>IF(ISERROR(発注情報!AD178)=TRUE,"",IF(OR(発注情報!AD178="",発注情報!AD178=0),"",発注情報!AD178))</f>
        <v/>
      </c>
      <c r="U47" s="172" t="str">
        <f>IF(ISERROR(発注情報!AE178)=TRUE,"",IF(OR(発注情報!AE178="",発注情報!AE178=0),"",発注情報!AE178))</f>
        <v/>
      </c>
      <c r="V47" s="172" t="str">
        <f>IF(ISERROR(発注情報!AF178)=TRUE,"",IF(OR(発注情報!AF178="",発注情報!AF178=0),"",発注情報!AF178))</f>
        <v/>
      </c>
      <c r="W47" s="172" t="str">
        <f>IF(ISERROR(発注情報!AG178)=TRUE,"",IF(OR(発注情報!AG178="",発注情報!AG178=0),"",発注情報!AG178))</f>
        <v/>
      </c>
      <c r="X47" s="172" t="str">
        <f>IF(ISERROR(発注情報!AH178)=TRUE,"",IF(OR(発注情報!AH178="",発注情報!AH178=0),"",発注情報!AH178))</f>
        <v/>
      </c>
      <c r="Y47" s="172" t="str">
        <f>IF(ISERROR(発注情報!AI178)=TRUE,"",IF(OR(発注情報!AI178="",発注情報!AI178=0),"",発注情報!AI178))</f>
        <v/>
      </c>
      <c r="Z47" s="172" t="str">
        <f>IF(ISERROR(発注情報!AJ178)=TRUE,"",IF(OR(発注情報!AJ178="",発注情報!AJ178=0),"",発注情報!AJ178))</f>
        <v/>
      </c>
      <c r="AA47" s="172" t="str">
        <f>IF(ISERROR(発注情報!AK178)=TRUE,"",IF(OR(発注情報!AK178="",発注情報!AK178=0),"",発注情報!AK178))</f>
        <v/>
      </c>
      <c r="AB47" s="172" t="str">
        <f>IF(ISERROR(発注情報!AL178)=TRUE,"",IF(OR(発注情報!AL178="",発注情報!AL178=0),"",発注情報!AL178))</f>
        <v/>
      </c>
      <c r="AC47" s="172" t="str">
        <f>IF(ISERROR(発注情報!AM178)=TRUE,"",IF(OR(発注情報!AM178="",発注情報!AM178=0),"",発注情報!AM178))</f>
        <v/>
      </c>
      <c r="AD47" s="172" t="str">
        <f>IF(ISERROR(発注情報!AN178)=TRUE,"",IF(OR(発注情報!AN178="",発注情報!AN178=0),"",発注情報!AN178))</f>
        <v/>
      </c>
      <c r="AE47" s="172" t="str">
        <f>IF(ISERROR(発注情報!AO178)=TRUE,"",IF(OR(発注情報!AO178="",発注情報!AO178=0),"",発注情報!AO178))</f>
        <v/>
      </c>
      <c r="AF47" s="172" t="str">
        <f>IF(ISERROR(発注情報!AP178)=TRUE,"",IF(OR(発注情報!AP178="",発注情報!AP178=0),"",発注情報!AP178))</f>
        <v/>
      </c>
      <c r="AG47" s="172" t="str">
        <f>IF(ISERROR(発注情報!AQ178)=TRUE,"",IF(OR(発注情報!AQ178="",発注情報!AQ178=0),"",発注情報!AQ178))</f>
        <v/>
      </c>
      <c r="AH47" s="172" t="str">
        <f>IF(ISERROR(発注情報!AR178)=TRUE,"",IF(OR(発注情報!AR178="",発注情報!AR178=0),"",発注情報!AR178))</f>
        <v/>
      </c>
      <c r="AI47" s="251" t="str">
        <f>IF(ISERROR(発注情報!AS178)=TRUE,"",IF(OR(発注情報!AS178="",発注情報!AS178=0),"",発注情報!AS178))</f>
        <v/>
      </c>
      <c r="AJ47" s="252" t="str">
        <f>IF(ISERROR(発注情報!AT178)=TRUE,"",IF(OR(発注情報!AT178="",発注情報!AT178=0),"",発注情報!AT178))</f>
        <v/>
      </c>
      <c r="AK47" s="171" t="str">
        <f>IF(ISERROR(発注情報!AU178)=TRUE,"",IF(OR(発注情報!AU178="",発注情報!AU178=0),"",発注情報!AU178))</f>
        <v/>
      </c>
    </row>
    <row r="48" spans="1:58" ht="18.75" customHeight="1" x14ac:dyDescent="0.15">
      <c r="B48" s="214"/>
      <c r="D48" s="96"/>
      <c r="H48" s="215"/>
      <c r="I48" s="216"/>
      <c r="J48" s="216"/>
      <c r="K48" s="25" t="str">
        <f>IF(OR(COUNTIF(K36:AH47,"A'")&gt;0,COUNTIF(K36:AH47,"B'")&gt;0,COUNTIF(K36:AH47,"A'B'")&gt;0),"A'＝上配管形バルブAポート、B'＝上配管形バルブBポート","")</f>
        <v/>
      </c>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5"/>
      <c r="AJ48" s="216"/>
    </row>
    <row r="49" spans="2:36"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row>
    <row r="50" spans="2:36"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row>
    <row r="51" spans="2:36"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row>
    <row r="52" spans="2:36"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row>
    <row r="53" spans="2:36"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row>
    <row r="54" spans="2:36"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row>
    <row r="55" spans="2:36" ht="15.75" customHeight="1" x14ac:dyDescent="0.15">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row>
    <row r="56" spans="2:36" ht="15.75" customHeight="1" x14ac:dyDescent="0.15">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row>
    <row r="57" spans="2:36" ht="15.75" customHeight="1" x14ac:dyDescent="0.15">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row>
    <row r="58" spans="2:36" ht="15.75" customHeight="1" x14ac:dyDescent="0.15">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row>
    <row r="59" spans="2:36" ht="15.75" customHeight="1" x14ac:dyDescent="0.15">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row>
    <row r="60" spans="2:36" ht="15.75" customHeight="1" x14ac:dyDescent="0.15">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row>
    <row r="61" spans="2:36" ht="15.75" customHeight="1" x14ac:dyDescent="0.15">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row>
    <row r="62" spans="2:36" ht="15.75" customHeight="1" x14ac:dyDescent="0.15">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row>
    <row r="63" spans="2:36" ht="17.25" customHeight="1" x14ac:dyDescent="0.15">
      <c r="AI63" s="791" t="str">
        <f>IF(B33="","",$AG$33)</f>
        <v/>
      </c>
      <c r="AJ63" s="791"/>
    </row>
  </sheetData>
  <sheetProtection password="CC67" sheet="1" objects="1" formatCells="0" selectLockedCells="1"/>
  <mergeCells count="31">
    <mergeCell ref="H35:J35"/>
    <mergeCell ref="AJ1:AK1"/>
    <mergeCell ref="H32:J32"/>
    <mergeCell ref="O2:P2"/>
    <mergeCell ref="U2:U3"/>
    <mergeCell ref="I4:AK4"/>
    <mergeCell ref="Q1:R1"/>
    <mergeCell ref="I2:K2"/>
    <mergeCell ref="R2:T3"/>
    <mergeCell ref="S1:U1"/>
    <mergeCell ref="C1:D1"/>
    <mergeCell ref="D2:H3"/>
    <mergeCell ref="Q2:Q3"/>
    <mergeCell ref="I3:K3"/>
    <mergeCell ref="H1:L1"/>
    <mergeCell ref="N1:P1"/>
    <mergeCell ref="L2:M2"/>
    <mergeCell ref="AI63:AJ63"/>
    <mergeCell ref="AI5:AK5"/>
    <mergeCell ref="AI35:AK35"/>
    <mergeCell ref="AI30:AK30"/>
    <mergeCell ref="AI31:AK31"/>
    <mergeCell ref="AI32:AK32"/>
    <mergeCell ref="H5:J5"/>
    <mergeCell ref="H31:J31"/>
    <mergeCell ref="L3:P3"/>
    <mergeCell ref="AI33:AJ33"/>
    <mergeCell ref="D4:H4"/>
    <mergeCell ref="AI6:AK6"/>
    <mergeCell ref="H30:J30"/>
    <mergeCell ref="V2:AK3"/>
  </mergeCells>
  <phoneticPr fontId="2"/>
  <conditionalFormatting sqref="B5">
    <cfRule type="cellIs" dxfId="1" priority="2" stopIfTrue="1" operator="equal">
      <formula>$AM$5</formula>
    </cfRule>
  </conditionalFormatting>
  <conditionalFormatting sqref="H6:J29 K6:K32 AI6:AI32 AJ7:AK29 L7:AH32 H30:H32 H35:H48 AI36:AK47 I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2025-03-04T05:03:56Z</cp:lastPrinted>
  <dcterms:created xsi:type="dcterms:W3CDTF">2009-11-25T00:43:57Z</dcterms:created>
  <dcterms:modified xsi:type="dcterms:W3CDTF">2025-03-04T05:03:57Z</dcterms:modified>
</cp:coreProperties>
</file>