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M12SA2-d\"/>
    </mc:Choice>
  </mc:AlternateContent>
  <xr:revisionPtr revIDLastSave="0" documentId="13_ncr:1_{A9A040C1-8D35-4DE0-963D-9ADF216EB048}" xr6:coauthVersionLast="47" xr6:coauthVersionMax="47" xr10:uidLastSave="{00000000-0000-0000-0000-000000000000}"/>
  <bookViews>
    <workbookView xWindow="-120" yWindow="-120" windowWidth="51840" windowHeight="21120" tabRatio="417" xr2:uid="{00000000-000D-0000-FFFF-FFFF00000000}"/>
  </bookViews>
  <sheets>
    <sheet name="基本情報" sheetId="6" r:id="rId1"/>
    <sheet name="ベース" sheetId="15"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仕様書作成!$A$1:$AP$93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04" i="10" l="1"/>
  <c r="AG104" i="10"/>
  <c r="AF104" i="10"/>
  <c r="AE104" i="10"/>
  <c r="AD104" i="10"/>
  <c r="AC104" i="10"/>
  <c r="AB104" i="10"/>
  <c r="AA104" i="10"/>
  <c r="AH103" i="10"/>
  <c r="AG103" i="10"/>
  <c r="AF103" i="10"/>
  <c r="AE103" i="10"/>
  <c r="AD103" i="10"/>
  <c r="AC103" i="10"/>
  <c r="AB103" i="10"/>
  <c r="AA103" i="10"/>
  <c r="AH58" i="10"/>
  <c r="AG58" i="10"/>
  <c r="AF58" i="10"/>
  <c r="AE58" i="10"/>
  <c r="AD58" i="10"/>
  <c r="AC58" i="10"/>
  <c r="AB58" i="10"/>
  <c r="AA58" i="10"/>
  <c r="Z58" i="10"/>
  <c r="Y58" i="10"/>
  <c r="X58" i="10"/>
  <c r="W58" i="10"/>
  <c r="V58" i="10"/>
  <c r="U58" i="10"/>
  <c r="T58" i="10"/>
  <c r="S58" i="10"/>
  <c r="R58" i="10"/>
  <c r="Q58" i="10"/>
  <c r="P58" i="10"/>
  <c r="O58" i="10"/>
  <c r="N58" i="10"/>
  <c r="M58" i="10"/>
  <c r="L58" i="10"/>
  <c r="K58" i="10"/>
  <c r="AH50" i="10"/>
  <c r="AG50" i="10"/>
  <c r="AF50" i="10"/>
  <c r="AE50" i="10"/>
  <c r="AD50" i="10"/>
  <c r="AC50" i="10"/>
  <c r="AB50" i="10"/>
  <c r="AA50" i="10"/>
  <c r="Z50" i="10"/>
  <c r="Y50" i="10"/>
  <c r="X50" i="10"/>
  <c r="W50" i="10"/>
  <c r="V50" i="10"/>
  <c r="U50" i="10"/>
  <c r="T50" i="10"/>
  <c r="S50" i="10"/>
  <c r="R50" i="10"/>
  <c r="Q50" i="10"/>
  <c r="P50" i="10"/>
  <c r="O50" i="10"/>
  <c r="N50" i="10"/>
  <c r="M50" i="10"/>
  <c r="L50" i="10"/>
  <c r="K50" i="10"/>
  <c r="I3" i="14"/>
  <c r="L18" i="10"/>
  <c r="L40" i="10"/>
  <c r="K31" i="14" s="1"/>
  <c r="L43" i="10"/>
  <c r="M18" i="10"/>
  <c r="M40" i="10"/>
  <c r="M43" i="10"/>
  <c r="N18" i="10"/>
  <c r="N40" i="10"/>
  <c r="N43" i="10"/>
  <c r="O18" i="10"/>
  <c r="O40" i="10"/>
  <c r="O43" i="10"/>
  <c r="P18" i="10"/>
  <c r="P40" i="10"/>
  <c r="P43" i="10"/>
  <c r="Q18" i="10"/>
  <c r="Q40" i="10"/>
  <c r="Q43" i="10"/>
  <c r="R18" i="10"/>
  <c r="R40" i="10"/>
  <c r="R43" i="10"/>
  <c r="S18" i="10"/>
  <c r="S40" i="10"/>
  <c r="R31" i="14" s="1"/>
  <c r="S43" i="10"/>
  <c r="T18" i="10"/>
  <c r="T40" i="10"/>
  <c r="T43" i="10"/>
  <c r="U18" i="10"/>
  <c r="U40" i="10"/>
  <c r="T31" i="14" s="1"/>
  <c r="U43" i="10"/>
  <c r="V18" i="10"/>
  <c r="V40" i="10"/>
  <c r="V43" i="10"/>
  <c r="W18" i="10"/>
  <c r="W40" i="10"/>
  <c r="W43" i="10"/>
  <c r="X18" i="10"/>
  <c r="X40" i="10"/>
  <c r="X43" i="10"/>
  <c r="Y18" i="10"/>
  <c r="Y40" i="10"/>
  <c r="X31" i="14" s="1"/>
  <c r="Y43" i="10"/>
  <c r="Z18" i="10"/>
  <c r="Z40" i="10"/>
  <c r="Z43" i="10"/>
  <c r="AA18" i="10"/>
  <c r="AA40" i="10"/>
  <c r="AA43" i="10"/>
  <c r="AB18" i="10"/>
  <c r="AB40" i="10"/>
  <c r="AA31" i="14" s="1"/>
  <c r="AB43" i="10"/>
  <c r="AC18" i="10"/>
  <c r="AC40" i="10"/>
  <c r="AC43" i="10"/>
  <c r="AD18" i="10"/>
  <c r="AD40" i="10"/>
  <c r="AD43" i="10"/>
  <c r="AE18" i="10"/>
  <c r="AE40" i="10"/>
  <c r="AE43" i="10"/>
  <c r="AF18" i="10"/>
  <c r="AF40" i="10"/>
  <c r="AF43" i="10"/>
  <c r="AG18" i="10"/>
  <c r="AG40" i="10"/>
  <c r="AG43" i="10"/>
  <c r="AH18" i="10"/>
  <c r="AH40" i="10"/>
  <c r="AH43" i="10"/>
  <c r="K18" i="10"/>
  <c r="K40" i="10"/>
  <c r="J31" i="14" s="1"/>
  <c r="K43" i="10"/>
  <c r="C43" i="10" s="1"/>
  <c r="K110" i="10"/>
  <c r="F10" i="5"/>
  <c r="U10" i="5"/>
  <c r="V10" i="5"/>
  <c r="F16" i="5"/>
  <c r="U16" i="5" s="1"/>
  <c r="V16" i="5" s="1"/>
  <c r="R16" i="5"/>
  <c r="Q31" i="10" s="1"/>
  <c r="K45" i="10"/>
  <c r="C45" i="10" s="1"/>
  <c r="DI41" i="10"/>
  <c r="T231" i="11" s="1"/>
  <c r="DI40" i="10"/>
  <c r="DI39" i="10"/>
  <c r="T229" i="11"/>
  <c r="DI38" i="10"/>
  <c r="DI36" i="10"/>
  <c r="DI35" i="10"/>
  <c r="DI34" i="10"/>
  <c r="DI32" i="10"/>
  <c r="T218" i="11" s="1"/>
  <c r="DI31" i="10"/>
  <c r="DI30" i="10"/>
  <c r="DI14" i="10"/>
  <c r="EF14" i="10"/>
  <c r="AQ223" i="11"/>
  <c r="EE14" i="10"/>
  <c r="AP223" i="11" s="1"/>
  <c r="AP65" i="11" s="1"/>
  <c r="ED14" i="10"/>
  <c r="AO223" i="11" s="1"/>
  <c r="EC14" i="10"/>
  <c r="AN223" i="11"/>
  <c r="EB14" i="10"/>
  <c r="AM223" i="11"/>
  <c r="EA14" i="10"/>
  <c r="AL223" i="11"/>
  <c r="DZ14" i="10"/>
  <c r="AK223" i="11" s="1"/>
  <c r="DY14" i="10"/>
  <c r="DX14" i="10"/>
  <c r="AI223" i="11"/>
  <c r="DW14" i="10"/>
  <c r="AH223" i="11" s="1"/>
  <c r="DV14" i="10"/>
  <c r="AG223" i="11" s="1"/>
  <c r="DU14" i="10"/>
  <c r="AF223" i="11"/>
  <c r="AF113" i="11" s="1"/>
  <c r="DT14" i="10"/>
  <c r="AE223" i="11"/>
  <c r="DS14" i="10"/>
  <c r="AD223" i="11"/>
  <c r="DR14" i="10"/>
  <c r="AC223" i="11" s="1"/>
  <c r="DQ14" i="10"/>
  <c r="AB223" i="11" s="1"/>
  <c r="AB73" i="11" s="1"/>
  <c r="DP14" i="10"/>
  <c r="AA223" i="11"/>
  <c r="AA63" i="11" s="1"/>
  <c r="DO14" i="10"/>
  <c r="Z223" i="11" s="1"/>
  <c r="DN14" i="10"/>
  <c r="Y223" i="11" s="1"/>
  <c r="DM14" i="10"/>
  <c r="X223" i="11"/>
  <c r="X44" i="11" s="1"/>
  <c r="DL14" i="10"/>
  <c r="DK14" i="10"/>
  <c r="DJ14" i="10"/>
  <c r="K87" i="10"/>
  <c r="AH60" i="10"/>
  <c r="AG60" i="10"/>
  <c r="AF60" i="10"/>
  <c r="AE60" i="10"/>
  <c r="AD60" i="10"/>
  <c r="AC60" i="10"/>
  <c r="AB60" i="10"/>
  <c r="AA60" i="10"/>
  <c r="Z60" i="10"/>
  <c r="Y60" i="10"/>
  <c r="X60" i="10"/>
  <c r="W60" i="10"/>
  <c r="V60" i="10"/>
  <c r="U60" i="10"/>
  <c r="T60" i="10"/>
  <c r="S60" i="10"/>
  <c r="R60" i="10"/>
  <c r="Q60" i="10"/>
  <c r="P60" i="10"/>
  <c r="O60" i="10"/>
  <c r="N60" i="10"/>
  <c r="M60" i="10"/>
  <c r="L60" i="10"/>
  <c r="K60" i="10"/>
  <c r="AH56" i="10"/>
  <c r="AG56" i="10"/>
  <c r="AF56" i="10"/>
  <c r="AE56" i="10"/>
  <c r="AD56" i="10"/>
  <c r="AC56" i="10"/>
  <c r="AB56" i="10"/>
  <c r="AA56" i="10"/>
  <c r="Z56" i="10"/>
  <c r="Y56" i="10"/>
  <c r="X56" i="10"/>
  <c r="W56" i="10"/>
  <c r="V56" i="10"/>
  <c r="U56" i="10"/>
  <c r="T56" i="10"/>
  <c r="S56" i="10"/>
  <c r="R56" i="10"/>
  <c r="Q56" i="10"/>
  <c r="P56" i="10"/>
  <c r="O56" i="10"/>
  <c r="N56" i="10"/>
  <c r="M56" i="10"/>
  <c r="L56" i="10"/>
  <c r="K56" i="10"/>
  <c r="AH52" i="10"/>
  <c r="AG52" i="10"/>
  <c r="AF52" i="10"/>
  <c r="AE52" i="10"/>
  <c r="AD52" i="10"/>
  <c r="AC52" i="10"/>
  <c r="AB52" i="10"/>
  <c r="AA52" i="10"/>
  <c r="Z52" i="10"/>
  <c r="Y52" i="10"/>
  <c r="X52" i="10"/>
  <c r="W52" i="10"/>
  <c r="C52" i="10" s="1"/>
  <c r="V52" i="10"/>
  <c r="U52" i="10"/>
  <c r="T52" i="10"/>
  <c r="S52" i="10"/>
  <c r="R52" i="10"/>
  <c r="Q52" i="10"/>
  <c r="P52" i="10"/>
  <c r="O52" i="10"/>
  <c r="N52" i="10"/>
  <c r="M52" i="10"/>
  <c r="L52" i="10"/>
  <c r="K52" i="10"/>
  <c r="AH48" i="10"/>
  <c r="AG48" i="10"/>
  <c r="AF48" i="10"/>
  <c r="AE48" i="10"/>
  <c r="AD48" i="10"/>
  <c r="AC48" i="10"/>
  <c r="AB48" i="10"/>
  <c r="AA48" i="10"/>
  <c r="Z48" i="10"/>
  <c r="Y48" i="10"/>
  <c r="X48" i="10"/>
  <c r="W48" i="10"/>
  <c r="V48" i="10"/>
  <c r="U48" i="10"/>
  <c r="T48" i="10"/>
  <c r="S48" i="10"/>
  <c r="R48" i="10"/>
  <c r="Q48" i="10"/>
  <c r="P48" i="10"/>
  <c r="O48" i="10"/>
  <c r="N48" i="10"/>
  <c r="M48" i="10"/>
  <c r="L48" i="10"/>
  <c r="K48" i="10"/>
  <c r="EF36" i="10"/>
  <c r="AQ221" i="11" s="1"/>
  <c r="EE36" i="10"/>
  <c r="ED36" i="10"/>
  <c r="AO221" i="11" s="1"/>
  <c r="EC36" i="10"/>
  <c r="AN221" i="11" s="1"/>
  <c r="EB36" i="10"/>
  <c r="EA36" i="10"/>
  <c r="AL221" i="11" s="1"/>
  <c r="DZ36" i="10"/>
  <c r="AK221" i="11" s="1"/>
  <c r="DY36" i="10"/>
  <c r="AJ221" i="11" s="1"/>
  <c r="DX36" i="10"/>
  <c r="AI221" i="11" s="1"/>
  <c r="DW36" i="10"/>
  <c r="DV36" i="10"/>
  <c r="DU36" i="10"/>
  <c r="DT36" i="10"/>
  <c r="DS36" i="10"/>
  <c r="AD221" i="11" s="1"/>
  <c r="DR36" i="10"/>
  <c r="AC221" i="11" s="1"/>
  <c r="DQ36" i="10"/>
  <c r="DP36" i="10"/>
  <c r="AA221" i="11" s="1"/>
  <c r="DO36" i="10"/>
  <c r="Z221" i="11" s="1"/>
  <c r="Z63" i="11" s="1"/>
  <c r="DN36" i="10"/>
  <c r="DM36" i="10"/>
  <c r="X221" i="11" s="1"/>
  <c r="DL36" i="10"/>
  <c r="DK36" i="10"/>
  <c r="DJ36" i="10"/>
  <c r="U221" i="11" s="1"/>
  <c r="EF35" i="10"/>
  <c r="AQ220" i="11"/>
  <c r="EE35" i="10"/>
  <c r="ED35" i="10"/>
  <c r="AO220" i="11"/>
  <c r="EC35" i="10"/>
  <c r="EB35" i="10"/>
  <c r="AM220" i="11"/>
  <c r="EA35" i="10"/>
  <c r="AL220" i="11" s="1"/>
  <c r="DZ35" i="10"/>
  <c r="AK220" i="11"/>
  <c r="DY35" i="10"/>
  <c r="DX35" i="10"/>
  <c r="AI220" i="11"/>
  <c r="DW35" i="10"/>
  <c r="DV35" i="10"/>
  <c r="AG220" i="11"/>
  <c r="DU35" i="10"/>
  <c r="DT35" i="10"/>
  <c r="AE220" i="11" s="1"/>
  <c r="DS35" i="10"/>
  <c r="DR35" i="10"/>
  <c r="AC220" i="11"/>
  <c r="DQ35" i="10"/>
  <c r="DP35" i="10"/>
  <c r="AA220" i="11" s="1"/>
  <c r="DO35" i="10"/>
  <c r="Z220" i="11" s="1"/>
  <c r="DN35" i="10"/>
  <c r="DM35" i="10"/>
  <c r="DL35" i="10"/>
  <c r="DK35" i="10"/>
  <c r="DJ35" i="10"/>
  <c r="EF34" i="10"/>
  <c r="EE34" i="10"/>
  <c r="AP219" i="11" s="1"/>
  <c r="ED34" i="10"/>
  <c r="AO219" i="11" s="1"/>
  <c r="EC34" i="10"/>
  <c r="EB34" i="10"/>
  <c r="AM219" i="11" s="1"/>
  <c r="EA34" i="10"/>
  <c r="DZ34" i="10"/>
  <c r="DY34" i="10"/>
  <c r="AJ219" i="11" s="1"/>
  <c r="DX34" i="10"/>
  <c r="DW34" i="10"/>
  <c r="DV34" i="10"/>
  <c r="AG219" i="11" s="1"/>
  <c r="DU34" i="10"/>
  <c r="DT34" i="10"/>
  <c r="DS34" i="10"/>
  <c r="AD219" i="11" s="1"/>
  <c r="DR34" i="10"/>
  <c r="DQ34" i="10"/>
  <c r="DP34" i="10"/>
  <c r="AA219" i="11" s="1"/>
  <c r="DO34" i="10"/>
  <c r="DN34" i="10"/>
  <c r="Y219" i="11" s="1"/>
  <c r="DM34" i="10"/>
  <c r="X219" i="11" s="1"/>
  <c r="DL34" i="10"/>
  <c r="DK34" i="10"/>
  <c r="V219" i="11" s="1"/>
  <c r="DJ34" i="10"/>
  <c r="EF32" i="10"/>
  <c r="AQ218" i="11" s="1"/>
  <c r="EE32" i="10"/>
  <c r="ED32" i="10"/>
  <c r="EC32" i="10"/>
  <c r="EB32" i="10"/>
  <c r="EA32" i="10"/>
  <c r="DZ32" i="10"/>
  <c r="AK218" i="11" s="1"/>
  <c r="DY32" i="10"/>
  <c r="DX32" i="10"/>
  <c r="DW32" i="10"/>
  <c r="AH218" i="11" s="1"/>
  <c r="DV32" i="10"/>
  <c r="AG218" i="11" s="1"/>
  <c r="DU32" i="10"/>
  <c r="AF218" i="11" s="1"/>
  <c r="DT32" i="10"/>
  <c r="AE218" i="11" s="1"/>
  <c r="DS32" i="10"/>
  <c r="DR32" i="10"/>
  <c r="AC218" i="11" s="1"/>
  <c r="DQ32" i="10"/>
  <c r="AB218" i="11" s="1"/>
  <c r="DP32" i="10"/>
  <c r="DO32" i="10"/>
  <c r="DN32" i="10"/>
  <c r="Y218" i="11" s="1"/>
  <c r="DM32" i="10"/>
  <c r="DL32" i="10"/>
  <c r="W218" i="11" s="1"/>
  <c r="DK32" i="10"/>
  <c r="DJ32" i="10"/>
  <c r="EF31" i="10"/>
  <c r="AQ217" i="11" s="1"/>
  <c r="EE31" i="10"/>
  <c r="AP217" i="11" s="1"/>
  <c r="ED31" i="10"/>
  <c r="EC31" i="10"/>
  <c r="AN217" i="11" s="1"/>
  <c r="EB31" i="10"/>
  <c r="AM217" i="11" s="1"/>
  <c r="EA31" i="10"/>
  <c r="DZ31" i="10"/>
  <c r="DY31" i="10"/>
  <c r="DX31" i="10"/>
  <c r="DW31" i="10"/>
  <c r="AH217" i="11" s="1"/>
  <c r="DV31" i="10"/>
  <c r="AG217" i="11" s="1"/>
  <c r="DU31" i="10"/>
  <c r="DT31" i="10"/>
  <c r="DS31" i="10"/>
  <c r="DR31" i="10"/>
  <c r="AC217" i="11" s="1"/>
  <c r="DQ31" i="10"/>
  <c r="AB217" i="11" s="1"/>
  <c r="DP31" i="10"/>
  <c r="DO31" i="10"/>
  <c r="Z217" i="11" s="1"/>
  <c r="Z74" i="11" s="1"/>
  <c r="DN31" i="10"/>
  <c r="Y217" i="11" s="1"/>
  <c r="DM31" i="10"/>
  <c r="DL31" i="10"/>
  <c r="DK31" i="10"/>
  <c r="DJ31" i="10"/>
  <c r="EF30" i="10"/>
  <c r="AQ216" i="11" s="1"/>
  <c r="AQ123" i="11" s="1"/>
  <c r="EE30" i="10"/>
  <c r="ED30" i="10"/>
  <c r="EC30" i="10"/>
  <c r="EB30" i="10"/>
  <c r="EA30" i="10"/>
  <c r="AL216" i="11" s="1"/>
  <c r="DZ30" i="10"/>
  <c r="DY30" i="10"/>
  <c r="DX30" i="10"/>
  <c r="AI216" i="11" s="1"/>
  <c r="DW30" i="10"/>
  <c r="DV30" i="10"/>
  <c r="DU30" i="10"/>
  <c r="AF216" i="11" s="1"/>
  <c r="DT30" i="10"/>
  <c r="DS30" i="10"/>
  <c r="DR30" i="10"/>
  <c r="AC216" i="11" s="1"/>
  <c r="AC86" i="11" s="1"/>
  <c r="DQ30" i="10"/>
  <c r="DP30" i="10"/>
  <c r="DO30" i="10"/>
  <c r="DN30" i="10"/>
  <c r="DM30" i="10"/>
  <c r="X216" i="11" s="1"/>
  <c r="DL30" i="10"/>
  <c r="DK30" i="10"/>
  <c r="DJ30" i="10"/>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K13" i="10"/>
  <c r="K70" i="10"/>
  <c r="N70" i="10"/>
  <c r="K82" i="10"/>
  <c r="N82" i="10"/>
  <c r="N87" i="10"/>
  <c r="K37" i="10"/>
  <c r="N13" i="10"/>
  <c r="N45" i="10"/>
  <c r="N37" i="10"/>
  <c r="AH45" i="10"/>
  <c r="AH37" i="10"/>
  <c r="AG45" i="10"/>
  <c r="AG37" i="10"/>
  <c r="AF45" i="10"/>
  <c r="AF37" i="10"/>
  <c r="AE45" i="10"/>
  <c r="AE37" i="10"/>
  <c r="AD45" i="10"/>
  <c r="AD37" i="10"/>
  <c r="AC45" i="10"/>
  <c r="AC37" i="10"/>
  <c r="AB45" i="10"/>
  <c r="AB37" i="10"/>
  <c r="AA45" i="10"/>
  <c r="AA37" i="10"/>
  <c r="Z45" i="10"/>
  <c r="Z37" i="10"/>
  <c r="Y45" i="10"/>
  <c r="Y37" i="10"/>
  <c r="X45" i="10"/>
  <c r="X37" i="10"/>
  <c r="W45" i="10"/>
  <c r="W37" i="10"/>
  <c r="V45" i="10"/>
  <c r="V37" i="10"/>
  <c r="U45" i="10"/>
  <c r="U37" i="10"/>
  <c r="T45" i="10"/>
  <c r="T37" i="10"/>
  <c r="S45" i="10"/>
  <c r="S37" i="10"/>
  <c r="R45" i="10"/>
  <c r="R37" i="10"/>
  <c r="Q45" i="10"/>
  <c r="Q37" i="10"/>
  <c r="P45" i="10"/>
  <c r="P37" i="10"/>
  <c r="O45" i="10"/>
  <c r="O37" i="10"/>
  <c r="AJ37" i="10" s="1"/>
  <c r="M45" i="10"/>
  <c r="M37" i="10"/>
  <c r="L45" i="10"/>
  <c r="L37" i="10"/>
  <c r="AH70" i="10"/>
  <c r="AG70" i="10"/>
  <c r="AF70" i="10"/>
  <c r="AE70" i="10"/>
  <c r="AD70" i="10"/>
  <c r="AC70" i="10"/>
  <c r="AB70" i="10"/>
  <c r="AA70" i="10"/>
  <c r="Z70" i="10"/>
  <c r="Y70" i="10"/>
  <c r="X70" i="10"/>
  <c r="W70" i="10"/>
  <c r="V70" i="10"/>
  <c r="U70" i="10"/>
  <c r="T70" i="10"/>
  <c r="S70" i="10"/>
  <c r="R70" i="10"/>
  <c r="Q70" i="10"/>
  <c r="P70" i="10"/>
  <c r="O70" i="10"/>
  <c r="M70" i="10"/>
  <c r="L70" i="10"/>
  <c r="C70" i="10" s="1"/>
  <c r="DL39" i="10"/>
  <c r="W229" i="11" s="1"/>
  <c r="DL38" i="10"/>
  <c r="EG14" i="10"/>
  <c r="W2" i="10"/>
  <c r="T2" i="10"/>
  <c r="N2" i="10"/>
  <c r="F43" i="15"/>
  <c r="R43" i="15" s="1"/>
  <c r="G9" i="10" s="1"/>
  <c r="AP44" i="10"/>
  <c r="F19" i="5"/>
  <c r="F28" i="15"/>
  <c r="R28" i="15"/>
  <c r="P124" i="10"/>
  <c r="P125" i="10"/>
  <c r="P126" i="10"/>
  <c r="O124" i="10"/>
  <c r="O125" i="10"/>
  <c r="O126" i="10" s="1"/>
  <c r="N124" i="10"/>
  <c r="N125" i="10"/>
  <c r="N126" i="10" s="1"/>
  <c r="M124" i="10"/>
  <c r="M126" i="10" s="1"/>
  <c r="M125" i="10"/>
  <c r="F46" i="15"/>
  <c r="R46" i="15" s="1"/>
  <c r="C84" i="10" s="1"/>
  <c r="K84" i="10" s="1"/>
  <c r="AH83" i="10"/>
  <c r="AG83" i="10"/>
  <c r="AF83" i="10"/>
  <c r="AE83" i="10"/>
  <c r="AD83" i="10"/>
  <c r="AC83" i="10"/>
  <c r="AB83" i="10"/>
  <c r="AA83" i="10"/>
  <c r="AQ42" i="10"/>
  <c r="AQ41" i="10"/>
  <c r="AJ42" i="10" s="1"/>
  <c r="AS235" i="11" s="1"/>
  <c r="C42" i="10"/>
  <c r="AI42" i="10" s="1"/>
  <c r="AR235" i="11" s="1"/>
  <c r="AR40" i="11" s="1"/>
  <c r="AQ235" i="11"/>
  <c r="AQ40" i="11" s="1"/>
  <c r="AP235" i="11"/>
  <c r="AO235" i="11"/>
  <c r="AN235" i="11"/>
  <c r="AM235" i="11"/>
  <c r="AL235" i="11"/>
  <c r="AL40" i="11" s="1"/>
  <c r="AK235" i="11"/>
  <c r="AK40" i="11" s="1"/>
  <c r="AJ235" i="11"/>
  <c r="AI235" i="11"/>
  <c r="AH235" i="11"/>
  <c r="AH40" i="11" s="1"/>
  <c r="AG235" i="11"/>
  <c r="AF235" i="11"/>
  <c r="AE235" i="11"/>
  <c r="AD235" i="11"/>
  <c r="AC235" i="11"/>
  <c r="AB235" i="11"/>
  <c r="AA235" i="11"/>
  <c r="Z235" i="11"/>
  <c r="Z40" i="11" s="1"/>
  <c r="Y235" i="11"/>
  <c r="X235" i="11"/>
  <c r="X40" i="11" s="1"/>
  <c r="W235" i="11"/>
  <c r="V235" i="11"/>
  <c r="U235" i="11"/>
  <c r="U40" i="11" s="1"/>
  <c r="T235" i="11"/>
  <c r="T40" i="11" s="1"/>
  <c r="AQ39" i="10"/>
  <c r="AQ38" i="10"/>
  <c r="C39" i="10"/>
  <c r="AI39" i="10" s="1"/>
  <c r="AR234" i="11" s="1"/>
  <c r="AR33" i="11" s="1"/>
  <c r="AQ234" i="11"/>
  <c r="AP234" i="11"/>
  <c r="AO234" i="11"/>
  <c r="AN234" i="11"/>
  <c r="AN33" i="11" s="1"/>
  <c r="AM234" i="11"/>
  <c r="AM33" i="11" s="1"/>
  <c r="AL234" i="11"/>
  <c r="AK234" i="11"/>
  <c r="AK33" i="11" s="1"/>
  <c r="AJ234" i="11"/>
  <c r="AJ33" i="11" s="1"/>
  <c r="AI234" i="11"/>
  <c r="AH234" i="11"/>
  <c r="AG234" i="11"/>
  <c r="AF234" i="11"/>
  <c r="AF33" i="11" s="1"/>
  <c r="AE234" i="11"/>
  <c r="AD234" i="11"/>
  <c r="AC234" i="11"/>
  <c r="AC33" i="11" s="1"/>
  <c r="AB234" i="11"/>
  <c r="AB33" i="11" s="1"/>
  <c r="AA234" i="11"/>
  <c r="AA33" i="11" s="1"/>
  <c r="Z234" i="11"/>
  <c r="Z33" i="11" s="1"/>
  <c r="Y234" i="11"/>
  <c r="X234" i="11"/>
  <c r="W234" i="11"/>
  <c r="W33" i="11" s="1"/>
  <c r="V234" i="11"/>
  <c r="V33" i="11" s="1"/>
  <c r="U234" i="11"/>
  <c r="U33" i="11" s="1"/>
  <c r="T234" i="11"/>
  <c r="AS233" i="11"/>
  <c r="AQ233" i="11"/>
  <c r="AP233" i="11"/>
  <c r="AO233" i="11"/>
  <c r="AN233" i="11"/>
  <c r="AM233" i="11"/>
  <c r="AL233" i="11"/>
  <c r="AK233" i="11"/>
  <c r="AJ233" i="11"/>
  <c r="AI233" i="11"/>
  <c r="AH233" i="11"/>
  <c r="AG233" i="11"/>
  <c r="AF233" i="11"/>
  <c r="AE233" i="11"/>
  <c r="AD233" i="11"/>
  <c r="AC233" i="11"/>
  <c r="AB233" i="11"/>
  <c r="AA233" i="11"/>
  <c r="Z233" i="11"/>
  <c r="Y233" i="11"/>
  <c r="X233" i="11"/>
  <c r="W233" i="11"/>
  <c r="V233" i="11"/>
  <c r="U233" i="11"/>
  <c r="T233" i="11"/>
  <c r="AS232" i="11"/>
  <c r="AQ232" i="11"/>
  <c r="AP232" i="11"/>
  <c r="AO232" i="11"/>
  <c r="AN232" i="11"/>
  <c r="AM232" i="11"/>
  <c r="AL232" i="11"/>
  <c r="AK232" i="11"/>
  <c r="AJ232" i="11"/>
  <c r="AI232" i="11"/>
  <c r="AH232" i="11"/>
  <c r="AG232" i="11"/>
  <c r="AF232" i="11"/>
  <c r="AE232" i="11"/>
  <c r="AD232" i="11"/>
  <c r="AC232" i="11"/>
  <c r="AB232" i="11"/>
  <c r="AA232" i="11"/>
  <c r="Z232" i="11"/>
  <c r="Y232" i="11"/>
  <c r="X232" i="11"/>
  <c r="W232" i="11"/>
  <c r="V232" i="11"/>
  <c r="U232" i="11"/>
  <c r="T232" i="11"/>
  <c r="AS231" i="11"/>
  <c r="AR231" i="11"/>
  <c r="DR41" i="10"/>
  <c r="AC231" i="11"/>
  <c r="DQ41" i="10"/>
  <c r="AB231" i="11" s="1"/>
  <c r="DP41" i="10"/>
  <c r="AA231" i="11"/>
  <c r="DO41" i="10"/>
  <c r="Z231" i="11" s="1"/>
  <c r="DN41" i="10"/>
  <c r="Y231" i="11"/>
  <c r="DM41" i="10"/>
  <c r="X231" i="11"/>
  <c r="DL41" i="10"/>
  <c r="W231" i="11" s="1"/>
  <c r="DK41" i="10"/>
  <c r="V231" i="11"/>
  <c r="DJ41" i="10"/>
  <c r="U231" i="11" s="1"/>
  <c r="AS230" i="11"/>
  <c r="AR230" i="11"/>
  <c r="EF40" i="10"/>
  <c r="AQ230" i="11"/>
  <c r="EE40" i="10"/>
  <c r="AP230" i="11" s="1"/>
  <c r="ED40" i="10"/>
  <c r="AO230" i="11"/>
  <c r="EC40" i="10"/>
  <c r="AN230" i="11"/>
  <c r="EB40" i="10"/>
  <c r="AM230" i="11" s="1"/>
  <c r="EA40" i="10"/>
  <c r="AL230" i="11" s="1"/>
  <c r="DZ40" i="10"/>
  <c r="AK230" i="11"/>
  <c r="DY40" i="10"/>
  <c r="AJ230" i="11"/>
  <c r="DX40" i="10"/>
  <c r="AI230" i="11"/>
  <c r="DW40" i="10"/>
  <c r="AH230" i="11" s="1"/>
  <c r="DV40" i="10"/>
  <c r="AG230" i="11"/>
  <c r="DU40" i="10"/>
  <c r="AF230" i="11" s="1"/>
  <c r="DT40" i="10"/>
  <c r="AE230" i="11" s="1"/>
  <c r="DS40" i="10"/>
  <c r="AD230" i="11"/>
  <c r="DR40" i="10"/>
  <c r="AC230" i="11"/>
  <c r="DQ40" i="10"/>
  <c r="DP40" i="10"/>
  <c r="AA230" i="11"/>
  <c r="DO40" i="10"/>
  <c r="Z230" i="11" s="1"/>
  <c r="DN40" i="10"/>
  <c r="Y230" i="11"/>
  <c r="DM40" i="10"/>
  <c r="X230" i="11" s="1"/>
  <c r="DL40" i="10"/>
  <c r="W230" i="11"/>
  <c r="DK40" i="10"/>
  <c r="DJ40" i="10"/>
  <c r="U230" i="11"/>
  <c r="T230" i="11"/>
  <c r="AS229" i="11"/>
  <c r="AR229" i="11"/>
  <c r="DR39" i="10"/>
  <c r="AC229" i="11" s="1"/>
  <c r="DQ39" i="10"/>
  <c r="AB229" i="11" s="1"/>
  <c r="DP39" i="10"/>
  <c r="AA229" i="11" s="1"/>
  <c r="DO39" i="10"/>
  <c r="Z229" i="11"/>
  <c r="DN39" i="10"/>
  <c r="Y229" i="11" s="1"/>
  <c r="DM39" i="10"/>
  <c r="X229" i="11" s="1"/>
  <c r="X110" i="11" s="1"/>
  <c r="DK39" i="10"/>
  <c r="V229" i="11"/>
  <c r="V57" i="11" s="1"/>
  <c r="DJ39" i="10"/>
  <c r="U229" i="11"/>
  <c r="DO13" i="10"/>
  <c r="DN13" i="10"/>
  <c r="W223" i="11"/>
  <c r="DJ13" i="10"/>
  <c r="U223" i="11"/>
  <c r="DI13" i="10"/>
  <c r="T223" i="11"/>
  <c r="AP221" i="11"/>
  <c r="AM221" i="11"/>
  <c r="AH221" i="11"/>
  <c r="AG221" i="11"/>
  <c r="AF221" i="11"/>
  <c r="AE221" i="11"/>
  <c r="AB221" i="11"/>
  <c r="Y221" i="11"/>
  <c r="W221" i="11"/>
  <c r="W71" i="11" s="1"/>
  <c r="V221" i="11"/>
  <c r="T221" i="11"/>
  <c r="AP220" i="11"/>
  <c r="AN220" i="11"/>
  <c r="AJ220" i="11"/>
  <c r="AH220" i="11"/>
  <c r="AF220" i="11"/>
  <c r="AD220" i="11"/>
  <c r="AB220" i="11"/>
  <c r="Y220" i="11"/>
  <c r="X220" i="11"/>
  <c r="W220" i="11"/>
  <c r="V220" i="11"/>
  <c r="U220" i="11"/>
  <c r="T220" i="11"/>
  <c r="AQ219" i="11"/>
  <c r="AN219" i="11"/>
  <c r="AL219" i="11"/>
  <c r="AK219" i="11"/>
  <c r="AI219" i="11"/>
  <c r="AH219" i="11"/>
  <c r="AF219" i="11"/>
  <c r="AE219" i="11"/>
  <c r="AC219" i="11"/>
  <c r="AB219" i="11"/>
  <c r="Z219" i="11"/>
  <c r="W219" i="11"/>
  <c r="U219" i="11"/>
  <c r="T219" i="11"/>
  <c r="AP218" i="11"/>
  <c r="AO218" i="11"/>
  <c r="AN218" i="11"/>
  <c r="AM218" i="11"/>
  <c r="AL218" i="11"/>
  <c r="AJ218" i="11"/>
  <c r="AI218" i="11"/>
  <c r="AD218" i="11"/>
  <c r="AA218" i="11"/>
  <c r="Z218" i="11"/>
  <c r="X218" i="11"/>
  <c r="V218" i="11"/>
  <c r="U218" i="11"/>
  <c r="AO217" i="11"/>
  <c r="AL217" i="11"/>
  <c r="AK217" i="11"/>
  <c r="AJ217" i="11"/>
  <c r="AI217" i="11"/>
  <c r="AF217" i="11"/>
  <c r="AE217" i="11"/>
  <c r="AD217" i="11"/>
  <c r="AA217" i="11"/>
  <c r="X217" i="11"/>
  <c r="W217" i="11"/>
  <c r="V217" i="11"/>
  <c r="U217" i="11"/>
  <c r="AP216" i="11"/>
  <c r="AO216" i="11"/>
  <c r="AN216" i="11"/>
  <c r="AM216" i="11"/>
  <c r="AK216" i="11"/>
  <c r="AK47" i="11" s="1"/>
  <c r="AJ216" i="11"/>
  <c r="AH216" i="11"/>
  <c r="AG216" i="11"/>
  <c r="AE216" i="11"/>
  <c r="AD216" i="11"/>
  <c r="AB216" i="11"/>
  <c r="AA216" i="11"/>
  <c r="Z216" i="11"/>
  <c r="Y216" i="11"/>
  <c r="W216" i="11"/>
  <c r="V216" i="11"/>
  <c r="T216" i="11"/>
  <c r="EI192" i="10"/>
  <c r="AS169" i="11"/>
  <c r="DH192" i="10"/>
  <c r="S169" i="11"/>
  <c r="DG192" i="10"/>
  <c r="R169" i="11"/>
  <c r="EI191" i="10"/>
  <c r="AS168" i="11" s="1"/>
  <c r="DH191" i="10"/>
  <c r="S168" i="11" s="1"/>
  <c r="DG191" i="10"/>
  <c r="R168" i="11"/>
  <c r="EI190" i="10"/>
  <c r="AS167" i="11"/>
  <c r="DH190" i="10"/>
  <c r="S167" i="11"/>
  <c r="DG190" i="10"/>
  <c r="R167" i="11"/>
  <c r="EI189" i="10"/>
  <c r="AS166" i="11"/>
  <c r="DH189" i="10"/>
  <c r="S166" i="11" s="1"/>
  <c r="DG189" i="10"/>
  <c r="R166" i="11" s="1"/>
  <c r="EI188" i="10"/>
  <c r="AS165" i="11"/>
  <c r="DH188" i="10"/>
  <c r="S165" i="11"/>
  <c r="DG188" i="10"/>
  <c r="R165" i="11"/>
  <c r="EI187" i="10"/>
  <c r="AS164" i="11" s="1"/>
  <c r="DH187" i="10"/>
  <c r="S164" i="11"/>
  <c r="DG187" i="10"/>
  <c r="R164" i="11"/>
  <c r="EI186" i="10"/>
  <c r="AS163" i="11" s="1"/>
  <c r="DH186" i="10"/>
  <c r="S163" i="11"/>
  <c r="DG186" i="10"/>
  <c r="R163" i="11"/>
  <c r="EI185" i="10"/>
  <c r="AS162" i="11" s="1"/>
  <c r="DH185" i="10"/>
  <c r="S162" i="11" s="1"/>
  <c r="DG185" i="10"/>
  <c r="R162" i="11"/>
  <c r="EI184" i="10"/>
  <c r="AS161" i="11" s="1"/>
  <c r="DH184" i="10"/>
  <c r="S161" i="11" s="1"/>
  <c r="DG184" i="10"/>
  <c r="R161" i="11"/>
  <c r="EI183" i="10"/>
  <c r="AS160" i="11"/>
  <c r="DH183" i="10"/>
  <c r="S160" i="11"/>
  <c r="DG183" i="10"/>
  <c r="R160" i="11"/>
  <c r="EI182" i="10"/>
  <c r="AS159" i="11"/>
  <c r="DH182" i="10"/>
  <c r="S159" i="11"/>
  <c r="DG182" i="10"/>
  <c r="R159" i="11" s="1"/>
  <c r="EI181" i="10"/>
  <c r="AS158" i="11" s="1"/>
  <c r="DH181" i="10"/>
  <c r="S158" i="11"/>
  <c r="DG181" i="10"/>
  <c r="R158" i="11" s="1"/>
  <c r="EI180" i="10"/>
  <c r="AS157" i="11" s="1"/>
  <c r="DH180" i="10"/>
  <c r="S157" i="11"/>
  <c r="DG180" i="10"/>
  <c r="R157" i="11" s="1"/>
  <c r="EI179" i="10"/>
  <c r="AS156" i="11" s="1"/>
  <c r="DH179" i="10"/>
  <c r="S156" i="11"/>
  <c r="DG179" i="10"/>
  <c r="R156" i="11"/>
  <c r="EI178" i="10"/>
  <c r="AS155" i="11"/>
  <c r="DH178" i="10"/>
  <c r="S155" i="11"/>
  <c r="DG178" i="10"/>
  <c r="R155" i="11"/>
  <c r="EI177" i="10"/>
  <c r="AS154" i="11" s="1"/>
  <c r="DH177" i="10"/>
  <c r="S154" i="11" s="1"/>
  <c r="DG177" i="10"/>
  <c r="R154" i="11" s="1"/>
  <c r="EI176" i="10"/>
  <c r="AS153" i="11"/>
  <c r="DH176" i="10"/>
  <c r="S153" i="11" s="1"/>
  <c r="DG176" i="10"/>
  <c r="R153" i="11"/>
  <c r="EI175" i="10"/>
  <c r="AS152" i="11"/>
  <c r="DH175" i="10"/>
  <c r="S152" i="11"/>
  <c r="DG175" i="10"/>
  <c r="R152" i="11" s="1"/>
  <c r="EI174" i="10"/>
  <c r="AS151" i="11" s="1"/>
  <c r="DH174" i="10"/>
  <c r="S151" i="11"/>
  <c r="DG174" i="10"/>
  <c r="R151" i="11"/>
  <c r="EI173" i="10"/>
  <c r="AS150" i="11"/>
  <c r="DH173" i="10"/>
  <c r="S150" i="11"/>
  <c r="DG173" i="10"/>
  <c r="R150" i="11"/>
  <c r="EI172" i="10"/>
  <c r="AS149" i="11" s="1"/>
  <c r="DH172" i="10"/>
  <c r="S149" i="11" s="1"/>
  <c r="DG172" i="10"/>
  <c r="R149" i="11"/>
  <c r="EI171" i="10"/>
  <c r="AS148" i="11"/>
  <c r="DH171" i="10"/>
  <c r="S148" i="11" s="1"/>
  <c r="DG171" i="10"/>
  <c r="R148" i="11"/>
  <c r="EI170" i="10"/>
  <c r="AS147" i="11" s="1"/>
  <c r="DH170" i="10"/>
  <c r="S147" i="11" s="1"/>
  <c r="DG170" i="10"/>
  <c r="R147" i="11" s="1"/>
  <c r="EI169" i="10"/>
  <c r="AS146" i="11"/>
  <c r="DH169" i="10"/>
  <c r="S146" i="11"/>
  <c r="DG169" i="10"/>
  <c r="R146" i="11"/>
  <c r="EI168" i="10"/>
  <c r="AS145" i="11"/>
  <c r="DH168" i="10"/>
  <c r="S145" i="11" s="1"/>
  <c r="DG168" i="10"/>
  <c r="R145" i="11" s="1"/>
  <c r="EI167" i="10"/>
  <c r="AS144" i="11"/>
  <c r="DH167" i="10"/>
  <c r="S144" i="11"/>
  <c r="DG167" i="10"/>
  <c r="R144" i="11" s="1"/>
  <c r="EI166" i="10"/>
  <c r="AS143" i="11"/>
  <c r="DH166" i="10"/>
  <c r="S143" i="11"/>
  <c r="DG166" i="10"/>
  <c r="R143" i="11" s="1"/>
  <c r="EI165" i="10"/>
  <c r="AS142" i="11" s="1"/>
  <c r="DH165" i="10"/>
  <c r="S142" i="11"/>
  <c r="DG165" i="10"/>
  <c r="R142" i="11"/>
  <c r="EI164" i="10"/>
  <c r="AS141" i="11"/>
  <c r="DH164" i="10"/>
  <c r="S141" i="11"/>
  <c r="DG164" i="10"/>
  <c r="R141" i="11"/>
  <c r="EI163" i="10"/>
  <c r="AS140" i="11"/>
  <c r="DH163" i="10"/>
  <c r="S140" i="11" s="1"/>
  <c r="DG163" i="10"/>
  <c r="R140" i="11" s="1"/>
  <c r="EI162" i="10"/>
  <c r="AS139" i="11"/>
  <c r="DH162" i="10"/>
  <c r="S139" i="11"/>
  <c r="DG162" i="10"/>
  <c r="R139" i="11" s="1"/>
  <c r="EI161" i="10"/>
  <c r="AS138" i="11"/>
  <c r="DH161" i="10"/>
  <c r="S138" i="11"/>
  <c r="DG161" i="10"/>
  <c r="R138" i="11" s="1"/>
  <c r="EI160" i="10"/>
  <c r="AS137" i="11"/>
  <c r="DH160" i="10"/>
  <c r="S137" i="11"/>
  <c r="DG160" i="10"/>
  <c r="R137" i="11" s="1"/>
  <c r="EI159" i="10"/>
  <c r="AS136" i="11"/>
  <c r="DH159" i="10"/>
  <c r="S136" i="11"/>
  <c r="DG159" i="10"/>
  <c r="R136" i="11" s="1"/>
  <c r="EI158" i="10"/>
  <c r="AS135" i="11" s="1"/>
  <c r="DH158" i="10"/>
  <c r="S135" i="11" s="1"/>
  <c r="DG158" i="10"/>
  <c r="R135" i="11"/>
  <c r="EI157" i="10"/>
  <c r="AS134" i="11" s="1"/>
  <c r="DH157" i="10"/>
  <c r="S134" i="11" s="1"/>
  <c r="DG157" i="10"/>
  <c r="R134" i="11"/>
  <c r="T87" i="10"/>
  <c r="C87" i="10" s="1"/>
  <c r="S87" i="10"/>
  <c r="R87" i="10"/>
  <c r="Q87" i="10"/>
  <c r="P87" i="10"/>
  <c r="O87" i="10"/>
  <c r="M87" i="10"/>
  <c r="L87" i="10"/>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L132" i="11"/>
  <c r="L131" i="11"/>
  <c r="L130" i="11"/>
  <c r="L129" i="11"/>
  <c r="AM129" i="11" s="1"/>
  <c r="L128" i="11"/>
  <c r="DR38" i="10"/>
  <c r="DQ38" i="10"/>
  <c r="DP38" i="10"/>
  <c r="DO38" i="10"/>
  <c r="DN38" i="10"/>
  <c r="DM38" i="10"/>
  <c r="DK38" i="10"/>
  <c r="DJ38" i="10"/>
  <c r="L127" i="11"/>
  <c r="L126" i="11"/>
  <c r="L125" i="11"/>
  <c r="L124" i="11"/>
  <c r="L120" i="11"/>
  <c r="L119" i="11"/>
  <c r="L118" i="11"/>
  <c r="L117" i="11"/>
  <c r="L116" i="11"/>
  <c r="L115" i="11"/>
  <c r="L114" i="11"/>
  <c r="L113" i="11"/>
  <c r="L112" i="11"/>
  <c r="AQ112" i="11" s="1"/>
  <c r="L111" i="11"/>
  <c r="W111" i="11" s="1"/>
  <c r="L110" i="11"/>
  <c r="L109" i="11"/>
  <c r="L108" i="11"/>
  <c r="L107" i="11"/>
  <c r="L106" i="11"/>
  <c r="AM106" i="11" s="1"/>
  <c r="L105" i="11"/>
  <c r="L104" i="11"/>
  <c r="L103" i="11"/>
  <c r="L102" i="11"/>
  <c r="L101" i="11"/>
  <c r="L100" i="11"/>
  <c r="L99" i="11"/>
  <c r="L98" i="11"/>
  <c r="L97" i="11"/>
  <c r="AL97" i="11" s="1"/>
  <c r="L96" i="11"/>
  <c r="L95" i="11"/>
  <c r="L94" i="11"/>
  <c r="L93" i="11"/>
  <c r="L92" i="11"/>
  <c r="L91" i="11"/>
  <c r="L90" i="11"/>
  <c r="L89" i="11"/>
  <c r="L88" i="11"/>
  <c r="L87" i="11"/>
  <c r="L86" i="11"/>
  <c r="L85" i="11"/>
  <c r="L84" i="11"/>
  <c r="L83" i="11"/>
  <c r="L82" i="11"/>
  <c r="L81" i="11"/>
  <c r="L80" i="11"/>
  <c r="L76" i="11"/>
  <c r="L75" i="11"/>
  <c r="L74" i="11"/>
  <c r="L73" i="11"/>
  <c r="L72" i="11"/>
  <c r="L71" i="11"/>
  <c r="L70" i="11"/>
  <c r="L69" i="11"/>
  <c r="L68" i="11"/>
  <c r="L67" i="11"/>
  <c r="L66" i="11"/>
  <c r="L65" i="11"/>
  <c r="L64" i="11"/>
  <c r="L63" i="11"/>
  <c r="L62" i="11"/>
  <c r="L61" i="11"/>
  <c r="AM61" i="11" s="1"/>
  <c r="L60" i="11"/>
  <c r="L59" i="11"/>
  <c r="L58" i="11"/>
  <c r="L57" i="11"/>
  <c r="L56" i="11"/>
  <c r="L55" i="11"/>
  <c r="L54" i="11"/>
  <c r="L53" i="11"/>
  <c r="AQ53" i="11" s="1"/>
  <c r="L52" i="11"/>
  <c r="L51" i="11"/>
  <c r="L50" i="11"/>
  <c r="L49" i="11"/>
  <c r="L48" i="11"/>
  <c r="L47" i="11"/>
  <c r="AP47" i="11" s="1"/>
  <c r="L46" i="11"/>
  <c r="L45" i="11"/>
  <c r="L44" i="11"/>
  <c r="L43" i="11"/>
  <c r="L42" i="11"/>
  <c r="L41" i="11"/>
  <c r="AG31" i="14"/>
  <c r="AF31" i="14"/>
  <c r="AE31" i="14"/>
  <c r="AD31" i="14"/>
  <c r="AC31" i="14"/>
  <c r="AB31" i="14"/>
  <c r="Z31" i="14"/>
  <c r="Y31" i="14"/>
  <c r="W31" i="14"/>
  <c r="V31" i="14"/>
  <c r="U31" i="14"/>
  <c r="S31" i="14"/>
  <c r="Q31" i="14"/>
  <c r="P31" i="14"/>
  <c r="O31" i="14"/>
  <c r="N31" i="14"/>
  <c r="M31" i="14"/>
  <c r="L31" i="14"/>
  <c r="AG6" i="14"/>
  <c r="AF6" i="14"/>
  <c r="AE6" i="14"/>
  <c r="AD6" i="14"/>
  <c r="AC6" i="14"/>
  <c r="AB6" i="14"/>
  <c r="AA6" i="14"/>
  <c r="Z6" i="14"/>
  <c r="Y6" i="14"/>
  <c r="X6" i="14"/>
  <c r="W6" i="14"/>
  <c r="V6" i="14"/>
  <c r="U6" i="14"/>
  <c r="T6" i="14"/>
  <c r="S6" i="14"/>
  <c r="R6" i="14"/>
  <c r="Q6" i="14"/>
  <c r="P6" i="14"/>
  <c r="O6" i="14"/>
  <c r="N6" i="14"/>
  <c r="M6" i="14"/>
  <c r="L6" i="14"/>
  <c r="K6" i="14"/>
  <c r="J6" i="14"/>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G31" i="14"/>
  <c r="F31" i="14"/>
  <c r="E31"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AS40" i="11"/>
  <c r="AP40" i="11"/>
  <c r="AO40" i="11"/>
  <c r="AN40" i="11"/>
  <c r="AM40" i="11"/>
  <c r="AJ40" i="11"/>
  <c r="AI40" i="11"/>
  <c r="AG40" i="11"/>
  <c r="AF40" i="11"/>
  <c r="AE40" i="11"/>
  <c r="AD40" i="11"/>
  <c r="AC40" i="11"/>
  <c r="AB40" i="11"/>
  <c r="AA40" i="11"/>
  <c r="W40" i="11"/>
  <c r="V40" i="11"/>
  <c r="G16" i="14"/>
  <c r="F16" i="14"/>
  <c r="E16" i="14"/>
  <c r="G15" i="14"/>
  <c r="F15" i="14"/>
  <c r="E15" i="14"/>
  <c r="AQ33" i="11"/>
  <c r="AP33" i="11"/>
  <c r="AO33" i="11"/>
  <c r="AL33" i="11"/>
  <c r="AI33" i="11"/>
  <c r="AH33" i="11"/>
  <c r="AG33" i="11"/>
  <c r="AE33" i="11"/>
  <c r="AD33" i="11"/>
  <c r="Y33" i="11"/>
  <c r="T33" i="11"/>
  <c r="G14" i="14"/>
  <c r="F14" i="14"/>
  <c r="E14" i="14"/>
  <c r="G13" i="14"/>
  <c r="F13" i="14"/>
  <c r="E13" i="14"/>
  <c r="G12" i="14"/>
  <c r="F12" i="14"/>
  <c r="E12" i="14"/>
  <c r="G11" i="14"/>
  <c r="F11" i="14"/>
  <c r="E11" i="14"/>
  <c r="G10" i="14"/>
  <c r="F10" i="14"/>
  <c r="E10" i="14"/>
  <c r="G9" i="14"/>
  <c r="F9" i="14"/>
  <c r="E9" i="14"/>
  <c r="G8" i="14"/>
  <c r="F8" i="14"/>
  <c r="E8" i="14"/>
  <c r="G7" i="14"/>
  <c r="F7" i="14"/>
  <c r="E7" i="14"/>
  <c r="G6" i="14"/>
  <c r="F6" i="14"/>
  <c r="E6" i="14"/>
  <c r="B8" i="10"/>
  <c r="AO6" i="10"/>
  <c r="K2" i="10"/>
  <c r="E2" i="10"/>
  <c r="B2" i="10"/>
  <c r="D48" i="11"/>
  <c r="C48" i="11"/>
  <c r="B48" i="11"/>
  <c r="D47" i="11"/>
  <c r="C47" i="11"/>
  <c r="B47" i="11"/>
  <c r="B1" i="14"/>
  <c r="H1" i="14"/>
  <c r="B4" i="14"/>
  <c r="B3" i="14"/>
  <c r="B2" i="14"/>
  <c r="EH192" i="10"/>
  <c r="AR169" i="11"/>
  <c r="EF192" i="10"/>
  <c r="AQ169" i="11"/>
  <c r="EE192" i="10"/>
  <c r="AP169" i="11" s="1"/>
  <c r="ED192" i="10"/>
  <c r="AO169" i="11" s="1"/>
  <c r="EC192" i="10"/>
  <c r="AN169" i="11" s="1"/>
  <c r="EB192" i="10"/>
  <c r="AM169" i="11" s="1"/>
  <c r="EA192" i="10"/>
  <c r="AL169" i="11"/>
  <c r="DZ192" i="10"/>
  <c r="AK169" i="11"/>
  <c r="DY192" i="10"/>
  <c r="AJ169" i="11"/>
  <c r="DX192" i="10"/>
  <c r="AI169" i="11" s="1"/>
  <c r="DW192" i="10"/>
  <c r="AH169" i="11" s="1"/>
  <c r="DV192" i="10"/>
  <c r="AG169" i="11" s="1"/>
  <c r="DU192" i="10"/>
  <c r="AF169" i="11"/>
  <c r="DT192" i="10"/>
  <c r="AE169" i="11" s="1"/>
  <c r="DS192" i="10"/>
  <c r="AD169" i="11" s="1"/>
  <c r="DR192" i="10"/>
  <c r="AC169" i="11"/>
  <c r="DQ192" i="10"/>
  <c r="AB169" i="11" s="1"/>
  <c r="DP192" i="10"/>
  <c r="AA169" i="11" s="1"/>
  <c r="DO192" i="10"/>
  <c r="Z169" i="11" s="1"/>
  <c r="DN192" i="10"/>
  <c r="Y169" i="11" s="1"/>
  <c r="DM192" i="10"/>
  <c r="X169" i="11" s="1"/>
  <c r="DL192" i="10"/>
  <c r="W169" i="11" s="1"/>
  <c r="DK192" i="10"/>
  <c r="V169" i="11"/>
  <c r="DJ192" i="10"/>
  <c r="U169" i="11" s="1"/>
  <c r="DI192" i="10"/>
  <c r="T169" i="11"/>
  <c r="AH87" i="10"/>
  <c r="AG87" i="10"/>
  <c r="AF87" i="10"/>
  <c r="AE87" i="10"/>
  <c r="AD87" i="10"/>
  <c r="AC87" i="10"/>
  <c r="AB87" i="10"/>
  <c r="AA87" i="10"/>
  <c r="Z87" i="10"/>
  <c r="Y87" i="10"/>
  <c r="X87" i="10"/>
  <c r="W87" i="10"/>
  <c r="V87" i="10"/>
  <c r="U87" i="10"/>
  <c r="EH191" i="10"/>
  <c r="AR168" i="11" s="1"/>
  <c r="EF191" i="10"/>
  <c r="AQ168" i="11"/>
  <c r="EE191" i="10"/>
  <c r="AP168" i="11"/>
  <c r="ED191" i="10"/>
  <c r="AO168" i="11" s="1"/>
  <c r="EC191" i="10"/>
  <c r="AN168" i="11" s="1"/>
  <c r="EB191" i="10"/>
  <c r="AM168" i="11" s="1"/>
  <c r="EA191" i="10"/>
  <c r="AL168" i="11"/>
  <c r="DZ191" i="10"/>
  <c r="AK168" i="11" s="1"/>
  <c r="DY191" i="10"/>
  <c r="AJ168" i="11" s="1"/>
  <c r="DX191" i="10"/>
  <c r="AI168" i="11"/>
  <c r="DW191" i="10"/>
  <c r="AH168" i="11" s="1"/>
  <c r="DV191" i="10"/>
  <c r="AG168" i="11"/>
  <c r="DU191" i="10"/>
  <c r="AF168" i="11" s="1"/>
  <c r="DT191" i="10"/>
  <c r="AE168" i="11" s="1"/>
  <c r="DS191" i="10"/>
  <c r="AD168" i="11" s="1"/>
  <c r="DR191" i="10"/>
  <c r="AC168" i="11"/>
  <c r="DQ191" i="10"/>
  <c r="AB168" i="11" s="1"/>
  <c r="DP191" i="10"/>
  <c r="AA168" i="11"/>
  <c r="DO191" i="10"/>
  <c r="Z168" i="11"/>
  <c r="DN191" i="10"/>
  <c r="Y168" i="11" s="1"/>
  <c r="DM191" i="10"/>
  <c r="X168" i="11"/>
  <c r="DL191" i="10"/>
  <c r="W168" i="11" s="1"/>
  <c r="DK191" i="10"/>
  <c r="V168" i="11"/>
  <c r="DJ191" i="10"/>
  <c r="U168" i="11"/>
  <c r="DI191" i="10"/>
  <c r="T168" i="11" s="1"/>
  <c r="EH190" i="10"/>
  <c r="AR167" i="11"/>
  <c r="EF190" i="10"/>
  <c r="AQ167" i="11" s="1"/>
  <c r="EE190" i="10"/>
  <c r="AP167" i="11"/>
  <c r="ED190" i="10"/>
  <c r="AO167" i="11" s="1"/>
  <c r="EC190" i="10"/>
  <c r="AN167" i="11" s="1"/>
  <c r="EB190" i="10"/>
  <c r="AM167" i="11"/>
  <c r="EA190" i="10"/>
  <c r="AL167" i="11" s="1"/>
  <c r="DZ190" i="10"/>
  <c r="AK167" i="11" s="1"/>
  <c r="DY190" i="10"/>
  <c r="AJ167" i="11" s="1"/>
  <c r="DX190" i="10"/>
  <c r="AI167" i="11"/>
  <c r="DW190" i="10"/>
  <c r="AH167" i="11" s="1"/>
  <c r="DV190" i="10"/>
  <c r="AG167" i="11"/>
  <c r="DU190" i="10"/>
  <c r="AF167" i="11" s="1"/>
  <c r="DT190" i="10"/>
  <c r="AE167" i="11"/>
  <c r="DS190" i="10"/>
  <c r="AD167" i="11"/>
  <c r="DR190" i="10"/>
  <c r="AC167" i="11" s="1"/>
  <c r="DQ190" i="10"/>
  <c r="AB167" i="11" s="1"/>
  <c r="DP190" i="10"/>
  <c r="AA167" i="11" s="1"/>
  <c r="DO190" i="10"/>
  <c r="Z167" i="11" s="1"/>
  <c r="DN190" i="10"/>
  <c r="Y167" i="11"/>
  <c r="DM190" i="10"/>
  <c r="X167" i="11"/>
  <c r="DL190" i="10"/>
  <c r="W167" i="11" s="1"/>
  <c r="DK190" i="10"/>
  <c r="V167" i="11" s="1"/>
  <c r="DJ190" i="10"/>
  <c r="U167" i="11"/>
  <c r="DI190" i="10"/>
  <c r="T167" i="11" s="1"/>
  <c r="EH189" i="10"/>
  <c r="AR166" i="11" s="1"/>
  <c r="EF189" i="10"/>
  <c r="AQ166" i="11"/>
  <c r="EE189" i="10"/>
  <c r="AP166" i="11"/>
  <c r="ED189" i="10"/>
  <c r="AO166" i="11" s="1"/>
  <c r="EC189" i="10"/>
  <c r="AN166" i="11"/>
  <c r="EB189" i="10"/>
  <c r="AM166" i="11"/>
  <c r="EA189" i="10"/>
  <c r="AL166" i="11" s="1"/>
  <c r="DZ189" i="10"/>
  <c r="AK166" i="11"/>
  <c r="DY189" i="10"/>
  <c r="AJ166" i="11" s="1"/>
  <c r="DX189" i="10"/>
  <c r="AI166" i="11"/>
  <c r="DW189" i="10"/>
  <c r="AH166" i="11" s="1"/>
  <c r="DV189" i="10"/>
  <c r="AG166" i="11" s="1"/>
  <c r="DU189" i="10"/>
  <c r="AF166" i="11"/>
  <c r="DT189" i="10"/>
  <c r="AE166" i="11" s="1"/>
  <c r="DS189" i="10"/>
  <c r="AD166" i="11" s="1"/>
  <c r="DR189" i="10"/>
  <c r="AC166" i="11"/>
  <c r="DQ189" i="10"/>
  <c r="AB166" i="11" s="1"/>
  <c r="DP189" i="10"/>
  <c r="AA166" i="11"/>
  <c r="DO189" i="10"/>
  <c r="Z166" i="11"/>
  <c r="DN189" i="10"/>
  <c r="Y166" i="11" s="1"/>
  <c r="DM189" i="10"/>
  <c r="X166" i="11" s="1"/>
  <c r="DL189" i="10"/>
  <c r="W166" i="11"/>
  <c r="DK189" i="10"/>
  <c r="V166" i="11"/>
  <c r="DJ189" i="10"/>
  <c r="U166" i="11"/>
  <c r="DI189" i="10"/>
  <c r="T166" i="11" s="1"/>
  <c r="EH188" i="10"/>
  <c r="AR165" i="11"/>
  <c r="EF188" i="10"/>
  <c r="AQ165" i="11" s="1"/>
  <c r="EE188" i="10"/>
  <c r="AP165" i="11" s="1"/>
  <c r="ED188" i="10"/>
  <c r="AO165" i="11" s="1"/>
  <c r="EC188" i="10"/>
  <c r="AN165" i="11" s="1"/>
  <c r="EB188" i="10"/>
  <c r="AM165" i="11" s="1"/>
  <c r="EA188" i="10"/>
  <c r="AL165" i="11"/>
  <c r="DZ188" i="10"/>
  <c r="AK165" i="11"/>
  <c r="DY188" i="10"/>
  <c r="AJ165" i="11" s="1"/>
  <c r="DX188" i="10"/>
  <c r="AI165" i="11" s="1"/>
  <c r="DW188" i="10"/>
  <c r="AH165" i="11" s="1"/>
  <c r="DV188" i="10"/>
  <c r="AG165" i="11"/>
  <c r="DU188" i="10"/>
  <c r="AF165" i="11"/>
  <c r="DT188" i="10"/>
  <c r="AE165" i="11"/>
  <c r="DS188" i="10"/>
  <c r="AD165" i="11"/>
  <c r="DR188" i="10"/>
  <c r="AC165" i="11"/>
  <c r="DQ188" i="10"/>
  <c r="AB165" i="11" s="1"/>
  <c r="DP188" i="10"/>
  <c r="AA165" i="11" s="1"/>
  <c r="DO188" i="10"/>
  <c r="Z165" i="11"/>
  <c r="DN188" i="10"/>
  <c r="Y165" i="11" s="1"/>
  <c r="DM188" i="10"/>
  <c r="X165" i="11"/>
  <c r="DL188" i="10"/>
  <c r="W165" i="11"/>
  <c r="DK188" i="10"/>
  <c r="V165" i="11" s="1"/>
  <c r="DJ188" i="10"/>
  <c r="U165" i="11" s="1"/>
  <c r="DI188" i="10"/>
  <c r="T165" i="11"/>
  <c r="EH187" i="10"/>
  <c r="AR164" i="11" s="1"/>
  <c r="EF187" i="10"/>
  <c r="AQ164" i="11"/>
  <c r="EE187" i="10"/>
  <c r="AP164" i="11"/>
  <c r="ED187" i="10"/>
  <c r="AO164" i="11" s="1"/>
  <c r="EC187" i="10"/>
  <c r="AN164" i="11" s="1"/>
  <c r="EB187" i="10"/>
  <c r="AM164" i="11" s="1"/>
  <c r="EA187" i="10"/>
  <c r="AL164" i="11"/>
  <c r="DZ187" i="10"/>
  <c r="AK164" i="11"/>
  <c r="DY187" i="10"/>
  <c r="AJ164" i="11" s="1"/>
  <c r="DX187" i="10"/>
  <c r="AI164" i="11" s="1"/>
  <c r="DW187" i="10"/>
  <c r="AH164" i="11" s="1"/>
  <c r="DV187" i="10"/>
  <c r="AG164" i="11" s="1"/>
  <c r="DU187" i="10"/>
  <c r="AF164" i="11" s="1"/>
  <c r="DT187" i="10"/>
  <c r="AE164" i="11" s="1"/>
  <c r="DS187" i="10"/>
  <c r="AD164" i="11"/>
  <c r="DR187" i="10"/>
  <c r="AC164" i="11"/>
  <c r="DQ187" i="10"/>
  <c r="AB164" i="11" s="1"/>
  <c r="DP187" i="10"/>
  <c r="AA164" i="11"/>
  <c r="DO187" i="10"/>
  <c r="Z164" i="11" s="1"/>
  <c r="DN187" i="10"/>
  <c r="Y164" i="11" s="1"/>
  <c r="DM187" i="10"/>
  <c r="X164" i="11"/>
  <c r="DL187" i="10"/>
  <c r="W164" i="11"/>
  <c r="DK187" i="10"/>
  <c r="V164" i="11"/>
  <c r="DJ187" i="10"/>
  <c r="U164" i="11" s="1"/>
  <c r="DI187" i="10"/>
  <c r="T164" i="11" s="1"/>
  <c r="EH186" i="10"/>
  <c r="AR163" i="11"/>
  <c r="EF186" i="10"/>
  <c r="AQ163" i="11" s="1"/>
  <c r="EE186" i="10"/>
  <c r="AP163" i="11" s="1"/>
  <c r="ED186" i="10"/>
  <c r="AO163" i="11" s="1"/>
  <c r="EC186" i="10"/>
  <c r="AN163" i="11" s="1"/>
  <c r="EB186" i="10"/>
  <c r="AM163" i="11"/>
  <c r="EA186" i="10"/>
  <c r="AL163" i="11" s="1"/>
  <c r="DZ186" i="10"/>
  <c r="AK163" i="11"/>
  <c r="DY186" i="10"/>
  <c r="AJ163" i="11" s="1"/>
  <c r="DX186" i="10"/>
  <c r="AI163" i="11"/>
  <c r="DW186" i="10"/>
  <c r="AH163" i="11"/>
  <c r="DV186" i="10"/>
  <c r="AG163" i="11" s="1"/>
  <c r="DU186" i="10"/>
  <c r="AF163" i="11"/>
  <c r="DT186" i="10"/>
  <c r="AE163" i="11"/>
  <c r="DS186" i="10"/>
  <c r="AD163" i="11" s="1"/>
  <c r="DR186" i="10"/>
  <c r="AC163" i="11" s="1"/>
  <c r="DQ186" i="10"/>
  <c r="AB163" i="11"/>
  <c r="DP186" i="10"/>
  <c r="AA163" i="11"/>
  <c r="DO186" i="10"/>
  <c r="Z163" i="11"/>
  <c r="DN186" i="10"/>
  <c r="Y163" i="11" s="1"/>
  <c r="DM186" i="10"/>
  <c r="X163" i="11"/>
  <c r="DL186" i="10"/>
  <c r="W163" i="11" s="1"/>
  <c r="DK186" i="10"/>
  <c r="V163" i="11" s="1"/>
  <c r="DJ186" i="10"/>
  <c r="U163" i="11"/>
  <c r="DI186" i="10"/>
  <c r="T163" i="11"/>
  <c r="EH185" i="10"/>
  <c r="AR162" i="11" s="1"/>
  <c r="EF185" i="10"/>
  <c r="AQ162" i="11"/>
  <c r="EE185" i="10"/>
  <c r="AP162" i="11" s="1"/>
  <c r="ED185" i="10"/>
  <c r="AO162" i="11"/>
  <c r="EC185" i="10"/>
  <c r="AN162" i="11" s="1"/>
  <c r="EB185" i="10"/>
  <c r="AM162" i="11"/>
  <c r="EA185" i="10"/>
  <c r="AL162" i="11"/>
  <c r="DZ185" i="10"/>
  <c r="AK162" i="11" s="1"/>
  <c r="DY185" i="10"/>
  <c r="AJ162" i="11"/>
  <c r="DX185" i="10"/>
  <c r="AI162" i="11" s="1"/>
  <c r="DW185" i="10"/>
  <c r="AH162" i="11"/>
  <c r="DV185" i="10"/>
  <c r="AG162" i="11" s="1"/>
  <c r="DU185" i="10"/>
  <c r="AF162" i="11" s="1"/>
  <c r="DT185" i="10"/>
  <c r="AE162" i="11" s="1"/>
  <c r="DS185" i="10"/>
  <c r="AD162" i="11"/>
  <c r="DR185" i="10"/>
  <c r="AC162" i="11"/>
  <c r="DQ185" i="10"/>
  <c r="AB162" i="11"/>
  <c r="DP185" i="10"/>
  <c r="AA162" i="11"/>
  <c r="DO185" i="10"/>
  <c r="Z162" i="11" s="1"/>
  <c r="DN185" i="10"/>
  <c r="Y162" i="11"/>
  <c r="DM185" i="10"/>
  <c r="X162" i="11"/>
  <c r="DL185" i="10"/>
  <c r="W162" i="11"/>
  <c r="DK185" i="10"/>
  <c r="V162" i="11"/>
  <c r="DJ185" i="10"/>
  <c r="U162" i="11" s="1"/>
  <c r="DI185" i="10"/>
  <c r="T162" i="11" s="1"/>
  <c r="EH184" i="10"/>
  <c r="AR161" i="11" s="1"/>
  <c r="EF184" i="10"/>
  <c r="AQ161" i="11" s="1"/>
  <c r="EE184" i="10"/>
  <c r="AP161" i="11" s="1"/>
  <c r="ED184" i="10"/>
  <c r="AO161" i="11" s="1"/>
  <c r="EC184" i="10"/>
  <c r="AN161" i="11"/>
  <c r="EB184" i="10"/>
  <c r="AM161" i="11" s="1"/>
  <c r="EA184" i="10"/>
  <c r="AL161" i="11" s="1"/>
  <c r="DZ184" i="10"/>
  <c r="AK161" i="11" s="1"/>
  <c r="DY184" i="10"/>
  <c r="AJ161" i="11"/>
  <c r="DX184" i="10"/>
  <c r="AI161" i="11"/>
  <c r="DW184" i="10"/>
  <c r="AH161" i="11"/>
  <c r="DV184" i="10"/>
  <c r="AG161" i="11" s="1"/>
  <c r="DU184" i="10"/>
  <c r="AF161" i="11" s="1"/>
  <c r="DT184" i="10"/>
  <c r="AE161" i="11" s="1"/>
  <c r="DS184" i="10"/>
  <c r="AD161" i="11" s="1"/>
  <c r="DR184" i="10"/>
  <c r="AC161" i="11"/>
  <c r="DQ184" i="10"/>
  <c r="AB161" i="11"/>
  <c r="DP184" i="10"/>
  <c r="AA161" i="11" s="1"/>
  <c r="DO184" i="10"/>
  <c r="Z161" i="11" s="1"/>
  <c r="DN184" i="10"/>
  <c r="Y161" i="11" s="1"/>
  <c r="DM184" i="10"/>
  <c r="X161" i="11"/>
  <c r="DL184" i="10"/>
  <c r="W161" i="11" s="1"/>
  <c r="DK184" i="10"/>
  <c r="V161" i="11" s="1"/>
  <c r="DJ184" i="10"/>
  <c r="U161" i="11" s="1"/>
  <c r="DI184" i="10"/>
  <c r="T161" i="11"/>
  <c r="EH183" i="10"/>
  <c r="AR160" i="11"/>
  <c r="EF183" i="10"/>
  <c r="AQ160" i="11" s="1"/>
  <c r="EE183" i="10"/>
  <c r="AP160" i="11"/>
  <c r="ED183" i="10"/>
  <c r="AO160" i="11" s="1"/>
  <c r="EC183" i="10"/>
  <c r="AN160" i="11"/>
  <c r="EB183" i="10"/>
  <c r="AM160" i="11"/>
  <c r="EA183" i="10"/>
  <c r="AL160" i="11" s="1"/>
  <c r="DZ183" i="10"/>
  <c r="AK160" i="11" s="1"/>
  <c r="DY183" i="10"/>
  <c r="AJ160" i="11"/>
  <c r="DX183" i="10"/>
  <c r="AI160" i="11" s="1"/>
  <c r="DW183" i="10"/>
  <c r="AH160" i="11" s="1"/>
  <c r="DV183" i="10"/>
  <c r="AG160" i="11"/>
  <c r="DU183" i="10"/>
  <c r="AF160" i="11" s="1"/>
  <c r="DT183" i="10"/>
  <c r="AE160" i="11"/>
  <c r="DS183" i="10"/>
  <c r="AD160" i="11"/>
  <c r="DR183" i="10"/>
  <c r="AC160" i="11"/>
  <c r="DQ183" i="10"/>
  <c r="AB160" i="11"/>
  <c r="DP183" i="10"/>
  <c r="AA160" i="11" s="1"/>
  <c r="DO183" i="10"/>
  <c r="Z160" i="11"/>
  <c r="DN183" i="10"/>
  <c r="Y160" i="11" s="1"/>
  <c r="DM183" i="10"/>
  <c r="X160" i="11" s="1"/>
  <c r="DL183" i="10"/>
  <c r="W160" i="11" s="1"/>
  <c r="DK183" i="10"/>
  <c r="V160" i="11" s="1"/>
  <c r="DJ183" i="10"/>
  <c r="U160" i="11" s="1"/>
  <c r="DI183" i="10"/>
  <c r="T160" i="11" s="1"/>
  <c r="EH182" i="10"/>
  <c r="AR159" i="11" s="1"/>
  <c r="EF182" i="10"/>
  <c r="AQ159" i="11"/>
  <c r="EE182" i="10"/>
  <c r="AP159" i="11"/>
  <c r="ED182" i="10"/>
  <c r="AO159" i="11" s="1"/>
  <c r="EC182" i="10"/>
  <c r="AN159" i="11" s="1"/>
  <c r="EB182" i="10"/>
  <c r="AM159" i="11"/>
  <c r="EA182" i="10"/>
  <c r="AL159" i="11" s="1"/>
  <c r="DZ182" i="10"/>
  <c r="AK159" i="11" s="1"/>
  <c r="DY182" i="10"/>
  <c r="AJ159" i="11" s="1"/>
  <c r="DX182" i="10"/>
  <c r="AI159" i="11"/>
  <c r="DW182" i="10"/>
  <c r="AH159" i="11"/>
  <c r="DV182" i="10"/>
  <c r="AG159" i="11"/>
  <c r="DU182" i="10"/>
  <c r="AF159" i="11" s="1"/>
  <c r="DT182" i="10"/>
  <c r="AE159" i="11" s="1"/>
  <c r="DS182" i="10"/>
  <c r="AD159" i="11"/>
  <c r="DR182" i="10"/>
  <c r="AC159" i="11"/>
  <c r="DQ182" i="10"/>
  <c r="AB159" i="11" s="1"/>
  <c r="DP182" i="10"/>
  <c r="AA159" i="11"/>
  <c r="DO182" i="10"/>
  <c r="Z159" i="11"/>
  <c r="DN182" i="10"/>
  <c r="Y159" i="11"/>
  <c r="DM182" i="10"/>
  <c r="X159" i="11" s="1"/>
  <c r="DL182" i="10"/>
  <c r="W159" i="11" s="1"/>
  <c r="DK182" i="10"/>
  <c r="V159" i="11"/>
  <c r="DJ182" i="10"/>
  <c r="U159" i="11" s="1"/>
  <c r="DI182" i="10"/>
  <c r="T159" i="11"/>
  <c r="EH181" i="10"/>
  <c r="AR158" i="11"/>
  <c r="EF181" i="10"/>
  <c r="AQ158" i="11" s="1"/>
  <c r="EE181" i="10"/>
  <c r="AP158" i="11" s="1"/>
  <c r="ED181" i="10"/>
  <c r="AO158" i="11"/>
  <c r="EC181" i="10"/>
  <c r="AN158" i="11" s="1"/>
  <c r="EB181" i="10"/>
  <c r="AM158" i="11"/>
  <c r="EA181" i="10"/>
  <c r="AL158" i="11" s="1"/>
  <c r="DZ181" i="10"/>
  <c r="AK158" i="11"/>
  <c r="DY181" i="10"/>
  <c r="AJ158" i="11"/>
  <c r="DX181" i="10"/>
  <c r="AI158" i="11" s="1"/>
  <c r="DW181" i="10"/>
  <c r="AH158" i="11" s="1"/>
  <c r="DV181" i="10"/>
  <c r="AG158" i="11"/>
  <c r="DU181" i="10"/>
  <c r="AF158" i="11"/>
  <c r="DT181" i="10"/>
  <c r="AE158" i="11" s="1"/>
  <c r="DS181" i="10"/>
  <c r="AD158" i="11" s="1"/>
  <c r="DR181" i="10"/>
  <c r="AC158" i="11"/>
  <c r="DQ181" i="10"/>
  <c r="AB158" i="11" s="1"/>
  <c r="DP181" i="10"/>
  <c r="AA158" i="11" s="1"/>
  <c r="DO181" i="10"/>
  <c r="Z158" i="11"/>
  <c r="DN181" i="10"/>
  <c r="Y158" i="11"/>
  <c r="DM181" i="10"/>
  <c r="X158" i="11"/>
  <c r="DL181" i="10"/>
  <c r="W158" i="11" s="1"/>
  <c r="DK181" i="10"/>
  <c r="V158" i="11"/>
  <c r="DJ181" i="10"/>
  <c r="U158" i="11" s="1"/>
  <c r="DI181" i="10"/>
  <c r="T158" i="11"/>
  <c r="EH180" i="10"/>
  <c r="AR157" i="11" s="1"/>
  <c r="EF180" i="10"/>
  <c r="AQ157" i="11"/>
  <c r="EE180" i="10"/>
  <c r="AP157" i="11" s="1"/>
  <c r="ED180" i="10"/>
  <c r="AO157" i="11"/>
  <c r="EC180" i="10"/>
  <c r="AN157" i="11" s="1"/>
  <c r="EB180" i="10"/>
  <c r="AM157" i="11" s="1"/>
  <c r="EA180" i="10"/>
  <c r="AL157" i="11" s="1"/>
  <c r="DZ180" i="10"/>
  <c r="AK157" i="11"/>
  <c r="DY180" i="10"/>
  <c r="AJ157" i="11"/>
  <c r="DX180" i="10"/>
  <c r="AI157" i="11"/>
  <c r="DW180" i="10"/>
  <c r="AH157" i="11"/>
  <c r="DV180" i="10"/>
  <c r="AG157" i="11"/>
  <c r="DU180" i="10"/>
  <c r="AF157" i="11" s="1"/>
  <c r="DT180" i="10"/>
  <c r="AE157" i="11"/>
  <c r="DS180" i="10"/>
  <c r="AD157" i="11"/>
  <c r="DR180" i="10"/>
  <c r="AC157" i="11" s="1"/>
  <c r="DQ180" i="10"/>
  <c r="AB157" i="11"/>
  <c r="DP180" i="10"/>
  <c r="AA157" i="11"/>
  <c r="DO180" i="10"/>
  <c r="Z157" i="11"/>
  <c r="DN180" i="10"/>
  <c r="Y157" i="11" s="1"/>
  <c r="DM180" i="10"/>
  <c r="X157" i="11" s="1"/>
  <c r="DL180" i="10"/>
  <c r="W157" i="11"/>
  <c r="DK180" i="10"/>
  <c r="V157" i="11" s="1"/>
  <c r="DJ180" i="10"/>
  <c r="U157" i="11"/>
  <c r="DI180" i="10"/>
  <c r="T157" i="11"/>
  <c r="EH179" i="10"/>
  <c r="AR156" i="11"/>
  <c r="EF179" i="10"/>
  <c r="AQ156" i="11" s="1"/>
  <c r="EE179" i="10"/>
  <c r="AP156" i="11"/>
  <c r="ED179" i="10"/>
  <c r="AO156" i="11" s="1"/>
  <c r="EC179" i="10"/>
  <c r="AN156" i="11"/>
  <c r="EB179" i="10"/>
  <c r="AM156" i="11" s="1"/>
  <c r="EA179" i="10"/>
  <c r="AL156" i="11" s="1"/>
  <c r="DZ179" i="10"/>
  <c r="AK156" i="11" s="1"/>
  <c r="DY179" i="10"/>
  <c r="AJ156" i="11" s="1"/>
  <c r="DX179" i="10"/>
  <c r="AI156" i="11" s="1"/>
  <c r="DW179" i="10"/>
  <c r="AH156" i="11"/>
  <c r="DV179" i="10"/>
  <c r="AG156" i="11" s="1"/>
  <c r="DU179" i="10"/>
  <c r="AF156" i="11"/>
  <c r="DT179" i="10"/>
  <c r="AE156" i="11"/>
  <c r="DS179" i="10"/>
  <c r="AD156" i="11"/>
  <c r="DR179" i="10"/>
  <c r="AC156" i="11" s="1"/>
  <c r="DQ179" i="10"/>
  <c r="AB156" i="11" s="1"/>
  <c r="DP179" i="10"/>
  <c r="AA156" i="11" s="1"/>
  <c r="DO179" i="10"/>
  <c r="Z156" i="11" s="1"/>
  <c r="DN179" i="10"/>
  <c r="Y156" i="11"/>
  <c r="DM179" i="10"/>
  <c r="X156" i="11" s="1"/>
  <c r="DL179" i="10"/>
  <c r="W156" i="11"/>
  <c r="DK179" i="10"/>
  <c r="V156" i="11" s="1"/>
  <c r="DJ179" i="10"/>
  <c r="U156" i="11" s="1"/>
  <c r="DI179" i="10"/>
  <c r="T156" i="11"/>
  <c r="EH178" i="10"/>
  <c r="AR155" i="11"/>
  <c r="EF178" i="10"/>
  <c r="AQ155" i="11" s="1"/>
  <c r="EE178" i="10"/>
  <c r="AP155" i="11"/>
  <c r="ED178" i="10"/>
  <c r="AO155" i="11"/>
  <c r="EC178" i="10"/>
  <c r="AN155" i="11" s="1"/>
  <c r="EB178" i="10"/>
  <c r="AM155" i="11"/>
  <c r="EA178" i="10"/>
  <c r="AL155" i="11" s="1"/>
  <c r="DZ178" i="10"/>
  <c r="AK155" i="11"/>
  <c r="DY178" i="10"/>
  <c r="AJ155" i="11" s="1"/>
  <c r="DX178" i="10"/>
  <c r="AI155" i="11" s="1"/>
  <c r="DW178" i="10"/>
  <c r="AH155" i="11" s="1"/>
  <c r="DV178" i="10"/>
  <c r="AG155" i="11" s="1"/>
  <c r="DU178" i="10"/>
  <c r="AF155" i="11"/>
  <c r="DT178" i="10"/>
  <c r="AE155" i="11"/>
  <c r="DS178" i="10"/>
  <c r="AD155" i="11" s="1"/>
  <c r="DR178" i="10"/>
  <c r="AC155" i="11"/>
  <c r="DQ178" i="10"/>
  <c r="AB155" i="11"/>
  <c r="DP178" i="10"/>
  <c r="AA155" i="11" s="1"/>
  <c r="DO178" i="10"/>
  <c r="Z155" i="11" s="1"/>
  <c r="DN178" i="10"/>
  <c r="Y155" i="11"/>
  <c r="DM178" i="10"/>
  <c r="X155" i="11" s="1"/>
  <c r="DL178" i="10"/>
  <c r="W155" i="11"/>
  <c r="DK178" i="10"/>
  <c r="V155" i="11"/>
  <c r="DJ178" i="10"/>
  <c r="U155" i="11" s="1"/>
  <c r="DI178" i="10"/>
  <c r="T155" i="11" s="1"/>
  <c r="EH177" i="10"/>
  <c r="AR154" i="11" s="1"/>
  <c r="EF177" i="10"/>
  <c r="AQ154" i="11"/>
  <c r="EE177" i="10"/>
  <c r="AP154" i="11"/>
  <c r="ED177" i="10"/>
  <c r="AO154" i="11"/>
  <c r="EC177" i="10"/>
  <c r="AN154" i="11"/>
  <c r="EB177" i="10"/>
  <c r="AM154" i="11" s="1"/>
  <c r="EA177" i="10"/>
  <c r="AL154" i="11" s="1"/>
  <c r="DZ177" i="10"/>
  <c r="AK154" i="11" s="1"/>
  <c r="DY177" i="10"/>
  <c r="AJ154" i="11" s="1"/>
  <c r="DX177" i="10"/>
  <c r="AI154" i="11"/>
  <c r="DW177" i="10"/>
  <c r="AH154" i="11"/>
  <c r="DV177" i="10"/>
  <c r="AG154" i="11"/>
  <c r="DU177" i="10"/>
  <c r="AF154" i="11"/>
  <c r="DT177" i="10"/>
  <c r="AE154" i="11"/>
  <c r="DS177" i="10"/>
  <c r="AD154" i="11" s="1"/>
  <c r="DR177" i="10"/>
  <c r="AC154" i="11" s="1"/>
  <c r="DQ177" i="10"/>
  <c r="AB154" i="11"/>
  <c r="DP177" i="10"/>
  <c r="AA154" i="11"/>
  <c r="DO177" i="10"/>
  <c r="Z154" i="11" s="1"/>
  <c r="DN177" i="10"/>
  <c r="Y154" i="11"/>
  <c r="DM177" i="10"/>
  <c r="X154" i="11" s="1"/>
  <c r="DL177" i="10"/>
  <c r="W154" i="11" s="1"/>
  <c r="DK177" i="10"/>
  <c r="V154" i="11"/>
  <c r="DJ177" i="10"/>
  <c r="U154" i="11" s="1"/>
  <c r="DI177" i="10"/>
  <c r="T154" i="11"/>
  <c r="EH176" i="10"/>
  <c r="AR153" i="11" s="1"/>
  <c r="EF176" i="10"/>
  <c r="AQ153" i="11" s="1"/>
  <c r="EE176" i="10"/>
  <c r="AP153" i="11"/>
  <c r="ED176" i="10"/>
  <c r="AO153" i="11" s="1"/>
  <c r="EC176" i="10"/>
  <c r="AN153" i="11" s="1"/>
  <c r="EB176" i="10"/>
  <c r="AM153" i="11"/>
  <c r="EA176" i="10"/>
  <c r="AL153" i="11"/>
  <c r="DZ176" i="10"/>
  <c r="AK153" i="11"/>
  <c r="DY176" i="10"/>
  <c r="AJ153" i="11" s="1"/>
  <c r="DX176" i="10"/>
  <c r="AI153" i="11"/>
  <c r="DW176" i="10"/>
  <c r="AH153" i="11" s="1"/>
  <c r="DV176" i="10"/>
  <c r="AG153" i="11"/>
  <c r="DU176" i="10"/>
  <c r="AF153" i="11"/>
  <c r="DT176" i="10"/>
  <c r="AE153" i="11" s="1"/>
  <c r="DS176" i="10"/>
  <c r="AD153" i="11" s="1"/>
  <c r="DR176" i="10"/>
  <c r="AC153" i="11" s="1"/>
  <c r="DQ176" i="10"/>
  <c r="AB153" i="11"/>
  <c r="DP176" i="10"/>
  <c r="AA153" i="11" s="1"/>
  <c r="DO176" i="10"/>
  <c r="Z153" i="11" s="1"/>
  <c r="DN176" i="10"/>
  <c r="Y153" i="11"/>
  <c r="DM176" i="10"/>
  <c r="X153" i="11"/>
  <c r="DL176" i="10"/>
  <c r="W153" i="11"/>
  <c r="DK176" i="10"/>
  <c r="V153" i="11"/>
  <c r="DJ176" i="10"/>
  <c r="U153" i="11"/>
  <c r="DI176" i="10"/>
  <c r="T153" i="11" s="1"/>
  <c r="EH175" i="10"/>
  <c r="AR152" i="11"/>
  <c r="EF175" i="10"/>
  <c r="AQ152" i="11"/>
  <c r="EE175" i="10"/>
  <c r="AP152" i="11"/>
  <c r="ED175" i="10"/>
  <c r="AO152" i="11" s="1"/>
  <c r="EC175" i="10"/>
  <c r="AN152" i="11" s="1"/>
  <c r="EB175" i="10"/>
  <c r="AM152" i="11"/>
  <c r="EA175" i="10"/>
  <c r="AL152" i="11" s="1"/>
  <c r="DZ175" i="10"/>
  <c r="AK152" i="11"/>
  <c r="DY175" i="10"/>
  <c r="AJ152" i="11"/>
  <c r="DX175" i="10"/>
  <c r="AI152" i="11"/>
  <c r="DW175" i="10"/>
  <c r="AH152" i="11"/>
  <c r="DV175" i="10"/>
  <c r="AG152" i="11"/>
  <c r="DU175" i="10"/>
  <c r="AF152" i="11" s="1"/>
  <c r="DT175" i="10"/>
  <c r="AE152" i="11" s="1"/>
  <c r="DS175" i="10"/>
  <c r="AD152" i="11" s="1"/>
  <c r="DR175" i="10"/>
  <c r="AC152" i="11" s="1"/>
  <c r="DQ175" i="10"/>
  <c r="AB152" i="11"/>
  <c r="DP175" i="10"/>
  <c r="AA152" i="11" s="1"/>
  <c r="DO175" i="10"/>
  <c r="Z152" i="11" s="1"/>
  <c r="DN175" i="10"/>
  <c r="Y152" i="11"/>
  <c r="DM175" i="10"/>
  <c r="X152" i="11" s="1"/>
  <c r="DL175" i="10"/>
  <c r="W152" i="11"/>
  <c r="DK175" i="10"/>
  <c r="V152" i="11" s="1"/>
  <c r="DJ175" i="10"/>
  <c r="U152" i="11"/>
  <c r="DI175" i="10"/>
  <c r="T152" i="11"/>
  <c r="EH174" i="10"/>
  <c r="AR151" i="11" s="1"/>
  <c r="EF174" i="10"/>
  <c r="AQ151" i="11"/>
  <c r="EE174" i="10"/>
  <c r="AP151" i="11" s="1"/>
  <c r="ED174" i="10"/>
  <c r="AO151" i="11"/>
  <c r="EC174" i="10"/>
  <c r="AN151" i="11"/>
  <c r="EB174" i="10"/>
  <c r="AM151" i="11" s="1"/>
  <c r="EA174" i="10"/>
  <c r="AL151" i="11"/>
  <c r="DZ174" i="10"/>
  <c r="AK151" i="11" s="1"/>
  <c r="DY174" i="10"/>
  <c r="AJ151" i="11" s="1"/>
  <c r="DX174" i="10"/>
  <c r="AI151" i="11"/>
  <c r="DW174" i="10"/>
  <c r="AH151" i="11" s="1"/>
  <c r="DV174" i="10"/>
  <c r="AG151" i="11"/>
  <c r="DU174" i="10"/>
  <c r="AF151" i="11"/>
  <c r="DT174" i="10"/>
  <c r="AE151" i="11"/>
  <c r="DS174" i="10"/>
  <c r="AD151" i="11" s="1"/>
  <c r="DR174" i="10"/>
  <c r="AC151" i="11"/>
  <c r="DQ174" i="10"/>
  <c r="AB151" i="11" s="1"/>
  <c r="DP174" i="10"/>
  <c r="AA151" i="11"/>
  <c r="DO174" i="10"/>
  <c r="Z151" i="11"/>
  <c r="DN174" i="10"/>
  <c r="Y151" i="11"/>
  <c r="DM174" i="10"/>
  <c r="X151" i="11" s="1"/>
  <c r="DL174" i="10"/>
  <c r="W151" i="11" s="1"/>
  <c r="DK174" i="10"/>
  <c r="V151" i="11" s="1"/>
  <c r="DJ174" i="10"/>
  <c r="U151" i="11"/>
  <c r="DI174" i="10"/>
  <c r="T151" i="11"/>
  <c r="EH173" i="10"/>
  <c r="AR150" i="11" s="1"/>
  <c r="EF173" i="10"/>
  <c r="AQ150" i="11"/>
  <c r="EE173" i="10"/>
  <c r="AP150" i="11" s="1"/>
  <c r="ED173" i="10"/>
  <c r="AO150" i="11" s="1"/>
  <c r="EC173" i="10"/>
  <c r="AN150" i="11" s="1"/>
  <c r="EB173" i="10"/>
  <c r="AM150" i="11" s="1"/>
  <c r="EA173" i="10"/>
  <c r="AL150" i="11" s="1"/>
  <c r="DZ173" i="10"/>
  <c r="AK150" i="11"/>
  <c r="DY173" i="10"/>
  <c r="AJ150" i="11"/>
  <c r="DX173" i="10"/>
  <c r="AI150" i="11" s="1"/>
  <c r="DW173" i="10"/>
  <c r="AH150" i="11" s="1"/>
  <c r="DV173" i="10"/>
  <c r="AG150" i="11"/>
  <c r="DU173" i="10"/>
  <c r="AF150" i="11" s="1"/>
  <c r="DT173" i="10"/>
  <c r="AE150" i="11"/>
  <c r="DS173" i="10"/>
  <c r="AD150" i="11" s="1"/>
  <c r="DR173" i="10"/>
  <c r="AC150" i="11" s="1"/>
  <c r="DQ173" i="10"/>
  <c r="AB150" i="11"/>
  <c r="DP173" i="10"/>
  <c r="AA150" i="11" s="1"/>
  <c r="DO173" i="10"/>
  <c r="Z150" i="11" s="1"/>
  <c r="DN173" i="10"/>
  <c r="Y150" i="11" s="1"/>
  <c r="DM173" i="10"/>
  <c r="X150" i="11"/>
  <c r="DL173" i="10"/>
  <c r="W150" i="11" s="1"/>
  <c r="DK173" i="10"/>
  <c r="V150" i="11"/>
  <c r="DJ173" i="10"/>
  <c r="U150" i="11"/>
  <c r="DI173" i="10"/>
  <c r="T150" i="11" s="1"/>
  <c r="EH172" i="10"/>
  <c r="AR149" i="11"/>
  <c r="EF172" i="10"/>
  <c r="AQ149" i="11"/>
  <c r="EE172" i="10"/>
  <c r="AP149" i="11" s="1"/>
  <c r="ED172" i="10"/>
  <c r="AO149" i="11" s="1"/>
  <c r="EC172" i="10"/>
  <c r="AN149" i="11"/>
  <c r="EB172" i="10"/>
  <c r="AM149" i="11" s="1"/>
  <c r="EA172" i="10"/>
  <c r="AL149" i="11" s="1"/>
  <c r="DZ172" i="10"/>
  <c r="AK149" i="11" s="1"/>
  <c r="DY172" i="10"/>
  <c r="AJ149" i="11" s="1"/>
  <c r="DX172" i="10"/>
  <c r="AI149" i="11"/>
  <c r="DW172" i="10"/>
  <c r="AH149" i="11"/>
  <c r="DV172" i="10"/>
  <c r="AG149" i="11"/>
  <c r="DU172" i="10"/>
  <c r="AF149" i="11" s="1"/>
  <c r="DT172" i="10"/>
  <c r="AE149" i="11" s="1"/>
  <c r="DS172" i="10"/>
  <c r="AD149" i="11"/>
  <c r="DR172" i="10"/>
  <c r="AC149" i="11" s="1"/>
  <c r="DQ172" i="10"/>
  <c r="AB149" i="11"/>
  <c r="DP172" i="10"/>
  <c r="AA149" i="11"/>
  <c r="DO172" i="10"/>
  <c r="Z149" i="11"/>
  <c r="DN172" i="10"/>
  <c r="Y149" i="11" s="1"/>
  <c r="DM172" i="10"/>
  <c r="X149" i="11" s="1"/>
  <c r="DL172" i="10"/>
  <c r="W149" i="11"/>
  <c r="DK172" i="10"/>
  <c r="V149" i="11"/>
  <c r="DJ172" i="10"/>
  <c r="U149" i="11" s="1"/>
  <c r="DI172" i="10"/>
  <c r="T149" i="11"/>
  <c r="EH171" i="10"/>
  <c r="AR148" i="11" s="1"/>
  <c r="EF171" i="10"/>
  <c r="AQ148" i="11"/>
  <c r="EE171" i="10"/>
  <c r="AP148" i="11" s="1"/>
  <c r="ED171" i="10"/>
  <c r="AO148" i="11" s="1"/>
  <c r="EC171" i="10"/>
  <c r="AN148" i="11"/>
  <c r="EB171" i="10"/>
  <c r="AM148" i="11" s="1"/>
  <c r="EA171" i="10"/>
  <c r="AL148" i="11"/>
  <c r="DZ171" i="10"/>
  <c r="AK148" i="11"/>
  <c r="DY171" i="10"/>
  <c r="AJ148" i="11" s="1"/>
  <c r="DX171" i="10"/>
  <c r="AI148" i="11" s="1"/>
  <c r="DW171" i="10"/>
  <c r="AH148" i="11"/>
  <c r="DV171" i="10"/>
  <c r="AG148" i="11"/>
  <c r="DU171" i="10"/>
  <c r="AF148" i="11"/>
  <c r="DT171" i="10"/>
  <c r="AE148" i="11" s="1"/>
  <c r="DS171" i="10"/>
  <c r="AD148" i="11" s="1"/>
  <c r="DR171" i="10"/>
  <c r="AC148" i="11"/>
  <c r="DQ171" i="10"/>
  <c r="AB148" i="11" s="1"/>
  <c r="DP171" i="10"/>
  <c r="AA148" i="11" s="1"/>
  <c r="DO171" i="10"/>
  <c r="Z148" i="11" s="1"/>
  <c r="DN171" i="10"/>
  <c r="Y148" i="11" s="1"/>
  <c r="DM171" i="10"/>
  <c r="X148" i="11"/>
  <c r="DL171" i="10"/>
  <c r="W148" i="11"/>
  <c r="DK171" i="10"/>
  <c r="V148" i="11" s="1"/>
  <c r="DJ171" i="10"/>
  <c r="U148" i="11" s="1"/>
  <c r="DI171" i="10"/>
  <c r="T148" i="11"/>
  <c r="EH170" i="10"/>
  <c r="AR147" i="11"/>
  <c r="EF170" i="10"/>
  <c r="AQ147" i="11"/>
  <c r="EE170" i="10"/>
  <c r="AP147" i="11" s="1"/>
  <c r="ED170" i="10"/>
  <c r="AO147" i="11" s="1"/>
  <c r="EC170" i="10"/>
  <c r="AN147" i="11"/>
  <c r="EB170" i="10"/>
  <c r="AM147" i="11" s="1"/>
  <c r="EA170" i="10"/>
  <c r="AL147" i="11"/>
  <c r="DZ170" i="10"/>
  <c r="AK147" i="11"/>
  <c r="DY170" i="10"/>
  <c r="AJ147" i="11" s="1"/>
  <c r="DX170" i="10"/>
  <c r="AI147" i="11"/>
  <c r="DW170" i="10"/>
  <c r="AH147" i="11" s="1"/>
  <c r="DV170" i="10"/>
  <c r="AG147" i="11"/>
  <c r="DU170" i="10"/>
  <c r="AF147" i="11" s="1"/>
  <c r="DT170" i="10"/>
  <c r="AE147" i="11"/>
  <c r="DS170" i="10"/>
  <c r="AD147" i="11"/>
  <c r="DR170" i="10"/>
  <c r="AC147" i="11" s="1"/>
  <c r="DQ170" i="10"/>
  <c r="AB147" i="11"/>
  <c r="DP170" i="10"/>
  <c r="AA147" i="11" s="1"/>
  <c r="DO170" i="10"/>
  <c r="Z147" i="11" s="1"/>
  <c r="DN170" i="10"/>
  <c r="Y147" i="11" s="1"/>
  <c r="DM170" i="10"/>
  <c r="X147" i="11"/>
  <c r="DL170" i="10"/>
  <c r="W147" i="11" s="1"/>
  <c r="DK170" i="10"/>
  <c r="V147" i="11"/>
  <c r="DJ170" i="10"/>
  <c r="U147" i="11" s="1"/>
  <c r="DI170" i="10"/>
  <c r="T147" i="11"/>
  <c r="EH169" i="10"/>
  <c r="AR146" i="11"/>
  <c r="EF169" i="10"/>
  <c r="AQ146" i="11" s="1"/>
  <c r="EE169" i="10"/>
  <c r="AP146" i="11" s="1"/>
  <c r="ED169" i="10"/>
  <c r="AO146" i="11"/>
  <c r="EC169" i="10"/>
  <c r="AN146" i="11"/>
  <c r="EB169" i="10"/>
  <c r="AM146" i="11"/>
  <c r="EA169" i="10"/>
  <c r="AL146" i="11"/>
  <c r="DZ169" i="10"/>
  <c r="AK146" i="11"/>
  <c r="DY169" i="10"/>
  <c r="AJ146" i="11" s="1"/>
  <c r="DX169" i="10"/>
  <c r="AI146" i="11"/>
  <c r="DW169" i="10"/>
  <c r="AH146" i="11"/>
  <c r="DV169" i="10"/>
  <c r="AG146" i="11"/>
  <c r="DU169" i="10"/>
  <c r="AF146" i="11" s="1"/>
  <c r="DT169" i="10"/>
  <c r="AE146" i="11" s="1"/>
  <c r="DS169" i="10"/>
  <c r="AD146" i="11"/>
  <c r="DR169" i="10"/>
  <c r="AC146" i="11" s="1"/>
  <c r="DQ169" i="10"/>
  <c r="AB146" i="11" s="1"/>
  <c r="DP169" i="10"/>
  <c r="AA146" i="11"/>
  <c r="DO169" i="10"/>
  <c r="Z146" i="11" s="1"/>
  <c r="DN169" i="10"/>
  <c r="Y146" i="11"/>
  <c r="DM169" i="10"/>
  <c r="X146" i="11"/>
  <c r="DL169" i="10"/>
  <c r="W146" i="11"/>
  <c r="DK169" i="10"/>
  <c r="V146" i="11" s="1"/>
  <c r="DJ169" i="10"/>
  <c r="U146" i="11"/>
  <c r="DI169" i="10"/>
  <c r="T146" i="11"/>
  <c r="EH168" i="10"/>
  <c r="AR145" i="11" s="1"/>
  <c r="EF168" i="10"/>
  <c r="AQ145" i="11"/>
  <c r="EE168" i="10"/>
  <c r="AP145" i="11"/>
  <c r="ED168" i="10"/>
  <c r="AO145" i="11" s="1"/>
  <c r="EC168" i="10"/>
  <c r="AN145" i="11" s="1"/>
  <c r="EB168" i="10"/>
  <c r="AM145" i="11"/>
  <c r="EA168" i="10"/>
  <c r="AL145" i="11" s="1"/>
  <c r="DZ168" i="10"/>
  <c r="AK145" i="11"/>
  <c r="DY168" i="10"/>
  <c r="AJ145" i="11" s="1"/>
  <c r="DX168" i="10"/>
  <c r="AI145" i="11" s="1"/>
  <c r="DW168" i="10"/>
  <c r="AH145" i="11"/>
  <c r="DV168" i="10"/>
  <c r="AG145" i="11" s="1"/>
  <c r="DU168" i="10"/>
  <c r="AF145" i="11" s="1"/>
  <c r="DT168" i="10"/>
  <c r="AE145" i="11"/>
  <c r="DS168" i="10"/>
  <c r="AD145" i="11"/>
  <c r="DR168" i="10"/>
  <c r="AC145" i="11" s="1"/>
  <c r="DQ168" i="10"/>
  <c r="AB145" i="11" s="1"/>
  <c r="DP168" i="10"/>
  <c r="AA145" i="11"/>
  <c r="DO168" i="10"/>
  <c r="Z145" i="11" s="1"/>
  <c r="DN168" i="10"/>
  <c r="Y145" i="11"/>
  <c r="DM168" i="10"/>
  <c r="X145" i="11"/>
  <c r="DL168" i="10"/>
  <c r="W145" i="11" s="1"/>
  <c r="DK168" i="10"/>
  <c r="V145" i="11"/>
  <c r="DJ168" i="10"/>
  <c r="U145" i="11"/>
  <c r="DI168" i="10"/>
  <c r="T145" i="11" s="1"/>
  <c r="EH167" i="10"/>
  <c r="AR144" i="11" s="1"/>
  <c r="EF167" i="10"/>
  <c r="AQ144" i="11" s="1"/>
  <c r="EE167" i="10"/>
  <c r="AP144" i="11"/>
  <c r="ED167" i="10"/>
  <c r="AO144" i="11" s="1"/>
  <c r="EC167" i="10"/>
  <c r="AN144" i="11"/>
  <c r="EB167" i="10"/>
  <c r="AM144" i="11" s="1"/>
  <c r="EA167" i="10"/>
  <c r="AL144" i="11"/>
  <c r="DZ167" i="10"/>
  <c r="AK144" i="11" s="1"/>
  <c r="DY167" i="10"/>
  <c r="AJ144" i="11" s="1"/>
  <c r="DX167" i="10"/>
  <c r="AI144" i="11"/>
  <c r="DW167" i="10"/>
  <c r="AH144" i="11" s="1"/>
  <c r="DV167" i="10"/>
  <c r="AG144" i="11" s="1"/>
  <c r="DU167" i="10"/>
  <c r="AF144" i="11"/>
  <c r="DT167" i="10"/>
  <c r="AE144" i="11"/>
  <c r="DS167" i="10"/>
  <c r="AD144" i="11" s="1"/>
  <c r="DR167" i="10"/>
  <c r="AC144" i="11"/>
  <c r="DQ167" i="10"/>
  <c r="AB144" i="11" s="1"/>
  <c r="DP167" i="10"/>
  <c r="AA144" i="11"/>
  <c r="DO167" i="10"/>
  <c r="Z144" i="11" s="1"/>
  <c r="DN167" i="10"/>
  <c r="Y144" i="11"/>
  <c r="DM167" i="10"/>
  <c r="X144" i="11"/>
  <c r="DL167" i="10"/>
  <c r="W144" i="11" s="1"/>
  <c r="DK167" i="10"/>
  <c r="V144" i="11" s="1"/>
  <c r="DJ167" i="10"/>
  <c r="U144" i="11"/>
  <c r="DI167" i="10"/>
  <c r="T144" i="11"/>
  <c r="EH166" i="10"/>
  <c r="AR143" i="11"/>
  <c r="EF166" i="10"/>
  <c r="AQ143" i="11" s="1"/>
  <c r="EE166" i="10"/>
  <c r="AP143" i="11" s="1"/>
  <c r="ED166" i="10"/>
  <c r="AO143" i="11" s="1"/>
  <c r="EC166" i="10"/>
  <c r="AN143" i="11"/>
  <c r="EB166" i="10"/>
  <c r="AM143" i="11"/>
  <c r="EA166" i="10"/>
  <c r="AL143" i="11" s="1"/>
  <c r="DZ166" i="10"/>
  <c r="AK143" i="11" s="1"/>
  <c r="DY166" i="10"/>
  <c r="AJ143" i="11"/>
  <c r="DX166" i="10"/>
  <c r="AI143" i="11"/>
  <c r="DW166" i="10"/>
  <c r="AH143" i="11" s="1"/>
  <c r="DV166" i="10"/>
  <c r="AG143" i="11"/>
  <c r="DU166" i="10"/>
  <c r="AF143" i="11"/>
  <c r="DT166" i="10"/>
  <c r="AE143" i="11"/>
  <c r="DS166" i="10"/>
  <c r="AD143" i="11"/>
  <c r="DR166" i="10"/>
  <c r="AC143" i="11" s="1"/>
  <c r="DQ166" i="10"/>
  <c r="AB143" i="11" s="1"/>
  <c r="DP166" i="10"/>
  <c r="AA143" i="11" s="1"/>
  <c r="DO166" i="10"/>
  <c r="Z143" i="11"/>
  <c r="DN166" i="10"/>
  <c r="Y143" i="11"/>
  <c r="DM166" i="10"/>
  <c r="X143" i="11"/>
  <c r="DL166" i="10"/>
  <c r="W143" i="11" s="1"/>
  <c r="DK166" i="10"/>
  <c r="V143" i="11"/>
  <c r="DJ166" i="10"/>
  <c r="U143" i="11" s="1"/>
  <c r="DI166" i="10"/>
  <c r="T143" i="11" s="1"/>
  <c r="EH165" i="10"/>
  <c r="AR142" i="11"/>
  <c r="EF165" i="10"/>
  <c r="AQ142" i="11"/>
  <c r="EE165" i="10"/>
  <c r="AP142" i="11"/>
  <c r="ED165" i="10"/>
  <c r="AO142" i="11" s="1"/>
  <c r="EC165" i="10"/>
  <c r="AN142" i="11"/>
  <c r="EB165" i="10"/>
  <c r="AM142" i="11"/>
  <c r="EA165" i="10"/>
  <c r="AL142" i="11" s="1"/>
  <c r="DZ165" i="10"/>
  <c r="AK142" i="11"/>
  <c r="DY165" i="10"/>
  <c r="AJ142" i="11"/>
  <c r="DX165" i="10"/>
  <c r="AI142" i="11" s="1"/>
  <c r="DW165" i="10"/>
  <c r="AH142" i="11"/>
  <c r="DV165" i="10"/>
  <c r="AG142" i="11" s="1"/>
  <c r="DU165" i="10"/>
  <c r="AF142" i="11"/>
  <c r="DT165" i="10"/>
  <c r="AE142" i="11" s="1"/>
  <c r="DS165" i="10"/>
  <c r="AD142" i="11" s="1"/>
  <c r="DR165" i="10"/>
  <c r="AC142" i="11" s="1"/>
  <c r="DQ165" i="10"/>
  <c r="AB142" i="11" s="1"/>
  <c r="DP165" i="10"/>
  <c r="AA142" i="11"/>
  <c r="DO165" i="10"/>
  <c r="Z142" i="11"/>
  <c r="DN165" i="10"/>
  <c r="Y142" i="11"/>
  <c r="DM165" i="10"/>
  <c r="X142" i="11" s="1"/>
  <c r="DL165" i="10"/>
  <c r="W142" i="11"/>
  <c r="DK165" i="10"/>
  <c r="V142" i="11"/>
  <c r="DJ165" i="10"/>
  <c r="U142" i="11"/>
  <c r="DI165" i="10"/>
  <c r="T142" i="11"/>
  <c r="EH164" i="10"/>
  <c r="AR141" i="11" s="1"/>
  <c r="EF164" i="10"/>
  <c r="AQ141" i="11" s="1"/>
  <c r="EE164" i="10"/>
  <c r="AP141" i="11" s="1"/>
  <c r="ED164" i="10"/>
  <c r="AO141" i="11"/>
  <c r="EC164" i="10"/>
  <c r="AN141" i="11" s="1"/>
  <c r="EB164" i="10"/>
  <c r="AM141" i="11"/>
  <c r="EA164" i="10"/>
  <c r="AL141" i="11" s="1"/>
  <c r="DZ164" i="10"/>
  <c r="AK141" i="11"/>
  <c r="DY164" i="10"/>
  <c r="AJ141" i="11" s="1"/>
  <c r="DX164" i="10"/>
  <c r="AI141" i="11" s="1"/>
  <c r="DW164" i="10"/>
  <c r="AH141" i="11"/>
  <c r="DV164" i="10"/>
  <c r="AG141" i="11" s="1"/>
  <c r="DU164" i="10"/>
  <c r="AF141" i="11"/>
  <c r="DT164" i="10"/>
  <c r="AE141" i="11" s="1"/>
  <c r="DS164" i="10"/>
  <c r="AD141" i="11"/>
  <c r="DR164" i="10"/>
  <c r="AC141" i="11"/>
  <c r="DQ164" i="10"/>
  <c r="AB141" i="11" s="1"/>
  <c r="DP164" i="10"/>
  <c r="AA141" i="11"/>
  <c r="DO164" i="10"/>
  <c r="Z141" i="11"/>
  <c r="DN164" i="10"/>
  <c r="Y141" i="11" s="1"/>
  <c r="DM164" i="10"/>
  <c r="X141" i="11"/>
  <c r="DL164" i="10"/>
  <c r="W141" i="11" s="1"/>
  <c r="DK164" i="10"/>
  <c r="V141" i="11"/>
  <c r="DJ164" i="10"/>
  <c r="U141" i="11" s="1"/>
  <c r="DI164" i="10"/>
  <c r="T141" i="11" s="1"/>
  <c r="EH163" i="10"/>
  <c r="AR140" i="11" s="1"/>
  <c r="EF163" i="10"/>
  <c r="AQ140" i="11"/>
  <c r="EE163" i="10"/>
  <c r="AP140" i="11"/>
  <c r="ED163" i="10"/>
  <c r="AO140" i="11"/>
  <c r="EC163" i="10"/>
  <c r="AN140" i="11" s="1"/>
  <c r="EB163" i="10"/>
  <c r="AM140" i="11" s="1"/>
  <c r="EA163" i="10"/>
  <c r="AL140" i="11" s="1"/>
  <c r="DZ163" i="10"/>
  <c r="AK140" i="11"/>
  <c r="DY163" i="10"/>
  <c r="AJ140" i="11"/>
  <c r="DX163" i="10"/>
  <c r="AI140" i="11" s="1"/>
  <c r="DW163" i="10"/>
  <c r="AH140" i="11"/>
  <c r="DV163" i="10"/>
  <c r="AG140" i="11"/>
  <c r="DU163" i="10"/>
  <c r="AF140" i="11" s="1"/>
  <c r="DT163" i="10"/>
  <c r="AE140" i="11" s="1"/>
  <c r="DS163" i="10"/>
  <c r="AD140" i="11" s="1"/>
  <c r="DR163" i="10"/>
  <c r="AC140" i="11" s="1"/>
  <c r="DQ163" i="10"/>
  <c r="AB140" i="11" s="1"/>
  <c r="DP163" i="10"/>
  <c r="AA140" i="11"/>
  <c r="DO163" i="10"/>
  <c r="Z140" i="11" s="1"/>
  <c r="DN163" i="10"/>
  <c r="Y140" i="11" s="1"/>
  <c r="DM163" i="10"/>
  <c r="X140" i="11"/>
  <c r="DL163" i="10"/>
  <c r="W140" i="11" s="1"/>
  <c r="DK163" i="10"/>
  <c r="V140" i="11"/>
  <c r="DJ163" i="10"/>
  <c r="U140" i="11" s="1"/>
  <c r="DI163" i="10"/>
  <c r="T140" i="11" s="1"/>
  <c r="EH162" i="10"/>
  <c r="AR139" i="11"/>
  <c r="EF162" i="10"/>
  <c r="AQ139" i="11" s="1"/>
  <c r="EE162" i="10"/>
  <c r="AP139" i="11" s="1"/>
  <c r="ED162" i="10"/>
  <c r="AO139" i="11"/>
  <c r="EC162" i="10"/>
  <c r="AN139" i="11" s="1"/>
  <c r="EB162" i="10"/>
  <c r="AM139" i="11"/>
  <c r="EA162" i="10"/>
  <c r="AL139" i="11"/>
  <c r="DZ162" i="10"/>
  <c r="AK139" i="11"/>
  <c r="DY162" i="10"/>
  <c r="AJ139" i="11" s="1"/>
  <c r="DX162" i="10"/>
  <c r="AI139" i="11"/>
  <c r="DW162" i="10"/>
  <c r="AH139" i="11" s="1"/>
  <c r="DV162" i="10"/>
  <c r="AG139" i="11"/>
  <c r="DU162" i="10"/>
  <c r="AF139" i="11"/>
  <c r="DT162" i="10"/>
  <c r="AE139" i="11"/>
  <c r="DS162" i="10"/>
  <c r="AD139" i="11" s="1"/>
  <c r="DR162" i="10"/>
  <c r="AC139" i="11" s="1"/>
  <c r="DQ162" i="10"/>
  <c r="AB139" i="11"/>
  <c r="DP162" i="10"/>
  <c r="AA139" i="11"/>
  <c r="DO162" i="10"/>
  <c r="Z139" i="11" s="1"/>
  <c r="DN162" i="10"/>
  <c r="Y139" i="11" s="1"/>
  <c r="DM162" i="10"/>
  <c r="X139" i="11" s="1"/>
  <c r="DL162" i="10"/>
  <c r="W139" i="11"/>
  <c r="DK162" i="10"/>
  <c r="V139" i="11" s="1"/>
  <c r="DJ162" i="10"/>
  <c r="U139" i="11"/>
  <c r="DI162" i="10"/>
  <c r="T139" i="11"/>
  <c r="EH161" i="10"/>
  <c r="AR138" i="11"/>
  <c r="EF161" i="10"/>
  <c r="AQ138" i="11"/>
  <c r="EE161" i="10"/>
  <c r="AP138" i="11"/>
  <c r="ED161" i="10"/>
  <c r="AO138" i="11" s="1"/>
  <c r="EC161" i="10"/>
  <c r="AN138" i="11" s="1"/>
  <c r="EB161" i="10"/>
  <c r="AM138" i="11"/>
  <c r="EA161" i="10"/>
  <c r="AL138" i="11" s="1"/>
  <c r="DZ161" i="10"/>
  <c r="AK138" i="11"/>
  <c r="DY161" i="10"/>
  <c r="AJ138" i="11"/>
  <c r="DX161" i="10"/>
  <c r="AI138" i="11" s="1"/>
  <c r="DW161" i="10"/>
  <c r="AH138" i="11"/>
  <c r="DV161" i="10"/>
  <c r="AG138" i="11" s="1"/>
  <c r="DU161" i="10"/>
  <c r="AF138" i="11"/>
  <c r="DT161" i="10"/>
  <c r="AE138" i="11"/>
  <c r="DS161" i="10"/>
  <c r="AD138" i="11"/>
  <c r="DR161" i="10"/>
  <c r="AC138" i="11" s="1"/>
  <c r="DQ161" i="10"/>
  <c r="AB138" i="11" s="1"/>
  <c r="DP161" i="10"/>
  <c r="AA138" i="11"/>
  <c r="DO161" i="10"/>
  <c r="Z138" i="11" s="1"/>
  <c r="DN161" i="10"/>
  <c r="Y138" i="11"/>
  <c r="DM161" i="10"/>
  <c r="X138" i="11"/>
  <c r="DL161" i="10"/>
  <c r="W138" i="11" s="1"/>
  <c r="DK161" i="10"/>
  <c r="V138" i="11"/>
  <c r="DJ161" i="10"/>
  <c r="U138" i="11" s="1"/>
  <c r="DI161" i="10"/>
  <c r="T138" i="11" s="1"/>
  <c r="EH160" i="10"/>
  <c r="AR137" i="11"/>
  <c r="EF160" i="10"/>
  <c r="AQ137" i="11"/>
  <c r="EE160" i="10"/>
  <c r="AP137" i="11" s="1"/>
  <c r="ED160" i="10"/>
  <c r="AO137" i="11"/>
  <c r="EC160" i="10"/>
  <c r="AN137" i="11"/>
  <c r="EB160" i="10"/>
  <c r="AM137" i="11" s="1"/>
  <c r="EA160" i="10"/>
  <c r="AL137" i="11"/>
  <c r="DZ160" i="10"/>
  <c r="AK137" i="11" s="1"/>
  <c r="DY160" i="10"/>
  <c r="AJ137" i="11"/>
  <c r="DX160" i="10"/>
  <c r="AI137" i="11"/>
  <c r="DW160" i="10"/>
  <c r="AH137" i="11" s="1"/>
  <c r="DV160" i="10"/>
  <c r="AG137" i="11" s="1"/>
  <c r="DU160" i="10"/>
  <c r="AF137" i="11" s="1"/>
  <c r="DT160" i="10"/>
  <c r="AE137" i="11"/>
  <c r="DS160" i="10"/>
  <c r="AD137" i="11"/>
  <c r="DR160" i="10"/>
  <c r="AC137" i="11"/>
  <c r="DQ160" i="10"/>
  <c r="AB137" i="11" s="1"/>
  <c r="DP160" i="10"/>
  <c r="AA137" i="11"/>
  <c r="DO160" i="10"/>
  <c r="Z137" i="11"/>
  <c r="DN160" i="10"/>
  <c r="Y137" i="11" s="1"/>
  <c r="DM160" i="10"/>
  <c r="X137" i="11"/>
  <c r="DL160" i="10"/>
  <c r="W137" i="11"/>
  <c r="DK160" i="10"/>
  <c r="V137" i="11"/>
  <c r="DJ160" i="10"/>
  <c r="U137" i="11" s="1"/>
  <c r="DI160" i="10"/>
  <c r="T137" i="11"/>
  <c r="EH159" i="10"/>
  <c r="AR136" i="11"/>
  <c r="EF159" i="10"/>
  <c r="AQ136" i="11" s="1"/>
  <c r="EE159" i="10"/>
  <c r="AP136" i="11"/>
  <c r="ED159" i="10"/>
  <c r="AO136" i="11"/>
  <c r="EC159" i="10"/>
  <c r="AN136" i="11"/>
  <c r="EB159" i="10"/>
  <c r="AM136" i="11"/>
  <c r="EA159" i="10"/>
  <c r="AL136" i="11" s="1"/>
  <c r="DZ159" i="10"/>
  <c r="AK136" i="11"/>
  <c r="DY159" i="10"/>
  <c r="AJ136" i="11" s="1"/>
  <c r="DX159" i="10"/>
  <c r="AI136" i="11" s="1"/>
  <c r="DW159" i="10"/>
  <c r="AH136" i="11"/>
  <c r="DV159" i="10"/>
  <c r="AG136" i="11"/>
  <c r="DU159" i="10"/>
  <c r="AF136" i="11"/>
  <c r="DT159" i="10"/>
  <c r="AE136" i="11" s="1"/>
  <c r="DS159" i="10"/>
  <c r="AD136" i="11"/>
  <c r="DR159" i="10"/>
  <c r="AC136" i="11" s="1"/>
  <c r="DQ159" i="10"/>
  <c r="AB136" i="11" s="1"/>
  <c r="DP159" i="10"/>
  <c r="AA136" i="11"/>
  <c r="DO159" i="10"/>
  <c r="Z136" i="11"/>
  <c r="DN159" i="10"/>
  <c r="Y136" i="11"/>
  <c r="DM159" i="10"/>
  <c r="X136" i="11"/>
  <c r="DL159" i="10"/>
  <c r="W136" i="11" s="1"/>
  <c r="DK159" i="10"/>
  <c r="V136" i="11" s="1"/>
  <c r="DJ159" i="10"/>
  <c r="U136" i="11"/>
  <c r="DI159" i="10"/>
  <c r="T136" i="11" s="1"/>
  <c r="EH158" i="10"/>
  <c r="AR135" i="11"/>
  <c r="EF158" i="10"/>
  <c r="AQ135" i="11"/>
  <c r="EE158" i="10"/>
  <c r="AP135" i="11" s="1"/>
  <c r="ED158" i="10"/>
  <c r="AO135" i="11" s="1"/>
  <c r="EC158" i="10"/>
  <c r="AN135" i="11" s="1"/>
  <c r="EB158" i="10"/>
  <c r="AM135" i="11"/>
  <c r="EA158" i="10"/>
  <c r="AL135" i="11"/>
  <c r="DZ158" i="10"/>
  <c r="AK135" i="11"/>
  <c r="DY158" i="10"/>
  <c r="AJ135" i="11"/>
  <c r="DX158" i="10"/>
  <c r="AI135" i="11"/>
  <c r="DW158" i="10"/>
  <c r="AH135" i="11" s="1"/>
  <c r="DV158" i="10"/>
  <c r="AG135" i="11" s="1"/>
  <c r="DU158" i="10"/>
  <c r="AF135" i="11"/>
  <c r="DT158" i="10"/>
  <c r="AE135" i="11"/>
  <c r="DS158" i="10"/>
  <c r="AD135" i="11"/>
  <c r="DR158" i="10"/>
  <c r="AC135" i="11"/>
  <c r="DQ158" i="10"/>
  <c r="AB135" i="11"/>
  <c r="DP158" i="10"/>
  <c r="AA135" i="11"/>
  <c r="DO158" i="10"/>
  <c r="Z135" i="11" s="1"/>
  <c r="DN158" i="10"/>
  <c r="Y135" i="11" s="1"/>
  <c r="DM158" i="10"/>
  <c r="X135" i="11"/>
  <c r="DL158" i="10"/>
  <c r="W135" i="11"/>
  <c r="DK158" i="10"/>
  <c r="V135" i="11"/>
  <c r="DJ158" i="10"/>
  <c r="U135" i="11" s="1"/>
  <c r="DI158" i="10"/>
  <c r="T135" i="11"/>
  <c r="EH157" i="10"/>
  <c r="AR134" i="11" s="1"/>
  <c r="EF157" i="10"/>
  <c r="AQ134" i="11" s="1"/>
  <c r="EE157" i="10"/>
  <c r="AP134" i="11"/>
  <c r="ED157" i="10"/>
  <c r="AO134" i="11"/>
  <c r="EC157" i="10"/>
  <c r="AN134" i="11" s="1"/>
  <c r="EB157" i="10"/>
  <c r="AM134" i="11"/>
  <c r="EA157" i="10"/>
  <c r="AL134" i="11" s="1"/>
  <c r="DZ157" i="10"/>
  <c r="AK134" i="11" s="1"/>
  <c r="DY157" i="10"/>
  <c r="AJ134" i="11"/>
  <c r="DX157" i="10"/>
  <c r="AI134" i="11" s="1"/>
  <c r="DW157" i="10"/>
  <c r="AH134" i="11"/>
  <c r="DV157" i="10"/>
  <c r="AG134" i="11"/>
  <c r="DU157" i="10"/>
  <c r="AF134" i="11"/>
  <c r="DT157" i="10"/>
  <c r="AE134" i="11" s="1"/>
  <c r="DS157" i="10"/>
  <c r="AD134" i="11" s="1"/>
  <c r="DR157" i="10"/>
  <c r="AC134" i="11" s="1"/>
  <c r="DQ157" i="10"/>
  <c r="AB134" i="11" s="1"/>
  <c r="DP157" i="10"/>
  <c r="AA134" i="11"/>
  <c r="DO157" i="10"/>
  <c r="Z134" i="11" s="1"/>
  <c r="DN157" i="10"/>
  <c r="Y134" i="11" s="1"/>
  <c r="DM157" i="10"/>
  <c r="X134" i="11"/>
  <c r="DL157" i="10"/>
  <c r="W134" i="11" s="1"/>
  <c r="DK157" i="10"/>
  <c r="V134" i="11"/>
  <c r="DJ157" i="10"/>
  <c r="U134" i="11" s="1"/>
  <c r="DI157" i="10"/>
  <c r="T134" i="11"/>
  <c r="EF39" i="10"/>
  <c r="AQ229" i="11"/>
  <c r="EE39" i="10"/>
  <c r="AP229" i="11" s="1"/>
  <c r="ED39" i="10"/>
  <c r="AO229" i="11"/>
  <c r="EC39" i="10"/>
  <c r="AN229" i="11" s="1"/>
  <c r="EB39" i="10"/>
  <c r="AM229" i="11"/>
  <c r="EA39" i="10"/>
  <c r="AL229" i="11"/>
  <c r="DZ39" i="10"/>
  <c r="AK229" i="11"/>
  <c r="DY39" i="10"/>
  <c r="AJ229" i="11"/>
  <c r="DX39" i="10"/>
  <c r="AI229" i="11"/>
  <c r="DW39" i="10"/>
  <c r="AH229" i="11" s="1"/>
  <c r="DV39" i="10"/>
  <c r="AG229" i="11" s="1"/>
  <c r="DU39" i="10"/>
  <c r="AF229" i="11"/>
  <c r="DT39" i="10"/>
  <c r="AE229" i="11"/>
  <c r="DS39" i="10"/>
  <c r="AD229" i="11"/>
  <c r="EF38" i="10"/>
  <c r="EE38" i="10"/>
  <c r="ED38" i="10"/>
  <c r="EC38" i="10"/>
  <c r="EB38" i="10"/>
  <c r="EA38" i="10"/>
  <c r="DZ38" i="10"/>
  <c r="DY38" i="10"/>
  <c r="DX38" i="10"/>
  <c r="DW38" i="10"/>
  <c r="DV38" i="10"/>
  <c r="DU38" i="10"/>
  <c r="DT38" i="10"/>
  <c r="DS38" i="10"/>
  <c r="EF37" i="10"/>
  <c r="AQ222" i="11" s="1"/>
  <c r="EE37" i="10"/>
  <c r="AP222" i="11"/>
  <c r="ED37" i="10"/>
  <c r="AO222" i="11"/>
  <c r="EC37" i="10"/>
  <c r="AN222" i="11" s="1"/>
  <c r="EB37" i="10"/>
  <c r="AM222" i="11"/>
  <c r="EA37" i="10"/>
  <c r="AL222" i="11"/>
  <c r="AL110" i="11" s="1"/>
  <c r="DZ37" i="10"/>
  <c r="AK222" i="11"/>
  <c r="DY37" i="10"/>
  <c r="AJ222" i="11" s="1"/>
  <c r="DX37" i="10"/>
  <c r="AI222" i="11"/>
  <c r="DW37" i="10"/>
  <c r="AH222" i="11"/>
  <c r="DV37" i="10"/>
  <c r="AG222" i="11" s="1"/>
  <c r="DU37" i="10"/>
  <c r="AF222" i="11"/>
  <c r="DT37" i="10"/>
  <c r="AE222" i="11"/>
  <c r="DS37" i="10"/>
  <c r="AD222" i="11"/>
  <c r="AD106" i="11" s="1"/>
  <c r="DR37" i="10"/>
  <c r="AC222" i="11"/>
  <c r="DQ37" i="10"/>
  <c r="AB222" i="11" s="1"/>
  <c r="DP37" i="10"/>
  <c r="AA222" i="11" s="1"/>
  <c r="DO37" i="10"/>
  <c r="Z222" i="11" s="1"/>
  <c r="DN37" i="10"/>
  <c r="Y222" i="11" s="1"/>
  <c r="DM37" i="10"/>
  <c r="X222" i="11"/>
  <c r="DL37" i="10"/>
  <c r="W222" i="11"/>
  <c r="DK37" i="10"/>
  <c r="V222" i="11"/>
  <c r="DJ37" i="10"/>
  <c r="U222" i="11" s="1"/>
  <c r="DI37" i="10"/>
  <c r="AH124" i="10"/>
  <c r="AH126" i="10"/>
  <c r="AH125" i="10"/>
  <c r="AG124" i="10"/>
  <c r="AG126" i="10" s="1"/>
  <c r="AG125" i="10"/>
  <c r="AF124" i="10"/>
  <c r="AF126" i="10" s="1"/>
  <c r="AF125" i="10"/>
  <c r="AE124" i="10"/>
  <c r="AE126" i="10" s="1"/>
  <c r="AE125" i="10"/>
  <c r="AD124" i="10"/>
  <c r="AD125" i="10"/>
  <c r="AC124" i="10"/>
  <c r="AC126" i="10" s="1"/>
  <c r="AC125" i="10"/>
  <c r="AB124" i="10"/>
  <c r="AB125" i="10"/>
  <c r="AB126" i="10"/>
  <c r="AA124" i="10"/>
  <c r="AA126" i="10"/>
  <c r="AA125" i="10"/>
  <c r="Z124" i="10"/>
  <c r="Z126" i="10" s="1"/>
  <c r="Z125" i="10"/>
  <c r="Y124" i="10"/>
  <c r="Y125" i="10"/>
  <c r="Y126" i="10"/>
  <c r="X124" i="10"/>
  <c r="X125" i="10"/>
  <c r="X126" i="10" s="1"/>
  <c r="W124" i="10"/>
  <c r="W126" i="10"/>
  <c r="W125" i="10"/>
  <c r="V124" i="10"/>
  <c r="V125" i="10"/>
  <c r="V126" i="10" s="1"/>
  <c r="U124" i="10"/>
  <c r="U126" i="10" s="1"/>
  <c r="U125" i="10"/>
  <c r="T124" i="10"/>
  <c r="T125" i="10"/>
  <c r="S124" i="10"/>
  <c r="S126" i="10"/>
  <c r="S125" i="10"/>
  <c r="R124" i="10"/>
  <c r="R125" i="10"/>
  <c r="Q124" i="10"/>
  <c r="Q125" i="10"/>
  <c r="Q126" i="10"/>
  <c r="L124" i="10"/>
  <c r="L125" i="10"/>
  <c r="K124" i="10"/>
  <c r="K125" i="10"/>
  <c r="AH121" i="10"/>
  <c r="AG121" i="10"/>
  <c r="AF121" i="10"/>
  <c r="AE121" i="10"/>
  <c r="AD121" i="10"/>
  <c r="AC121" i="10"/>
  <c r="AB121" i="10"/>
  <c r="AA121" i="10"/>
  <c r="Z121" i="10"/>
  <c r="Y121" i="10"/>
  <c r="X121" i="10"/>
  <c r="W121" i="10"/>
  <c r="V121" i="10"/>
  <c r="U121" i="10"/>
  <c r="T121" i="10"/>
  <c r="S121" i="10"/>
  <c r="R121" i="10"/>
  <c r="Q121" i="10"/>
  <c r="P121" i="10"/>
  <c r="O121" i="10"/>
  <c r="N121" i="10"/>
  <c r="M121" i="10"/>
  <c r="L121" i="10"/>
  <c r="K121" i="10"/>
  <c r="AH115" i="10"/>
  <c r="AG115" i="10"/>
  <c r="AF115" i="10"/>
  <c r="AE115" i="10"/>
  <c r="AD115" i="10"/>
  <c r="AC115" i="10"/>
  <c r="AB115" i="10"/>
  <c r="AA115" i="10"/>
  <c r="Z115" i="10"/>
  <c r="Y115" i="10"/>
  <c r="X115" i="10"/>
  <c r="W115" i="10"/>
  <c r="V115" i="10"/>
  <c r="U115" i="10"/>
  <c r="T115" i="10"/>
  <c r="S115" i="10"/>
  <c r="R115" i="10"/>
  <c r="Q115" i="10"/>
  <c r="P115" i="10"/>
  <c r="O115" i="10"/>
  <c r="N115" i="10"/>
  <c r="M115" i="10"/>
  <c r="L115" i="10"/>
  <c r="K115" i="10"/>
  <c r="AH114" i="10"/>
  <c r="AG114" i="10"/>
  <c r="AF114" i="10"/>
  <c r="AE114" i="10"/>
  <c r="AD114" i="10"/>
  <c r="AC114" i="10"/>
  <c r="AB114" i="10"/>
  <c r="AA114" i="10"/>
  <c r="Z114" i="10"/>
  <c r="Y114" i="10"/>
  <c r="X114" i="10"/>
  <c r="W114" i="10"/>
  <c r="V114" i="10"/>
  <c r="U114" i="10"/>
  <c r="T114" i="10"/>
  <c r="S114" i="10"/>
  <c r="R114" i="10"/>
  <c r="Q114" i="10"/>
  <c r="P114" i="10"/>
  <c r="O114" i="10"/>
  <c r="N114" i="10"/>
  <c r="M114" i="10"/>
  <c r="L114" i="10"/>
  <c r="K114" i="10"/>
  <c r="AH113" i="10"/>
  <c r="AG113" i="10"/>
  <c r="AF113" i="10"/>
  <c r="AE113" i="10"/>
  <c r="AD113" i="10"/>
  <c r="AC113" i="10"/>
  <c r="AB113" i="10"/>
  <c r="AA113" i="10"/>
  <c r="Z113" i="10"/>
  <c r="Y113" i="10"/>
  <c r="X113" i="10"/>
  <c r="W113" i="10"/>
  <c r="V113" i="10"/>
  <c r="U113" i="10"/>
  <c r="T113" i="10"/>
  <c r="S113" i="10"/>
  <c r="R113" i="10"/>
  <c r="Q113" i="10"/>
  <c r="P113" i="10"/>
  <c r="O113" i="10"/>
  <c r="N113" i="10"/>
  <c r="M113" i="10"/>
  <c r="L113" i="10"/>
  <c r="K113" i="10"/>
  <c r="AH112" i="10"/>
  <c r="AG112" i="10"/>
  <c r="AF112" i="10"/>
  <c r="AE112" i="10"/>
  <c r="AD112" i="10"/>
  <c r="AC112" i="10"/>
  <c r="AB112" i="10"/>
  <c r="AA112" i="10"/>
  <c r="Z112" i="10"/>
  <c r="Y112" i="10"/>
  <c r="X112" i="10"/>
  <c r="W112" i="10"/>
  <c r="V112" i="10"/>
  <c r="U112" i="10"/>
  <c r="T112" i="10"/>
  <c r="S112" i="10"/>
  <c r="R112" i="10"/>
  <c r="Q112" i="10"/>
  <c r="P112" i="10"/>
  <c r="O112" i="10"/>
  <c r="N112" i="10"/>
  <c r="M112" i="10"/>
  <c r="L112" i="10"/>
  <c r="K112"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95" i="10"/>
  <c r="AH96" i="10"/>
  <c r="AG95" i="10"/>
  <c r="AG96" i="10"/>
  <c r="AG97" i="10" s="1"/>
  <c r="AF95" i="10"/>
  <c r="AF97" i="10"/>
  <c r="AF96" i="10"/>
  <c r="AE95" i="10"/>
  <c r="AE96" i="10"/>
  <c r="AE97" i="10" s="1"/>
  <c r="AD95" i="10"/>
  <c r="AD97" i="10" s="1"/>
  <c r="AD96" i="10"/>
  <c r="AC95" i="10"/>
  <c r="AC97" i="10" s="1"/>
  <c r="AC96" i="10"/>
  <c r="AB95" i="10"/>
  <c r="AB97" i="10"/>
  <c r="AB96" i="10"/>
  <c r="AA95" i="10"/>
  <c r="AA96" i="10"/>
  <c r="Z95" i="10"/>
  <c r="Z96" i="10"/>
  <c r="Z97" i="10"/>
  <c r="Y95" i="10"/>
  <c r="Y96" i="10"/>
  <c r="X95" i="10"/>
  <c r="X96" i="10"/>
  <c r="W95" i="10"/>
  <c r="W96" i="10"/>
  <c r="V95" i="10"/>
  <c r="V96" i="10"/>
  <c r="V97" i="10"/>
  <c r="U95" i="10"/>
  <c r="U96" i="10"/>
  <c r="U97" i="10"/>
  <c r="T95" i="10"/>
  <c r="T96" i="10"/>
  <c r="T97" i="10" s="1"/>
  <c r="S95" i="10"/>
  <c r="S97" i="10"/>
  <c r="S96" i="10"/>
  <c r="R95" i="10"/>
  <c r="R96" i="10"/>
  <c r="Q95" i="10"/>
  <c r="Q97" i="10" s="1"/>
  <c r="Q96" i="10"/>
  <c r="P95" i="10"/>
  <c r="P96" i="10"/>
  <c r="P97" i="10" s="1"/>
  <c r="O95" i="10"/>
  <c r="O97" i="10"/>
  <c r="O96" i="10"/>
  <c r="N95" i="10"/>
  <c r="N97" i="10" s="1"/>
  <c r="N96" i="10"/>
  <c r="M95" i="10"/>
  <c r="M96" i="10"/>
  <c r="M97" i="10"/>
  <c r="L95" i="10"/>
  <c r="L97" i="10"/>
  <c r="L96" i="10"/>
  <c r="K95" i="10"/>
  <c r="K96" i="10"/>
  <c r="AJ96" i="10"/>
  <c r="AK96" i="10" s="1"/>
  <c r="AL96" i="10"/>
  <c r="AH82" i="10"/>
  <c r="AG82" i="10"/>
  <c r="AF82" i="10"/>
  <c r="AE82" i="10"/>
  <c r="AD82" i="10"/>
  <c r="AC82" i="10"/>
  <c r="AB82" i="10"/>
  <c r="AA82" i="10"/>
  <c r="Z82" i="10"/>
  <c r="Y82" i="10"/>
  <c r="X82" i="10"/>
  <c r="W82" i="10"/>
  <c r="V82" i="10"/>
  <c r="U82" i="10"/>
  <c r="T82" i="10"/>
  <c r="S82" i="10"/>
  <c r="R82" i="10"/>
  <c r="Q82" i="10"/>
  <c r="P82" i="10"/>
  <c r="O82" i="10"/>
  <c r="M82" i="10"/>
  <c r="L82" i="10"/>
  <c r="AH79" i="10"/>
  <c r="AG79" i="10"/>
  <c r="AF79" i="10"/>
  <c r="AE79" i="10"/>
  <c r="AD79" i="10"/>
  <c r="AC79" i="10"/>
  <c r="AB79" i="10"/>
  <c r="AA79" i="10"/>
  <c r="Z79" i="10"/>
  <c r="Y79" i="10"/>
  <c r="X79" i="10"/>
  <c r="W79" i="10"/>
  <c r="V79" i="10"/>
  <c r="U79" i="10"/>
  <c r="T79" i="10"/>
  <c r="S79" i="10"/>
  <c r="R79" i="10"/>
  <c r="C79" i="10" s="1"/>
  <c r="Q79" i="10"/>
  <c r="P79" i="10"/>
  <c r="O79" i="10"/>
  <c r="N79" i="10"/>
  <c r="M79" i="10"/>
  <c r="L79" i="10"/>
  <c r="AP77" i="10"/>
  <c r="AP76" i="10"/>
  <c r="J76" i="10" s="1"/>
  <c r="DE149" i="10"/>
  <c r="M126" i="11"/>
  <c r="N126" i="11" s="1"/>
  <c r="C71" i="10"/>
  <c r="C68" i="10"/>
  <c r="J42" i="10"/>
  <c r="EF41" i="10"/>
  <c r="AQ231" i="11" s="1"/>
  <c r="AQ93" i="11" s="1"/>
  <c r="EE41" i="10"/>
  <c r="AP231" i="11"/>
  <c r="AP103" i="11" s="1"/>
  <c r="ED41" i="10"/>
  <c r="AO231" i="11"/>
  <c r="EC41" i="10"/>
  <c r="AN231" i="11" s="1"/>
  <c r="EB41" i="10"/>
  <c r="AM231" i="11"/>
  <c r="EA41" i="10"/>
  <c r="AL231" i="11"/>
  <c r="DZ41" i="10"/>
  <c r="AK231" i="11"/>
  <c r="DY41" i="10"/>
  <c r="AJ231" i="11"/>
  <c r="DX41" i="10"/>
  <c r="AI231" i="11"/>
  <c r="DW41" i="10"/>
  <c r="AH231" i="11" s="1"/>
  <c r="DV41" i="10"/>
  <c r="AG231" i="11" s="1"/>
  <c r="DU41" i="10"/>
  <c r="AF231" i="11" s="1"/>
  <c r="DT41" i="10"/>
  <c r="AE231" i="11"/>
  <c r="DS41" i="10"/>
  <c r="AD231" i="11"/>
  <c r="J39" i="10"/>
  <c r="AP36" i="10"/>
  <c r="C30" i="10"/>
  <c r="EF22" i="10"/>
  <c r="EE22" i="10"/>
  <c r="ED22" i="10"/>
  <c r="EC22" i="10"/>
  <c r="EB22" i="10"/>
  <c r="EA22" i="10"/>
  <c r="DZ22" i="10"/>
  <c r="DY22" i="10"/>
  <c r="DX22" i="10"/>
  <c r="DW22" i="10"/>
  <c r="DV22" i="10"/>
  <c r="DU22" i="10"/>
  <c r="DT22" i="10"/>
  <c r="DS22" i="10"/>
  <c r="DR22" i="10"/>
  <c r="DQ22" i="10"/>
  <c r="DP22" i="10"/>
  <c r="DO22" i="10"/>
  <c r="DN22" i="10"/>
  <c r="DM22" i="10"/>
  <c r="DL22" i="10"/>
  <c r="DK22" i="10"/>
  <c r="DJ22" i="10"/>
  <c r="DI22" i="10"/>
  <c r="EF21" i="10"/>
  <c r="EE21" i="10"/>
  <c r="ED21" i="10"/>
  <c r="EC21" i="10"/>
  <c r="EB21" i="10"/>
  <c r="EA21" i="10"/>
  <c r="DZ21" i="10"/>
  <c r="DY21" i="10"/>
  <c r="DX21" i="10"/>
  <c r="DW21" i="10"/>
  <c r="DV21" i="10"/>
  <c r="DU21" i="10"/>
  <c r="DT21" i="10"/>
  <c r="DS21" i="10"/>
  <c r="DR21" i="10"/>
  <c r="DQ21" i="10"/>
  <c r="DP21" i="10"/>
  <c r="DO21" i="10"/>
  <c r="DN21" i="10"/>
  <c r="DM21" i="10"/>
  <c r="DL21" i="10"/>
  <c r="DK21" i="10"/>
  <c r="DJ21" i="10"/>
  <c r="DI21" i="10"/>
  <c r="EF17" i="10"/>
  <c r="EE17" i="10"/>
  <c r="ED17" i="10"/>
  <c r="EC17" i="10"/>
  <c r="EB17" i="10"/>
  <c r="EA17" i="10"/>
  <c r="DZ17" i="10"/>
  <c r="DY17" i="10"/>
  <c r="DX17" i="10"/>
  <c r="DW17" i="10"/>
  <c r="DV17" i="10"/>
  <c r="DU17" i="10"/>
  <c r="DT17" i="10"/>
  <c r="DS17" i="10"/>
  <c r="DR17" i="10"/>
  <c r="DQ17" i="10"/>
  <c r="DP17" i="10"/>
  <c r="DO17" i="10"/>
  <c r="DN17" i="10"/>
  <c r="DM17" i="10"/>
  <c r="DL17" i="10"/>
  <c r="DK17" i="10"/>
  <c r="DJ17" i="10"/>
  <c r="DI17" i="10"/>
  <c r="EF13" i="10"/>
  <c r="EE13" i="10"/>
  <c r="ED13" i="10"/>
  <c r="EC13" i="10"/>
  <c r="EB13" i="10"/>
  <c r="EA13" i="10"/>
  <c r="DZ13" i="10"/>
  <c r="DY13" i="10"/>
  <c r="DX13" i="10"/>
  <c r="DW13" i="10"/>
  <c r="DV13" i="10"/>
  <c r="DU13" i="10"/>
  <c r="DT13" i="10"/>
  <c r="DS13" i="10"/>
  <c r="DR13" i="10"/>
  <c r="DQ13" i="10"/>
  <c r="DP13" i="10"/>
  <c r="DM13" i="10"/>
  <c r="DL13" i="10"/>
  <c r="DK13" i="10"/>
  <c r="AH13" i="10"/>
  <c r="AG13" i="10"/>
  <c r="AF13" i="10"/>
  <c r="AE13" i="10"/>
  <c r="AD13" i="10"/>
  <c r="AC13" i="10"/>
  <c r="AB13" i="10"/>
  <c r="AA13" i="10"/>
  <c r="Z13" i="10"/>
  <c r="Y13" i="10"/>
  <c r="X13" i="10"/>
  <c r="W13" i="10"/>
  <c r="V13" i="10"/>
  <c r="U13" i="10"/>
  <c r="T13" i="10"/>
  <c r="S13" i="10"/>
  <c r="R13" i="10"/>
  <c r="B13" i="10" s="1"/>
  <c r="Q13" i="10"/>
  <c r="P13" i="10"/>
  <c r="O13" i="10"/>
  <c r="M13" i="10"/>
  <c r="L13" i="10"/>
  <c r="AS34" i="11"/>
  <c r="AR34" i="11"/>
  <c r="AS27" i="11"/>
  <c r="AR27" i="11"/>
  <c r="AC101" i="11"/>
  <c r="AC61" i="11"/>
  <c r="AC59" i="11"/>
  <c r="AS39" i="11"/>
  <c r="AR39" i="11"/>
  <c r="AS38" i="11"/>
  <c r="AR38" i="11"/>
  <c r="AS37" i="11"/>
  <c r="AR37" i="11"/>
  <c r="AS36" i="11"/>
  <c r="AR36" i="11"/>
  <c r="AS35" i="11"/>
  <c r="AR35" i="11"/>
  <c r="AS32" i="11"/>
  <c r="AR32" i="11"/>
  <c r="AS31" i="11"/>
  <c r="AR31" i="11"/>
  <c r="AS30" i="11"/>
  <c r="AR30" i="11"/>
  <c r="AS29" i="11"/>
  <c r="AR29" i="11"/>
  <c r="AS28" i="11"/>
  <c r="AR28" i="11"/>
  <c r="F22" i="5"/>
  <c r="R22" i="5"/>
  <c r="F13" i="5"/>
  <c r="S28" i="15"/>
  <c r="F7" i="15"/>
  <c r="R7" i="15" s="1"/>
  <c r="S13" i="15"/>
  <c r="S16" i="15"/>
  <c r="S19" i="15"/>
  <c r="S22" i="15"/>
  <c r="S25" i="15"/>
  <c r="F31" i="15"/>
  <c r="R31" i="15"/>
  <c r="S31" i="15"/>
  <c r="E32" i="15"/>
  <c r="F34" i="15"/>
  <c r="R34" i="15" s="1"/>
  <c r="S34" i="15" s="1"/>
  <c r="E35" i="15"/>
  <c r="S37" i="15"/>
  <c r="S40" i="15"/>
  <c r="S43" i="15"/>
  <c r="M48" i="15"/>
  <c r="F49" i="15"/>
  <c r="R49" i="15"/>
  <c r="AB24" i="10" s="1"/>
  <c r="F55" i="15"/>
  <c r="R55" i="15"/>
  <c r="S55" i="15"/>
  <c r="AJ8" i="10"/>
  <c r="F58" i="15"/>
  <c r="R58" i="15" s="1"/>
  <c r="S58" i="15" s="1"/>
  <c r="F61" i="15"/>
  <c r="R61" i="15"/>
  <c r="S61" i="15" s="1"/>
  <c r="S64" i="15"/>
  <c r="F67" i="15"/>
  <c r="R67" i="15" s="1"/>
  <c r="P68" i="15" s="1"/>
  <c r="R68" i="15" s="1"/>
  <c r="F7" i="5"/>
  <c r="U7" i="5"/>
  <c r="V7" i="5"/>
  <c r="V28" i="5"/>
  <c r="V43" i="5"/>
  <c r="V79" i="5"/>
  <c r="V82" i="5"/>
  <c r="U22" i="5"/>
  <c r="F25" i="5"/>
  <c r="R25" i="5" s="1"/>
  <c r="U25" i="5"/>
  <c r="V25" i="5" s="1"/>
  <c r="V52" i="5"/>
  <c r="F49" i="5"/>
  <c r="R7" i="5"/>
  <c r="H8" i="5"/>
  <c r="F55" i="5"/>
  <c r="F46" i="5"/>
  <c r="F58" i="5"/>
  <c r="F61" i="5"/>
  <c r="F64" i="5"/>
  <c r="T7" i="5"/>
  <c r="T28" i="5"/>
  <c r="T31" i="5"/>
  <c r="T43" i="5"/>
  <c r="T79" i="5"/>
  <c r="T85" i="5"/>
  <c r="T52" i="5"/>
  <c r="F85" i="5"/>
  <c r="U85" i="5"/>
  <c r="V85" i="5"/>
  <c r="F52" i="5"/>
  <c r="F79" i="5"/>
  <c r="F82" i="5"/>
  <c r="AB61" i="10"/>
  <c r="T61" i="10"/>
  <c r="L61" i="10"/>
  <c r="T53" i="10"/>
  <c r="M61" i="10"/>
  <c r="M53" i="10"/>
  <c r="AD61" i="10"/>
  <c r="V61" i="10"/>
  <c r="V53" i="10"/>
  <c r="N53" i="10"/>
  <c r="S61" i="10"/>
  <c r="K61" i="10"/>
  <c r="W53" i="10"/>
  <c r="O53" i="10"/>
  <c r="AA122" i="10"/>
  <c r="AA130" i="10"/>
  <c r="Y122" i="10"/>
  <c r="Y130" i="10" s="1"/>
  <c r="S122" i="10"/>
  <c r="S130" i="10"/>
  <c r="Q122" i="10"/>
  <c r="Q130" i="10" s="1"/>
  <c r="M122" i="10"/>
  <c r="M130" i="10"/>
  <c r="K122" i="10"/>
  <c r="K130" i="10" s="1"/>
  <c r="AF122" i="10"/>
  <c r="AF130" i="10" s="1"/>
  <c r="AB122" i="10"/>
  <c r="AB130" i="10"/>
  <c r="V122" i="10"/>
  <c r="V130" i="10"/>
  <c r="T122" i="10"/>
  <c r="T130" i="10" s="1"/>
  <c r="R122" i="10"/>
  <c r="R130" i="10" s="1"/>
  <c r="P122" i="10"/>
  <c r="P130" i="10" s="1"/>
  <c r="E23" i="5"/>
  <c r="R94" i="5"/>
  <c r="T94" i="5"/>
  <c r="AF73" i="10"/>
  <c r="AF69" i="10" s="1"/>
  <c r="X73" i="10"/>
  <c r="P73" i="10"/>
  <c r="AC73" i="10"/>
  <c r="U73" i="10"/>
  <c r="AD73" i="10"/>
  <c r="AD69" i="10" s="1"/>
  <c r="V73" i="10"/>
  <c r="V72" i="10" s="1"/>
  <c r="N73" i="10"/>
  <c r="AA73" i="10"/>
  <c r="O73" i="10"/>
  <c r="O69" i="10" s="1"/>
  <c r="AE106" i="10"/>
  <c r="W106" i="10"/>
  <c r="O106" i="10"/>
  <c r="AF106" i="10"/>
  <c r="X106" i="10"/>
  <c r="P106" i="10"/>
  <c r="AG106" i="10"/>
  <c r="Y106" i="10"/>
  <c r="AH106" i="10"/>
  <c r="Z106" i="10"/>
  <c r="R106" i="10"/>
  <c r="K24" i="10"/>
  <c r="AC24" i="10"/>
  <c r="U24" i="10"/>
  <c r="M24" i="10"/>
  <c r="V24" i="10"/>
  <c r="N24" i="10"/>
  <c r="AA24" i="10"/>
  <c r="S24" i="10"/>
  <c r="L24" i="10"/>
  <c r="T24" i="10"/>
  <c r="T222" i="11"/>
  <c r="AH88" i="10"/>
  <c r="K88" i="10"/>
  <c r="J41" i="10"/>
  <c r="R44" i="15"/>
  <c r="K47" i="15" s="1"/>
  <c r="AA16" i="10"/>
  <c r="W16" i="10"/>
  <c r="S16" i="10"/>
  <c r="O16" i="10"/>
  <c r="AG16" i="10"/>
  <c r="Y16" i="10"/>
  <c r="U16" i="10"/>
  <c r="AH16" i="10"/>
  <c r="Z16" i="10"/>
  <c r="R16" i="10"/>
  <c r="V123" i="10"/>
  <c r="R123" i="10"/>
  <c r="N123" i="10"/>
  <c r="AE123" i="10"/>
  <c r="AA123" i="10"/>
  <c r="AB123" i="10"/>
  <c r="X123" i="10"/>
  <c r="Y123" i="10"/>
  <c r="U123" i="10"/>
  <c r="M123" i="10"/>
  <c r="T25" i="5"/>
  <c r="U9" i="10"/>
  <c r="U83" i="10" s="1"/>
  <c r="AQ3" i="10"/>
  <c r="O9" i="10"/>
  <c r="V69" i="10"/>
  <c r="AF72" i="10"/>
  <c r="W75" i="11"/>
  <c r="W42" i="11"/>
  <c r="W90" i="11"/>
  <c r="W129" i="11"/>
  <c r="AB230" i="11"/>
  <c r="AM71" i="11"/>
  <c r="AM70" i="11"/>
  <c r="AM60" i="11"/>
  <c r="AM54" i="11"/>
  <c r="AM53" i="11"/>
  <c r="AM51" i="11"/>
  <c r="AM43" i="11"/>
  <c r="AM42" i="11"/>
  <c r="AM89" i="11"/>
  <c r="Z64" i="11"/>
  <c r="Z94" i="11"/>
  <c r="AH128" i="11"/>
  <c r="V223" i="11"/>
  <c r="AD74" i="11"/>
  <c r="AL114" i="11"/>
  <c r="AL70" i="11"/>
  <c r="AL51" i="11"/>
  <c r="N69" i="10"/>
  <c r="N72" i="10"/>
  <c r="X69" i="10"/>
  <c r="X72" i="10"/>
  <c r="V230" i="11"/>
  <c r="DE64" i="10"/>
  <c r="M43" i="11" s="1"/>
  <c r="N43" i="11" s="1"/>
  <c r="AC130" i="11"/>
  <c r="AA121" i="11"/>
  <c r="AI120" i="11"/>
  <c r="AI112" i="11"/>
  <c r="AI109" i="11"/>
  <c r="AI96" i="11"/>
  <c r="AI93" i="11"/>
  <c r="AM114" i="11"/>
  <c r="AM113" i="11"/>
  <c r="AM110" i="11"/>
  <c r="AM93" i="11"/>
  <c r="AQ124" i="11"/>
  <c r="AQ113" i="11"/>
  <c r="AQ109" i="11"/>
  <c r="AQ104" i="11"/>
  <c r="W125" i="11"/>
  <c r="W123" i="11"/>
  <c r="W106" i="11"/>
  <c r="W105" i="11"/>
  <c r="V71" i="11"/>
  <c r="V42" i="11"/>
  <c r="R31" i="10"/>
  <c r="V31" i="10"/>
  <c r="Z31" i="10"/>
  <c r="AH31" i="10"/>
  <c r="U31" i="10"/>
  <c r="AG31" i="10"/>
  <c r="S31" i="10"/>
  <c r="W31" i="10"/>
  <c r="AA31" i="10"/>
  <c r="M31" i="10"/>
  <c r="AC31" i="10"/>
  <c r="L31" i="10"/>
  <c r="P31" i="10"/>
  <c r="T31" i="10"/>
  <c r="X31" i="10"/>
  <c r="AB31" i="10"/>
  <c r="R10" i="5"/>
  <c r="U28" i="10" s="1"/>
  <c r="AQ76" i="11"/>
  <c r="AQ87" i="11"/>
  <c r="AM91" i="11"/>
  <c r="AC91" i="11"/>
  <c r="Z99" i="11"/>
  <c r="AL99" i="11"/>
  <c r="AM119" i="11"/>
  <c r="AM82" i="11"/>
  <c r="AI82" i="11"/>
  <c r="AI90" i="11"/>
  <c r="AQ94" i="11"/>
  <c r="AI106" i="11"/>
  <c r="AQ114" i="11"/>
  <c r="AC125" i="11"/>
  <c r="AI125" i="11"/>
  <c r="E11" i="5"/>
  <c r="Q111" i="10"/>
  <c r="AG111" i="10"/>
  <c r="Z26" i="10"/>
  <c r="R28" i="10"/>
  <c r="AH28" i="10"/>
  <c r="X111" i="10"/>
  <c r="M26" i="10"/>
  <c r="AC26" i="10"/>
  <c r="K111" i="10"/>
  <c r="AA111" i="10"/>
  <c r="P26" i="10"/>
  <c r="AF26" i="10"/>
  <c r="X28" i="10"/>
  <c r="R111" i="10"/>
  <c r="AH111" i="10"/>
  <c r="W26" i="10"/>
  <c r="AA28" i="10"/>
  <c r="T10" i="5"/>
  <c r="Y111" i="10"/>
  <c r="AH26" i="10"/>
  <c r="AF111" i="10"/>
  <c r="C15" i="10"/>
  <c r="J15" i="10" s="1"/>
  <c r="AF28" i="10"/>
  <c r="O26" i="10"/>
  <c r="Q26" i="10"/>
  <c r="K26" i="10"/>
  <c r="AE28" i="10"/>
  <c r="M111" i="10"/>
  <c r="AC111" i="10"/>
  <c r="V26" i="10"/>
  <c r="N28" i="10"/>
  <c r="AD28" i="10"/>
  <c r="T111" i="10"/>
  <c r="AJ15" i="10"/>
  <c r="Q28" i="10"/>
  <c r="AG28" i="10"/>
  <c r="W111" i="10"/>
  <c r="L26" i="10"/>
  <c r="AB26" i="10"/>
  <c r="T28" i="10"/>
  <c r="N111" i="10"/>
  <c r="AD111" i="10"/>
  <c r="S26" i="10"/>
  <c r="K28" i="10"/>
  <c r="W28" i="10"/>
  <c r="R26" i="10"/>
  <c r="Z28" i="10"/>
  <c r="U26" i="10"/>
  <c r="M28" i="10"/>
  <c r="S111" i="10"/>
  <c r="X26" i="10"/>
  <c r="P28" i="10"/>
  <c r="Z111" i="10"/>
  <c r="AE26" i="10"/>
  <c r="S28" i="10"/>
  <c r="U111" i="10"/>
  <c r="N26" i="10"/>
  <c r="AD26" i="10"/>
  <c r="V28" i="10"/>
  <c r="AB111" i="10"/>
  <c r="AG26" i="10"/>
  <c r="Y28" i="10"/>
  <c r="O111" i="10"/>
  <c r="AE111" i="10"/>
  <c r="T26" i="10"/>
  <c r="L28" i="10"/>
  <c r="AB28" i="10"/>
  <c r="V111" i="10"/>
  <c r="AA26" i="10"/>
  <c r="O28" i="10"/>
  <c r="AI15" i="10"/>
  <c r="AC65" i="10"/>
  <c r="T63" i="10"/>
  <c r="M49" i="15"/>
  <c r="K63" i="10"/>
  <c r="AH63" i="10"/>
  <c r="AB105" i="11"/>
  <c r="S49" i="15"/>
  <c r="AG24" i="10"/>
  <c r="Y24" i="10"/>
  <c r="Q24" i="10"/>
  <c r="AH24" i="10"/>
  <c r="Z24" i="10"/>
  <c r="R24" i="10"/>
  <c r="AE24" i="10"/>
  <c r="W24" i="10"/>
  <c r="O24" i="10"/>
  <c r="X24" i="10"/>
  <c r="P24" i="10"/>
  <c r="AB78" i="11"/>
  <c r="AB131" i="11"/>
  <c r="AB104" i="11"/>
  <c r="U92" i="10"/>
  <c r="AH66" i="10"/>
  <c r="AH74" i="10" s="1"/>
  <c r="AG66" i="10"/>
  <c r="AE66" i="10"/>
  <c r="AE74" i="10" s="1"/>
  <c r="AC66" i="10"/>
  <c r="X66" i="10"/>
  <c r="V66" i="10"/>
  <c r="T66" i="10"/>
  <c r="R66" i="10"/>
  <c r="M66" i="10"/>
  <c r="M74" i="10" s="1"/>
  <c r="K66" i="10"/>
  <c r="Z66" i="10"/>
  <c r="W66" i="10"/>
  <c r="S66" i="10"/>
  <c r="S74" i="10" s="1"/>
  <c r="O66" i="10"/>
  <c r="O74" i="10" s="1"/>
  <c r="L66" i="10"/>
  <c r="L74" i="10" s="1"/>
  <c r="AB66" i="10"/>
  <c r="Y66" i="10"/>
  <c r="U66" i="10"/>
  <c r="U74" i="10" s="1"/>
  <c r="Q66" i="10"/>
  <c r="Q74" i="10" s="1"/>
  <c r="P61" i="10"/>
  <c r="X53" i="10"/>
  <c r="P53" i="10"/>
  <c r="AG61" i="10"/>
  <c r="Y61" i="10"/>
  <c r="Q61" i="10"/>
  <c r="AG53" i="10"/>
  <c r="Q53" i="10"/>
  <c r="AH61" i="10"/>
  <c r="Z61" i="10"/>
  <c r="R61" i="10"/>
  <c r="AE61" i="10"/>
  <c r="W61" i="10"/>
  <c r="O61" i="10"/>
  <c r="AA53" i="10"/>
  <c r="S53" i="10"/>
  <c r="K53" i="10"/>
  <c r="AI77" i="11"/>
  <c r="AI73" i="11"/>
  <c r="AI55" i="11"/>
  <c r="AI51" i="11"/>
  <c r="AI44" i="11"/>
  <c r="AI130" i="11"/>
  <c r="AI129" i="11"/>
  <c r="AI62" i="11"/>
  <c r="AI61" i="11"/>
  <c r="AI59" i="11"/>
  <c r="AI50" i="11"/>
  <c r="AI45" i="11"/>
  <c r="AK118" i="11"/>
  <c r="AK60" i="11"/>
  <c r="AQ79" i="11"/>
  <c r="AQ75" i="11"/>
  <c r="AQ74" i="11"/>
  <c r="AQ72" i="11"/>
  <c r="AQ59" i="11"/>
  <c r="AQ58" i="11"/>
  <c r="AQ43" i="11"/>
  <c r="AQ42" i="11"/>
  <c r="AQ133" i="11"/>
  <c r="AQ131" i="11"/>
  <c r="AQ78" i="11"/>
  <c r="AQ77" i="11"/>
  <c r="AQ73" i="11"/>
  <c r="AQ57" i="11"/>
  <c r="AQ55" i="11"/>
  <c r="AQ51" i="11"/>
  <c r="N106" i="10"/>
  <c r="V106" i="10"/>
  <c r="AD106" i="10"/>
  <c r="M106" i="10"/>
  <c r="U106" i="10"/>
  <c r="AC106" i="10"/>
  <c r="L106" i="10"/>
  <c r="T106" i="10"/>
  <c r="AB106" i="10"/>
  <c r="K106" i="10"/>
  <c r="S106" i="10"/>
  <c r="AA106" i="10"/>
  <c r="K73" i="10"/>
  <c r="K69" i="10" s="1"/>
  <c r="S73" i="10"/>
  <c r="W73" i="10"/>
  <c r="AE73" i="10"/>
  <c r="AE72" i="10" s="1"/>
  <c r="R73" i="10"/>
  <c r="Z73" i="10"/>
  <c r="AH73" i="10"/>
  <c r="Q73" i="10"/>
  <c r="Y73" i="10"/>
  <c r="Y72" i="10" s="1"/>
  <c r="AG73" i="10"/>
  <c r="AG72" i="10" s="1"/>
  <c r="L73" i="10"/>
  <c r="L72" i="10" s="1"/>
  <c r="T73" i="10"/>
  <c r="T72" i="10" s="1"/>
  <c r="AB73" i="10"/>
  <c r="AI76" i="10"/>
  <c r="AR232" i="11" s="1"/>
  <c r="AM95" i="10"/>
  <c r="U19" i="5"/>
  <c r="V19" i="5"/>
  <c r="R19" i="5"/>
  <c r="C19" i="10" s="1"/>
  <c r="L69" i="10"/>
  <c r="Q119" i="10"/>
  <c r="Z119" i="10"/>
  <c r="R119" i="10"/>
  <c r="AE119" i="10"/>
  <c r="W119" i="10"/>
  <c r="O119" i="10"/>
  <c r="AF119" i="10"/>
  <c r="P119" i="10"/>
  <c r="AC119" i="10"/>
  <c r="V119" i="10"/>
  <c r="U119" i="10"/>
  <c r="AD119" i="10"/>
  <c r="N119" i="10"/>
  <c r="S119" i="10"/>
  <c r="AB119" i="10"/>
  <c r="L119" i="10"/>
  <c r="T69" i="10"/>
  <c r="AG69" i="10"/>
  <c r="S69" i="10"/>
  <c r="S72" i="10"/>
  <c r="AB74" i="10"/>
  <c r="Z74" i="10"/>
  <c r="R74" i="10"/>
  <c r="V74" i="10"/>
  <c r="T19" i="5"/>
  <c r="AI19" i="10" s="1"/>
  <c r="AB69" i="10"/>
  <c r="AB72" i="10"/>
  <c r="Y69" i="10"/>
  <c r="AH72" i="10"/>
  <c r="AH69" i="10"/>
  <c r="W72" i="10"/>
  <c r="W69" i="10"/>
  <c r="K72" i="10"/>
  <c r="Y74" i="10"/>
  <c r="T74" i="10"/>
  <c r="X74" i="10"/>
  <c r="AC74" i="10"/>
  <c r="AG74" i="10"/>
  <c r="V20" i="10"/>
  <c r="AD20" i="10"/>
  <c r="S20" i="10"/>
  <c r="S7" i="10" s="1"/>
  <c r="AE20" i="10"/>
  <c r="AC20" i="10"/>
  <c r="AJ19" i="10"/>
  <c r="P20" i="10"/>
  <c r="AF20" i="10"/>
  <c r="J19" i="10"/>
  <c r="Y65" i="10"/>
  <c r="AB65" i="10"/>
  <c r="R63" i="10"/>
  <c r="AE65" i="10"/>
  <c r="AF65" i="10"/>
  <c r="AA65" i="10"/>
  <c r="X65" i="10"/>
  <c r="E8" i="15"/>
  <c r="AG65" i="10"/>
  <c r="K65" i="10"/>
  <c r="T65" i="10"/>
  <c r="V63" i="10"/>
  <c r="N63" i="10"/>
  <c r="H6" i="5"/>
  <c r="S65" i="10"/>
  <c r="L63" i="10"/>
  <c r="P65" i="10"/>
  <c r="AE63" i="10"/>
  <c r="AD63" i="10"/>
  <c r="AC63" i="10"/>
  <c r="Y63" i="10"/>
  <c r="R72" i="10" l="1"/>
  <c r="R69" i="10"/>
  <c r="AJ223" i="11"/>
  <c r="DE154" i="10"/>
  <c r="M131" i="11" s="1"/>
  <c r="N131" i="11" s="1"/>
  <c r="DE108" i="10"/>
  <c r="M85" i="11" s="1"/>
  <c r="N85" i="11" s="1"/>
  <c r="DE153" i="10"/>
  <c r="M130" i="11" s="1"/>
  <c r="N130" i="11" s="1"/>
  <c r="T217" i="11"/>
  <c r="DE92" i="10"/>
  <c r="M69" i="11" s="1"/>
  <c r="N69" i="11" s="1"/>
  <c r="AK121" i="11"/>
  <c r="AA119" i="11"/>
  <c r="AA76" i="11"/>
  <c r="DE138" i="10"/>
  <c r="M115" i="11" s="1"/>
  <c r="N115" i="11" s="1"/>
  <c r="DE89" i="10"/>
  <c r="M66" i="11" s="1"/>
  <c r="N66" i="11" s="1"/>
  <c r="DE133" i="10"/>
  <c r="M110" i="11" s="1"/>
  <c r="N110" i="11" s="1"/>
  <c r="DE90" i="10"/>
  <c r="M67" i="11" s="1"/>
  <c r="N67" i="11" s="1"/>
  <c r="AA51" i="11"/>
  <c r="DE150" i="10"/>
  <c r="M127" i="11" s="1"/>
  <c r="N127" i="11" s="1"/>
  <c r="J77" i="10"/>
  <c r="AI77" i="10"/>
  <c r="AR233" i="11" s="1"/>
  <c r="C82" i="10"/>
  <c r="C56" i="10"/>
  <c r="AJ56" i="10"/>
  <c r="AK53" i="11"/>
  <c r="AA114" i="11"/>
  <c r="DE77" i="10"/>
  <c r="M54" i="11" s="1"/>
  <c r="N54" i="11" s="1"/>
  <c r="AL78" i="11"/>
  <c r="AA58" i="11"/>
  <c r="AK56" i="11"/>
  <c r="DE116" i="10"/>
  <c r="M93" i="11" s="1"/>
  <c r="N93" i="11" s="1"/>
  <c r="AL89" i="11"/>
  <c r="Y122" i="11"/>
  <c r="Y107" i="11"/>
  <c r="AG132" i="11"/>
  <c r="AG109" i="11"/>
  <c r="V132" i="11"/>
  <c r="AA109" i="11"/>
  <c r="AK94" i="11"/>
  <c r="AA106" i="11"/>
  <c r="AL56" i="11"/>
  <c r="O104" i="10"/>
  <c r="O103" i="10"/>
  <c r="O92" i="10"/>
  <c r="O83" i="10"/>
  <c r="AL75" i="11"/>
  <c r="AL120" i="11"/>
  <c r="AF62" i="11"/>
  <c r="AK97" i="11"/>
  <c r="AG59" i="11"/>
  <c r="K74" i="10"/>
  <c r="AJ66" i="10"/>
  <c r="AL106" i="11"/>
  <c r="AL107" i="11"/>
  <c r="AA101" i="11"/>
  <c r="DE141" i="10"/>
  <c r="M118" i="11" s="1"/>
  <c r="N118" i="11" s="1"/>
  <c r="AL93" i="11"/>
  <c r="AH58" i="11"/>
  <c r="AH79" i="11"/>
  <c r="AF124" i="11"/>
  <c r="AF45" i="11"/>
  <c r="AK41" i="11"/>
  <c r="AK101" i="11"/>
  <c r="AG75" i="11"/>
  <c r="AD107" i="11"/>
  <c r="AA104" i="11"/>
  <c r="DE65" i="10"/>
  <c r="M44" i="11" s="1"/>
  <c r="N44" i="11" s="1"/>
  <c r="AG71" i="11"/>
  <c r="W59" i="11"/>
  <c r="R13" i="5"/>
  <c r="U13" i="5"/>
  <c r="V13" i="5" s="1"/>
  <c r="AC10" i="10"/>
  <c r="AP94" i="11"/>
  <c r="AA120" i="11"/>
  <c r="DE139" i="10"/>
  <c r="M116" i="11" s="1"/>
  <c r="N116" i="11" s="1"/>
  <c r="AG49" i="11"/>
  <c r="AK79" i="11"/>
  <c r="AK122" i="11"/>
  <c r="AK80" i="11"/>
  <c r="AK48" i="11"/>
  <c r="AK124" i="11"/>
  <c r="AK78" i="11"/>
  <c r="AK62" i="11"/>
  <c r="AK113" i="11"/>
  <c r="AK59" i="11"/>
  <c r="AK105" i="11"/>
  <c r="AK64" i="11"/>
  <c r="AK85" i="11"/>
  <c r="AK114" i="11"/>
  <c r="AK57" i="11"/>
  <c r="AK100" i="11"/>
  <c r="AK49" i="11"/>
  <c r="AK70" i="11"/>
  <c r="AK103" i="11"/>
  <c r="AK55" i="11"/>
  <c r="AK68" i="11"/>
  <c r="AK51" i="11"/>
  <c r="AK96" i="11"/>
  <c r="AK128" i="11"/>
  <c r="AK50" i="11"/>
  <c r="AK46" i="11"/>
  <c r="AK77" i="11"/>
  <c r="AK109" i="11"/>
  <c r="AK45" i="11"/>
  <c r="AK76" i="11"/>
  <c r="AK104" i="11"/>
  <c r="AK42" i="11"/>
  <c r="AK73" i="11"/>
  <c r="DE134" i="10"/>
  <c r="M111" i="11" s="1"/>
  <c r="N111" i="11" s="1"/>
  <c r="AL122" i="11"/>
  <c r="AL60" i="11"/>
  <c r="AL88" i="11"/>
  <c r="AM52" i="11"/>
  <c r="AL52" i="11"/>
  <c r="AI52" i="11"/>
  <c r="AK52" i="11"/>
  <c r="AQ52" i="11"/>
  <c r="W52" i="11"/>
  <c r="AM66" i="11"/>
  <c r="AL66" i="11"/>
  <c r="AF66" i="11"/>
  <c r="W66" i="11"/>
  <c r="AK66" i="11"/>
  <c r="AQ66" i="11"/>
  <c r="AI66" i="11"/>
  <c r="W83" i="11"/>
  <c r="AL83" i="11"/>
  <c r="V83" i="11"/>
  <c r="AI83" i="11"/>
  <c r="AQ83" i="11"/>
  <c r="AG83" i="11"/>
  <c r="AM83" i="11"/>
  <c r="W97" i="11"/>
  <c r="AI97" i="11"/>
  <c r="AM97" i="11"/>
  <c r="T97" i="11"/>
  <c r="AQ97" i="11"/>
  <c r="AA97" i="11"/>
  <c r="V111" i="11"/>
  <c r="AQ111" i="11"/>
  <c r="AA111" i="11"/>
  <c r="AI111" i="11"/>
  <c r="AG111" i="11"/>
  <c r="AM111" i="11"/>
  <c r="AL111" i="11"/>
  <c r="DE151" i="10"/>
  <c r="M128" i="11" s="1"/>
  <c r="N128" i="11" s="1"/>
  <c r="AC53" i="11"/>
  <c r="AL53" i="11"/>
  <c r="AB53" i="11"/>
  <c r="AI53" i="11"/>
  <c r="AA53" i="11"/>
  <c r="W53" i="11"/>
  <c r="AA67" i="11"/>
  <c r="AL67" i="11"/>
  <c r="W67" i="11"/>
  <c r="AM67" i="11"/>
  <c r="AB67" i="11"/>
  <c r="T67" i="11"/>
  <c r="AI67" i="11"/>
  <c r="AQ67" i="11"/>
  <c r="AG84" i="11"/>
  <c r="AM84" i="11"/>
  <c r="AI84" i="11"/>
  <c r="AQ84" i="11"/>
  <c r="AK84" i="11"/>
  <c r="AB84" i="11"/>
  <c r="AI98" i="11"/>
  <c r="AL98" i="11"/>
  <c r="AA98" i="11"/>
  <c r="W98" i="11"/>
  <c r="AM98" i="11"/>
  <c r="AQ98" i="11"/>
  <c r="Z112" i="11"/>
  <c r="AA112" i="11"/>
  <c r="W112" i="11"/>
  <c r="AB112" i="11"/>
  <c r="T112" i="11"/>
  <c r="AL112" i="11"/>
  <c r="AD112" i="11"/>
  <c r="AK112" i="11"/>
  <c r="AJ60" i="10"/>
  <c r="AF63" i="11"/>
  <c r="AF100" i="11"/>
  <c r="AM112" i="11"/>
  <c r="Y109" i="11"/>
  <c r="DE145" i="10"/>
  <c r="M122" i="11" s="1"/>
  <c r="N122" i="11" s="1"/>
  <c r="AH95" i="11"/>
  <c r="Y70" i="11"/>
  <c r="AD42" i="11"/>
  <c r="AK93" i="11"/>
  <c r="U94" i="5"/>
  <c r="V94" i="5" s="1"/>
  <c r="V22" i="5"/>
  <c r="W62" i="11"/>
  <c r="W93" i="11"/>
  <c r="W133" i="11"/>
  <c r="W61" i="11"/>
  <c r="W131" i="11"/>
  <c r="W91" i="11"/>
  <c r="W51" i="11"/>
  <c r="W113" i="11"/>
  <c r="W128" i="11"/>
  <c r="W48" i="11"/>
  <c r="W109" i="11"/>
  <c r="W88" i="11"/>
  <c r="W43" i="11"/>
  <c r="AK63" i="11"/>
  <c r="DE84" i="10"/>
  <c r="M61" i="11" s="1"/>
  <c r="N61" i="11" s="1"/>
  <c r="AK67" i="11"/>
  <c r="AK90" i="11"/>
  <c r="AF67" i="11"/>
  <c r="AL91" i="11"/>
  <c r="Y132" i="11"/>
  <c r="DE67" i="10"/>
  <c r="M45" i="11" s="1"/>
  <c r="N45" i="11" s="1"/>
  <c r="Z69" i="10"/>
  <c r="Z72" i="10"/>
  <c r="AK116" i="11"/>
  <c r="AF77" i="11"/>
  <c r="AA125" i="11"/>
  <c r="AA87" i="11"/>
  <c r="W102" i="11"/>
  <c r="DE87" i="10"/>
  <c r="M64" i="11" s="1"/>
  <c r="N64" i="11" s="1"/>
  <c r="AL50" i="11"/>
  <c r="Y97" i="10"/>
  <c r="AL123" i="11"/>
  <c r="AL132" i="11"/>
  <c r="AL105" i="11"/>
  <c r="AL86" i="11"/>
  <c r="AL79" i="11"/>
  <c r="AL81" i="11"/>
  <c r="U216" i="11"/>
  <c r="DE132" i="10"/>
  <c r="M109" i="11" s="1"/>
  <c r="N109" i="11" s="1"/>
  <c r="DE62" i="10"/>
  <c r="M41" i="11" s="1"/>
  <c r="N41" i="11" s="1"/>
  <c r="DE80" i="10"/>
  <c r="M57" i="11" s="1"/>
  <c r="N57" i="11" s="1"/>
  <c r="DE69" i="10"/>
  <c r="M47" i="11" s="1"/>
  <c r="N47" i="11" s="1"/>
  <c r="DE101" i="10"/>
  <c r="M78" i="11" s="1"/>
  <c r="N78" i="11" s="1"/>
  <c r="DE66" i="10"/>
  <c r="DE125" i="10"/>
  <c r="M102" i="11" s="1"/>
  <c r="N102" i="11" s="1"/>
  <c r="DE144" i="10"/>
  <c r="M121" i="11" s="1"/>
  <c r="N121" i="11" s="1"/>
  <c r="DE143" i="10"/>
  <c r="M120" i="11" s="1"/>
  <c r="N120" i="11" s="1"/>
  <c r="DE99" i="10"/>
  <c r="M76" i="11" s="1"/>
  <c r="N76" i="11" s="1"/>
  <c r="DE131" i="10"/>
  <c r="M108" i="11" s="1"/>
  <c r="N108" i="11" s="1"/>
  <c r="DE96" i="10"/>
  <c r="M73" i="11" s="1"/>
  <c r="N73" i="11" s="1"/>
  <c r="DE120" i="10"/>
  <c r="M97" i="11" s="1"/>
  <c r="N97" i="11" s="1"/>
  <c r="DE115" i="10"/>
  <c r="M92" i="11" s="1"/>
  <c r="N92" i="11" s="1"/>
  <c r="DE142" i="10"/>
  <c r="M119" i="11" s="1"/>
  <c r="N119" i="11" s="1"/>
  <c r="DE117" i="10"/>
  <c r="M94" i="11" s="1"/>
  <c r="N94" i="11" s="1"/>
  <c r="DE124" i="10"/>
  <c r="M101" i="11" s="1"/>
  <c r="N101" i="11" s="1"/>
  <c r="DE118" i="10"/>
  <c r="M95" i="11" s="1"/>
  <c r="N95" i="11" s="1"/>
  <c r="DE78" i="10"/>
  <c r="M55" i="11" s="1"/>
  <c r="N55" i="11" s="1"/>
  <c r="DE121" i="10"/>
  <c r="M98" i="11" s="1"/>
  <c r="N98" i="11" s="1"/>
  <c r="DE147" i="10"/>
  <c r="M124" i="11" s="1"/>
  <c r="N124" i="11" s="1"/>
  <c r="DE100" i="10"/>
  <c r="M77" i="11" s="1"/>
  <c r="N77" i="11" s="1"/>
  <c r="DE119" i="10"/>
  <c r="M96" i="11" s="1"/>
  <c r="N96" i="11" s="1"/>
  <c r="DE85" i="10"/>
  <c r="M62" i="11" s="1"/>
  <c r="N62" i="11" s="1"/>
  <c r="DE129" i="10"/>
  <c r="M106" i="11" s="1"/>
  <c r="N106" i="11" s="1"/>
  <c r="DE81" i="10"/>
  <c r="M58" i="11" s="1"/>
  <c r="N58" i="11" s="1"/>
  <c r="DE82" i="10"/>
  <c r="M59" i="11" s="1"/>
  <c r="N59" i="11" s="1"/>
  <c r="DE103" i="10"/>
  <c r="M80" i="11" s="1"/>
  <c r="N80" i="11" s="1"/>
  <c r="DE102" i="10"/>
  <c r="M79" i="11" s="1"/>
  <c r="N79" i="11" s="1"/>
  <c r="DE136" i="10"/>
  <c r="M113" i="11" s="1"/>
  <c r="N113" i="11" s="1"/>
  <c r="DE86" i="10"/>
  <c r="M63" i="11" s="1"/>
  <c r="N63" i="11" s="1"/>
  <c r="DE137" i="10"/>
  <c r="M114" i="11" s="1"/>
  <c r="N114" i="11" s="1"/>
  <c r="AI128" i="11"/>
  <c r="AI107" i="11"/>
  <c r="AI114" i="11"/>
  <c r="AI49" i="11"/>
  <c r="AI74" i="11"/>
  <c r="AI46" i="11"/>
  <c r="AI101" i="11"/>
  <c r="AI124" i="11"/>
  <c r="AI63" i="11"/>
  <c r="AI91" i="11"/>
  <c r="AI119" i="11"/>
  <c r="AI48" i="11"/>
  <c r="AI69" i="11"/>
  <c r="AI42" i="11"/>
  <c r="AI113" i="11"/>
  <c r="AI68" i="11"/>
  <c r="AI86" i="11"/>
  <c r="C58" i="10"/>
  <c r="AJ58" i="10"/>
  <c r="AI57" i="11"/>
  <c r="AB54" i="11"/>
  <c r="X118" i="11"/>
  <c r="AA103" i="11"/>
  <c r="AA91" i="11"/>
  <c r="AI76" i="11"/>
  <c r="V96" i="11"/>
  <c r="AI121" i="11"/>
  <c r="DE104" i="10"/>
  <c r="M81" i="11" s="1"/>
  <c r="N81" i="11" s="1"/>
  <c r="DE123" i="10"/>
  <c r="M100" i="11" s="1"/>
  <c r="N100" i="11" s="1"/>
  <c r="AL47" i="11"/>
  <c r="AL64" i="11"/>
  <c r="AL130" i="11"/>
  <c r="Z133" i="11"/>
  <c r="AJ85" i="11"/>
  <c r="E44" i="15"/>
  <c r="AA43" i="11"/>
  <c r="AA69" i="11"/>
  <c r="AM131" i="11"/>
  <c r="AM77" i="11"/>
  <c r="AM90" i="11"/>
  <c r="AM124" i="11"/>
  <c r="AM104" i="11"/>
  <c r="AM86" i="11"/>
  <c r="AM69" i="11"/>
  <c r="AM118" i="11"/>
  <c r="AM46" i="11"/>
  <c r="AM109" i="11"/>
  <c r="AM99" i="11"/>
  <c r="AM64" i="11"/>
  <c r="AM45" i="11"/>
  <c r="AM76" i="11"/>
  <c r="AM59" i="11"/>
  <c r="AM85" i="11"/>
  <c r="AM122" i="11"/>
  <c r="AM79" i="11"/>
  <c r="AM56" i="11"/>
  <c r="AM121" i="11"/>
  <c r="AM94" i="11"/>
  <c r="AM95" i="11"/>
  <c r="AM78" i="11"/>
  <c r="AM55" i="11"/>
  <c r="AM80" i="11"/>
  <c r="AE10" i="10"/>
  <c r="AE69" i="10"/>
  <c r="AQ63" i="11"/>
  <c r="AQ46" i="11"/>
  <c r="AQ81" i="11"/>
  <c r="AI70" i="11"/>
  <c r="AI60" i="11"/>
  <c r="AB50" i="11"/>
  <c r="AF54" i="11"/>
  <c r="AQ118" i="11"/>
  <c r="AI102" i="11"/>
  <c r="AQ86" i="11"/>
  <c r="AI87" i="11"/>
  <c r="AF72" i="11"/>
  <c r="V105" i="11"/>
  <c r="AQ120" i="11"/>
  <c r="AM117" i="11"/>
  <c r="AI122" i="11"/>
  <c r="Y90" i="11"/>
  <c r="DE71" i="10"/>
  <c r="M49" i="11" s="1"/>
  <c r="N49" i="11" s="1"/>
  <c r="DE76" i="10"/>
  <c r="M53" i="11" s="1"/>
  <c r="N53" i="11" s="1"/>
  <c r="AL55" i="11"/>
  <c r="AL72" i="11"/>
  <c r="AL131" i="11"/>
  <c r="AM130" i="11"/>
  <c r="DE128" i="10"/>
  <c r="M105" i="11" s="1"/>
  <c r="N105" i="11" s="1"/>
  <c r="AH91" i="10"/>
  <c r="Z63" i="10"/>
  <c r="Z10" i="10" s="1"/>
  <c r="Z65" i="10"/>
  <c r="Q63" i="10"/>
  <c r="AA63" i="10"/>
  <c r="X63" i="10"/>
  <c r="H6" i="15"/>
  <c r="O65" i="10"/>
  <c r="S63" i="10"/>
  <c r="H8" i="15"/>
  <c r="E8" i="5"/>
  <c r="E50" i="15"/>
  <c r="S7" i="15"/>
  <c r="L65" i="10"/>
  <c r="N65" i="10"/>
  <c r="Q65" i="10"/>
  <c r="M63" i="10"/>
  <c r="C63" i="10" s="1"/>
  <c r="AA70" i="11"/>
  <c r="W78" i="11"/>
  <c r="W60" i="11"/>
  <c r="W74" i="11"/>
  <c r="W55" i="11"/>
  <c r="W85" i="11"/>
  <c r="W124" i="11"/>
  <c r="W104" i="11"/>
  <c r="W50" i="11"/>
  <c r="W86" i="11"/>
  <c r="W118" i="11"/>
  <c r="W79" i="11"/>
  <c r="W56" i="11"/>
  <c r="W132" i="11"/>
  <c r="W122" i="11"/>
  <c r="W76" i="11"/>
  <c r="W119" i="11"/>
  <c r="W77" i="11"/>
  <c r="W54" i="11"/>
  <c r="W130" i="11"/>
  <c r="W121" i="11"/>
  <c r="W94" i="11"/>
  <c r="W99" i="11"/>
  <c r="W68" i="11"/>
  <c r="W46" i="11"/>
  <c r="W64" i="11"/>
  <c r="W45" i="11"/>
  <c r="AP122" i="11"/>
  <c r="AB118" i="11"/>
  <c r="AB41" i="11"/>
  <c r="AB91" i="11"/>
  <c r="AB70" i="11"/>
  <c r="AG80" i="11"/>
  <c r="AG56" i="11"/>
  <c r="X87" i="11"/>
  <c r="C18" i="10"/>
  <c r="AF63" i="10"/>
  <c r="O63" i="10"/>
  <c r="AD65" i="10"/>
  <c r="Z20" i="10"/>
  <c r="N20" i="10"/>
  <c r="AG20" i="10"/>
  <c r="AG7" i="10" s="1"/>
  <c r="K20" i="10"/>
  <c r="W20" i="10"/>
  <c r="AA20" i="10"/>
  <c r="AA10" i="10" s="1"/>
  <c r="AQ65" i="11"/>
  <c r="AQ48" i="11"/>
  <c r="AQ89" i="11"/>
  <c r="AI79" i="11"/>
  <c r="AI64" i="11"/>
  <c r="V7" i="10"/>
  <c r="AB46" i="11"/>
  <c r="AF78" i="11"/>
  <c r="U103" i="10"/>
  <c r="AH65" i="10"/>
  <c r="AI118" i="11"/>
  <c r="AA102" i="11"/>
  <c r="AI115" i="11"/>
  <c r="AL87" i="11"/>
  <c r="AM72" i="11"/>
  <c r="V94" i="11"/>
  <c r="W114" i="11"/>
  <c r="AQ121" i="11"/>
  <c r="AM120" i="11"/>
  <c r="AI123" i="11"/>
  <c r="Y47" i="11"/>
  <c r="DE83" i="10"/>
  <c r="M60" i="11" s="1"/>
  <c r="N60" i="11" s="1"/>
  <c r="DE135" i="10"/>
  <c r="M112" i="11" s="1"/>
  <c r="N112" i="11" s="1"/>
  <c r="DE68" i="10"/>
  <c r="M46" i="11" s="1"/>
  <c r="N46" i="11" s="1"/>
  <c r="AL63" i="11"/>
  <c r="AL104" i="11"/>
  <c r="AP128" i="11"/>
  <c r="AM132" i="11"/>
  <c r="AM62" i="11"/>
  <c r="DE97" i="10"/>
  <c r="M74" i="11" s="1"/>
  <c r="N74" i="11" s="1"/>
  <c r="AA44" i="11"/>
  <c r="X71" i="11"/>
  <c r="AL95" i="10"/>
  <c r="AH43" i="11"/>
  <c r="AL43" i="11"/>
  <c r="AP57" i="11"/>
  <c r="AQ71" i="11"/>
  <c r="AP88" i="11"/>
  <c r="AI88" i="11"/>
  <c r="AB88" i="11"/>
  <c r="AM88" i="11"/>
  <c r="AF88" i="11"/>
  <c r="AQ88" i="11"/>
  <c r="AQ102" i="11"/>
  <c r="T102" i="11"/>
  <c r="AL102" i="11"/>
  <c r="AD116" i="11"/>
  <c r="R65" i="10"/>
  <c r="W63" i="10"/>
  <c r="U20" i="10"/>
  <c r="U7" i="10" s="1"/>
  <c r="AH119" i="10"/>
  <c r="T119" i="10"/>
  <c r="X119" i="10"/>
  <c r="AG119" i="10"/>
  <c r="AA119" i="10"/>
  <c r="Y119" i="10"/>
  <c r="K119" i="10"/>
  <c r="AQ50" i="11"/>
  <c r="AQ90" i="11"/>
  <c r="AK120" i="11"/>
  <c r="AI81" i="11"/>
  <c r="AB81" i="11"/>
  <c r="AF129" i="11"/>
  <c r="U104" i="10"/>
  <c r="P63" i="10"/>
  <c r="AA118" i="11"/>
  <c r="AD102" i="11"/>
  <c r="AL82" i="11"/>
  <c r="W115" i="11"/>
  <c r="AA99" i="11"/>
  <c r="AA72" i="11"/>
  <c r="W117" i="11"/>
  <c r="AQ122" i="11"/>
  <c r="AM123" i="11"/>
  <c r="AA95" i="11"/>
  <c r="Y119" i="11"/>
  <c r="DE70" i="10"/>
  <c r="M48" i="11" s="1"/>
  <c r="N48" i="11" s="1"/>
  <c r="DE74" i="10"/>
  <c r="DE98" i="10"/>
  <c r="M75" i="11" s="1"/>
  <c r="N75" i="11" s="1"/>
  <c r="DE148" i="10"/>
  <c r="M125" i="11" s="1"/>
  <c r="N125" i="11" s="1"/>
  <c r="AD72" i="10"/>
  <c r="AL46" i="11"/>
  <c r="AD55" i="11"/>
  <c r="AM81" i="11"/>
  <c r="AM63" i="11"/>
  <c r="AQ128" i="11"/>
  <c r="AA72" i="10"/>
  <c r="AA69" i="10"/>
  <c r="AC16" i="10"/>
  <c r="AC7" i="10" s="1"/>
  <c r="Z123" i="10"/>
  <c r="P123" i="10"/>
  <c r="AF16" i="10"/>
  <c r="V16" i="10"/>
  <c r="K123" i="10"/>
  <c r="E26" i="5"/>
  <c r="L16" i="10"/>
  <c r="AD123" i="10"/>
  <c r="L123" i="10"/>
  <c r="Q16" i="10"/>
  <c r="W123" i="10"/>
  <c r="AE16" i="10"/>
  <c r="AE7" i="10" s="1"/>
  <c r="M16" i="10"/>
  <c r="S123" i="10"/>
  <c r="K16" i="10"/>
  <c r="K7" i="10" s="1"/>
  <c r="N16" i="10"/>
  <c r="T123" i="10"/>
  <c r="AB16" i="10"/>
  <c r="AJ16" i="10"/>
  <c r="AG123" i="10"/>
  <c r="X16" i="10"/>
  <c r="AH123" i="10"/>
  <c r="AC123" i="10"/>
  <c r="AA45" i="11"/>
  <c r="X64" i="11"/>
  <c r="W44" i="11"/>
  <c r="AK44" i="11"/>
  <c r="AL44" i="11"/>
  <c r="AM58" i="11"/>
  <c r="W72" i="11"/>
  <c r="AI72" i="11"/>
  <c r="T72" i="11"/>
  <c r="AA89" i="11"/>
  <c r="AC89" i="11"/>
  <c r="V89" i="11"/>
  <c r="AI89" i="11"/>
  <c r="AH89" i="11"/>
  <c r="AL103" i="11"/>
  <c r="AQ103" i="11"/>
  <c r="AM103" i="11"/>
  <c r="W103" i="11"/>
  <c r="AI117" i="11"/>
  <c r="AQ117" i="11"/>
  <c r="AB117" i="11"/>
  <c r="Z78" i="11"/>
  <c r="Z114" i="11"/>
  <c r="Z123" i="11"/>
  <c r="V65" i="10"/>
  <c r="T20" i="10"/>
  <c r="T7" i="10" s="1"/>
  <c r="M119" i="10"/>
  <c r="AQ69" i="11"/>
  <c r="AK89" i="11"/>
  <c r="AI43" i="11"/>
  <c r="AI85" i="11"/>
  <c r="AI71" i="11"/>
  <c r="U65" i="10"/>
  <c r="AP114" i="11"/>
  <c r="W82" i="11"/>
  <c r="AM115" i="11"/>
  <c r="AI99" i="11"/>
  <c r="W87" i="11"/>
  <c r="AK72" i="11"/>
  <c r="X107" i="11"/>
  <c r="W120" i="11"/>
  <c r="AM125" i="11"/>
  <c r="DE94" i="10"/>
  <c r="M71" i="11" s="1"/>
  <c r="N71" i="11" s="1"/>
  <c r="DE88" i="10"/>
  <c r="M65" i="11" s="1"/>
  <c r="N65" i="11" s="1"/>
  <c r="AL62" i="11"/>
  <c r="DE112" i="10"/>
  <c r="M89" i="11" s="1"/>
  <c r="N89" i="11" s="1"/>
  <c r="AP82" i="11"/>
  <c r="AM68" i="11"/>
  <c r="W58" i="11"/>
  <c r="Q123" i="10"/>
  <c r="AD16" i="10"/>
  <c r="AD10" i="10" s="1"/>
  <c r="DE72" i="10"/>
  <c r="M50" i="11" s="1"/>
  <c r="N50" i="11" s="1"/>
  <c r="AA128" i="11"/>
  <c r="X46" i="11"/>
  <c r="C37" i="10"/>
  <c r="AA62" i="11"/>
  <c r="AA74" i="11"/>
  <c r="AA59" i="11"/>
  <c r="AA107" i="11"/>
  <c r="AA48" i="11"/>
  <c r="AA123" i="11"/>
  <c r="AA115" i="11"/>
  <c r="AA85" i="11"/>
  <c r="AA60" i="11"/>
  <c r="AA56" i="11"/>
  <c r="AA42" i="11"/>
  <c r="AA124" i="11"/>
  <c r="AA93" i="11"/>
  <c r="AA122" i="11"/>
  <c r="AA86" i="11"/>
  <c r="AA50" i="11"/>
  <c r="AA46" i="11"/>
  <c r="V90" i="11"/>
  <c r="V70" i="11"/>
  <c r="E47" i="15"/>
  <c r="AI44" i="10"/>
  <c r="J44" i="10"/>
  <c r="E3" i="15"/>
  <c r="L2" i="11" s="1"/>
  <c r="C81" i="10"/>
  <c r="AA47" i="11"/>
  <c r="AF47" i="11"/>
  <c r="W47" i="11"/>
  <c r="T47" i="11"/>
  <c r="AI47" i="11"/>
  <c r="AQ47" i="11"/>
  <c r="AA61" i="11"/>
  <c r="Z61" i="11"/>
  <c r="T61" i="11"/>
  <c r="V92" i="11"/>
  <c r="AK92" i="11"/>
  <c r="AH92" i="11"/>
  <c r="T120" i="11"/>
  <c r="X120" i="11"/>
  <c r="AP129" i="11"/>
  <c r="AL129" i="11"/>
  <c r="AQ61" i="11"/>
  <c r="AI131" i="11"/>
  <c r="AI78" i="11"/>
  <c r="AA7" i="10"/>
  <c r="AI95" i="11"/>
  <c r="AA105" i="11"/>
  <c r="DE73" i="10"/>
  <c r="M51" i="11" s="1"/>
  <c r="N51" i="11" s="1"/>
  <c r="DE140" i="10"/>
  <c r="M117" i="11" s="1"/>
  <c r="N117" i="11" s="1"/>
  <c r="DE91" i="10"/>
  <c r="M68" i="11" s="1"/>
  <c r="N68" i="11" s="1"/>
  <c r="AL117" i="11"/>
  <c r="AM74" i="11"/>
  <c r="AK95" i="10"/>
  <c r="U69" i="10"/>
  <c r="U72" i="10"/>
  <c r="AA131" i="11"/>
  <c r="AR38" i="10"/>
  <c r="AR39" i="10" s="1"/>
  <c r="AI41" i="10"/>
  <c r="AR41" i="10"/>
  <c r="AR42" i="10" s="1"/>
  <c r="AI38" i="10"/>
  <c r="K89" i="10"/>
  <c r="DE161" i="10" s="1"/>
  <c r="M138" i="11" s="1"/>
  <c r="N138" i="11" s="1"/>
  <c r="AH90" i="10"/>
  <c r="DE175" i="10" s="1"/>
  <c r="M152" i="11" s="1"/>
  <c r="N152" i="11" s="1"/>
  <c r="K91" i="10"/>
  <c r="J38" i="10"/>
  <c r="AJ84" i="10"/>
  <c r="AH84" i="10" s="1"/>
  <c r="Q9" i="10"/>
  <c r="M9" i="10"/>
  <c r="Z9" i="10"/>
  <c r="R9" i="10"/>
  <c r="W9" i="10"/>
  <c r="AC55" i="11"/>
  <c r="AC118" i="11"/>
  <c r="AC63" i="11"/>
  <c r="AQ105" i="11"/>
  <c r="AQ70" i="11"/>
  <c r="AQ45" i="11"/>
  <c r="AQ119" i="11"/>
  <c r="AQ107" i="11"/>
  <c r="AQ115" i="11"/>
  <c r="AQ91" i="11"/>
  <c r="AQ125" i="11"/>
  <c r="AQ64" i="11"/>
  <c r="AQ132" i="11"/>
  <c r="AQ60" i="11"/>
  <c r="AQ56" i="11"/>
  <c r="AQ49" i="11"/>
  <c r="AQ101" i="11"/>
  <c r="AQ54" i="11"/>
  <c r="AQ80" i="11"/>
  <c r="Y60" i="11"/>
  <c r="Y99" i="11"/>
  <c r="Y69" i="11"/>
  <c r="Y80" i="11"/>
  <c r="AD60" i="11"/>
  <c r="AD115" i="11"/>
  <c r="AD109" i="11"/>
  <c r="AD41" i="11"/>
  <c r="C60" i="10"/>
  <c r="AQ62" i="11"/>
  <c r="AI54" i="11"/>
  <c r="AI80" i="11"/>
  <c r="AF41" i="11"/>
  <c r="AI110" i="11"/>
  <c r="AI94" i="11"/>
  <c r="AI75" i="11"/>
  <c r="AQ96" i="11"/>
  <c r="AI104" i="11"/>
  <c r="DE130" i="10"/>
  <c r="M107" i="11" s="1"/>
  <c r="N107" i="11" s="1"/>
  <c r="DE79" i="10"/>
  <c r="M56" i="11" s="1"/>
  <c r="N56" i="11" s="1"/>
  <c r="DE75" i="10"/>
  <c r="M52" i="11" s="1"/>
  <c r="N52" i="11" s="1"/>
  <c r="AL74" i="11"/>
  <c r="AL125" i="11"/>
  <c r="DE156" i="10"/>
  <c r="M133" i="11" s="1"/>
  <c r="N133" i="11" s="1"/>
  <c r="AH101" i="11"/>
  <c r="AM44" i="11"/>
  <c r="AM75" i="11"/>
  <c r="W81" i="11"/>
  <c r="W63" i="11"/>
  <c r="P9" i="10"/>
  <c r="S46" i="15"/>
  <c r="AC72" i="10"/>
  <c r="AC69" i="10"/>
  <c r="AA55" i="11"/>
  <c r="AA130" i="11"/>
  <c r="C40" i="10"/>
  <c r="AJ48" i="10"/>
  <c r="C48" i="10"/>
  <c r="DE152" i="10"/>
  <c r="M129" i="11" s="1"/>
  <c r="N129" i="11" s="1"/>
  <c r="AB63" i="10"/>
  <c r="R20" i="10"/>
  <c r="R7" i="10" s="1"/>
  <c r="AQ41" i="11"/>
  <c r="AQ129" i="11"/>
  <c r="AI56" i="11"/>
  <c r="AI133" i="11"/>
  <c r="AG43" i="11"/>
  <c r="AB116" i="11"/>
  <c r="AF48" i="11"/>
  <c r="M65" i="10"/>
  <c r="AH106" i="11"/>
  <c r="AA94" i="11"/>
  <c r="AA71" i="11"/>
  <c r="W107" i="11"/>
  <c r="AB123" i="11"/>
  <c r="AM102" i="11"/>
  <c r="AI105" i="11"/>
  <c r="AA113" i="11"/>
  <c r="DE122" i="10"/>
  <c r="M99" i="11" s="1"/>
  <c r="N99" i="11" s="1"/>
  <c r="DE93" i="10"/>
  <c r="M70" i="11" s="1"/>
  <c r="N70" i="11" s="1"/>
  <c r="DE63" i="10"/>
  <c r="M42" i="11" s="1"/>
  <c r="N42" i="11" s="1"/>
  <c r="AL77" i="11"/>
  <c r="AL128" i="11"/>
  <c r="AH57" i="11"/>
  <c r="AM47" i="11"/>
  <c r="AM128" i="11"/>
  <c r="W80" i="11"/>
  <c r="W69" i="11"/>
  <c r="X9" i="10"/>
  <c r="AF123" i="10"/>
  <c r="P16" i="10"/>
  <c r="K90" i="10"/>
  <c r="P72" i="10"/>
  <c r="P69" i="10"/>
  <c r="AC57" i="11"/>
  <c r="AJ95" i="10"/>
  <c r="AP95" i="10"/>
  <c r="W97" i="10"/>
  <c r="AH124" i="11"/>
  <c r="L126" i="10"/>
  <c r="AK75" i="11"/>
  <c r="T75" i="11"/>
  <c r="AB75" i="11"/>
  <c r="AA75" i="11"/>
  <c r="AI103" i="11"/>
  <c r="DE146" i="10"/>
  <c r="M123" i="11" s="1"/>
  <c r="N123" i="11" s="1"/>
  <c r="AL61" i="11"/>
  <c r="AA54" i="11"/>
  <c r="AH97" i="10"/>
  <c r="AQ85" i="11"/>
  <c r="AI132" i="11"/>
  <c r="S67" i="15"/>
  <c r="S52" i="15" s="1"/>
  <c r="AB120" i="11"/>
  <c r="AQ95" i="11"/>
  <c r="AM101" i="11"/>
  <c r="AL69" i="11"/>
  <c r="AG10" i="10"/>
  <c r="W65" i="10"/>
  <c r="U63" i="10"/>
  <c r="U10" i="10" s="1"/>
  <c r="AQ44" i="11"/>
  <c r="AQ130" i="11"/>
  <c r="AQ68" i="11"/>
  <c r="AI58" i="11"/>
  <c r="AI41" i="11"/>
  <c r="AG46" i="11"/>
  <c r="W74" i="10"/>
  <c r="W7" i="10"/>
  <c r="AG63" i="10"/>
  <c r="AQ106" i="11"/>
  <c r="Y94" i="11"/>
  <c r="AL71" i="11"/>
  <c r="AM107" i="11"/>
  <c r="W95" i="11"/>
  <c r="AB60" i="11"/>
  <c r="W101" i="11"/>
  <c r="AQ99" i="11"/>
  <c r="AM105" i="11"/>
  <c r="AI108" i="11"/>
  <c r="AA117" i="11"/>
  <c r="DE127" i="10"/>
  <c r="M104" i="11" s="1"/>
  <c r="N104" i="11" s="1"/>
  <c r="DE126" i="10"/>
  <c r="M103" i="11" s="1"/>
  <c r="N103" i="11" s="1"/>
  <c r="DE114" i="10"/>
  <c r="M91" i="11" s="1"/>
  <c r="N91" i="11" s="1"/>
  <c r="DE95" i="10"/>
  <c r="M72" i="11" s="1"/>
  <c r="N72" i="11" s="1"/>
  <c r="AL58" i="11"/>
  <c r="AL80" i="11"/>
  <c r="AL85" i="11"/>
  <c r="AM48" i="11"/>
  <c r="AM87" i="11"/>
  <c r="W89" i="11"/>
  <c r="W70" i="11"/>
  <c r="K9" i="10"/>
  <c r="O123" i="10"/>
  <c r="T16" i="10"/>
  <c r="AH89" i="10"/>
  <c r="AK65" i="11"/>
  <c r="AA65" i="11"/>
  <c r="AA82" i="11"/>
  <c r="AQ82" i="11"/>
  <c r="T82" i="11"/>
  <c r="AA96" i="11"/>
  <c r="AM96" i="11"/>
  <c r="W96" i="11"/>
  <c r="AL96" i="11"/>
  <c r="AP96" i="11"/>
  <c r="AG96" i="11"/>
  <c r="Y96" i="11"/>
  <c r="AA110" i="11"/>
  <c r="AQ110" i="11"/>
  <c r="W110" i="11"/>
  <c r="AM133" i="11"/>
  <c r="AL133" i="11"/>
  <c r="AJ99" i="11"/>
  <c r="AJ45" i="11"/>
  <c r="AF80" i="11"/>
  <c r="AF55" i="11"/>
  <c r="AF56" i="11"/>
  <c r="DE107" i="10"/>
  <c r="M84" i="11" s="1"/>
  <c r="N84" i="11" s="1"/>
  <c r="U61" i="10"/>
  <c r="AE53" i="10"/>
  <c r="AB53" i="10"/>
  <c r="AA61" i="10"/>
  <c r="AD122" i="10"/>
  <c r="AD130" i="10" s="1"/>
  <c r="L122" i="10"/>
  <c r="L130" i="10" s="1"/>
  <c r="AC53" i="10"/>
  <c r="C53" i="10" s="1"/>
  <c r="AG122" i="10"/>
  <c r="AG130" i="10" s="1"/>
  <c r="O122" i="10"/>
  <c r="O130" i="10" s="1"/>
  <c r="AD66" i="10"/>
  <c r="AD74" i="10" s="1"/>
  <c r="AF53" i="10"/>
  <c r="R53" i="10"/>
  <c r="U53" i="10"/>
  <c r="AE122" i="10"/>
  <c r="AE130" i="10" s="1"/>
  <c r="AD126" i="10"/>
  <c r="X48" i="11"/>
  <c r="X42" i="11"/>
  <c r="X93" i="11"/>
  <c r="AL121" i="11"/>
  <c r="AL68" i="11"/>
  <c r="AL49" i="11"/>
  <c r="AL118" i="11"/>
  <c r="AL101" i="11"/>
  <c r="AL48" i="11"/>
  <c r="AL54" i="11"/>
  <c r="AL59" i="11"/>
  <c r="Z53" i="10"/>
  <c r="X61" i="10"/>
  <c r="N66" i="10"/>
  <c r="AL90" i="11"/>
  <c r="Y31" i="10"/>
  <c r="N31" i="10"/>
  <c r="AL42" i="11"/>
  <c r="AL115" i="11"/>
  <c r="AL109" i="11"/>
  <c r="X122" i="10"/>
  <c r="X130" i="10" s="1"/>
  <c r="U122" i="10"/>
  <c r="U130" i="10" s="1"/>
  <c r="AD53" i="10"/>
  <c r="K97" i="10"/>
  <c r="AA97" i="10"/>
  <c r="T126" i="10"/>
  <c r="E68" i="15"/>
  <c r="AH53" i="10"/>
  <c r="AF61" i="10"/>
  <c r="P66" i="10"/>
  <c r="P74" i="10" s="1"/>
  <c r="P118" i="10"/>
  <c r="V118" i="10"/>
  <c r="AL95" i="11"/>
  <c r="AL124" i="11"/>
  <c r="AL113" i="11"/>
  <c r="Z122" i="10"/>
  <c r="Z130" i="10" s="1"/>
  <c r="W122" i="10"/>
  <c r="W130" i="10" s="1"/>
  <c r="N61" i="10"/>
  <c r="C61" i="10" s="1"/>
  <c r="AJ52" i="10"/>
  <c r="DE110" i="10"/>
  <c r="M87" i="11" s="1"/>
  <c r="N87" i="11" s="1"/>
  <c r="DE105" i="10"/>
  <c r="M82" i="11" s="1"/>
  <c r="N82" i="11" s="1"/>
  <c r="DE106" i="10"/>
  <c r="M83" i="11" s="1"/>
  <c r="N83" i="11" s="1"/>
  <c r="DE109" i="10"/>
  <c r="M86" i="11" s="1"/>
  <c r="N86" i="11" s="1"/>
  <c r="DE111" i="10"/>
  <c r="M88" i="11" s="1"/>
  <c r="N88" i="11" s="1"/>
  <c r="AE31" i="10"/>
  <c r="AD31" i="10"/>
  <c r="C31" i="10" s="1"/>
  <c r="T16" i="5"/>
  <c r="T22" i="5"/>
  <c r="Y53" i="10"/>
  <c r="AF66" i="10"/>
  <c r="AA66" i="10"/>
  <c r="AA74" i="10" s="1"/>
  <c r="AL119" i="11"/>
  <c r="E17" i="5"/>
  <c r="O31" i="10"/>
  <c r="AL45" i="11"/>
  <c r="AL76" i="11"/>
  <c r="AL94" i="11"/>
  <c r="DE113" i="10"/>
  <c r="M90" i="11" s="1"/>
  <c r="N90" i="11" s="1"/>
  <c r="N122" i="10"/>
  <c r="N130" i="10" s="1"/>
  <c r="AH122" i="10"/>
  <c r="AH130" i="10" s="1"/>
  <c r="AC122" i="10"/>
  <c r="AC130" i="10" s="1"/>
  <c r="AC61" i="10"/>
  <c r="X97" i="10"/>
  <c r="AF31" i="10"/>
  <c r="K31" i="10"/>
  <c r="DE155" i="10"/>
  <c r="M132" i="11" s="1"/>
  <c r="N132" i="11" s="1"/>
  <c r="T132" i="11"/>
  <c r="L53" i="10"/>
  <c r="R126" i="10"/>
  <c r="AJ50" i="10"/>
  <c r="C50" i="10"/>
  <c r="AF24" i="10"/>
  <c r="AF7" i="10" s="1"/>
  <c r="L111" i="10"/>
  <c r="P111" i="10"/>
  <c r="Y26" i="10"/>
  <c r="AC28" i="10"/>
  <c r="AD24" i="10"/>
  <c r="C24" i="10" s="1"/>
  <c r="F6" i="10" s="1"/>
  <c r="M73" i="10"/>
  <c r="Q106" i="10"/>
  <c r="AB1" i="14"/>
  <c r="O1" i="14"/>
  <c r="Y1" i="14"/>
  <c r="R1" i="14"/>
  <c r="AM50" i="11"/>
  <c r="AA132" i="11"/>
  <c r="N40" i="11"/>
  <c r="Y40" i="11"/>
  <c r="R97" i="10"/>
  <c r="K126" i="10"/>
  <c r="T101" i="11"/>
  <c r="AJ39" i="10"/>
  <c r="AS234" i="11" s="1"/>
  <c r="AS33" i="11" s="1"/>
  <c r="AO132" i="11"/>
  <c r="AO109" i="11"/>
  <c r="AO124" i="11"/>
  <c r="AO70" i="11"/>
  <c r="AO128" i="11"/>
  <c r="AO47" i="11"/>
  <c r="AO45" i="11"/>
  <c r="AO82" i="11"/>
  <c r="AO102" i="11"/>
  <c r="AO114" i="11"/>
  <c r="AO133" i="11"/>
  <c r="AO113" i="11"/>
  <c r="AO80" i="11"/>
  <c r="AO96" i="11"/>
  <c r="AO74" i="11"/>
  <c r="AO42" i="11"/>
  <c r="AO51" i="11"/>
  <c r="AO52" i="11"/>
  <c r="AO61" i="11"/>
  <c r="AO76" i="11"/>
  <c r="AO71" i="11"/>
  <c r="AO117" i="11"/>
  <c r="AO81" i="11"/>
  <c r="AO78" i="11"/>
  <c r="AO46" i="11"/>
  <c r="AO55" i="11"/>
  <c r="AO77" i="11"/>
  <c r="AO75" i="11"/>
  <c r="AO90" i="11"/>
  <c r="AO121" i="11"/>
  <c r="AO88" i="11"/>
  <c r="AO104" i="11"/>
  <c r="AO98" i="11"/>
  <c r="AO50" i="11"/>
  <c r="AO59" i="11"/>
  <c r="AO60" i="11"/>
  <c r="AO85" i="11"/>
  <c r="AO99" i="11"/>
  <c r="AO86" i="11"/>
  <c r="AO125" i="11"/>
  <c r="AO93" i="11"/>
  <c r="AO106" i="11"/>
  <c r="AO54" i="11"/>
  <c r="AO63" i="11"/>
  <c r="AO94" i="11"/>
  <c r="AO72" i="11"/>
  <c r="AO83" i="11"/>
  <c r="AO87" i="11"/>
  <c r="AO91" i="11"/>
  <c r="AO110" i="11"/>
  <c r="AO129" i="11"/>
  <c r="AO97" i="11"/>
  <c r="AO112" i="11"/>
  <c r="AO122" i="11"/>
  <c r="AO58" i="11"/>
  <c r="AO67" i="11"/>
  <c r="AO68" i="11"/>
  <c r="AO111" i="11"/>
  <c r="AO56" i="11"/>
  <c r="AO107" i="11"/>
  <c r="AO130" i="11"/>
  <c r="AO101" i="11"/>
  <c r="AO62" i="11"/>
  <c r="AO79" i="11"/>
  <c r="AO103" i="11"/>
  <c r="AO95" i="11"/>
  <c r="AO115" i="11"/>
  <c r="AO131" i="11"/>
  <c r="AO118" i="11"/>
  <c r="AO119" i="11"/>
  <c r="AO44" i="11"/>
  <c r="AO53" i="11"/>
  <c r="AO43" i="11"/>
  <c r="AO69" i="11"/>
  <c r="AO123" i="11"/>
  <c r="AO66" i="11"/>
  <c r="AO89" i="11"/>
  <c r="AO120" i="11"/>
  <c r="AO48" i="11"/>
  <c r="AO64" i="11"/>
  <c r="AO105" i="11"/>
  <c r="AE85" i="11"/>
  <c r="AE70" i="11"/>
  <c r="AE62" i="11"/>
  <c r="AE54" i="11"/>
  <c r="AE46" i="11"/>
  <c r="AE129" i="11"/>
  <c r="AE120" i="11"/>
  <c r="AE109" i="11"/>
  <c r="AE98" i="11"/>
  <c r="AE128" i="11"/>
  <c r="AE71" i="11"/>
  <c r="AE63" i="11"/>
  <c r="AE55" i="11"/>
  <c r="AE47" i="11"/>
  <c r="AE131" i="11"/>
  <c r="AE121" i="11"/>
  <c r="AE110" i="11"/>
  <c r="AE115" i="11"/>
  <c r="AE64" i="11"/>
  <c r="AE56" i="11"/>
  <c r="AE48" i="11"/>
  <c r="AE133" i="11"/>
  <c r="AE122" i="11"/>
  <c r="AE112" i="11"/>
  <c r="AE101" i="11"/>
  <c r="AE119" i="11"/>
  <c r="AE89" i="11"/>
  <c r="AE74" i="11"/>
  <c r="AE81" i="11"/>
  <c r="AE123" i="11"/>
  <c r="AE113" i="11"/>
  <c r="AE102" i="11"/>
  <c r="AE87" i="11"/>
  <c r="AE75" i="11"/>
  <c r="AE66" i="11"/>
  <c r="AE58" i="11"/>
  <c r="AE50" i="11"/>
  <c r="AE42" i="11"/>
  <c r="AE88" i="11"/>
  <c r="AE124" i="11"/>
  <c r="AE114" i="11"/>
  <c r="AE104" i="11"/>
  <c r="AE93" i="11"/>
  <c r="AE76" i="11"/>
  <c r="AE107" i="11"/>
  <c r="AE111" i="11"/>
  <c r="AE77" i="11"/>
  <c r="AE67" i="11"/>
  <c r="AE59" i="11"/>
  <c r="AE51" i="11"/>
  <c r="AE43" i="11"/>
  <c r="AE130" i="11"/>
  <c r="AE125" i="11"/>
  <c r="AE105" i="11"/>
  <c r="AE94" i="11"/>
  <c r="AE91" i="11"/>
  <c r="AE95" i="11"/>
  <c r="AE99" i="11"/>
  <c r="AE86" i="11"/>
  <c r="AE90" i="11"/>
  <c r="AE78" i="11"/>
  <c r="AE68" i="11"/>
  <c r="AE60" i="11"/>
  <c r="AE52" i="11"/>
  <c r="AE44" i="11"/>
  <c r="AE80" i="11"/>
  <c r="AE117" i="11"/>
  <c r="AE106" i="11"/>
  <c r="AE96" i="11"/>
  <c r="AE83" i="11"/>
  <c r="AE53" i="11"/>
  <c r="AE61" i="11"/>
  <c r="AE69" i="11"/>
  <c r="AE79" i="11"/>
  <c r="AE97" i="11"/>
  <c r="AE132" i="11"/>
  <c r="AE108" i="11"/>
  <c r="AE72" i="11"/>
  <c r="AE103" i="11"/>
  <c r="AE45" i="11"/>
  <c r="AE82" i="11"/>
  <c r="AE118" i="11"/>
  <c r="AN122" i="11"/>
  <c r="AN112" i="11"/>
  <c r="AN101" i="11"/>
  <c r="AN90" i="11"/>
  <c r="AN133" i="11"/>
  <c r="AN77" i="11"/>
  <c r="AN81" i="11"/>
  <c r="AN66" i="11"/>
  <c r="AN123" i="11"/>
  <c r="AN113" i="11"/>
  <c r="AN102" i="11"/>
  <c r="AN107" i="11"/>
  <c r="AN111" i="11"/>
  <c r="AN71" i="11"/>
  <c r="AN78" i="11"/>
  <c r="AN60" i="11"/>
  <c r="AN68" i="11"/>
  <c r="AN53" i="11"/>
  <c r="AN124" i="11"/>
  <c r="AN114" i="11"/>
  <c r="AN104" i="11"/>
  <c r="AN93" i="11"/>
  <c r="AN95" i="11"/>
  <c r="AN99" i="11"/>
  <c r="AN128" i="11"/>
  <c r="AN125" i="11"/>
  <c r="AN105" i="11"/>
  <c r="AN94" i="11"/>
  <c r="AN83" i="11"/>
  <c r="AN87" i="11"/>
  <c r="AN91" i="11"/>
  <c r="AN82" i="11"/>
  <c r="AN64" i="11"/>
  <c r="AN47" i="11"/>
  <c r="AN70" i="11"/>
  <c r="AN56" i="11"/>
  <c r="AN42" i="11"/>
  <c r="AN117" i="11"/>
  <c r="AN106" i="11"/>
  <c r="AN96" i="11"/>
  <c r="AN103" i="11"/>
  <c r="AN129" i="11"/>
  <c r="AN48" i="11"/>
  <c r="AN72" i="11"/>
  <c r="AN58" i="11"/>
  <c r="AN43" i="11"/>
  <c r="AN118" i="11"/>
  <c r="AN97" i="11"/>
  <c r="AN85" i="11"/>
  <c r="AN130" i="11"/>
  <c r="AN67" i="11"/>
  <c r="AN74" i="11"/>
  <c r="AN59" i="11"/>
  <c r="AN45" i="11"/>
  <c r="AN120" i="11"/>
  <c r="AN109" i="11"/>
  <c r="AN98" i="11"/>
  <c r="AN88" i="11"/>
  <c r="AN115" i="11"/>
  <c r="AN132" i="11"/>
  <c r="AN44" i="11"/>
  <c r="AN50" i="11"/>
  <c r="AN89" i="11"/>
  <c r="AN51" i="11"/>
  <c r="AN52" i="11"/>
  <c r="AN100" i="11"/>
  <c r="AN55" i="11"/>
  <c r="AN54" i="11"/>
  <c r="AN110" i="11"/>
  <c r="AN119" i="11"/>
  <c r="AN63" i="11"/>
  <c r="AN61" i="11"/>
  <c r="AN121" i="11"/>
  <c r="AN73" i="11"/>
  <c r="AN62" i="11"/>
  <c r="AN76" i="11"/>
  <c r="AN69" i="11"/>
  <c r="AN80" i="11"/>
  <c r="AN75" i="11"/>
  <c r="AN86" i="11"/>
  <c r="AN46" i="11"/>
  <c r="AN79" i="11"/>
  <c r="AN131" i="11"/>
  <c r="AR93" i="11"/>
  <c r="AR96" i="11"/>
  <c r="AR58" i="11"/>
  <c r="AR115" i="11"/>
  <c r="AR75" i="11"/>
  <c r="AR125" i="11"/>
  <c r="AR116" i="11"/>
  <c r="AR55" i="11"/>
  <c r="AR52" i="11"/>
  <c r="AR110" i="11"/>
  <c r="AR87" i="11"/>
  <c r="AR121" i="11"/>
  <c r="AR133" i="11"/>
  <c r="AR88" i="11"/>
  <c r="AR60" i="11"/>
  <c r="AR56" i="11"/>
  <c r="AR118" i="11"/>
  <c r="AR113" i="11"/>
  <c r="AR77" i="11"/>
  <c r="AR114" i="11"/>
  <c r="AR49" i="11"/>
  <c r="AR76" i="11"/>
  <c r="AR94" i="11"/>
  <c r="AR81" i="11"/>
  <c r="AR109" i="11"/>
  <c r="AR102" i="11"/>
  <c r="AR122" i="11"/>
  <c r="AR45" i="11"/>
  <c r="AR71" i="11"/>
  <c r="AR63" i="11"/>
  <c r="AR85" i="11"/>
  <c r="AR97" i="11"/>
  <c r="AR82" i="11"/>
  <c r="AR131" i="11"/>
  <c r="AR90" i="11"/>
  <c r="AR105" i="11"/>
  <c r="AR124" i="11"/>
  <c r="AR117" i="11"/>
  <c r="AR61" i="11"/>
  <c r="AR66" i="11"/>
  <c r="AR126" i="11"/>
  <c r="AR101" i="11"/>
  <c r="AR44" i="11"/>
  <c r="AR123" i="11"/>
  <c r="AR67" i="11"/>
  <c r="AR70" i="11"/>
  <c r="AR86" i="11"/>
  <c r="AR74" i="11"/>
  <c r="AR53" i="11"/>
  <c r="AR42" i="11"/>
  <c r="AR48" i="11"/>
  <c r="AR98" i="11"/>
  <c r="AR91" i="11"/>
  <c r="AR43" i="11"/>
  <c r="AR100" i="11"/>
  <c r="AR57" i="11"/>
  <c r="AR111" i="11"/>
  <c r="AR50" i="11"/>
  <c r="AR119" i="11"/>
  <c r="AR112" i="11"/>
  <c r="AR46" i="11"/>
  <c r="AR59" i="11"/>
  <c r="AR78" i="11"/>
  <c r="AR83" i="11"/>
  <c r="AR68" i="11"/>
  <c r="AR47" i="11"/>
  <c r="AR132" i="11"/>
  <c r="AR65" i="11"/>
  <c r="AR89" i="11"/>
  <c r="AR107" i="11"/>
  <c r="AR84" i="11"/>
  <c r="AR104" i="11"/>
  <c r="AR130" i="11"/>
  <c r="AR106" i="11"/>
  <c r="AR72" i="11"/>
  <c r="AR129" i="11"/>
  <c r="AR41" i="11"/>
  <c r="AR54" i="11"/>
  <c r="AR51" i="11"/>
  <c r="AR128" i="11"/>
  <c r="AR103" i="11"/>
  <c r="AR69" i="11"/>
  <c r="AR108" i="11"/>
  <c r="AR127" i="11"/>
  <c r="AR73" i="11"/>
  <c r="AR92" i="11"/>
  <c r="AR62" i="11"/>
  <c r="AR64" i="11"/>
  <c r="AR95" i="11"/>
  <c r="AR99" i="11"/>
  <c r="AR120" i="11"/>
  <c r="AR80" i="11"/>
  <c r="Q72" i="10"/>
  <c r="Q69" i="10"/>
  <c r="C73" i="10"/>
  <c r="Z7" i="10"/>
  <c r="AJ45" i="10"/>
  <c r="Q20" i="10"/>
  <c r="AB20" i="10"/>
  <c r="AH20" i="10"/>
  <c r="O72" i="10"/>
  <c r="Y20" i="10"/>
  <c r="M20" i="10"/>
  <c r="O20" i="10"/>
  <c r="Q92" i="10"/>
  <c r="Q83" i="10"/>
  <c r="DE160" i="10"/>
  <c r="M137" i="11" s="1"/>
  <c r="N137" i="11" s="1"/>
  <c r="C26" i="10"/>
  <c r="C28" i="10"/>
  <c r="W41" i="11"/>
  <c r="Z41" i="11"/>
  <c r="AN41" i="11"/>
  <c r="AP41" i="11"/>
  <c r="Y41" i="11"/>
  <c r="X41" i="11"/>
  <c r="AE41" i="11"/>
  <c r="AM41" i="11"/>
  <c r="AH41" i="11"/>
  <c r="V41" i="11"/>
  <c r="AA41" i="11"/>
  <c r="T41" i="11"/>
  <c r="AC41" i="11"/>
  <c r="AL41" i="11"/>
  <c r="AG41" i="11"/>
  <c r="AO41" i="11"/>
  <c r="AD49" i="11"/>
  <c r="AO49" i="11"/>
  <c r="AB49" i="11"/>
  <c r="AF49" i="11"/>
  <c r="T49" i="11"/>
  <c r="W49" i="11"/>
  <c r="Z49" i="11"/>
  <c r="U49" i="11"/>
  <c r="AJ49" i="11"/>
  <c r="AE49" i="11"/>
  <c r="AM49" i="11"/>
  <c r="X49" i="11"/>
  <c r="Y49" i="11"/>
  <c r="AA49" i="11"/>
  <c r="AH49" i="11"/>
  <c r="V49" i="11"/>
  <c r="AN49" i="11"/>
  <c r="AC49" i="11"/>
  <c r="AP49" i="11"/>
  <c r="AN57" i="11"/>
  <c r="W57" i="11"/>
  <c r="AD57" i="11"/>
  <c r="AL57" i="11"/>
  <c r="AG57" i="11"/>
  <c r="AO57" i="11"/>
  <c r="AE57" i="11"/>
  <c r="AM57" i="11"/>
  <c r="Z57" i="11"/>
  <c r="AF57" i="11"/>
  <c r="X57" i="11"/>
  <c r="T57" i="11"/>
  <c r="AA57" i="11"/>
  <c r="Y57" i="11"/>
  <c r="AB57" i="11"/>
  <c r="AC65" i="11"/>
  <c r="Y65" i="11"/>
  <c r="W65" i="11"/>
  <c r="AH65" i="11"/>
  <c r="V65" i="11"/>
  <c r="AF65" i="11"/>
  <c r="AD65" i="11"/>
  <c r="T65" i="11"/>
  <c r="AE65" i="11"/>
  <c r="AM65" i="11"/>
  <c r="AL65" i="11"/>
  <c r="AG65" i="11"/>
  <c r="AI65" i="11"/>
  <c r="Z65" i="11"/>
  <c r="AO65" i="11"/>
  <c r="AB65" i="11"/>
  <c r="AN65" i="11"/>
  <c r="X65" i="11"/>
  <c r="W73" i="11"/>
  <c r="X73" i="11"/>
  <c r="AE73" i="11"/>
  <c r="AM73" i="11"/>
  <c r="Y73" i="11"/>
  <c r="AA73" i="11"/>
  <c r="AH73" i="11"/>
  <c r="AP73" i="11"/>
  <c r="AD73" i="11"/>
  <c r="V73" i="11"/>
  <c r="AC73" i="11"/>
  <c r="AF73" i="11"/>
  <c r="Z73" i="11"/>
  <c r="AL73" i="11"/>
  <c r="AG73" i="11"/>
  <c r="T73" i="11"/>
  <c r="AO73" i="11"/>
  <c r="Z84" i="11"/>
  <c r="AL84" i="11"/>
  <c r="T84" i="11"/>
  <c r="AD84" i="11"/>
  <c r="X84" i="11"/>
  <c r="AE84" i="11"/>
  <c r="AA84" i="11"/>
  <c r="AC84" i="11"/>
  <c r="AP84" i="11"/>
  <c r="Y84" i="11"/>
  <c r="AN84" i="11"/>
  <c r="W84" i="11"/>
  <c r="AF84" i="11"/>
  <c r="AH84" i="11"/>
  <c r="AO84" i="11"/>
  <c r="V84" i="11"/>
  <c r="AO92" i="11"/>
  <c r="W92" i="11"/>
  <c r="AF92" i="11"/>
  <c r="AN92" i="11"/>
  <c r="Z92" i="11"/>
  <c r="AM92" i="11"/>
  <c r="AC92" i="11"/>
  <c r="AE92" i="11"/>
  <c r="AQ92" i="11"/>
  <c r="AD92" i="11"/>
  <c r="AL92" i="11"/>
  <c r="AI92" i="11"/>
  <c r="AB92" i="11"/>
  <c r="AP92" i="11"/>
  <c r="AG92" i="11"/>
  <c r="Y92" i="11"/>
  <c r="AA92" i="11"/>
  <c r="X92" i="11"/>
  <c r="AP100" i="11"/>
  <c r="AG100" i="11"/>
  <c r="Y100" i="11"/>
  <c r="AM100" i="11"/>
  <c r="AQ100" i="11"/>
  <c r="AH100" i="11"/>
  <c r="AE100" i="11"/>
  <c r="AI100" i="11"/>
  <c r="AO100" i="11"/>
  <c r="AL100" i="11"/>
  <c r="AA100" i="11"/>
  <c r="X100" i="11"/>
  <c r="V100" i="11"/>
  <c r="AB100" i="11"/>
  <c r="T100" i="11"/>
  <c r="Z100" i="11"/>
  <c r="AC100" i="11"/>
  <c r="AD100" i="11"/>
  <c r="W100" i="11"/>
  <c r="AA108" i="11"/>
  <c r="X108" i="11"/>
  <c r="V108" i="11"/>
  <c r="AC108" i="11"/>
  <c r="T108" i="11"/>
  <c r="AB108" i="11"/>
  <c r="AK108" i="11"/>
  <c r="AP108" i="11"/>
  <c r="AG108" i="11"/>
  <c r="Y108" i="11"/>
  <c r="AH108" i="11"/>
  <c r="AF108" i="11"/>
  <c r="AO108" i="11"/>
  <c r="W108" i="11"/>
  <c r="AL108" i="11"/>
  <c r="AQ108" i="11"/>
  <c r="AN108" i="11"/>
  <c r="Z108" i="11"/>
  <c r="AD108" i="11"/>
  <c r="AM108" i="11"/>
  <c r="Z116" i="11"/>
  <c r="AF116" i="11"/>
  <c r="AL116" i="11"/>
  <c r="AQ116" i="11"/>
  <c r="W116" i="11"/>
  <c r="AI116" i="11"/>
  <c r="AN116" i="11"/>
  <c r="AC116" i="11"/>
  <c r="AP116" i="11"/>
  <c r="AG116" i="11"/>
  <c r="Y116" i="11"/>
  <c r="AM116" i="11"/>
  <c r="T116" i="11"/>
  <c r="AH116" i="11"/>
  <c r="AA116" i="11"/>
  <c r="AE116" i="11"/>
  <c r="X116" i="11"/>
  <c r="V116" i="11"/>
  <c r="AO116" i="11"/>
  <c r="U114" i="11"/>
  <c r="U104" i="11"/>
  <c r="U70" i="11"/>
  <c r="U47" i="11"/>
  <c r="U93" i="11"/>
  <c r="U63" i="11"/>
  <c r="U69" i="11"/>
  <c r="U67" i="11"/>
  <c r="U118" i="11"/>
  <c r="AC123" i="11"/>
  <c r="AC113" i="11"/>
  <c r="AC102" i="11"/>
  <c r="AC96" i="11"/>
  <c r="AC85" i="11"/>
  <c r="AC82" i="11"/>
  <c r="AC74" i="11"/>
  <c r="AC67" i="11"/>
  <c r="AC131" i="11"/>
  <c r="AC95" i="11"/>
  <c r="AC103" i="11"/>
  <c r="AC107" i="11"/>
  <c r="AC71" i="11"/>
  <c r="AC120" i="11"/>
  <c r="AC87" i="11"/>
  <c r="AC69" i="11"/>
  <c r="AC46" i="11"/>
  <c r="AC44" i="11"/>
  <c r="AC42" i="11"/>
  <c r="AC132" i="11"/>
  <c r="AC124" i="11"/>
  <c r="AC104" i="11"/>
  <c r="AC97" i="11"/>
  <c r="AC80" i="11"/>
  <c r="AC78" i="11"/>
  <c r="AC52" i="11"/>
  <c r="AC50" i="11"/>
  <c r="AC48" i="11"/>
  <c r="AC133" i="11"/>
  <c r="AC72" i="11"/>
  <c r="AC94" i="11"/>
  <c r="AC121" i="11"/>
  <c r="AC109" i="11"/>
  <c r="AC98" i="11"/>
  <c r="AC62" i="11"/>
  <c r="AC60" i="11"/>
  <c r="AC58" i="11"/>
  <c r="AC56" i="11"/>
  <c r="AC54" i="11"/>
  <c r="AC111" i="11"/>
  <c r="AC114" i="11"/>
  <c r="AC105" i="11"/>
  <c r="AC88" i="11"/>
  <c r="AC68" i="11"/>
  <c r="AC66" i="11"/>
  <c r="AC64" i="11"/>
  <c r="AC128" i="11"/>
  <c r="AC76" i="11"/>
  <c r="AC99" i="11"/>
  <c r="AC115" i="11"/>
  <c r="AC93" i="11"/>
  <c r="AC70" i="11"/>
  <c r="AC47" i="11"/>
  <c r="AC45" i="11"/>
  <c r="AC43" i="11"/>
  <c r="AC83" i="11"/>
  <c r="AC119" i="11"/>
  <c r="AC90" i="11"/>
  <c r="AC122" i="11"/>
  <c r="AC117" i="11"/>
  <c r="AC112" i="11"/>
  <c r="AC106" i="11"/>
  <c r="AC81" i="11"/>
  <c r="AC79" i="11"/>
  <c r="AC77" i="11"/>
  <c r="AC51" i="11"/>
  <c r="AC129" i="11"/>
  <c r="AC75" i="11"/>
  <c r="AC110" i="11"/>
  <c r="AK87" i="11"/>
  <c r="AK115" i="11"/>
  <c r="AK119" i="11"/>
  <c r="AK129" i="11"/>
  <c r="AK99" i="11"/>
  <c r="AK107" i="11"/>
  <c r="AK106" i="11"/>
  <c r="AK117" i="11"/>
  <c r="AK95" i="11"/>
  <c r="AK69" i="11"/>
  <c r="AK54" i="11"/>
  <c r="AK125" i="11"/>
  <c r="AK88" i="11"/>
  <c r="AK130" i="11"/>
  <c r="AK83" i="11"/>
  <c r="AK82" i="11"/>
  <c r="AK86" i="11"/>
  <c r="AK131" i="11"/>
  <c r="AK123" i="11"/>
  <c r="AK98" i="11"/>
  <c r="AK74" i="11"/>
  <c r="AK58" i="11"/>
  <c r="AK43" i="11"/>
  <c r="AK132" i="11"/>
  <c r="AK71" i="11"/>
  <c r="AK133" i="11"/>
  <c r="AK102" i="11"/>
  <c r="AK81" i="11"/>
  <c r="AK61" i="11"/>
  <c r="AK91" i="11"/>
  <c r="AK111" i="11"/>
  <c r="AK110" i="11"/>
  <c r="AD110" i="11"/>
  <c r="AD113" i="11"/>
  <c r="AD124" i="11"/>
  <c r="AD78" i="11"/>
  <c r="AD46" i="11"/>
  <c r="AD59" i="11"/>
  <c r="AD48" i="11"/>
  <c r="AD120" i="11"/>
  <c r="AD122" i="11"/>
  <c r="AD117" i="11"/>
  <c r="AD81" i="11"/>
  <c r="AD50" i="11"/>
  <c r="AD63" i="11"/>
  <c r="AD56" i="11"/>
  <c r="AD45" i="11"/>
  <c r="AD95" i="11"/>
  <c r="AD114" i="11"/>
  <c r="AD129" i="11"/>
  <c r="AD121" i="11"/>
  <c r="AD89" i="11"/>
  <c r="AD85" i="11"/>
  <c r="AD54" i="11"/>
  <c r="AD67" i="11"/>
  <c r="AD64" i="11"/>
  <c r="AD61" i="11"/>
  <c r="AD87" i="11"/>
  <c r="AD111" i="11"/>
  <c r="AD130" i="11"/>
  <c r="AD125" i="11"/>
  <c r="AD93" i="11"/>
  <c r="AD90" i="11"/>
  <c r="AD58" i="11"/>
  <c r="AD71" i="11"/>
  <c r="AD86" i="11"/>
  <c r="AD77" i="11"/>
  <c r="AD76" i="11"/>
  <c r="AD103" i="11"/>
  <c r="AD119" i="11"/>
  <c r="AD75" i="11"/>
  <c r="AD98" i="11"/>
  <c r="AD131" i="11"/>
  <c r="AD128" i="11"/>
  <c r="AD97" i="11"/>
  <c r="AD62" i="11"/>
  <c r="AD79" i="11"/>
  <c r="AD43" i="11"/>
  <c r="AD80" i="11"/>
  <c r="AD104" i="11"/>
  <c r="AD72" i="11"/>
  <c r="AD99" i="11"/>
  <c r="AD118" i="11"/>
  <c r="AD53" i="11"/>
  <c r="AD132" i="11"/>
  <c r="AD88" i="11"/>
  <c r="AD101" i="11"/>
  <c r="AD66" i="11"/>
  <c r="AD82" i="11"/>
  <c r="AD47" i="11"/>
  <c r="AD91" i="11"/>
  <c r="AD52" i="11"/>
  <c r="AD44" i="11"/>
  <c r="AD83" i="11"/>
  <c r="AD133" i="11"/>
  <c r="AD94" i="11"/>
  <c r="AD105" i="11"/>
  <c r="AD70" i="11"/>
  <c r="AD123" i="11"/>
  <c r="AD51" i="11"/>
  <c r="AD96" i="11"/>
  <c r="AD68" i="11"/>
  <c r="AD69" i="11"/>
  <c r="AG133" i="11"/>
  <c r="AG113" i="11"/>
  <c r="AG81" i="11"/>
  <c r="AG60" i="11"/>
  <c r="AG88" i="11"/>
  <c r="AG53" i="11"/>
  <c r="AG74" i="11"/>
  <c r="AG42" i="11"/>
  <c r="AG117" i="11"/>
  <c r="AG82" i="11"/>
  <c r="AG104" i="11"/>
  <c r="AG64" i="11"/>
  <c r="AG89" i="11"/>
  <c r="AG79" i="11"/>
  <c r="AG47" i="11"/>
  <c r="AG87" i="11"/>
  <c r="AG62" i="11"/>
  <c r="AG121" i="11"/>
  <c r="AG85" i="11"/>
  <c r="AG68" i="11"/>
  <c r="AG110" i="11"/>
  <c r="AG61" i="11"/>
  <c r="AG106" i="11"/>
  <c r="AG50" i="11"/>
  <c r="AG54" i="11"/>
  <c r="AG76" i="11"/>
  <c r="AG86" i="11"/>
  <c r="AG114" i="11"/>
  <c r="AG125" i="11"/>
  <c r="AG93" i="11"/>
  <c r="AG112" i="11"/>
  <c r="AG72" i="11"/>
  <c r="AG118" i="11"/>
  <c r="AG122" i="11"/>
  <c r="AG55" i="11"/>
  <c r="AG70" i="11"/>
  <c r="AG95" i="11"/>
  <c r="AG99" i="11"/>
  <c r="AG115" i="11"/>
  <c r="AG119" i="11"/>
  <c r="AG90" i="11"/>
  <c r="AG129" i="11"/>
  <c r="AG97" i="11"/>
  <c r="AG123" i="11"/>
  <c r="AG44" i="11"/>
  <c r="AG69" i="11"/>
  <c r="AG128" i="11"/>
  <c r="AG58" i="11"/>
  <c r="AG98" i="11"/>
  <c r="AG130" i="11"/>
  <c r="AG101" i="11"/>
  <c r="AG120" i="11"/>
  <c r="AG91" i="11"/>
  <c r="AG48" i="11"/>
  <c r="AG63" i="11"/>
  <c r="AG51" i="11"/>
  <c r="AG103" i="11"/>
  <c r="AG78" i="11"/>
  <c r="AG131" i="11"/>
  <c r="AG105" i="11"/>
  <c r="AG124" i="11"/>
  <c r="AG52" i="11"/>
  <c r="AG77" i="11"/>
  <c r="AG45" i="11"/>
  <c r="AG66" i="11"/>
  <c r="AG67" i="11"/>
  <c r="AG107" i="11"/>
  <c r="AG94" i="11"/>
  <c r="AG102" i="11"/>
  <c r="X131" i="11"/>
  <c r="X80" i="11"/>
  <c r="X78" i="11"/>
  <c r="X52" i="11"/>
  <c r="X50" i="11"/>
  <c r="X121" i="11"/>
  <c r="X95" i="11"/>
  <c r="X90" i="11"/>
  <c r="X122" i="11"/>
  <c r="X109" i="11"/>
  <c r="X96" i="11"/>
  <c r="X72" i="11"/>
  <c r="X83" i="11"/>
  <c r="X99" i="11"/>
  <c r="X115" i="11"/>
  <c r="X102" i="11"/>
  <c r="X132" i="11"/>
  <c r="X75" i="11"/>
  <c r="X68" i="11"/>
  <c r="X66" i="11"/>
  <c r="X123" i="11"/>
  <c r="X111" i="11"/>
  <c r="X97" i="11"/>
  <c r="X85" i="11"/>
  <c r="X103" i="11"/>
  <c r="X94" i="11"/>
  <c r="X47" i="11"/>
  <c r="X45" i="11"/>
  <c r="X43" i="11"/>
  <c r="X124" i="11"/>
  <c r="X112" i="11"/>
  <c r="X88" i="11"/>
  <c r="X125" i="11"/>
  <c r="X133" i="11"/>
  <c r="X129" i="11"/>
  <c r="X81" i="11"/>
  <c r="X79" i="11"/>
  <c r="X77" i="11"/>
  <c r="X53" i="11"/>
  <c r="X51" i="11"/>
  <c r="X86" i="11"/>
  <c r="X113" i="11"/>
  <c r="X101" i="11"/>
  <c r="X89" i="11"/>
  <c r="X76" i="11"/>
  <c r="X119" i="11"/>
  <c r="X82" i="11"/>
  <c r="X98" i="11"/>
  <c r="X106" i="11"/>
  <c r="X114" i="11"/>
  <c r="X63" i="11"/>
  <c r="X61" i="11"/>
  <c r="X59" i="11"/>
  <c r="X55" i="11"/>
  <c r="X128" i="11"/>
  <c r="X104" i="11"/>
  <c r="X91" i="11"/>
  <c r="X130" i="11"/>
  <c r="X74" i="11"/>
  <c r="X69" i="11"/>
  <c r="X67" i="11"/>
  <c r="X117" i="11"/>
  <c r="X105" i="11"/>
  <c r="AB56" i="11"/>
  <c r="AB119" i="11"/>
  <c r="AB63" i="11"/>
  <c r="AB114" i="11"/>
  <c r="AB76" i="11"/>
  <c r="AB83" i="11"/>
  <c r="AB99" i="11"/>
  <c r="AB111" i="11"/>
  <c r="AB130" i="11"/>
  <c r="AB113" i="11"/>
  <c r="AB52" i="11"/>
  <c r="AB115" i="11"/>
  <c r="AB59" i="11"/>
  <c r="AB102" i="11"/>
  <c r="AB95" i="11"/>
  <c r="AB103" i="11"/>
  <c r="AB45" i="11"/>
  <c r="AB77" i="11"/>
  <c r="AB109" i="11"/>
  <c r="AB42" i="11"/>
  <c r="AB74" i="11"/>
  <c r="AB48" i="11"/>
  <c r="AB87" i="11"/>
  <c r="AB55" i="11"/>
  <c r="AB98" i="11"/>
  <c r="AB107" i="11"/>
  <c r="AB106" i="11"/>
  <c r="AB124" i="11"/>
  <c r="AB44" i="11"/>
  <c r="AB133" i="11"/>
  <c r="AB51" i="11"/>
  <c r="AB85" i="11"/>
  <c r="AB110" i="11"/>
  <c r="AB80" i="11"/>
  <c r="AB69" i="11"/>
  <c r="AB101" i="11"/>
  <c r="AB122" i="11"/>
  <c r="AB66" i="11"/>
  <c r="AB86" i="11"/>
  <c r="AB129" i="11"/>
  <c r="AB47" i="11"/>
  <c r="AB132" i="11"/>
  <c r="AB97" i="11"/>
  <c r="AB62" i="11"/>
  <c r="AB96" i="11"/>
  <c r="AB128" i="11"/>
  <c r="AB68" i="11"/>
  <c r="AB43" i="11"/>
  <c r="AB79" i="11"/>
  <c r="AB94" i="11"/>
  <c r="AB61" i="11"/>
  <c r="AB93" i="11"/>
  <c r="AB125" i="11"/>
  <c r="AB58" i="11"/>
  <c r="AB64" i="11"/>
  <c r="AB82" i="11"/>
  <c r="AB71" i="11"/>
  <c r="AB72" i="11"/>
  <c r="AB90" i="11"/>
  <c r="AB89" i="11"/>
  <c r="AB121" i="11"/>
  <c r="Z67" i="11"/>
  <c r="Z121" i="11"/>
  <c r="Z68" i="11"/>
  <c r="Z101" i="11"/>
  <c r="Z81" i="11"/>
  <c r="Z77" i="11"/>
  <c r="Z53" i="11"/>
  <c r="Z106" i="11"/>
  <c r="Z120" i="11"/>
  <c r="Z89" i="11"/>
  <c r="Z75" i="11"/>
  <c r="Z122" i="11"/>
  <c r="Z83" i="11"/>
  <c r="Z117" i="11"/>
  <c r="Z109" i="11"/>
  <c r="Z93" i="11"/>
  <c r="Z125" i="11"/>
  <c r="Z124" i="11"/>
  <c r="Z79" i="11"/>
  <c r="Z43" i="11"/>
  <c r="Z88" i="11"/>
  <c r="Z44" i="11"/>
  <c r="Z118" i="11"/>
  <c r="Z102" i="11"/>
  <c r="Z91" i="11"/>
  <c r="Z82" i="11"/>
  <c r="Z129" i="11"/>
  <c r="Z96" i="11"/>
  <c r="Z85" i="11"/>
  <c r="Z47" i="11"/>
  <c r="Z97" i="11"/>
  <c r="Z48" i="11"/>
  <c r="Z42" i="11"/>
  <c r="Z54" i="11"/>
  <c r="Z76" i="11"/>
  <c r="Z115" i="11"/>
  <c r="Z130" i="11"/>
  <c r="Z90" i="11"/>
  <c r="Z51" i="11"/>
  <c r="Z98" i="11"/>
  <c r="Z52" i="11"/>
  <c r="Z50" i="11"/>
  <c r="Z70" i="11"/>
  <c r="Z62" i="11"/>
  <c r="Z131" i="11"/>
  <c r="Z104" i="11"/>
  <c r="Z95" i="11"/>
  <c r="Z55" i="11"/>
  <c r="Z105" i="11"/>
  <c r="Z56" i="11"/>
  <c r="Z58" i="11"/>
  <c r="Z128" i="11"/>
  <c r="Z69" i="11"/>
  <c r="Z72" i="11"/>
  <c r="Z111" i="11"/>
  <c r="Z86" i="11"/>
  <c r="Z110" i="11"/>
  <c r="Z132" i="11"/>
  <c r="Z107" i="11"/>
  <c r="Z59" i="11"/>
  <c r="Z113" i="11"/>
  <c r="Z60" i="11"/>
  <c r="Z80" i="11"/>
  <c r="Z66" i="11"/>
  <c r="Z45" i="11"/>
  <c r="Z46" i="11"/>
  <c r="Z87" i="11"/>
  <c r="Z103" i="11"/>
  <c r="Z119" i="11"/>
  <c r="Z71" i="11"/>
  <c r="V133" i="11"/>
  <c r="V98" i="11"/>
  <c r="V109" i="11"/>
  <c r="V104" i="11"/>
  <c r="V44" i="11"/>
  <c r="V61" i="11"/>
  <c r="V78" i="11"/>
  <c r="V50" i="11"/>
  <c r="V74" i="11"/>
  <c r="V91" i="11"/>
  <c r="V75" i="11"/>
  <c r="V110" i="11"/>
  <c r="V113" i="11"/>
  <c r="V112" i="11"/>
  <c r="V48" i="11"/>
  <c r="V119" i="11"/>
  <c r="V43" i="11"/>
  <c r="V66" i="11"/>
  <c r="V81" i="11"/>
  <c r="V114" i="11"/>
  <c r="V117" i="11"/>
  <c r="V120" i="11"/>
  <c r="V52" i="11"/>
  <c r="V69" i="11"/>
  <c r="V124" i="11"/>
  <c r="V51" i="11"/>
  <c r="V95" i="11"/>
  <c r="V47" i="11"/>
  <c r="V87" i="11"/>
  <c r="V99" i="11"/>
  <c r="V86" i="11"/>
  <c r="V122" i="11"/>
  <c r="V121" i="11"/>
  <c r="V123" i="11"/>
  <c r="V56" i="11"/>
  <c r="V59" i="11"/>
  <c r="V58" i="11"/>
  <c r="V72" i="11"/>
  <c r="V106" i="11"/>
  <c r="V118" i="11"/>
  <c r="V129" i="11"/>
  <c r="V125" i="11"/>
  <c r="V93" i="11"/>
  <c r="V60" i="11"/>
  <c r="V77" i="11"/>
  <c r="V45" i="11"/>
  <c r="V67" i="11"/>
  <c r="V46" i="11"/>
  <c r="V79" i="11"/>
  <c r="V103" i="11"/>
  <c r="V107" i="11"/>
  <c r="V130" i="11"/>
  <c r="V128" i="11"/>
  <c r="V97" i="11"/>
  <c r="V64" i="11"/>
  <c r="V80" i="11"/>
  <c r="V82" i="11"/>
  <c r="V54" i="11"/>
  <c r="V76" i="11"/>
  <c r="V115" i="11"/>
  <c r="V102" i="11"/>
  <c r="V131" i="11"/>
  <c r="V85" i="11"/>
  <c r="V101" i="11"/>
  <c r="V68" i="11"/>
  <c r="V53" i="11"/>
  <c r="V88" i="11"/>
  <c r="V62" i="11"/>
  <c r="V55" i="11"/>
  <c r="V63" i="11"/>
  <c r="AH129" i="11"/>
  <c r="AH96" i="11"/>
  <c r="AH110" i="11"/>
  <c r="AH61" i="11"/>
  <c r="AH109" i="11"/>
  <c r="AH62" i="11"/>
  <c r="AH85" i="11"/>
  <c r="AH44" i="11"/>
  <c r="AH56" i="11"/>
  <c r="AH83" i="11"/>
  <c r="AH94" i="11"/>
  <c r="AH102" i="11"/>
  <c r="AH130" i="11"/>
  <c r="AH118" i="11"/>
  <c r="AH117" i="11"/>
  <c r="AH66" i="11"/>
  <c r="AH97" i="11"/>
  <c r="AH47" i="11"/>
  <c r="AH59" i="11"/>
  <c r="AH67" i="11"/>
  <c r="AH103" i="11"/>
  <c r="AH131" i="11"/>
  <c r="AH104" i="11"/>
  <c r="AH88" i="11"/>
  <c r="AH69" i="11"/>
  <c r="AH125" i="11"/>
  <c r="AH70" i="11"/>
  <c r="AH113" i="11"/>
  <c r="AH52" i="11"/>
  <c r="AH82" i="11"/>
  <c r="AH64" i="11"/>
  <c r="AH76" i="11"/>
  <c r="AH71" i="11"/>
  <c r="AH132" i="11"/>
  <c r="AH111" i="11"/>
  <c r="AH74" i="11"/>
  <c r="AH42" i="11"/>
  <c r="AH55" i="11"/>
  <c r="AH105" i="11"/>
  <c r="AH107" i="11"/>
  <c r="AH75" i="11"/>
  <c r="AH133" i="11"/>
  <c r="AH112" i="11"/>
  <c r="AH115" i="11"/>
  <c r="AH77" i="11"/>
  <c r="AH45" i="11"/>
  <c r="AH78" i="11"/>
  <c r="AH46" i="11"/>
  <c r="AH60" i="11"/>
  <c r="AH122" i="11"/>
  <c r="AH48" i="11"/>
  <c r="AH119" i="11"/>
  <c r="AH86" i="11"/>
  <c r="AH90" i="11"/>
  <c r="AH123" i="11"/>
  <c r="AH80" i="11"/>
  <c r="AH81" i="11"/>
  <c r="AH50" i="11"/>
  <c r="AH63" i="11"/>
  <c r="AH98" i="11"/>
  <c r="AH51" i="11"/>
  <c r="AH99" i="11"/>
  <c r="AH120" i="11"/>
  <c r="AH91" i="11"/>
  <c r="AH53" i="11"/>
  <c r="AH93" i="11"/>
  <c r="AH54" i="11"/>
  <c r="AH68" i="11"/>
  <c r="AH114" i="11"/>
  <c r="AH121" i="11"/>
  <c r="AH72" i="11"/>
  <c r="AH87" i="11"/>
  <c r="AP130" i="11"/>
  <c r="AP85" i="11"/>
  <c r="AP51" i="11"/>
  <c r="AP97" i="11"/>
  <c r="AP44" i="11"/>
  <c r="AP42" i="11"/>
  <c r="AP45" i="11"/>
  <c r="AP78" i="11"/>
  <c r="AP99" i="11"/>
  <c r="AP107" i="11"/>
  <c r="AP131" i="11"/>
  <c r="AP104" i="11"/>
  <c r="AP115" i="11"/>
  <c r="AP55" i="11"/>
  <c r="AP102" i="11"/>
  <c r="AP48" i="11"/>
  <c r="AP50" i="11"/>
  <c r="AP53" i="11"/>
  <c r="AP98" i="11"/>
  <c r="AP76" i="11"/>
  <c r="AP83" i="11"/>
  <c r="AP91" i="11"/>
  <c r="AP111" i="11"/>
  <c r="AP132" i="11"/>
  <c r="AP119" i="11"/>
  <c r="AP59" i="11"/>
  <c r="AP105" i="11"/>
  <c r="AP52" i="11"/>
  <c r="AP58" i="11"/>
  <c r="AP61" i="11"/>
  <c r="AP125" i="11"/>
  <c r="AP95" i="11"/>
  <c r="AP106" i="11"/>
  <c r="AP133" i="11"/>
  <c r="AP112" i="11"/>
  <c r="AP123" i="11"/>
  <c r="AP63" i="11"/>
  <c r="AP113" i="11"/>
  <c r="AP56" i="11"/>
  <c r="AP66" i="11"/>
  <c r="AP69" i="11"/>
  <c r="AP54" i="11"/>
  <c r="AP62" i="11"/>
  <c r="AP86" i="11"/>
  <c r="AP90" i="11"/>
  <c r="AP67" i="11"/>
  <c r="AP118" i="11"/>
  <c r="AP60" i="11"/>
  <c r="AP74" i="11"/>
  <c r="AP77" i="11"/>
  <c r="AP70" i="11"/>
  <c r="AP80" i="11"/>
  <c r="AP75" i="11"/>
  <c r="AP110" i="11"/>
  <c r="AP120" i="11"/>
  <c r="AP89" i="11"/>
  <c r="AP71" i="11"/>
  <c r="AP121" i="11"/>
  <c r="AP64" i="11"/>
  <c r="AP81" i="11"/>
  <c r="AP101" i="11"/>
  <c r="AP109" i="11"/>
  <c r="AP93" i="11"/>
  <c r="AP72" i="11"/>
  <c r="AP124" i="11"/>
  <c r="AP79" i="11"/>
  <c r="AP43" i="11"/>
  <c r="AP68" i="11"/>
  <c r="AP87" i="11"/>
  <c r="AP117" i="11"/>
  <c r="AP46" i="11"/>
  <c r="Y48" i="11"/>
  <c r="Y133" i="11"/>
  <c r="Y113" i="11"/>
  <c r="Y81" i="11"/>
  <c r="Y74" i="11"/>
  <c r="Y42" i="11"/>
  <c r="Y51" i="11"/>
  <c r="Y106" i="11"/>
  <c r="Y103" i="11"/>
  <c r="Y111" i="11"/>
  <c r="Y71" i="11"/>
  <c r="Y117" i="11"/>
  <c r="Y82" i="11"/>
  <c r="Y104" i="11"/>
  <c r="Y78" i="11"/>
  <c r="Y46" i="11"/>
  <c r="Y55" i="11"/>
  <c r="Y68" i="11"/>
  <c r="Y123" i="11"/>
  <c r="Y75" i="11"/>
  <c r="Y86" i="11"/>
  <c r="Y98" i="11"/>
  <c r="Y64" i="11"/>
  <c r="Y121" i="11"/>
  <c r="Y88" i="11"/>
  <c r="Y102" i="11"/>
  <c r="Y50" i="11"/>
  <c r="Y59" i="11"/>
  <c r="Y115" i="11"/>
  <c r="Y125" i="11"/>
  <c r="Y93" i="11"/>
  <c r="Y112" i="11"/>
  <c r="Y110" i="11"/>
  <c r="Y54" i="11"/>
  <c r="Y63" i="11"/>
  <c r="Y76" i="11"/>
  <c r="Y44" i="11"/>
  <c r="Y45" i="11"/>
  <c r="Y72" i="11"/>
  <c r="Y129" i="11"/>
  <c r="Y97" i="11"/>
  <c r="Y58" i="11"/>
  <c r="Y67" i="11"/>
  <c r="Y87" i="11"/>
  <c r="Y56" i="11"/>
  <c r="Y91" i="11"/>
  <c r="Y118" i="11"/>
  <c r="Y128" i="11"/>
  <c r="Y130" i="11"/>
  <c r="Y101" i="11"/>
  <c r="Y120" i="11"/>
  <c r="Y89" i="11"/>
  <c r="Y62" i="11"/>
  <c r="Y79" i="11"/>
  <c r="Y114" i="11"/>
  <c r="Y52" i="11"/>
  <c r="Y61" i="11"/>
  <c r="Y85" i="11"/>
  <c r="Y131" i="11"/>
  <c r="Y105" i="11"/>
  <c r="Y124" i="11"/>
  <c r="Y66" i="11"/>
  <c r="Y95" i="11"/>
  <c r="Y43" i="11"/>
  <c r="Y77" i="11"/>
  <c r="Y83" i="11"/>
  <c r="N33" i="11"/>
  <c r="X33" i="11"/>
  <c r="AF115" i="11"/>
  <c r="AF101" i="11"/>
  <c r="AF89" i="11"/>
  <c r="AF91" i="11"/>
  <c r="AF110" i="11"/>
  <c r="AF118" i="11"/>
  <c r="AF79" i="11"/>
  <c r="AF58" i="11"/>
  <c r="AF82" i="11"/>
  <c r="AF64" i="11"/>
  <c r="AF104" i="11"/>
  <c r="AF90" i="11"/>
  <c r="AF81" i="11"/>
  <c r="AF61" i="11"/>
  <c r="AF42" i="11"/>
  <c r="AF51" i="11"/>
  <c r="AF128" i="11"/>
  <c r="AF117" i="11"/>
  <c r="AF105" i="11"/>
  <c r="AF93" i="11"/>
  <c r="AF119" i="11"/>
  <c r="AF102" i="11"/>
  <c r="AF120" i="11"/>
  <c r="AF95" i="11"/>
  <c r="AF94" i="11"/>
  <c r="AF130" i="11"/>
  <c r="AF68" i="11"/>
  <c r="AF50" i="11"/>
  <c r="AF71" i="11"/>
  <c r="AF43" i="11"/>
  <c r="AF121" i="11"/>
  <c r="AF109" i="11"/>
  <c r="AF96" i="11"/>
  <c r="AF83" i="11"/>
  <c r="AF125" i="11"/>
  <c r="AF131" i="11"/>
  <c r="AF69" i="11"/>
  <c r="AF52" i="11"/>
  <c r="AF59" i="11"/>
  <c r="AF44" i="11"/>
  <c r="AF122" i="11"/>
  <c r="AF111" i="11"/>
  <c r="AF97" i="11"/>
  <c r="AF87" i="11"/>
  <c r="AF103" i="11"/>
  <c r="AF107" i="11"/>
  <c r="AF98" i="11"/>
  <c r="AF106" i="11"/>
  <c r="AF114" i="11"/>
  <c r="AF132" i="11"/>
  <c r="AF70" i="11"/>
  <c r="AF53" i="11"/>
  <c r="AF75" i="11"/>
  <c r="AF60" i="11"/>
  <c r="AF46" i="11"/>
  <c r="AF123" i="11"/>
  <c r="AF112" i="11"/>
  <c r="AF99" i="11"/>
  <c r="AF85" i="11"/>
  <c r="AF76" i="11"/>
  <c r="AF86" i="11"/>
  <c r="AF133" i="11"/>
  <c r="AF74" i="11"/>
  <c r="AJ129" i="11"/>
  <c r="AJ70" i="11"/>
  <c r="AJ72" i="11"/>
  <c r="AJ63" i="11"/>
  <c r="AJ86" i="11"/>
  <c r="AJ117" i="11"/>
  <c r="AJ50" i="11"/>
  <c r="AJ42" i="11"/>
  <c r="AJ109" i="11"/>
  <c r="AJ97" i="11"/>
  <c r="X20" i="10"/>
  <c r="L20" i="10"/>
  <c r="T48" i="11"/>
  <c r="T121" i="11"/>
  <c r="T63" i="11"/>
  <c r="T9" i="10"/>
  <c r="V9" i="10"/>
  <c r="Y53" i="11"/>
  <c r="AA77" i="11"/>
  <c r="AA79" i="11"/>
  <c r="AA81" i="11"/>
  <c r="AA129" i="11"/>
  <c r="AA133" i="11"/>
  <c r="R118" i="10"/>
  <c r="T60" i="11"/>
  <c r="T53" i="11"/>
  <c r="T129" i="11"/>
  <c r="T85" i="11"/>
  <c r="T66" i="11"/>
  <c r="L9" i="10"/>
  <c r="N9" i="10"/>
  <c r="Y9" i="10"/>
  <c r="AA64" i="11"/>
  <c r="AA66" i="11"/>
  <c r="AA68" i="11"/>
  <c r="X70" i="11"/>
  <c r="AA88" i="11"/>
  <c r="C1" i="14"/>
  <c r="T111" i="11"/>
  <c r="T43" i="11"/>
  <c r="T96" i="11"/>
  <c r="T52" i="11"/>
  <c r="T125" i="11"/>
  <c r="S9" i="10"/>
  <c r="AA52" i="11"/>
  <c r="X54" i="11"/>
  <c r="X56" i="11"/>
  <c r="X58" i="11"/>
  <c r="X60" i="11"/>
  <c r="X62" i="11"/>
  <c r="AA78" i="11"/>
  <c r="AA80" i="11"/>
  <c r="AA83" i="11"/>
  <c r="AA90" i="11"/>
  <c r="K8" i="10" l="1"/>
  <c r="C65" i="10"/>
  <c r="DE163" i="10"/>
  <c r="M140" i="11" s="1"/>
  <c r="N140" i="11" s="1"/>
  <c r="AC8" i="10"/>
  <c r="U123" i="11"/>
  <c r="U119" i="11"/>
  <c r="U80" i="11"/>
  <c r="U50" i="11"/>
  <c r="U113" i="11"/>
  <c r="U96" i="11"/>
  <c r="U78" i="11"/>
  <c r="U87" i="11"/>
  <c r="U103" i="11"/>
  <c r="U132" i="11"/>
  <c r="AJ69" i="11"/>
  <c r="AJ90" i="11"/>
  <c r="AJ61" i="11"/>
  <c r="AJ71" i="11"/>
  <c r="DE170" i="10"/>
  <c r="M147" i="11" s="1"/>
  <c r="N147" i="11" s="1"/>
  <c r="AJ58" i="11"/>
  <c r="AJ48" i="11"/>
  <c r="AJ87" i="11"/>
  <c r="U131" i="11"/>
  <c r="U74" i="11"/>
  <c r="U124" i="11"/>
  <c r="DE178" i="10"/>
  <c r="M155" i="11" s="1"/>
  <c r="N155" i="11" s="1"/>
  <c r="AJ79" i="11"/>
  <c r="X83" i="10"/>
  <c r="X104" i="10"/>
  <c r="X92" i="10"/>
  <c r="X103" i="10"/>
  <c r="U117" i="10"/>
  <c r="P117" i="10"/>
  <c r="S117" i="10"/>
  <c r="AG117" i="10"/>
  <c r="AC117" i="10"/>
  <c r="Y117" i="10"/>
  <c r="M117" i="10"/>
  <c r="AH117" i="10"/>
  <c r="AA117" i="10"/>
  <c r="W117" i="10"/>
  <c r="T117" i="10"/>
  <c r="K117" i="10"/>
  <c r="AF117" i="10"/>
  <c r="AB117" i="10"/>
  <c r="R117" i="10"/>
  <c r="V117" i="10"/>
  <c r="N117" i="10"/>
  <c r="T13" i="5"/>
  <c r="AE117" i="10"/>
  <c r="O117" i="10"/>
  <c r="L117" i="10"/>
  <c r="AD117" i="10"/>
  <c r="Q117" i="10"/>
  <c r="Z117" i="10"/>
  <c r="X117" i="10"/>
  <c r="DE173" i="10"/>
  <c r="M150" i="11" s="1"/>
  <c r="N150" i="11" s="1"/>
  <c r="AJ118" i="11"/>
  <c r="AJ51" i="11"/>
  <c r="AJ93" i="11"/>
  <c r="AJ124" i="11"/>
  <c r="U46" i="11"/>
  <c r="U112" i="11"/>
  <c r="U77" i="11"/>
  <c r="U58" i="11"/>
  <c r="AJ100" i="11"/>
  <c r="U57" i="11"/>
  <c r="DE162" i="10"/>
  <c r="M139" i="11" s="1"/>
  <c r="N139" i="11" s="1"/>
  <c r="AC118" i="10"/>
  <c r="AE118" i="10"/>
  <c r="K118" i="10"/>
  <c r="S118" i="10"/>
  <c r="AB118" i="10"/>
  <c r="M118" i="10"/>
  <c r="X118" i="10"/>
  <c r="AF118" i="10"/>
  <c r="Q118" i="10"/>
  <c r="AA118" i="10"/>
  <c r="U118" i="10"/>
  <c r="Z118" i="10"/>
  <c r="W118" i="10"/>
  <c r="Y118" i="10"/>
  <c r="AD118" i="10"/>
  <c r="O118" i="10"/>
  <c r="N118" i="10"/>
  <c r="DE165" i="10"/>
  <c r="M142" i="11" s="1"/>
  <c r="N142" i="11" s="1"/>
  <c r="W83" i="10"/>
  <c r="W92" i="10"/>
  <c r="W10" i="10"/>
  <c r="W104" i="10"/>
  <c r="W103" i="10"/>
  <c r="AJ74" i="10"/>
  <c r="AC1" i="10"/>
  <c r="AJ111" i="11"/>
  <c r="AJ59" i="11"/>
  <c r="AJ103" i="11"/>
  <c r="AJ125" i="11"/>
  <c r="U48" i="11"/>
  <c r="U117" i="11"/>
  <c r="U79" i="11"/>
  <c r="U86" i="11"/>
  <c r="AJ65" i="11"/>
  <c r="DE182" i="10"/>
  <c r="M159" i="11" s="1"/>
  <c r="N159" i="11" s="1"/>
  <c r="T118" i="10"/>
  <c r="R83" i="10"/>
  <c r="R104" i="10"/>
  <c r="R92" i="10"/>
  <c r="R103" i="10"/>
  <c r="AD7" i="10"/>
  <c r="DE159" i="10"/>
  <c r="M136" i="11" s="1"/>
  <c r="N136" i="11" s="1"/>
  <c r="AJ91" i="11"/>
  <c r="AJ67" i="11"/>
  <c r="AJ119" i="11"/>
  <c r="AJ82" i="11"/>
  <c r="U71" i="11"/>
  <c r="U98" i="11"/>
  <c r="U99" i="11"/>
  <c r="U62" i="11"/>
  <c r="N74" i="10"/>
  <c r="N7" i="10"/>
  <c r="AJ81" i="10"/>
  <c r="Z103" i="10"/>
  <c r="Z92" i="10"/>
  <c r="Z104" i="10"/>
  <c r="Z83" i="10"/>
  <c r="C66" i="10"/>
  <c r="C74" i="10" s="1"/>
  <c r="DE191" i="10"/>
  <c r="M168" i="11" s="1"/>
  <c r="N168" i="11" s="1"/>
  <c r="AJ44" i="11"/>
  <c r="AJ98" i="11"/>
  <c r="AJ102" i="11"/>
  <c r="AJ95" i="11"/>
  <c r="U107" i="11"/>
  <c r="U105" i="11"/>
  <c r="U83" i="11"/>
  <c r="U92" i="11"/>
  <c r="U41" i="11"/>
  <c r="DE168" i="10"/>
  <c r="M145" i="11" s="1"/>
  <c r="N145" i="11" s="1"/>
  <c r="M72" i="10"/>
  <c r="M69" i="10"/>
  <c r="M10" i="10" s="1"/>
  <c r="M103" i="10"/>
  <c r="M83" i="10"/>
  <c r="M92" i="10"/>
  <c r="M104" i="10"/>
  <c r="AJ122" i="11"/>
  <c r="DE157" i="10"/>
  <c r="M134" i="11" s="1"/>
  <c r="N134" i="11" s="1"/>
  <c r="AJ52" i="11"/>
  <c r="AJ83" i="11"/>
  <c r="AJ107" i="11"/>
  <c r="AJ94" i="11"/>
  <c r="AJ80" i="11"/>
  <c r="U101" i="11"/>
  <c r="U129" i="11"/>
  <c r="U125" i="11"/>
  <c r="U66" i="11"/>
  <c r="U72" i="11"/>
  <c r="U65" i="11"/>
  <c r="DE171" i="10"/>
  <c r="M148" i="11" s="1"/>
  <c r="N148" i="11" s="1"/>
  <c r="Y7" i="10"/>
  <c r="AP97" i="10"/>
  <c r="K10" i="10"/>
  <c r="K92" i="10"/>
  <c r="K104" i="10"/>
  <c r="K103" i="10"/>
  <c r="Q104" i="10"/>
  <c r="Q103" i="10"/>
  <c r="DE164" i="10"/>
  <c r="M141" i="11" s="1"/>
  <c r="N141" i="11" s="1"/>
  <c r="DE189" i="10"/>
  <c r="M166" i="11" s="1"/>
  <c r="N166" i="11" s="1"/>
  <c r="AJ60" i="11"/>
  <c r="AJ96" i="11"/>
  <c r="AJ74" i="11"/>
  <c r="AJ81" i="11"/>
  <c r="AJ46" i="11"/>
  <c r="U91" i="11"/>
  <c r="U55" i="11"/>
  <c r="U102" i="11"/>
  <c r="U68" i="11"/>
  <c r="U90" i="11"/>
  <c r="AJ57" i="11"/>
  <c r="DE166" i="10"/>
  <c r="M143" i="11" s="1"/>
  <c r="N143" i="11" s="1"/>
  <c r="DE167" i="10"/>
  <c r="M144" i="11" s="1"/>
  <c r="N144" i="11" s="1"/>
  <c r="AJ63" i="10"/>
  <c r="AJ112" i="11"/>
  <c r="T91" i="11"/>
  <c r="T55" i="11"/>
  <c r="T124" i="11"/>
  <c r="T123" i="11"/>
  <c r="T113" i="11"/>
  <c r="T87" i="11"/>
  <c r="T99" i="11"/>
  <c r="T105" i="11"/>
  <c r="T130" i="11"/>
  <c r="T107" i="11"/>
  <c r="T114" i="11"/>
  <c r="T56" i="11"/>
  <c r="T81" i="11"/>
  <c r="T77" i="11"/>
  <c r="T79" i="11"/>
  <c r="T42" i="11"/>
  <c r="T95" i="11"/>
  <c r="T90" i="11"/>
  <c r="T131" i="11"/>
  <c r="T54" i="11"/>
  <c r="T118" i="11"/>
  <c r="T68" i="11"/>
  <c r="T50" i="11"/>
  <c r="T44" i="11"/>
  <c r="T117" i="11"/>
  <c r="T109" i="11"/>
  <c r="T93" i="11"/>
  <c r="T122" i="11"/>
  <c r="T45" i="11"/>
  <c r="T78" i="11"/>
  <c r="T46" i="11"/>
  <c r="T51" i="11"/>
  <c r="T59" i="11"/>
  <c r="T110" i="11"/>
  <c r="T64" i="11"/>
  <c r="T80" i="11"/>
  <c r="T69" i="11"/>
  <c r="T103" i="11"/>
  <c r="T115" i="11"/>
  <c r="T128" i="11"/>
  <c r="T119" i="11"/>
  <c r="T86" i="11"/>
  <c r="T74" i="11"/>
  <c r="T133" i="11"/>
  <c r="T94" i="11"/>
  <c r="T62" i="11"/>
  <c r="T104" i="11"/>
  <c r="T70" i="11"/>
  <c r="T88" i="11"/>
  <c r="T76" i="11"/>
  <c r="T89" i="11"/>
  <c r="AJ68" i="11"/>
  <c r="AJ120" i="11"/>
  <c r="AJ132" i="11"/>
  <c r="AJ47" i="11"/>
  <c r="AJ54" i="11"/>
  <c r="DE190" i="10"/>
  <c r="M167" i="11" s="1"/>
  <c r="N167" i="11" s="1"/>
  <c r="U76" i="11"/>
  <c r="U59" i="11"/>
  <c r="U43" i="11"/>
  <c r="U75" i="11"/>
  <c r="U120" i="11"/>
  <c r="AJ108" i="11"/>
  <c r="T92" i="11"/>
  <c r="U84" i="11"/>
  <c r="DE188" i="10"/>
  <c r="M165" i="11" s="1"/>
  <c r="N165" i="11" s="1"/>
  <c r="R10" i="10"/>
  <c r="AH118" i="10"/>
  <c r="U8" i="10"/>
  <c r="T71" i="11"/>
  <c r="DE174" i="10"/>
  <c r="M151" i="11" s="1"/>
  <c r="N151" i="11" s="1"/>
  <c r="T83" i="11"/>
  <c r="U88" i="11"/>
  <c r="AJ89" i="11"/>
  <c r="U94" i="11"/>
  <c r="AG118" i="10"/>
  <c r="AJ105" i="11"/>
  <c r="U60" i="11"/>
  <c r="U73" i="11"/>
  <c r="T8" i="10"/>
  <c r="AJ114" i="11"/>
  <c r="U81" i="11"/>
  <c r="DE169" i="10"/>
  <c r="M146" i="11" s="1"/>
  <c r="N146" i="11" s="1"/>
  <c r="AJ77" i="11"/>
  <c r="U95" i="11"/>
  <c r="U64" i="11"/>
  <c r="AF74" i="10"/>
  <c r="AF10" i="10" s="1"/>
  <c r="AJ78" i="11"/>
  <c r="AJ106" i="11"/>
  <c r="AJ104" i="11"/>
  <c r="AJ55" i="11"/>
  <c r="AJ62" i="11"/>
  <c r="U130" i="11"/>
  <c r="U61" i="11"/>
  <c r="U45" i="11"/>
  <c r="U97" i="11"/>
  <c r="U116" i="11"/>
  <c r="U108" i="11"/>
  <c r="K83" i="10"/>
  <c r="L118" i="10"/>
  <c r="AJ128" i="11"/>
  <c r="P103" i="10"/>
  <c r="P83" i="10"/>
  <c r="P10" i="10"/>
  <c r="P92" i="10"/>
  <c r="P104" i="10"/>
  <c r="T58" i="11"/>
  <c r="T106" i="11"/>
  <c r="U52" i="11"/>
  <c r="C16" i="10"/>
  <c r="DE186" i="10"/>
  <c r="M163" i="11" s="1"/>
  <c r="N163" i="11" s="1"/>
  <c r="DE158" i="10"/>
  <c r="M135" i="11" s="1"/>
  <c r="N135" i="11" s="1"/>
  <c r="DE192" i="10"/>
  <c r="M169" i="11" s="1"/>
  <c r="N169" i="11" s="1"/>
  <c r="DE172" i="10"/>
  <c r="M149" i="11" s="1"/>
  <c r="N149" i="11" s="1"/>
  <c r="AJ121" i="11"/>
  <c r="AJ130" i="11"/>
  <c r="U110" i="11"/>
  <c r="AJ65" i="10"/>
  <c r="DE183" i="10"/>
  <c r="M160" i="11" s="1"/>
  <c r="N160" i="11" s="1"/>
  <c r="AJ110" i="11"/>
  <c r="AJ66" i="11"/>
  <c r="AJ56" i="11"/>
  <c r="AJ88" i="11"/>
  <c r="AJ113" i="11"/>
  <c r="U128" i="11"/>
  <c r="U85" i="11"/>
  <c r="U122" i="11"/>
  <c r="U109" i="11"/>
  <c r="U133" i="11"/>
  <c r="AJ116" i="11"/>
  <c r="AJ84" i="11"/>
  <c r="DE177" i="10"/>
  <c r="M154" i="11" s="1"/>
  <c r="N154" i="11" s="1"/>
  <c r="DE185" i="10"/>
  <c r="M162" i="11" s="1"/>
  <c r="N162" i="11" s="1"/>
  <c r="U82" i="11"/>
  <c r="AA8" i="10"/>
  <c r="AJ53" i="11"/>
  <c r="U111" i="11"/>
  <c r="DE180" i="10"/>
  <c r="M157" i="11" s="1"/>
  <c r="N157" i="11" s="1"/>
  <c r="L7" i="10"/>
  <c r="L8" i="10" s="1"/>
  <c r="U2" i="11" s="1"/>
  <c r="AJ75" i="11"/>
  <c r="AJ76" i="11"/>
  <c r="AJ64" i="11"/>
  <c r="AJ101" i="11"/>
  <c r="AJ123" i="11"/>
  <c r="U42" i="11"/>
  <c r="U89" i="11"/>
  <c r="U51" i="11"/>
  <c r="U115" i="11"/>
  <c r="U54" i="11"/>
  <c r="DE176" i="10"/>
  <c r="M153" i="11" s="1"/>
  <c r="N153" i="11" s="1"/>
  <c r="DE184" i="10"/>
  <c r="M161" i="11" s="1"/>
  <c r="N161" i="11" s="1"/>
  <c r="P7" i="10"/>
  <c r="P8" i="10" s="1"/>
  <c r="DE181" i="10"/>
  <c r="M158" i="11" s="1"/>
  <c r="N158" i="11" s="1"/>
  <c r="AJ43" i="11"/>
  <c r="AJ133" i="11"/>
  <c r="AJ131" i="11"/>
  <c r="AJ115" i="11"/>
  <c r="U44" i="11"/>
  <c r="U106" i="11"/>
  <c r="U53" i="11"/>
  <c r="U121" i="11"/>
  <c r="U56" i="11"/>
  <c r="U100" i="11"/>
  <c r="AJ92" i="11"/>
  <c r="AJ73" i="11"/>
  <c r="AJ41" i="11"/>
  <c r="DE179" i="10"/>
  <c r="M156" i="11" s="1"/>
  <c r="N156" i="11" s="1"/>
  <c r="DE187" i="10"/>
  <c r="M164" i="11" s="1"/>
  <c r="N164" i="11" s="1"/>
  <c r="E3" i="5"/>
  <c r="T98" i="11"/>
  <c r="T103" i="10"/>
  <c r="T92" i="10"/>
  <c r="T104" i="10"/>
  <c r="T83" i="10"/>
  <c r="T10" i="10"/>
  <c r="O7" i="10"/>
  <c r="O10" i="10"/>
  <c r="V103" i="10"/>
  <c r="V92" i="10"/>
  <c r="V83" i="10"/>
  <c r="V104" i="10"/>
  <c r="V10" i="10"/>
  <c r="X7" i="10"/>
  <c r="X10" i="10"/>
  <c r="AJ12" i="10"/>
  <c r="L92" i="10"/>
  <c r="L83" i="10"/>
  <c r="L103" i="10"/>
  <c r="L104" i="10"/>
  <c r="L10" i="10"/>
  <c r="N103" i="10"/>
  <c r="N92" i="10"/>
  <c r="N83" i="10"/>
  <c r="N104" i="10"/>
  <c r="N10" i="10"/>
  <c r="C20" i="10"/>
  <c r="S92" i="10"/>
  <c r="S83" i="10"/>
  <c r="S103" i="10"/>
  <c r="S104" i="10"/>
  <c r="S10" i="10"/>
  <c r="Y92" i="10"/>
  <c r="Y83" i="10"/>
  <c r="Y103" i="10"/>
  <c r="Y104" i="10"/>
  <c r="Y10" i="10"/>
  <c r="Q7" i="10"/>
  <c r="Q10" i="10"/>
  <c r="AB7" i="10"/>
  <c r="AB8" i="10" s="1"/>
  <c r="AB10" i="10"/>
  <c r="M7" i="10"/>
  <c r="AH10" i="10"/>
  <c r="AH7" i="10"/>
  <c r="AH8" i="10" s="1"/>
  <c r="Y2" i="11" l="1"/>
  <c r="Y38" i="11" s="1"/>
  <c r="O8" i="11"/>
  <c r="G8" i="11" s="1"/>
  <c r="O4" i="11"/>
  <c r="G4" i="11" s="1"/>
  <c r="AC80" i="10"/>
  <c r="O21" i="11"/>
  <c r="AL2" i="11"/>
  <c r="O13" i="11"/>
  <c r="AD2" i="11"/>
  <c r="T2" i="11"/>
  <c r="O3" i="11"/>
  <c r="S1" i="10"/>
  <c r="S8" i="10"/>
  <c r="V8" i="10"/>
  <c r="AE8" i="10"/>
  <c r="N8" i="10"/>
  <c r="N80" i="10" s="1"/>
  <c r="X8" i="10"/>
  <c r="W80" i="10" s="1"/>
  <c r="AF8" i="10"/>
  <c r="Y8" i="10"/>
  <c r="AJ83" i="10"/>
  <c r="Q8" i="10"/>
  <c r="O9" i="11" s="1"/>
  <c r="K80" i="10"/>
  <c r="W8" i="10"/>
  <c r="O19" i="11"/>
  <c r="AJ2" i="11"/>
  <c r="T80" i="10"/>
  <c r="O12" i="11"/>
  <c r="AC2" i="11"/>
  <c r="AD8" i="10"/>
  <c r="Z8" i="10"/>
  <c r="AG8" i="10"/>
  <c r="AG80" i="10" s="1"/>
  <c r="M8" i="10"/>
  <c r="L80" i="10" s="1"/>
  <c r="O8" i="10"/>
  <c r="O7" i="11" s="1"/>
  <c r="R8" i="10"/>
  <c r="U29" i="11"/>
  <c r="U27" i="11"/>
  <c r="U39" i="11"/>
  <c r="U28" i="11"/>
  <c r="U32" i="11"/>
  <c r="U38" i="11"/>
  <c r="U30" i="11"/>
  <c r="U34" i="11"/>
  <c r="U31" i="11"/>
  <c r="U36" i="11"/>
  <c r="U37" i="11"/>
  <c r="U35" i="11"/>
  <c r="Q80" i="10"/>
  <c r="Z2" i="11"/>
  <c r="AK2" i="11"/>
  <c r="AB80" i="10"/>
  <c r="O20" i="11"/>
  <c r="AA80" i="10"/>
  <c r="L4" i="11"/>
  <c r="M80" i="10"/>
  <c r="V2" i="11"/>
  <c r="O5" i="11"/>
  <c r="O80" i="10"/>
  <c r="AI103" i="10"/>
  <c r="AQ2" i="11"/>
  <c r="AH80" i="10"/>
  <c r="O26" i="11"/>
  <c r="Y35" i="11"/>
  <c r="Y36" i="11"/>
  <c r="Y32" i="11"/>
  <c r="Y37" i="11"/>
  <c r="Y29" i="11"/>
  <c r="Y27" i="11"/>
  <c r="O16" i="11"/>
  <c r="X80" i="10"/>
  <c r="AG2" i="11"/>
  <c r="P80" i="10"/>
  <c r="AI104" i="10"/>
  <c r="AJ10" i="10"/>
  <c r="AA2" i="11" l="1"/>
  <c r="O10" i="11"/>
  <c r="R80" i="10"/>
  <c r="AL29" i="11"/>
  <c r="AL28" i="11"/>
  <c r="AL34" i="11"/>
  <c r="AL37" i="11"/>
  <c r="AL36" i="11"/>
  <c r="AL31" i="11"/>
  <c r="AL38" i="11"/>
  <c r="AL30" i="11"/>
  <c r="AL39" i="11"/>
  <c r="AL35" i="11"/>
  <c r="AL27" i="11"/>
  <c r="AL32" i="11"/>
  <c r="P21" i="11"/>
  <c r="G21" i="11"/>
  <c r="P4" i="11"/>
  <c r="K4" i="11" s="1"/>
  <c r="Z80" i="10"/>
  <c r="AI2" i="11"/>
  <c r="O18" i="11"/>
  <c r="L18" i="11" s="1"/>
  <c r="AM2" i="11"/>
  <c r="O22" i="11"/>
  <c r="AD80" i="10"/>
  <c r="P8" i="11"/>
  <c r="K8" i="11" s="1"/>
  <c r="AC37" i="11"/>
  <c r="AC29" i="11"/>
  <c r="AC38" i="11"/>
  <c r="AC28" i="11"/>
  <c r="AC30" i="11"/>
  <c r="AC39" i="11"/>
  <c r="AC27" i="11"/>
  <c r="AC31" i="11"/>
  <c r="AC32" i="11"/>
  <c r="AC36" i="11"/>
  <c r="AC34" i="11"/>
  <c r="AC35" i="11"/>
  <c r="AE2" i="11"/>
  <c r="O14" i="11"/>
  <c r="L19" i="11" s="1"/>
  <c r="V80" i="10"/>
  <c r="G12" i="11"/>
  <c r="K12" i="11" s="1"/>
  <c r="P12" i="11"/>
  <c r="AB2" i="11"/>
  <c r="O11" i="11"/>
  <c r="S80" i="10"/>
  <c r="Y28" i="11"/>
  <c r="Y39" i="11"/>
  <c r="AJ30" i="11"/>
  <c r="AJ31" i="11"/>
  <c r="AJ39" i="11"/>
  <c r="AJ36" i="11"/>
  <c r="AJ34" i="11"/>
  <c r="AJ35" i="11"/>
  <c r="AJ38" i="11"/>
  <c r="AJ28" i="11"/>
  <c r="AJ27" i="11"/>
  <c r="AJ29" i="11"/>
  <c r="AJ32" i="11"/>
  <c r="AJ37" i="11"/>
  <c r="Y30" i="11"/>
  <c r="P19" i="11"/>
  <c r="G19" i="11"/>
  <c r="K19" i="11" s="1"/>
  <c r="T37" i="11"/>
  <c r="T30" i="11"/>
  <c r="T36" i="11"/>
  <c r="T27" i="11"/>
  <c r="T38" i="11"/>
  <c r="T28" i="11"/>
  <c r="T39" i="11"/>
  <c r="T32" i="11"/>
  <c r="T35" i="11"/>
  <c r="T29" i="11"/>
  <c r="T34" i="11"/>
  <c r="T31" i="11"/>
  <c r="Y34" i="11"/>
  <c r="O15" i="11"/>
  <c r="AF2" i="11"/>
  <c r="AD35" i="11"/>
  <c r="AD32" i="11"/>
  <c r="AD28" i="11"/>
  <c r="AD31" i="11"/>
  <c r="AD39" i="11"/>
  <c r="AD27" i="11"/>
  <c r="AD30" i="11"/>
  <c r="AD29" i="11"/>
  <c r="AD38" i="11"/>
  <c r="AD36" i="11"/>
  <c r="AD37" i="11"/>
  <c r="AD34" i="11"/>
  <c r="Y31" i="11"/>
  <c r="X2" i="11"/>
  <c r="X32" i="11" s="1"/>
  <c r="AQ6" i="10"/>
  <c r="K4" i="10" s="1"/>
  <c r="G13" i="11"/>
  <c r="P13" i="11"/>
  <c r="O17" i="11"/>
  <c r="L17" i="11" s="1"/>
  <c r="AH2" i="11"/>
  <c r="Y80" i="10"/>
  <c r="O25" i="11"/>
  <c r="AP2" i="11"/>
  <c r="W2" i="11"/>
  <c r="O6" i="11"/>
  <c r="G3" i="11"/>
  <c r="P3" i="11"/>
  <c r="L3" i="11"/>
  <c r="U80" i="10"/>
  <c r="AJ80" i="10" s="1"/>
  <c r="AO2" i="11"/>
  <c r="AF80" i="10"/>
  <c r="O24" i="11"/>
  <c r="L24" i="11" s="1"/>
  <c r="O23" i="11"/>
  <c r="AN2" i="11"/>
  <c r="AE80" i="10"/>
  <c r="X29" i="11"/>
  <c r="X35" i="11"/>
  <c r="X39" i="11"/>
  <c r="X34" i="11"/>
  <c r="T4" i="11"/>
  <c r="AM4" i="11"/>
  <c r="W4" i="11"/>
  <c r="AE4" i="11"/>
  <c r="M4" i="11"/>
  <c r="AK4" i="11"/>
  <c r="AJ4" i="11"/>
  <c r="AB4" i="11"/>
  <c r="AO4" i="11"/>
  <c r="AG4" i="11"/>
  <c r="V4" i="11"/>
  <c r="N4" i="11"/>
  <c r="U4" i="11"/>
  <c r="AI4" i="11"/>
  <c r="AA4" i="11"/>
  <c r="AP4" i="11"/>
  <c r="AF4" i="11"/>
  <c r="AC4" i="11"/>
  <c r="AH4" i="11"/>
  <c r="AL4" i="11"/>
  <c r="AN4" i="11"/>
  <c r="AD4" i="11"/>
  <c r="AQ4" i="11"/>
  <c r="Z4" i="11"/>
  <c r="Y4" i="11"/>
  <c r="X4" i="11"/>
  <c r="L22" i="11"/>
  <c r="L16" i="11"/>
  <c r="P16" i="11"/>
  <c r="G16" i="11"/>
  <c r="P7" i="11"/>
  <c r="G7" i="11"/>
  <c r="K7" i="11" s="1"/>
  <c r="L7" i="11"/>
  <c r="V32" i="11"/>
  <c r="V28" i="11"/>
  <c r="V38" i="11"/>
  <c r="V36" i="11"/>
  <c r="V37" i="11"/>
  <c r="V35" i="11"/>
  <c r="V27" i="11"/>
  <c r="V31" i="11"/>
  <c r="V34" i="11"/>
  <c r="V29" i="11"/>
  <c r="V30" i="11"/>
  <c r="V39" i="11"/>
  <c r="AK37" i="11"/>
  <c r="AK38" i="11"/>
  <c r="AK34" i="11"/>
  <c r="AK36" i="11"/>
  <c r="AK32" i="11"/>
  <c r="AK28" i="11"/>
  <c r="AK27" i="11"/>
  <c r="AK39" i="11"/>
  <c r="AK29" i="11"/>
  <c r="AK30" i="11"/>
  <c r="AK35" i="11"/>
  <c r="AK31" i="11"/>
  <c r="AG35" i="11"/>
  <c r="AG34" i="11"/>
  <c r="AG27" i="11"/>
  <c r="AG36" i="11"/>
  <c r="AG29" i="11"/>
  <c r="AG32" i="11"/>
  <c r="AG39" i="11"/>
  <c r="AG28" i="11"/>
  <c r="AG38" i="11"/>
  <c r="AG31" i="11"/>
  <c r="AG37" i="11"/>
  <c r="AG30" i="11"/>
  <c r="AQ37" i="11"/>
  <c r="AQ31" i="11"/>
  <c r="AQ34" i="11"/>
  <c r="AQ29" i="11"/>
  <c r="AQ32" i="11"/>
  <c r="AQ30" i="11"/>
  <c r="AQ38" i="11"/>
  <c r="AQ35" i="11"/>
  <c r="AQ36" i="11"/>
  <c r="AQ28" i="11"/>
  <c r="AQ39" i="11"/>
  <c r="AQ27" i="11"/>
  <c r="P5" i="11"/>
  <c r="G5" i="11"/>
  <c r="K5" i="11" s="1"/>
  <c r="L5" i="11"/>
  <c r="L6" i="11"/>
  <c r="L10" i="11"/>
  <c r="L13" i="11"/>
  <c r="L15" i="11"/>
  <c r="L11" i="11"/>
  <c r="L12" i="11"/>
  <c r="G20" i="11"/>
  <c r="K20" i="11" s="1"/>
  <c r="P20" i="11"/>
  <c r="Z37" i="11"/>
  <c r="Z28" i="11"/>
  <c r="Z30" i="11"/>
  <c r="Z35" i="11"/>
  <c r="Z39" i="11"/>
  <c r="Z36" i="11"/>
  <c r="Z32" i="11"/>
  <c r="Z34" i="11"/>
  <c r="Z38" i="11"/>
  <c r="Z29" i="11"/>
  <c r="Z31" i="11"/>
  <c r="Z27" i="11"/>
  <c r="P26" i="11"/>
  <c r="G26" i="11"/>
  <c r="P9" i="11"/>
  <c r="G9" i="11"/>
  <c r="K9" i="11" s="1"/>
  <c r="L9" i="11"/>
  <c r="L8" i="11"/>
  <c r="AA34" i="11" l="1"/>
  <c r="AA32" i="11"/>
  <c r="AA38" i="11"/>
  <c r="AA39" i="11"/>
  <c r="AA37" i="11"/>
  <c r="AA27" i="11"/>
  <c r="AA31" i="11"/>
  <c r="AA28" i="11"/>
  <c r="AA29" i="11"/>
  <c r="AA35" i="11"/>
  <c r="AA36" i="11"/>
  <c r="AA30" i="11"/>
  <c r="P23" i="11"/>
  <c r="G23" i="11"/>
  <c r="N39" i="11"/>
  <c r="N32" i="11"/>
  <c r="AF27" i="11"/>
  <c r="AF32" i="11"/>
  <c r="AF28" i="11"/>
  <c r="AF31" i="11"/>
  <c r="AF36" i="11"/>
  <c r="AF39" i="11"/>
  <c r="AF35" i="11"/>
  <c r="AF37" i="11"/>
  <c r="AF30" i="11"/>
  <c r="AF34" i="11"/>
  <c r="AF38" i="11"/>
  <c r="AF29" i="11"/>
  <c r="AI39" i="11"/>
  <c r="AI38" i="11"/>
  <c r="AI31" i="11"/>
  <c r="AI34" i="11"/>
  <c r="AI29" i="11"/>
  <c r="AI37" i="11"/>
  <c r="AI36" i="11"/>
  <c r="AI32" i="11"/>
  <c r="AI35" i="11"/>
  <c r="AI30" i="11"/>
  <c r="AI27" i="11"/>
  <c r="AI28" i="11"/>
  <c r="C80" i="10"/>
  <c r="R6" i="10" s="1"/>
  <c r="B3" i="11" s="1"/>
  <c r="X36" i="11"/>
  <c r="N38" i="11"/>
  <c r="N34" i="11"/>
  <c r="X37" i="11"/>
  <c r="K3" i="11"/>
  <c r="N31" i="11"/>
  <c r="N27" i="11"/>
  <c r="L21" i="11"/>
  <c r="X30" i="11"/>
  <c r="G6" i="11"/>
  <c r="P6" i="11"/>
  <c r="N29" i="11"/>
  <c r="L20" i="11"/>
  <c r="AQ20" i="11" s="1"/>
  <c r="X28" i="11"/>
  <c r="W27" i="11"/>
  <c r="W35" i="11"/>
  <c r="W28" i="11"/>
  <c r="W37" i="11"/>
  <c r="W34" i="11"/>
  <c r="W29" i="11"/>
  <c r="W30" i="11"/>
  <c r="W39" i="11"/>
  <c r="W38" i="11"/>
  <c r="W36" i="11"/>
  <c r="W32" i="11"/>
  <c r="W31" i="11"/>
  <c r="P11" i="11"/>
  <c r="G11" i="11"/>
  <c r="K11" i="11" s="1"/>
  <c r="K21" i="11"/>
  <c r="AN30" i="11"/>
  <c r="AN38" i="11"/>
  <c r="AN35" i="11"/>
  <c r="AN37" i="11"/>
  <c r="AN29" i="11"/>
  <c r="AN36" i="11"/>
  <c r="AN39" i="11"/>
  <c r="AN34" i="11"/>
  <c r="AN28" i="11"/>
  <c r="AN32" i="11"/>
  <c r="AN31" i="11"/>
  <c r="AN27" i="11"/>
  <c r="G25" i="11"/>
  <c r="K25" i="11" s="1"/>
  <c r="P25" i="11"/>
  <c r="N35" i="11"/>
  <c r="AH35" i="11"/>
  <c r="AH37" i="11"/>
  <c r="AH28" i="11"/>
  <c r="AH31" i="11"/>
  <c r="AH34" i="11"/>
  <c r="AH30" i="11"/>
  <c r="AH32" i="11"/>
  <c r="AH36" i="11"/>
  <c r="AH27" i="11"/>
  <c r="AH29" i="11"/>
  <c r="AH39" i="11"/>
  <c r="AH38" i="11"/>
  <c r="AM27" i="11"/>
  <c r="AM35" i="11"/>
  <c r="AM32" i="11"/>
  <c r="AM29" i="11"/>
  <c r="AM36" i="11"/>
  <c r="AM28" i="11"/>
  <c r="AM39" i="11"/>
  <c r="AM37" i="11"/>
  <c r="AM38" i="11"/>
  <c r="AM30" i="11"/>
  <c r="AM34" i="11"/>
  <c r="AM31" i="11"/>
  <c r="G18" i="11"/>
  <c r="P18" i="11"/>
  <c r="L26" i="11"/>
  <c r="AP26" i="11" s="1"/>
  <c r="L25" i="11"/>
  <c r="M25" i="11" s="1"/>
  <c r="X38" i="11"/>
  <c r="AB3" i="11"/>
  <c r="AK3" i="11"/>
  <c r="AM3" i="11"/>
  <c r="V3" i="11"/>
  <c r="Y3" i="11"/>
  <c r="AN3" i="11"/>
  <c r="AF3" i="11"/>
  <c r="AG3" i="11"/>
  <c r="AI3" i="11"/>
  <c r="U3" i="11"/>
  <c r="AO3" i="11"/>
  <c r="T3" i="11"/>
  <c r="M3" i="11"/>
  <c r="W3" i="11"/>
  <c r="Z3" i="11"/>
  <c r="AD3" i="11"/>
  <c r="AP3" i="11"/>
  <c r="AC3" i="11"/>
  <c r="N3" i="11"/>
  <c r="AQ3" i="11"/>
  <c r="AJ3" i="11"/>
  <c r="AH3" i="11"/>
  <c r="X3" i="11"/>
  <c r="AA3" i="11"/>
  <c r="AE3" i="11"/>
  <c r="AL3" i="11"/>
  <c r="P15" i="11"/>
  <c r="G15" i="11"/>
  <c r="K15" i="11" s="1"/>
  <c r="L23" i="11"/>
  <c r="AA23" i="11" s="1"/>
  <c r="K16" i="11"/>
  <c r="AP31" i="11"/>
  <c r="AP28" i="11"/>
  <c r="AP37" i="11"/>
  <c r="AP35" i="11"/>
  <c r="AP34" i="11"/>
  <c r="AP38" i="11"/>
  <c r="AP32" i="11"/>
  <c r="AP39" i="11"/>
  <c r="AP30" i="11"/>
  <c r="AP36" i="11"/>
  <c r="AP29" i="11"/>
  <c r="AP27" i="11"/>
  <c r="AB35" i="11"/>
  <c r="AB36" i="11"/>
  <c r="AB34" i="11"/>
  <c r="AB38" i="11"/>
  <c r="AB32" i="11"/>
  <c r="AB37" i="11"/>
  <c r="AB29" i="11"/>
  <c r="AB28" i="11"/>
  <c r="AB30" i="11"/>
  <c r="AB31" i="11"/>
  <c r="AB27" i="11"/>
  <c r="AB39" i="11"/>
  <c r="P10" i="11"/>
  <c r="G10" i="11"/>
  <c r="K10" i="11" s="1"/>
  <c r="N30" i="11"/>
  <c r="G24" i="11"/>
  <c r="P24" i="11"/>
  <c r="N36" i="11"/>
  <c r="X31" i="11"/>
  <c r="G17" i="11"/>
  <c r="K17" i="11" s="1"/>
  <c r="P17" i="11"/>
  <c r="L14" i="11"/>
  <c r="G14" i="11"/>
  <c r="P14" i="11"/>
  <c r="N28" i="11"/>
  <c r="Z6" i="10"/>
  <c r="X27" i="11"/>
  <c r="AO29" i="11"/>
  <c r="AO39" i="11"/>
  <c r="AO38" i="11"/>
  <c r="AO37" i="11"/>
  <c r="AO27" i="11"/>
  <c r="AO32" i="11"/>
  <c r="AO28" i="11"/>
  <c r="AO35" i="11"/>
  <c r="AO36" i="11"/>
  <c r="AO31" i="11"/>
  <c r="AO30" i="11"/>
  <c r="AO34" i="11"/>
  <c r="AE34" i="11"/>
  <c r="AE28" i="11"/>
  <c r="AE36" i="11"/>
  <c r="AE39" i="11"/>
  <c r="AE27" i="11"/>
  <c r="AE31" i="11"/>
  <c r="AE38" i="11"/>
  <c r="AE37" i="11"/>
  <c r="AE29" i="11"/>
  <c r="AE30" i="11"/>
  <c r="AE35" i="11"/>
  <c r="AE32" i="11"/>
  <c r="N37" i="11"/>
  <c r="K13" i="11"/>
  <c r="G22" i="11"/>
  <c r="P22" i="11"/>
  <c r="X17" i="11"/>
  <c r="AO17" i="11"/>
  <c r="AM17" i="11"/>
  <c r="Y17" i="11"/>
  <c r="M17" i="11"/>
  <c r="AD17" i="11"/>
  <c r="AP17" i="11"/>
  <c r="AJ17" i="11"/>
  <c r="AL17" i="11"/>
  <c r="T17" i="11"/>
  <c r="N17" i="11"/>
  <c r="AI17" i="11"/>
  <c r="AK17" i="11"/>
  <c r="AG17" i="11"/>
  <c r="AA17" i="11"/>
  <c r="AC17" i="11"/>
  <c r="W17" i="11"/>
  <c r="AH17" i="11"/>
  <c r="AQ17" i="11"/>
  <c r="AB17" i="11"/>
  <c r="AF17" i="11"/>
  <c r="U17" i="11"/>
  <c r="AE17" i="11"/>
  <c r="AN17" i="11"/>
  <c r="Z17" i="11"/>
  <c r="V17" i="11"/>
  <c r="K26" i="11"/>
  <c r="AG18" i="11"/>
  <c r="AQ18" i="11"/>
  <c r="Y18" i="11"/>
  <c r="AA18" i="11"/>
  <c r="AJ18" i="11"/>
  <c r="AH18" i="11"/>
  <c r="V18" i="11"/>
  <c r="W18" i="11"/>
  <c r="AC18" i="11"/>
  <c r="AN18" i="11"/>
  <c r="AB18" i="11"/>
  <c r="AO18" i="11"/>
  <c r="AD18" i="11"/>
  <c r="AM18" i="11"/>
  <c r="T18" i="11"/>
  <c r="U18" i="11"/>
  <c r="AI18" i="11"/>
  <c r="N18" i="11"/>
  <c r="M18" i="11"/>
  <c r="AF18" i="11"/>
  <c r="AP18" i="11"/>
  <c r="AE18" i="11"/>
  <c r="AK18" i="11"/>
  <c r="Z18" i="11"/>
  <c r="X18" i="11"/>
  <c r="AL18" i="11"/>
  <c r="W13" i="11"/>
  <c r="Y13" i="11"/>
  <c r="U13" i="11"/>
  <c r="AK13" i="11"/>
  <c r="AE13" i="11"/>
  <c r="AG13" i="11"/>
  <c r="V13" i="11"/>
  <c r="AJ13" i="11"/>
  <c r="T13" i="11"/>
  <c r="N13" i="11"/>
  <c r="AM13" i="11"/>
  <c r="AO13" i="11"/>
  <c r="AL13" i="11"/>
  <c r="AH13" i="11"/>
  <c r="AF13" i="11"/>
  <c r="AC13" i="11"/>
  <c r="AD13" i="11"/>
  <c r="AQ13" i="11"/>
  <c r="AI13" i="11"/>
  <c r="Z13" i="11"/>
  <c r="M13" i="11"/>
  <c r="AB13" i="11"/>
  <c r="AA13" i="11"/>
  <c r="AN13" i="11"/>
  <c r="AP13" i="11"/>
  <c r="X13" i="11"/>
  <c r="AH22" i="11"/>
  <c r="AE22" i="11"/>
  <c r="AQ22" i="11"/>
  <c r="V22" i="11"/>
  <c r="AF22" i="11"/>
  <c r="AG22" i="11"/>
  <c r="AO22" i="11"/>
  <c r="W22" i="11"/>
  <c r="N22" i="11"/>
  <c r="X22" i="11"/>
  <c r="Z22" i="11"/>
  <c r="AL22" i="11"/>
  <c r="M22" i="11"/>
  <c r="AB22" i="11"/>
  <c r="AP22" i="11"/>
  <c r="AI22" i="11"/>
  <c r="AN22" i="11"/>
  <c r="AC22" i="11"/>
  <c r="T22" i="11"/>
  <c r="AK22" i="11"/>
  <c r="AD22" i="11"/>
  <c r="AA22" i="11"/>
  <c r="Y22" i="11"/>
  <c r="AM22" i="11"/>
  <c r="AJ22" i="11"/>
  <c r="U22" i="11"/>
  <c r="Y10" i="11"/>
  <c r="AL10" i="11"/>
  <c r="AJ10" i="11"/>
  <c r="AH10" i="11"/>
  <c r="AO10" i="11"/>
  <c r="M10" i="11"/>
  <c r="AF10" i="11"/>
  <c r="Z10" i="11"/>
  <c r="AQ10" i="11"/>
  <c r="AE10" i="11"/>
  <c r="T10" i="11"/>
  <c r="AM10" i="11"/>
  <c r="AD10" i="11"/>
  <c r="AA10" i="11"/>
  <c r="W10" i="11"/>
  <c r="AN10" i="11"/>
  <c r="AI10" i="11"/>
  <c r="X10" i="11"/>
  <c r="AP10" i="11"/>
  <c r="AC10" i="11"/>
  <c r="U10" i="11"/>
  <c r="AK10" i="11"/>
  <c r="AB10" i="11"/>
  <c r="N10" i="11"/>
  <c r="V10" i="11"/>
  <c r="AG10" i="11"/>
  <c r="T15" i="11"/>
  <c r="AM15" i="11"/>
  <c r="AP15" i="11"/>
  <c r="AL15" i="11"/>
  <c r="AC15" i="11"/>
  <c r="M15" i="11"/>
  <c r="AQ15" i="11"/>
  <c r="AG15" i="11"/>
  <c r="AI15" i="11"/>
  <c r="X15" i="11"/>
  <c r="U15" i="11"/>
  <c r="N15" i="11"/>
  <c r="AE15" i="11"/>
  <c r="AK15" i="11"/>
  <c r="AA15" i="11"/>
  <c r="AN15" i="11"/>
  <c r="AH15" i="11"/>
  <c r="AO15" i="11"/>
  <c r="AB15" i="11"/>
  <c r="AJ15" i="11"/>
  <c r="AF15" i="11"/>
  <c r="Y15" i="11"/>
  <c r="V15" i="11"/>
  <c r="W15" i="11"/>
  <c r="Z15" i="11"/>
  <c r="AD15" i="11"/>
  <c r="AO21" i="11"/>
  <c r="V21" i="11"/>
  <c r="AJ21" i="11"/>
  <c r="AD21" i="11"/>
  <c r="AH21" i="11"/>
  <c r="N21" i="11"/>
  <c r="U21" i="11"/>
  <c r="AG21" i="11"/>
  <c r="Y21" i="11"/>
  <c r="AK21" i="11"/>
  <c r="AC21" i="11"/>
  <c r="Z21" i="11"/>
  <c r="T21" i="11"/>
  <c r="AQ21" i="11"/>
  <c r="AM21" i="11"/>
  <c r="AP21" i="11"/>
  <c r="AN21" i="11"/>
  <c r="W21" i="11"/>
  <c r="AB21" i="11"/>
  <c r="AI21" i="11"/>
  <c r="AL21" i="11"/>
  <c r="X21" i="11"/>
  <c r="M21" i="11"/>
  <c r="AE21" i="11"/>
  <c r="AF21" i="11"/>
  <c r="AA21" i="11"/>
  <c r="AB16" i="11"/>
  <c r="AJ16" i="11"/>
  <c r="U16" i="11"/>
  <c r="AG16" i="11"/>
  <c r="AH16" i="11"/>
  <c r="M16" i="11"/>
  <c r="N16" i="11"/>
  <c r="AA16" i="11"/>
  <c r="X16" i="11"/>
  <c r="AM16" i="11"/>
  <c r="AQ16" i="11"/>
  <c r="AN16" i="11"/>
  <c r="AE16" i="11"/>
  <c r="AF16" i="11"/>
  <c r="AL16" i="11"/>
  <c r="AO16" i="11"/>
  <c r="Z16" i="11"/>
  <c r="AD16" i="11"/>
  <c r="AC16" i="11"/>
  <c r="V16" i="11"/>
  <c r="AP16" i="11"/>
  <c r="Y16" i="11"/>
  <c r="AK16" i="11"/>
  <c r="W16" i="11"/>
  <c r="AI16" i="11"/>
  <c r="T16" i="11"/>
  <c r="AM19" i="11"/>
  <c r="AB19" i="11"/>
  <c r="U19" i="11"/>
  <c r="AK19" i="11"/>
  <c r="AD19" i="11"/>
  <c r="AQ19" i="11"/>
  <c r="AO19" i="11"/>
  <c r="AA19" i="11"/>
  <c r="W19" i="11"/>
  <c r="AC19" i="11"/>
  <c r="AH19" i="11"/>
  <c r="AJ19" i="11"/>
  <c r="AE19" i="11"/>
  <c r="Z19" i="11"/>
  <c r="M19" i="11"/>
  <c r="T19" i="11"/>
  <c r="N19" i="11"/>
  <c r="X19" i="11"/>
  <c r="AL19" i="11"/>
  <c r="V19" i="11"/>
  <c r="Y19" i="11"/>
  <c r="AP19" i="11"/>
  <c r="AG19" i="11"/>
  <c r="AF19" i="11"/>
  <c r="AI19" i="11"/>
  <c r="AN19" i="11"/>
  <c r="AI5" i="11"/>
  <c r="AQ5" i="11"/>
  <c r="AJ5" i="11"/>
  <c r="AD5" i="11"/>
  <c r="X5" i="11"/>
  <c r="AM5" i="11"/>
  <c r="Y5" i="11"/>
  <c r="M5" i="11"/>
  <c r="AB5" i="11"/>
  <c r="T5" i="11"/>
  <c r="U5" i="11"/>
  <c r="Z5" i="11"/>
  <c r="N5" i="11"/>
  <c r="AF5" i="11"/>
  <c r="AN5" i="11"/>
  <c r="AL5" i="11"/>
  <c r="AO5" i="11"/>
  <c r="AP5" i="11"/>
  <c r="AC5" i="11"/>
  <c r="AG5" i="11"/>
  <c r="AH5" i="11"/>
  <c r="AK5" i="11"/>
  <c r="AA5" i="11"/>
  <c r="AE5" i="11"/>
  <c r="W5" i="11"/>
  <c r="V5" i="11"/>
  <c r="AO23" i="11"/>
  <c r="AQ23" i="11"/>
  <c r="X23" i="11"/>
  <c r="AJ23" i="11"/>
  <c r="AN23" i="11"/>
  <c r="M23" i="11"/>
  <c r="AQ11" i="11"/>
  <c r="Z11" i="11"/>
  <c r="AA11" i="11"/>
  <c r="AP11" i="11"/>
  <c r="AD11" i="11"/>
  <c r="AK11" i="11"/>
  <c r="Y11" i="11"/>
  <c r="M11" i="11"/>
  <c r="AJ11" i="11"/>
  <c r="AE11" i="11"/>
  <c r="AI11" i="11"/>
  <c r="AN11" i="11"/>
  <c r="AG11" i="11"/>
  <c r="AB11" i="11"/>
  <c r="N11" i="11"/>
  <c r="U11" i="11"/>
  <c r="W11" i="11"/>
  <c r="AO11" i="11"/>
  <c r="X11" i="11"/>
  <c r="AF11" i="11"/>
  <c r="AM11" i="11"/>
  <c r="V11" i="11"/>
  <c r="AL11" i="11"/>
  <c r="T11" i="11"/>
  <c r="AH11" i="11"/>
  <c r="AC11" i="11"/>
  <c r="AK6" i="11"/>
  <c r="T6" i="11"/>
  <c r="AC6" i="11"/>
  <c r="AP6" i="11"/>
  <c r="AB6" i="11"/>
  <c r="AA6" i="11"/>
  <c r="X6" i="11"/>
  <c r="Z6" i="11"/>
  <c r="N6" i="11"/>
  <c r="Y6" i="11"/>
  <c r="W6" i="11"/>
  <c r="AL6" i="11"/>
  <c r="AF6" i="11"/>
  <c r="AM6" i="11"/>
  <c r="AH6" i="11"/>
  <c r="AI6" i="11"/>
  <c r="V6" i="11"/>
  <c r="AN6" i="11"/>
  <c r="AD6" i="11"/>
  <c r="AO6" i="11"/>
  <c r="AJ6" i="11"/>
  <c r="AG6" i="11"/>
  <c r="U6" i="11"/>
  <c r="AQ6" i="11"/>
  <c r="M6" i="11"/>
  <c r="AE6" i="11"/>
  <c r="AE24" i="11"/>
  <c r="U24" i="11"/>
  <c r="AQ24" i="11"/>
  <c r="AA24" i="11"/>
  <c r="AG24" i="11"/>
  <c r="AL24" i="11"/>
  <c r="V24" i="11"/>
  <c r="AP24" i="11"/>
  <c r="Y24" i="11"/>
  <c r="AD24" i="11"/>
  <c r="AC24" i="11"/>
  <c r="X24" i="11"/>
  <c r="W24" i="11"/>
  <c r="AF24" i="11"/>
  <c r="AI24" i="11"/>
  <c r="AO24" i="11"/>
  <c r="M24" i="11"/>
  <c r="T24" i="11"/>
  <c r="AK24" i="11"/>
  <c r="AH24" i="11"/>
  <c r="AB24" i="11"/>
  <c r="AM24" i="11"/>
  <c r="AN24" i="11"/>
  <c r="Z24" i="11"/>
  <c r="AJ24" i="11"/>
  <c r="N24" i="11"/>
  <c r="Z20" i="11"/>
  <c r="W20" i="11"/>
  <c r="AM20" i="11"/>
  <c r="AA20" i="11"/>
  <c r="AL20" i="11"/>
  <c r="AG20" i="11"/>
  <c r="X20" i="11"/>
  <c r="T20" i="11"/>
  <c r="AE20" i="11"/>
  <c r="AC20" i="11"/>
  <c r="AI20" i="11"/>
  <c r="N20" i="11"/>
  <c r="AO20" i="11"/>
  <c r="U20" i="11"/>
  <c r="AQ9" i="11"/>
  <c r="X9" i="11"/>
  <c r="AO9" i="11"/>
  <c r="AM9" i="11"/>
  <c r="AA9" i="11"/>
  <c r="AE9" i="11"/>
  <c r="AK9" i="11"/>
  <c r="AN9" i="11"/>
  <c r="AH9" i="11"/>
  <c r="Z9" i="11"/>
  <c r="AF9" i="11"/>
  <c r="AP9" i="11"/>
  <c r="AI9" i="11"/>
  <c r="U9" i="11"/>
  <c r="AB9" i="11"/>
  <c r="AG9" i="11"/>
  <c r="N9" i="11"/>
  <c r="AJ9" i="11"/>
  <c r="AL9" i="11"/>
  <c r="Y9" i="11"/>
  <c r="W9" i="11"/>
  <c r="AD9" i="11"/>
  <c r="T9" i="11"/>
  <c r="V9" i="11"/>
  <c r="AC9" i="11"/>
  <c r="M9" i="11"/>
  <c r="T12" i="11"/>
  <c r="W12" i="11"/>
  <c r="Z12" i="11"/>
  <c r="AK12" i="11"/>
  <c r="AJ12" i="11"/>
  <c r="AE12" i="11"/>
  <c r="N12" i="11"/>
  <c r="AG12" i="11"/>
  <c r="AB12" i="11"/>
  <c r="AN12" i="11"/>
  <c r="AF12" i="11"/>
  <c r="AC12" i="11"/>
  <c r="AD12" i="11"/>
  <c r="V12" i="11"/>
  <c r="AQ12" i="11"/>
  <c r="AL12" i="11"/>
  <c r="Y12" i="11"/>
  <c r="AP12" i="11"/>
  <c r="AI12" i="11"/>
  <c r="AA12" i="11"/>
  <c r="M12" i="11"/>
  <c r="AO12" i="11"/>
  <c r="U12" i="11"/>
  <c r="AH12" i="11"/>
  <c r="AM12" i="11"/>
  <c r="X12" i="11"/>
  <c r="AC25" i="11"/>
  <c r="AG25" i="11"/>
  <c r="AF25" i="11"/>
  <c r="AA25" i="11"/>
  <c r="AP25" i="11"/>
  <c r="X25" i="11"/>
  <c r="U25" i="11"/>
  <c r="AH25" i="11"/>
  <c r="AD25" i="11"/>
  <c r="T25" i="11"/>
  <c r="V25" i="11"/>
  <c r="W25" i="11"/>
  <c r="AM7" i="11"/>
  <c r="AA7" i="11"/>
  <c r="AH7" i="11"/>
  <c r="AO7" i="11"/>
  <c r="AE7" i="11"/>
  <c r="V7" i="11"/>
  <c r="X7" i="11"/>
  <c r="Y7" i="11"/>
  <c r="N7" i="11"/>
  <c r="AG7" i="11"/>
  <c r="AI7" i="11"/>
  <c r="AC7" i="11"/>
  <c r="AL7" i="11"/>
  <c r="W7" i="11"/>
  <c r="AQ7" i="11"/>
  <c r="T7" i="11"/>
  <c r="AF7" i="11"/>
  <c r="M7" i="11"/>
  <c r="U7" i="11"/>
  <c r="AK7" i="11"/>
  <c r="AJ7" i="11"/>
  <c r="AN7" i="11"/>
  <c r="AB7" i="11"/>
  <c r="AD7" i="11"/>
  <c r="Z7" i="11"/>
  <c r="AP7" i="11"/>
  <c r="AB8" i="11"/>
  <c r="X8" i="11"/>
  <c r="Z8" i="11"/>
  <c r="AQ8" i="11"/>
  <c r="AH8" i="11"/>
  <c r="M8" i="11"/>
  <c r="U8" i="11"/>
  <c r="AP8" i="11"/>
  <c r="AI8" i="11"/>
  <c r="AN8" i="11"/>
  <c r="AD8" i="11"/>
  <c r="AG8" i="11"/>
  <c r="AM8" i="11"/>
  <c r="AF8" i="11"/>
  <c r="V8" i="11"/>
  <c r="AE8" i="11"/>
  <c r="AJ8" i="11"/>
  <c r="AO8" i="11"/>
  <c r="AC8" i="11"/>
  <c r="Y8" i="11"/>
  <c r="N8" i="11"/>
  <c r="AL8" i="11"/>
  <c r="T8" i="11"/>
  <c r="W8" i="11"/>
  <c r="AA8" i="11"/>
  <c r="AK8" i="11"/>
  <c r="Z26" i="11"/>
  <c r="N26" i="11"/>
  <c r="X26" i="11"/>
  <c r="U26" i="11"/>
  <c r="Y26" i="11"/>
  <c r="AQ26" i="11"/>
  <c r="AN26" i="11"/>
  <c r="AL26" i="11"/>
  <c r="AM26" i="11"/>
  <c r="AI26" i="11"/>
  <c r="AO26" i="11"/>
  <c r="AH26" i="11"/>
  <c r="AE26" i="11"/>
  <c r="AF26" i="11"/>
  <c r="AJ26" i="11"/>
  <c r="AG23" i="11" l="1"/>
  <c r="AH23" i="11"/>
  <c r="AB195" i="11" a="1"/>
  <c r="AB195" i="11" s="1"/>
  <c r="AC23" i="11"/>
  <c r="AK23" i="11"/>
  <c r="AM25" i="11"/>
  <c r="AQ25" i="11"/>
  <c r="AE23" i="11"/>
  <c r="AP23" i="11"/>
  <c r="K18" i="11"/>
  <c r="AK26" i="11"/>
  <c r="M26" i="11"/>
  <c r="AI25" i="11"/>
  <c r="V20" i="11"/>
  <c r="AF20" i="11"/>
  <c r="AD23" i="11"/>
  <c r="K14" i="11"/>
  <c r="W26" i="11"/>
  <c r="AA26" i="11"/>
  <c r="AL25" i="11"/>
  <c r="AH20" i="11"/>
  <c r="AB20" i="11"/>
  <c r="AF23" i="11"/>
  <c r="N14" i="11"/>
  <c r="AB14" i="11"/>
  <c r="V14" i="11"/>
  <c r="AP14" i="11"/>
  <c r="AG14" i="11"/>
  <c r="AM14" i="11"/>
  <c r="U14" i="11"/>
  <c r="AC14" i="11"/>
  <c r="AK14" i="11"/>
  <c r="AI14" i="11"/>
  <c r="W14" i="11"/>
  <c r="AQ14" i="11"/>
  <c r="AE14" i="11"/>
  <c r="M14" i="11"/>
  <c r="X14" i="11"/>
  <c r="Y14" i="11"/>
  <c r="Z14" i="11"/>
  <c r="AA14" i="11"/>
  <c r="AJ14" i="11"/>
  <c r="AO14" i="11"/>
  <c r="T14" i="11"/>
  <c r="AN14" i="11"/>
  <c r="AD14" i="11"/>
  <c r="AH14" i="11"/>
  <c r="AF14" i="11"/>
  <c r="AL14" i="11"/>
  <c r="AD26" i="11"/>
  <c r="AC26" i="11"/>
  <c r="AB25" i="11"/>
  <c r="AO25" i="11"/>
  <c r="AJ20" i="11"/>
  <c r="AP20" i="11"/>
  <c r="V23" i="11"/>
  <c r="W23" i="11"/>
  <c r="K6" i="11"/>
  <c r="AB26" i="11"/>
  <c r="V26" i="11"/>
  <c r="N25" i="11"/>
  <c r="AH260" i="11" s="1" a="1"/>
  <c r="AH260" i="11" s="1"/>
  <c r="X15" i="14" s="1"/>
  <c r="AJ25" i="11"/>
  <c r="AN20" i="11"/>
  <c r="Y20" i="11"/>
  <c r="AB23" i="11"/>
  <c r="AI23" i="11"/>
  <c r="T26" i="11"/>
  <c r="AG26" i="11"/>
  <c r="AE25" i="11"/>
  <c r="AN25" i="11"/>
  <c r="M20" i="11"/>
  <c r="AK20" i="11"/>
  <c r="Y23" i="11"/>
  <c r="U23" i="11"/>
  <c r="Y25" i="11"/>
  <c r="AK25" i="11"/>
  <c r="AD20" i="11"/>
  <c r="AM23" i="11"/>
  <c r="T23" i="11"/>
  <c r="K24" i="11"/>
  <c r="AL23" i="11"/>
  <c r="N23" i="11"/>
  <c r="Z25" i="11"/>
  <c r="Z23" i="11"/>
  <c r="K22" i="11"/>
  <c r="K23" i="11"/>
  <c r="AH275" i="11" a="1"/>
  <c r="AH275" i="11" s="1"/>
  <c r="X36" i="14" s="1"/>
  <c r="AK275" i="11" a="1"/>
  <c r="AK275" i="11" s="1"/>
  <c r="AA36" i="14" s="1"/>
  <c r="AI262" i="11" a="1"/>
  <c r="AI262" i="11" s="1"/>
  <c r="Y17" i="14" s="1"/>
  <c r="AS271" i="11" a="1"/>
  <c r="AS271" i="11" s="1"/>
  <c r="AI26" i="14" s="1"/>
  <c r="T266" i="11" a="1"/>
  <c r="T266" i="11" s="1"/>
  <c r="J21" i="14" s="1"/>
  <c r="AL255" i="11" a="1"/>
  <c r="AL255" i="11" s="1"/>
  <c r="AB10" i="14" s="1"/>
  <c r="AR269" i="11" a="1"/>
  <c r="AR269" i="11" s="1"/>
  <c r="AH24" i="14" s="1"/>
  <c r="AA260" i="11" a="1"/>
  <c r="AA260" i="11" s="1"/>
  <c r="Q15" i="14" s="1"/>
  <c r="AK259" i="11" a="1"/>
  <c r="AK259" i="11" s="1"/>
  <c r="AA14" i="14" s="1"/>
  <c r="X269" i="11" a="1"/>
  <c r="X269" i="11" s="1"/>
  <c r="N24" i="14" s="1"/>
  <c r="AN282" i="11" a="1"/>
  <c r="AN282" i="11" s="1"/>
  <c r="AD43" i="14" s="1"/>
  <c r="AQ270" i="11" a="1"/>
  <c r="AQ270" i="11" s="1"/>
  <c r="AG25" i="14" s="1"/>
  <c r="AI286" i="11" a="1"/>
  <c r="AI286" i="11" s="1"/>
  <c r="Y47" i="14" s="1"/>
  <c r="X268" i="11" a="1"/>
  <c r="X268" i="11" s="1"/>
  <c r="N23" i="14" s="1"/>
  <c r="AI259" i="11" a="1"/>
  <c r="AI259" i="11" s="1"/>
  <c r="Y14" i="14" s="1"/>
  <c r="X281" i="11" a="1"/>
  <c r="X281" i="11" s="1"/>
  <c r="N42" i="14" s="1"/>
  <c r="AO253" i="11" a="1"/>
  <c r="AO253" i="11" s="1"/>
  <c r="AE8" i="14" s="1"/>
  <c r="AD276" i="11" a="1"/>
  <c r="AD276" i="11" s="1"/>
  <c r="T37" i="14" s="1"/>
  <c r="U289" i="11" a="1"/>
  <c r="U289" i="11" s="1"/>
  <c r="AH278" i="11" a="1"/>
  <c r="AH278" i="11" s="1"/>
  <c r="X39" i="14" s="1"/>
  <c r="V274" i="11" a="1"/>
  <c r="V274" i="11" s="1"/>
  <c r="L29" i="14" s="1"/>
  <c r="R289" i="11" a="1"/>
  <c r="R289" i="11" s="1"/>
  <c r="T254" i="11" a="1"/>
  <c r="T254" i="11" s="1"/>
  <c r="J9" i="14" s="1"/>
  <c r="AK251" i="11" a="1"/>
  <c r="AK251" i="11" s="1"/>
  <c r="R267" i="11" a="1"/>
  <c r="R267" i="11" s="1"/>
  <c r="H22" i="14" s="1"/>
  <c r="AC268" i="11" a="1"/>
  <c r="AC268" i="11" s="1"/>
  <c r="S23" i="14" s="1"/>
  <c r="AR285" i="11" a="1"/>
  <c r="AR285" i="11" s="1"/>
  <c r="AH46" i="14" s="1"/>
  <c r="AB276" i="11" a="1"/>
  <c r="AB276" i="11" s="1"/>
  <c r="R37" i="14" s="1"/>
  <c r="AP271" i="11" a="1"/>
  <c r="AP271" i="11" s="1"/>
  <c r="AF26" i="14" s="1"/>
  <c r="AE275" i="11" a="1"/>
  <c r="AE275" i="11" s="1"/>
  <c r="U36" i="14" s="1"/>
  <c r="AI263" i="11" a="1"/>
  <c r="AI263" i="11" s="1"/>
  <c r="Y18" i="14" s="1"/>
  <c r="AN284" i="11" a="1"/>
  <c r="AN284" i="11" s="1"/>
  <c r="AD45" i="14" s="1"/>
  <c r="X279" i="11" a="1"/>
  <c r="X279" i="11" s="1"/>
  <c r="N40" i="14" s="1"/>
  <c r="AO286" i="11" a="1"/>
  <c r="AO286" i="11" s="1"/>
  <c r="AE47" i="14" s="1"/>
  <c r="AA265" i="11" a="1"/>
  <c r="AA265" i="11" s="1"/>
  <c r="Q20" i="14" s="1"/>
  <c r="AO276" i="11" a="1"/>
  <c r="AO276" i="11" s="1"/>
  <c r="AE37" i="14" s="1"/>
  <c r="AS264" i="11" a="1"/>
  <c r="AS264" i="11" s="1"/>
  <c r="AI19" i="14" s="1"/>
  <c r="AH262" i="11" a="1"/>
  <c r="AH262" i="11" s="1"/>
  <c r="X17" i="14" s="1"/>
  <c r="S257" i="11" a="1"/>
  <c r="S257" i="11" s="1"/>
  <c r="I12" i="14" s="1"/>
  <c r="AM266" i="11" a="1"/>
  <c r="AM266" i="11" s="1"/>
  <c r="AC21" i="14" s="1"/>
  <c r="AH293" i="11" a="1"/>
  <c r="AH293" i="11" s="1"/>
  <c r="X275" i="11" a="1"/>
  <c r="X275" i="11" s="1"/>
  <c r="N36" i="14" s="1"/>
  <c r="V279" i="11" a="1"/>
  <c r="V279" i="11" s="1"/>
  <c r="L40" i="14" s="1"/>
  <c r="AN264" i="11" a="1"/>
  <c r="AN264" i="11" s="1"/>
  <c r="AD19" i="14" s="1"/>
  <c r="AH253" i="11" a="1"/>
  <c r="AH253" i="11" s="1"/>
  <c r="X8" i="14" s="1"/>
  <c r="L288" i="11" a="1"/>
  <c r="L288" i="11" s="1"/>
  <c r="V276" i="11" a="1"/>
  <c r="V276" i="11" s="1"/>
  <c r="L37" i="14" s="1"/>
  <c r="L254" i="11" a="1"/>
  <c r="L254" i="11" s="1"/>
  <c r="B9" i="14" s="1"/>
  <c r="W284" i="11" a="1"/>
  <c r="W284" i="11" s="1"/>
  <c r="M45" i="14" s="1"/>
  <c r="AE288" i="11" a="1"/>
  <c r="AE288" i="11" s="1"/>
  <c r="AK276" i="11" a="1"/>
  <c r="AK276" i="11" s="1"/>
  <c r="AA37" i="14" s="1"/>
  <c r="AF276" i="11" a="1"/>
  <c r="AF276" i="11" s="1"/>
  <c r="V37" i="14" s="1"/>
  <c r="AO262" i="11" a="1"/>
  <c r="AO262" i="11" s="1"/>
  <c r="AE17" i="14" s="1"/>
  <c r="AR213" i="11" a="1"/>
  <c r="AR213" i="11" s="1"/>
  <c r="AG212" i="11" a="1"/>
  <c r="AG212" i="11" s="1"/>
  <c r="AR208" i="11" a="1"/>
  <c r="AR208" i="11" s="1"/>
  <c r="M189" i="11" a="1"/>
  <c r="M189" i="11" s="1"/>
  <c r="D16" i="11" s="1"/>
  <c r="E16" i="11" s="1"/>
  <c r="AS187" i="11" a="1"/>
  <c r="AS187" i="11" s="1"/>
  <c r="M201" i="11" a="1"/>
  <c r="M201" i="11" s="1"/>
  <c r="D28" i="11" s="1"/>
  <c r="E28" i="11" s="1"/>
  <c r="AS184" i="11" a="1"/>
  <c r="AS184" i="11" s="1"/>
  <c r="AK188" i="11" a="1"/>
  <c r="AK188" i="11" s="1"/>
  <c r="S202" i="11" a="1"/>
  <c r="S202" i="11" s="1"/>
  <c r="AQ193" i="11" a="1"/>
  <c r="AQ193" i="11" s="1"/>
  <c r="AG195" i="11" a="1"/>
  <c r="AG195" i="11" s="1"/>
  <c r="AR212" i="11" a="1"/>
  <c r="AR212" i="11" s="1"/>
  <c r="AI212" i="11" a="1"/>
  <c r="AI212" i="11" s="1"/>
  <c r="R193" i="11" a="1"/>
  <c r="R193" i="11" s="1"/>
  <c r="U207" i="11" a="1"/>
  <c r="U207" i="11" s="1"/>
  <c r="Z189" i="11" a="1"/>
  <c r="Z189" i="11" s="1"/>
  <c r="AH184" i="11" a="1"/>
  <c r="AH184" i="11" s="1"/>
  <c r="AS197" i="11" a="1"/>
  <c r="AS197" i="11" s="1"/>
  <c r="W193" i="11" a="1"/>
  <c r="W193" i="11" s="1"/>
  <c r="U200" i="11" a="1"/>
  <c r="U200" i="11" s="1"/>
  <c r="M188" i="11" a="1"/>
  <c r="M188" i="11" s="1"/>
  <c r="D15" i="11" s="1"/>
  <c r="E15" i="11" s="1"/>
  <c r="U202" i="11" a="1"/>
  <c r="U202" i="11" s="1"/>
  <c r="L186" i="11" a="1"/>
  <c r="L186" i="11" s="1"/>
  <c r="C13" i="11" s="1"/>
  <c r="AN182" i="11" a="1"/>
  <c r="AN182" i="11" s="1"/>
  <c r="V199" i="11" a="1"/>
  <c r="V199" i="11" s="1"/>
  <c r="M212" i="11" a="1"/>
  <c r="M212" i="11" s="1"/>
  <c r="D39" i="11" s="1"/>
  <c r="E39" i="11" s="1"/>
  <c r="U188" i="11" a="1"/>
  <c r="U188" i="11" s="1"/>
  <c r="S207" i="11" a="1"/>
  <c r="S207" i="11" s="1"/>
  <c r="AD183" i="11" a="1"/>
  <c r="AD183" i="11" s="1"/>
  <c r="AN212" i="11" a="1"/>
  <c r="AN212" i="11" s="1"/>
  <c r="AD195" i="11" a="1"/>
  <c r="AD195" i="11" s="1"/>
  <c r="AR195" i="11" a="1"/>
  <c r="AR195" i="11" s="1"/>
  <c r="AE194" i="11" a="1"/>
  <c r="AE194" i="11" s="1"/>
  <c r="AS188" i="11" a="1"/>
  <c r="AS188" i="11" s="1"/>
  <c r="AJ197" i="11" a="1"/>
  <c r="AJ197" i="11" s="1"/>
  <c r="R207" i="11" a="1"/>
  <c r="R207" i="11" s="1"/>
  <c r="AJ185" i="11" a="1"/>
  <c r="AJ185" i="11" s="1"/>
  <c r="U181" i="11" a="1"/>
  <c r="U181" i="11" s="1"/>
  <c r="AB191" i="11" a="1"/>
  <c r="AB191" i="11" s="1"/>
  <c r="K183" i="11" a="1"/>
  <c r="K183" i="11" s="1"/>
  <c r="B10" i="11" s="1"/>
  <c r="AK210" i="11" a="1"/>
  <c r="AK210" i="11" s="1"/>
  <c r="V195" i="11" a="1"/>
  <c r="V195" i="11" s="1"/>
  <c r="M191" i="11" a="1"/>
  <c r="M191" i="11" s="1"/>
  <c r="D18" i="11" s="1"/>
  <c r="E18" i="11" s="1"/>
  <c r="M193" i="11" a="1"/>
  <c r="M193" i="11" s="1"/>
  <c r="D20" i="11" s="1"/>
  <c r="E20" i="11" s="1"/>
  <c r="AN187" i="11" a="1"/>
  <c r="AN187" i="11" s="1"/>
  <c r="AP202" i="11" a="1"/>
  <c r="AP202" i="11" s="1"/>
  <c r="AD202" i="11" a="1"/>
  <c r="AD202" i="11" s="1"/>
  <c r="AR180" i="11" a="1"/>
  <c r="AR180" i="11" s="1"/>
  <c r="AK190" i="11" a="1"/>
  <c r="AK190" i="11" s="1"/>
  <c r="V179" i="11" a="1"/>
  <c r="V179" i="11" s="1"/>
  <c r="T180" i="11" a="1"/>
  <c r="T180" i="11" s="1"/>
  <c r="S189" i="11" a="1"/>
  <c r="S189" i="11" s="1"/>
  <c r="AS182" i="11" a="1"/>
  <c r="AS182" i="11" s="1"/>
  <c r="AI195" i="11" a="1"/>
  <c r="AI195" i="11" s="1"/>
  <c r="M197" i="11" a="1"/>
  <c r="M197" i="11" s="1"/>
  <c r="D24" i="11" s="1"/>
  <c r="E24" i="11" s="1"/>
  <c r="AM182" i="11" a="1"/>
  <c r="AM182" i="11" s="1"/>
  <c r="AI205" i="11" a="1"/>
  <c r="AI205" i="11" s="1"/>
  <c r="X195" i="11" a="1"/>
  <c r="X195" i="11" s="1"/>
  <c r="AD185" i="11" a="1"/>
  <c r="AD185" i="11" s="1"/>
  <c r="AR189" i="11" a="1"/>
  <c r="AR189" i="11" s="1"/>
  <c r="AS195" i="11" a="1"/>
  <c r="AS195" i="11" s="1"/>
  <c r="AP185" i="11" a="1"/>
  <c r="AP185" i="11" s="1"/>
  <c r="AC201" i="11" a="1"/>
  <c r="AC201" i="11" s="1"/>
  <c r="Y204" i="11" a="1"/>
  <c r="Y204" i="11" s="1"/>
  <c r="AM188" i="11" a="1"/>
  <c r="AM188" i="11" s="1"/>
  <c r="AI199" i="11" a="1"/>
  <c r="AI199" i="11" s="1"/>
  <c r="AB194" i="11" a="1"/>
  <c r="AB194" i="11" s="1"/>
  <c r="M202" i="11" a="1"/>
  <c r="M202" i="11" s="1"/>
  <c r="D29" i="11" s="1"/>
  <c r="E29" i="11" s="1"/>
  <c r="AG198" i="11" a="1"/>
  <c r="AG198" i="11" s="1"/>
  <c r="AD187" i="11" a="1"/>
  <c r="AD187" i="11" s="1"/>
  <c r="K186" i="11" a="1"/>
  <c r="K186" i="11" s="1"/>
  <c r="B13" i="11" s="1"/>
  <c r="AP186" i="11" a="1"/>
  <c r="AP186" i="11" s="1"/>
  <c r="AL210" i="11" a="1"/>
  <c r="AL210" i="11" s="1"/>
  <c r="AQ178" i="11" a="1"/>
  <c r="AQ178" i="11" s="1"/>
  <c r="AF212" i="11" a="1"/>
  <c r="AF212" i="11" s="1"/>
  <c r="AM198" i="11" a="1"/>
  <c r="AM198" i="11" s="1"/>
  <c r="AI198" i="11" a="1"/>
  <c r="AI198" i="11" s="1"/>
  <c r="AK196" i="11" a="1"/>
  <c r="AK196" i="11" s="1"/>
  <c r="AD198" i="11" a="1"/>
  <c r="AD198" i="11" s="1"/>
  <c r="W211" i="11" a="1"/>
  <c r="W211" i="11" s="1"/>
  <c r="T188" i="11" a="1"/>
  <c r="T188" i="11" s="1"/>
  <c r="AM205" i="11" a="1"/>
  <c r="AM205" i="11" s="1"/>
  <c r="K197" i="11" a="1"/>
  <c r="K197" i="11" s="1"/>
  <c r="B24" i="11" s="1"/>
  <c r="AA179" i="11" a="1"/>
  <c r="AA179" i="11" s="1"/>
  <c r="AO185" i="11" a="1"/>
  <c r="AO185" i="11" s="1"/>
  <c r="AG186" i="11" a="1"/>
  <c r="AG186" i="11" s="1"/>
  <c r="AG202" i="11" a="1"/>
  <c r="AG202" i="11" s="1"/>
  <c r="AI207" i="11" a="1"/>
  <c r="AI207" i="11" s="1"/>
  <c r="V206" i="11" a="1"/>
  <c r="V206" i="11" s="1"/>
  <c r="Y194" i="11" a="1"/>
  <c r="Y194" i="11" s="1"/>
  <c r="AP211" i="11" a="1"/>
  <c r="AP211" i="11" s="1"/>
  <c r="T212" i="11" a="1"/>
  <c r="T212" i="11" s="1"/>
  <c r="R182" i="11" a="1"/>
  <c r="R182" i="11" s="1"/>
  <c r="AM196" i="11" a="1"/>
  <c r="AM196" i="11" s="1"/>
  <c r="AO190" i="11" a="1"/>
  <c r="AO190" i="11" s="1"/>
  <c r="AC187" i="11" a="1"/>
  <c r="AC187" i="11" s="1"/>
  <c r="AN201" i="11" a="1"/>
  <c r="AN201" i="11" s="1"/>
  <c r="AJ178" i="11" a="1"/>
  <c r="AJ178" i="11" s="1"/>
  <c r="AG180" i="11" a="1"/>
  <c r="AG180" i="11" s="1"/>
  <c r="AL195" i="11" a="1"/>
  <c r="AL195" i="11" s="1"/>
  <c r="Z198" i="11" a="1"/>
  <c r="Z198" i="11" s="1"/>
  <c r="AB204" i="11" a="1"/>
  <c r="AB204" i="11" s="1"/>
  <c r="AS178" i="11" a="1"/>
  <c r="AS178" i="11" s="1"/>
  <c r="AN211" i="11" a="1"/>
  <c r="AN211" i="11" s="1"/>
  <c r="AL178" i="11" a="1"/>
  <c r="AL178" i="11" s="1"/>
  <c r="AA211" i="11" a="1"/>
  <c r="AA211" i="11" s="1"/>
  <c r="AJ191" i="11" a="1"/>
  <c r="AJ191" i="11" s="1"/>
  <c r="AK202" i="11" a="1"/>
  <c r="AK202" i="11" s="1"/>
  <c r="L196" i="11" a="1"/>
  <c r="L196" i="11" s="1"/>
  <c r="C23" i="11" s="1"/>
  <c r="AS196" i="11" a="1"/>
  <c r="AS196" i="11" s="1"/>
  <c r="V190" i="11" a="1"/>
  <c r="V190" i="11" s="1"/>
  <c r="AO188" i="11" a="1"/>
  <c r="AO188" i="11" s="1"/>
  <c r="AH203" i="11" a="1"/>
  <c r="AH203" i="11" s="1"/>
  <c r="S182" i="11" a="1"/>
  <c r="S182" i="11" s="1"/>
  <c r="AH211" i="11" a="1"/>
  <c r="AH211" i="11" s="1"/>
  <c r="AE211" i="11" a="1"/>
  <c r="AE211" i="11" s="1"/>
  <c r="K179" i="11" a="1"/>
  <c r="K179" i="11" s="1"/>
  <c r="B6" i="11" s="1"/>
  <c r="V211" i="11" a="1"/>
  <c r="V211" i="11" s="1"/>
  <c r="AQ197" i="11" a="1"/>
  <c r="AQ197" i="11" s="1"/>
  <c r="AC189" i="11" a="1"/>
  <c r="AC189" i="11" s="1"/>
  <c r="AO202" i="11" a="1"/>
  <c r="AO202" i="11" s="1"/>
  <c r="S204" i="11" a="1"/>
  <c r="S204" i="11" s="1"/>
  <c r="U212" i="11" a="1"/>
  <c r="U212" i="11" s="1"/>
  <c r="AD193" i="11" a="1"/>
  <c r="AD193" i="11" s="1"/>
  <c r="AK208" i="11" a="1"/>
  <c r="AK208" i="11" s="1"/>
  <c r="AH196" i="11" a="1"/>
  <c r="AH196" i="11" s="1"/>
  <c r="AL211" i="11" a="1"/>
  <c r="AL211" i="11" s="1"/>
  <c r="AC203" i="11" a="1"/>
  <c r="AC203" i="11" s="1"/>
  <c r="R208" i="11" a="1"/>
  <c r="R208" i="11" s="1"/>
  <c r="AO205" i="11" a="1"/>
  <c r="AO205" i="11" s="1"/>
  <c r="U191" i="11" a="1"/>
  <c r="U191" i="11" s="1"/>
  <c r="AM195" i="11" a="1"/>
  <c r="AM195" i="11" s="1"/>
  <c r="AC204" i="11" a="1"/>
  <c r="AC204" i="11" s="1"/>
  <c r="AQ185" i="11" a="1"/>
  <c r="AQ185" i="11" s="1"/>
  <c r="AI192" i="11" a="1"/>
  <c r="AI192" i="11" s="1"/>
  <c r="AB212" i="11" a="1"/>
  <c r="AB212" i="11" s="1"/>
  <c r="AK198" i="11" a="1"/>
  <c r="AK198" i="11" s="1"/>
  <c r="AR187" i="11" a="1"/>
  <c r="AR187" i="11" s="1"/>
  <c r="L207" i="11" a="1"/>
  <c r="L207" i="11" s="1"/>
  <c r="C34" i="11" s="1"/>
  <c r="W188" i="11" a="1"/>
  <c r="W188" i="11" s="1"/>
  <c r="Y189" i="11" a="1"/>
  <c r="Y189" i="11" s="1"/>
  <c r="AR196" i="11" a="1"/>
  <c r="AR196" i="11" s="1"/>
  <c r="AL204" i="11" a="1"/>
  <c r="AL204" i="11" s="1"/>
  <c r="X180" i="11" a="1"/>
  <c r="X180" i="11" s="1"/>
  <c r="AJ204" i="11" a="1"/>
  <c r="AJ204" i="11" s="1"/>
  <c r="AH210" i="11" a="1"/>
  <c r="AH210" i="11" s="1"/>
  <c r="AQ200" i="11" a="1"/>
  <c r="AQ200" i="11" s="1"/>
  <c r="AP205" i="11" a="1"/>
  <c r="AP205" i="11" s="1"/>
  <c r="AA184" i="11" a="1"/>
  <c r="AA184" i="11" s="1"/>
  <c r="M194" i="11" a="1"/>
  <c r="M194" i="11" s="1"/>
  <c r="D21" i="11" s="1"/>
  <c r="E21" i="11" s="1"/>
  <c r="AS193" i="11" a="1"/>
  <c r="AS193" i="11" s="1"/>
  <c r="AQ180" i="11" a="1"/>
  <c r="AQ180" i="11" s="1"/>
  <c r="AM204" i="11" a="1"/>
  <c r="AM204" i="11" s="1"/>
  <c r="W184" i="11" a="1"/>
  <c r="W184" i="11" s="1"/>
  <c r="AA209" i="11" a="1"/>
  <c r="AA209" i="11" s="1"/>
  <c r="AL212" i="11" a="1"/>
  <c r="AL212" i="11" s="1"/>
  <c r="L182" i="11" a="1"/>
  <c r="L182" i="11" s="1"/>
  <c r="C9" i="11" s="1"/>
  <c r="R204" i="11" a="1"/>
  <c r="R204" i="11" s="1"/>
  <c r="Z192" i="11" a="1"/>
  <c r="Z192" i="11" s="1"/>
  <c r="AA202" i="11" a="1"/>
  <c r="AA202" i="11" s="1"/>
  <c r="AD188" i="11" a="1"/>
  <c r="AD188" i="11" s="1"/>
  <c r="AD181" i="11" a="1"/>
  <c r="AD181" i="11" s="1"/>
  <c r="AO197" i="11" a="1"/>
  <c r="AO197" i="11" s="1"/>
  <c r="Z180" i="11" a="1"/>
  <c r="Z180" i="11" s="1"/>
  <c r="AN213" i="11" a="1"/>
  <c r="AN213" i="11" s="1"/>
  <c r="AH209" i="11" a="1"/>
  <c r="AH209" i="11" s="1"/>
  <c r="S183" i="11" a="1"/>
  <c r="S183" i="11" s="1"/>
  <c r="V182" i="11" a="1"/>
  <c r="V182" i="11" s="1"/>
  <c r="AQ186" i="11" a="1"/>
  <c r="AQ186" i="11" s="1"/>
  <c r="R179" i="11" a="1"/>
  <c r="R179" i="11" s="1"/>
  <c r="AR207" i="11" a="1"/>
  <c r="AR207" i="11" s="1"/>
  <c r="Y211" i="11" a="1"/>
  <c r="Y211" i="11" s="1"/>
  <c r="Y179" i="11" a="1"/>
  <c r="Y179" i="11" s="1"/>
  <c r="K213" i="11" a="1"/>
  <c r="K213" i="11" s="1"/>
  <c r="B40" i="11" s="1"/>
  <c r="AB196" i="11" a="1"/>
  <c r="AB196" i="11" s="1"/>
  <c r="AN192" i="11" a="1"/>
  <c r="AN192" i="11" s="1"/>
  <c r="AN208" i="11" a="1"/>
  <c r="AN208" i="11" s="1"/>
  <c r="AN186" i="11" a="1"/>
  <c r="AN186" i="11" s="1"/>
  <c r="AB181" i="11" a="1"/>
  <c r="AB181" i="11" s="1"/>
  <c r="L210" i="11" a="1"/>
  <c r="L210" i="11" s="1"/>
  <c r="C37" i="11" s="1"/>
  <c r="AN188" i="11" a="1"/>
  <c r="AN188" i="11" s="1"/>
  <c r="X178" i="11" a="1"/>
  <c r="X178" i="11" s="1"/>
  <c r="U190" i="11" a="1"/>
  <c r="U190" i="11" s="1"/>
  <c r="U206" i="11" a="1"/>
  <c r="U206" i="11" s="1"/>
  <c r="W208" i="11" a="1"/>
  <c r="W208" i="11" s="1"/>
  <c r="AS200" i="11" a="1"/>
  <c r="AS200" i="11" s="1"/>
  <c r="AG204" i="11" a="1"/>
  <c r="AG204" i="11" s="1"/>
  <c r="AN196" i="11" a="1"/>
  <c r="AN196" i="11" s="1"/>
  <c r="AO213" i="11" a="1"/>
  <c r="AO213" i="11" s="1"/>
  <c r="AF198" i="11" a="1"/>
  <c r="AF198" i="11" s="1"/>
  <c r="AI193" i="11" a="1"/>
  <c r="AI193" i="11" s="1"/>
  <c r="X192" i="11" a="1"/>
  <c r="X192" i="11" s="1"/>
  <c r="L201" i="11" a="1"/>
  <c r="L201" i="11" s="1"/>
  <c r="C28" i="11" s="1"/>
  <c r="T186" i="11" a="1"/>
  <c r="T186" i="11" s="1"/>
  <c r="AH200" i="11" a="1"/>
  <c r="AH200" i="11" s="1"/>
  <c r="AD179" i="11" a="1"/>
  <c r="AD179" i="11" s="1"/>
  <c r="M185" i="11" a="1"/>
  <c r="M185" i="11" s="1"/>
  <c r="D12" i="11" s="1"/>
  <c r="E12" i="11" s="1"/>
  <c r="AC182" i="11" a="1"/>
  <c r="AC182" i="11" s="1"/>
  <c r="AL190" i="11" a="1"/>
  <c r="AL190" i="11" s="1"/>
  <c r="AE190" i="11" a="1"/>
  <c r="AE190" i="11" s="1"/>
  <c r="AJ209" i="11" a="1"/>
  <c r="AJ209" i="11" s="1"/>
  <c r="W203" i="11" a="1"/>
  <c r="W203" i="11" s="1"/>
  <c r="AD207" i="11" a="1"/>
  <c r="AD207" i="11" s="1"/>
  <c r="Z212" i="11" a="1"/>
  <c r="Z212" i="11" s="1"/>
  <c r="AD199" i="11" a="1"/>
  <c r="AD199" i="11" s="1"/>
  <c r="AE189" i="11" a="1"/>
  <c r="AE189" i="11" s="1"/>
  <c r="Y210" i="11" a="1"/>
  <c r="Y210" i="11" s="1"/>
  <c r="AQ196" i="11" a="1"/>
  <c r="AQ196" i="11" s="1"/>
  <c r="AA183" i="11" a="1"/>
  <c r="AA183" i="11" s="1"/>
  <c r="AQ194" i="11" a="1"/>
  <c r="AQ194" i="11" s="1"/>
  <c r="Y200" i="11" a="1"/>
  <c r="Y200" i="11" s="1"/>
  <c r="AL206" i="11" a="1"/>
  <c r="AL206" i="11" s="1"/>
  <c r="AE210" i="11" a="1"/>
  <c r="AE210" i="11" s="1"/>
  <c r="AH197" i="11" a="1"/>
  <c r="AH197" i="11" s="1"/>
  <c r="L200" i="11" a="1"/>
  <c r="L200" i="11" s="1"/>
  <c r="C27" i="11" s="1"/>
  <c r="T198" i="11" a="1"/>
  <c r="T198" i="11" s="1"/>
  <c r="AM178" i="11" a="1"/>
  <c r="AM178" i="11" s="1"/>
  <c r="AS203" i="11" a="1"/>
  <c r="AS203" i="11" s="1"/>
  <c r="AD213" i="11" a="1"/>
  <c r="AD213" i="11" s="1"/>
  <c r="AK206" i="11" a="1"/>
  <c r="AK206" i="11" s="1"/>
  <c r="AA208" i="11" a="1"/>
  <c r="AA208" i="11" s="1"/>
  <c r="AF209" i="11" a="1"/>
  <c r="AF209" i="11" s="1"/>
  <c r="X187" i="11" a="1"/>
  <c r="X187" i="11" s="1"/>
  <c r="AI185" i="11" a="1"/>
  <c r="AI185" i="11" s="1"/>
  <c r="T184" i="11" a="1"/>
  <c r="T184" i="11" s="1"/>
  <c r="U195" i="11" a="1"/>
  <c r="U195" i="11" s="1"/>
  <c r="M196" i="11" a="1"/>
  <c r="M196" i="11" s="1"/>
  <c r="D23" i="11" s="1"/>
  <c r="E23" i="11" s="1"/>
  <c r="AG183" i="11" a="1"/>
  <c r="AG183" i="11" s="1"/>
  <c r="Z187" i="11" a="1"/>
  <c r="Z187" i="11" s="1"/>
  <c r="AA200" i="11" a="1"/>
  <c r="AA200" i="11" s="1"/>
  <c r="Z213" i="11" a="1"/>
  <c r="Z213" i="11" s="1"/>
  <c r="M183" i="11" a="1"/>
  <c r="M183" i="11" s="1"/>
  <c r="D10" i="11" s="1"/>
  <c r="E10" i="11" s="1"/>
  <c r="X194" i="11" a="1"/>
  <c r="X194" i="11" s="1"/>
  <c r="AJ200" i="11" a="1"/>
  <c r="AJ200" i="11" s="1"/>
  <c r="X209" i="11" a="1"/>
  <c r="X209" i="11" s="1"/>
  <c r="AG190" i="11" a="1"/>
  <c r="AG190" i="11" s="1"/>
  <c r="AB186" i="11" a="1"/>
  <c r="AB186" i="11" s="1"/>
  <c r="AD208" i="11" a="1"/>
  <c r="AD208" i="11" s="1"/>
  <c r="M200" i="11" a="1"/>
  <c r="M200" i="11" s="1"/>
  <c r="D27" i="11" s="1"/>
  <c r="E27" i="11" s="1"/>
  <c r="AC213" i="11" a="1"/>
  <c r="AC213" i="11" s="1"/>
  <c r="AJ187" i="11" a="1"/>
  <c r="AJ187" i="11" s="1"/>
  <c r="AE182" i="11" a="1"/>
  <c r="AE182" i="11" s="1"/>
  <c r="L203" i="11" a="1"/>
  <c r="L203" i="11" s="1"/>
  <c r="C30" i="11" s="1"/>
  <c r="AK182" i="11" a="1"/>
  <c r="AK182" i="11" s="1"/>
  <c r="W205" i="11" a="1"/>
  <c r="W205" i="11" s="1"/>
  <c r="U197" i="11" a="1"/>
  <c r="U197" i="11" s="1"/>
  <c r="AO212" i="11" a="1"/>
  <c r="AO212" i="11" s="1"/>
  <c r="AC194" i="11" a="1"/>
  <c r="AC194" i="11" s="1"/>
  <c r="S213" i="11" a="1"/>
  <c r="S213" i="11" s="1"/>
  <c r="AR191" i="11" a="1"/>
  <c r="AR191" i="11" s="1"/>
  <c r="X212" i="11" a="1"/>
  <c r="X212" i="11" s="1"/>
  <c r="AE181" i="11" a="1"/>
  <c r="AE181" i="11" s="1"/>
  <c r="AA187" i="11" a="1"/>
  <c r="AA187" i="11" s="1"/>
  <c r="AI189" i="11" a="1"/>
  <c r="AI189" i="11" s="1"/>
  <c r="AR200" i="11" a="1"/>
  <c r="AR200" i="11" s="1"/>
  <c r="AI194" i="11" a="1"/>
  <c r="AI194" i="11" s="1"/>
  <c r="AE183" i="11" a="1"/>
  <c r="AE183" i="11" s="1"/>
  <c r="AN272" i="11" l="1" a="1"/>
  <c r="AN272" i="11" s="1"/>
  <c r="AD27" i="14" s="1"/>
  <c r="AB278" i="11" a="1"/>
  <c r="AB278" i="11" s="1"/>
  <c r="R39" i="14" s="1"/>
  <c r="AC273" i="11" a="1"/>
  <c r="AC273" i="11" s="1"/>
  <c r="S28" i="14" s="1"/>
  <c r="AC269" i="11" a="1"/>
  <c r="AC269" i="11" s="1"/>
  <c r="S24" i="14" s="1"/>
  <c r="K267" i="11" a="1"/>
  <c r="K267" i="11" s="1"/>
  <c r="R255" i="11" a="1"/>
  <c r="R255" i="11" s="1"/>
  <c r="H10" i="14" s="1"/>
  <c r="AS290" i="11" a="1"/>
  <c r="AS290" i="11" s="1"/>
  <c r="AH268" i="11" a="1"/>
  <c r="AH268" i="11" s="1"/>
  <c r="X23" i="14" s="1"/>
  <c r="L278" i="11" a="1"/>
  <c r="L278" i="11" s="1"/>
  <c r="B39" i="14" s="1"/>
  <c r="A39" i="14" s="1"/>
  <c r="AN252" i="11" a="1"/>
  <c r="AN252" i="11" s="1"/>
  <c r="AD7" i="14" s="1"/>
  <c r="V277" i="11" a="1"/>
  <c r="V277" i="11" s="1"/>
  <c r="L38" i="14" s="1"/>
  <c r="AD281" i="11" a="1"/>
  <c r="AD281" i="11" s="1"/>
  <c r="T42" i="14" s="1"/>
  <c r="AR286" i="11" a="1"/>
  <c r="AR286" i="11" s="1"/>
  <c r="AH47" i="14" s="1"/>
  <c r="AK274" i="11" a="1"/>
  <c r="AK274" i="11" s="1"/>
  <c r="AA29" i="14" s="1"/>
  <c r="R283" i="11" a="1"/>
  <c r="R283" i="11" s="1"/>
  <c r="H44" i="14" s="1"/>
  <c r="L284" i="11" a="1"/>
  <c r="L284" i="11" s="1"/>
  <c r="B45" i="14" s="1"/>
  <c r="A45" i="14" s="1"/>
  <c r="AE278" i="11" a="1"/>
  <c r="AE278" i="11" s="1"/>
  <c r="U39" i="14" s="1"/>
  <c r="AD260" i="11" a="1"/>
  <c r="AD260" i="11" s="1"/>
  <c r="T15" i="14" s="1"/>
  <c r="AP291" i="11" a="1"/>
  <c r="AP291" i="11" s="1"/>
  <c r="L289" i="11" a="1"/>
  <c r="L289" i="11" s="1"/>
  <c r="AJ256" i="11" a="1"/>
  <c r="AJ256" i="11" s="1"/>
  <c r="Z11" i="14" s="1"/>
  <c r="S252" i="11" a="1"/>
  <c r="S252" i="11" s="1"/>
  <c r="I7" i="14" s="1"/>
  <c r="AL283" i="11" a="1"/>
  <c r="AL283" i="11" s="1"/>
  <c r="AB44" i="14" s="1"/>
  <c r="S268" i="11" a="1"/>
  <c r="S268" i="11" s="1"/>
  <c r="I23" i="14" s="1"/>
  <c r="S287" i="11" a="1"/>
  <c r="S287" i="11" s="1"/>
  <c r="X266" i="11" a="1"/>
  <c r="X266" i="11" s="1"/>
  <c r="N21" i="14" s="1"/>
  <c r="AD263" i="11" a="1"/>
  <c r="AD263" i="11" s="1"/>
  <c r="T18" i="14" s="1"/>
  <c r="L252" i="11" a="1"/>
  <c r="L252" i="11" s="1"/>
  <c r="B7" i="14" s="1"/>
  <c r="AH292" i="11" a="1"/>
  <c r="AH292" i="11" s="1"/>
  <c r="AE279" i="11" a="1"/>
  <c r="AE279" i="11" s="1"/>
  <c r="U40" i="14" s="1"/>
  <c r="S262" i="11" a="1"/>
  <c r="S262" i="11" s="1"/>
  <c r="I17" i="14" s="1"/>
  <c r="T251" i="11" a="1"/>
  <c r="T251" i="11" s="1"/>
  <c r="AB287" i="11" a="1"/>
  <c r="AB287" i="11" s="1"/>
  <c r="Y264" i="11" a="1"/>
  <c r="Y264" i="11" s="1"/>
  <c r="O19" i="14" s="1"/>
  <c r="AG282" i="11" a="1"/>
  <c r="AG282" i="11" s="1"/>
  <c r="W43" i="14" s="1"/>
  <c r="AO261" i="11" a="1"/>
  <c r="AO261" i="11" s="1"/>
  <c r="AE16" i="14" s="1"/>
  <c r="W268" i="11" a="1"/>
  <c r="W268" i="11" s="1"/>
  <c r="M23" i="14" s="1"/>
  <c r="AP270" i="11" a="1"/>
  <c r="AP270" i="11" s="1"/>
  <c r="AF25" i="14" s="1"/>
  <c r="AJ263" i="11" a="1"/>
  <c r="AJ263" i="11" s="1"/>
  <c r="Z18" i="14" s="1"/>
  <c r="AS291" i="11" a="1"/>
  <c r="AS291" i="11" s="1"/>
  <c r="AQ275" i="11" a="1"/>
  <c r="AQ275" i="11" s="1"/>
  <c r="AG36" i="14" s="1"/>
  <c r="AD265" i="11" a="1"/>
  <c r="AD265" i="11" s="1"/>
  <c r="T20" i="14" s="1"/>
  <c r="L292" i="11" a="1"/>
  <c r="L292" i="11" s="1"/>
  <c r="L262" i="11" a="1"/>
  <c r="L262" i="11" s="1"/>
  <c r="B17" i="14" s="1"/>
  <c r="AD256" i="11" a="1"/>
  <c r="AD256" i="11" s="1"/>
  <c r="T11" i="14" s="1"/>
  <c r="V266" i="11" a="1"/>
  <c r="V266" i="11" s="1"/>
  <c r="L21" i="14" s="1"/>
  <c r="AR270" i="11" a="1"/>
  <c r="AR270" i="11" s="1"/>
  <c r="AH25" i="14" s="1"/>
  <c r="AH283" i="11" a="1"/>
  <c r="AH283" i="11" s="1"/>
  <c r="X44" i="14" s="1"/>
  <c r="R290" i="11" a="1"/>
  <c r="R290" i="11" s="1"/>
  <c r="AS252" i="11" a="1"/>
  <c r="AS252" i="11" s="1"/>
  <c r="AI7" i="14" s="1"/>
  <c r="U285" i="11" a="1"/>
  <c r="U285" i="11" s="1"/>
  <c r="K46" i="14" s="1"/>
  <c r="K255" i="11" a="1"/>
  <c r="K255" i="11" s="1"/>
  <c r="AJ284" i="11" a="1"/>
  <c r="AJ284" i="11" s="1"/>
  <c r="Z45" i="14" s="1"/>
  <c r="AD284" i="11" a="1"/>
  <c r="AD284" i="11" s="1"/>
  <c r="T45" i="14" s="1"/>
  <c r="U290" i="11" a="1"/>
  <c r="U290" i="11" s="1"/>
  <c r="AP267" i="11" a="1"/>
  <c r="AP267" i="11" s="1"/>
  <c r="AF22" i="14" s="1"/>
  <c r="Z266" i="11" a="1"/>
  <c r="Z266" i="11" s="1"/>
  <c r="P21" i="14" s="1"/>
  <c r="AJ271" i="11" a="1"/>
  <c r="AJ271" i="11" s="1"/>
  <c r="Z26" i="14" s="1"/>
  <c r="AA255" i="11" a="1"/>
  <c r="AA255" i="11" s="1"/>
  <c r="Q10" i="14" s="1"/>
  <c r="T273" i="11" a="1"/>
  <c r="T273" i="11" s="1"/>
  <c r="J28" i="14" s="1"/>
  <c r="U288" i="11" a="1"/>
  <c r="U288" i="11" s="1"/>
  <c r="W265" i="11" a="1"/>
  <c r="W265" i="11" s="1"/>
  <c r="M20" i="14" s="1"/>
  <c r="AM283" i="11" a="1"/>
  <c r="AM283" i="11" s="1"/>
  <c r="AC44" i="14" s="1"/>
  <c r="Z283" i="11" a="1"/>
  <c r="Z283" i="11" s="1"/>
  <c r="P44" i="14" s="1"/>
  <c r="AG277" i="11" a="1"/>
  <c r="AG277" i="11" s="1"/>
  <c r="W38" i="14" s="1"/>
  <c r="AO263" i="11" a="1"/>
  <c r="AO263" i="11" s="1"/>
  <c r="AE18" i="14" s="1"/>
  <c r="R261" i="11" a="1"/>
  <c r="R261" i="11" s="1"/>
  <c r="H16" i="14" s="1"/>
  <c r="AG273" i="11" a="1"/>
  <c r="AG273" i="11" s="1"/>
  <c r="W28" i="14" s="1"/>
  <c r="AN268" i="11" a="1"/>
  <c r="AN268" i="11" s="1"/>
  <c r="AD23" i="14" s="1"/>
  <c r="AB291" i="11" a="1"/>
  <c r="AB291" i="11" s="1"/>
  <c r="AQ264" i="11" a="1"/>
  <c r="AQ264" i="11" s="1"/>
  <c r="AG19" i="14" s="1"/>
  <c r="AE283" i="11" a="1"/>
  <c r="AE283" i="11" s="1"/>
  <c r="U44" i="14" s="1"/>
  <c r="V272" i="11" a="1"/>
  <c r="V272" i="11" s="1"/>
  <c r="L27" i="14" s="1"/>
  <c r="AA273" i="11" a="1"/>
  <c r="AA273" i="11" s="1"/>
  <c r="Q28" i="14" s="1"/>
  <c r="S253" i="11" a="1"/>
  <c r="S253" i="11" s="1"/>
  <c r="I8" i="14" s="1"/>
  <c r="U261" i="11" a="1"/>
  <c r="U261" i="11" s="1"/>
  <c r="K16" i="14" s="1"/>
  <c r="AH290" i="11" a="1"/>
  <c r="AH290" i="11" s="1"/>
  <c r="Z257" i="11" a="1"/>
  <c r="Z257" i="11" s="1"/>
  <c r="P12" i="14" s="1"/>
  <c r="U266" i="11" a="1"/>
  <c r="U266" i="11" s="1"/>
  <c r="K21" i="14" s="1"/>
  <c r="T290" i="11" a="1"/>
  <c r="T290" i="11" s="1"/>
  <c r="W277" i="11" a="1"/>
  <c r="W277" i="11" s="1"/>
  <c r="M38" i="14" s="1"/>
  <c r="AG276" i="11" a="1"/>
  <c r="AG276" i="11" s="1"/>
  <c r="W37" i="14" s="1"/>
  <c r="AL284" i="11" a="1"/>
  <c r="AL284" i="11" s="1"/>
  <c r="AB45" i="14" s="1"/>
  <c r="X292" i="11" a="1"/>
  <c r="X292" i="11" s="1"/>
  <c r="AC284" i="11" a="1"/>
  <c r="AC284" i="11" s="1"/>
  <c r="S45" i="14" s="1"/>
  <c r="AO251" i="11" a="1"/>
  <c r="AO251" i="11" s="1"/>
  <c r="AL271" i="11" a="1"/>
  <c r="AL271" i="11" s="1"/>
  <c r="AB26" i="14" s="1"/>
  <c r="W261" i="11" a="1"/>
  <c r="W261" i="11" s="1"/>
  <c r="M16" i="14" s="1"/>
  <c r="Y275" i="11" a="1"/>
  <c r="Y275" i="11" s="1"/>
  <c r="O36" i="14" s="1"/>
  <c r="U272" i="11" a="1"/>
  <c r="U272" i="11" s="1"/>
  <c r="K27" i="14" s="1"/>
  <c r="R268" i="11" a="1"/>
  <c r="R268" i="11" s="1"/>
  <c r="H23" i="14" s="1"/>
  <c r="AO275" i="11" a="1"/>
  <c r="AO275" i="11" s="1"/>
  <c r="AE36" i="14" s="1"/>
  <c r="M288" i="11" a="1"/>
  <c r="M288" i="11" s="1"/>
  <c r="AR278" i="11" a="1"/>
  <c r="AR278" i="11" s="1"/>
  <c r="AH39" i="14" s="1"/>
  <c r="U279" i="11" a="1"/>
  <c r="U279" i="11" s="1"/>
  <c r="K40" i="14" s="1"/>
  <c r="AJ287" i="11" a="1"/>
  <c r="AJ287" i="11" s="1"/>
  <c r="M269" i="11" a="1"/>
  <c r="M269" i="11" s="1"/>
  <c r="C24" i="14" s="1"/>
  <c r="D24" i="14" s="1"/>
  <c r="M266" i="11" a="1"/>
  <c r="M266" i="11" s="1"/>
  <c r="C21" i="14" s="1"/>
  <c r="D21" i="14" s="1"/>
  <c r="AI273" i="11" a="1"/>
  <c r="AI273" i="11" s="1"/>
  <c r="Y28" i="14" s="1"/>
  <c r="R287" i="11" a="1"/>
  <c r="R287" i="11" s="1"/>
  <c r="AA258" i="11" a="1"/>
  <c r="AA258" i="11" s="1"/>
  <c r="Q13" i="14" s="1"/>
  <c r="AM276" i="11" a="1"/>
  <c r="AM276" i="11" s="1"/>
  <c r="AC37" i="14" s="1"/>
  <c r="K258" i="11" a="1"/>
  <c r="K258" i="11" s="1"/>
  <c r="AJ257" i="11" a="1"/>
  <c r="AJ257" i="11" s="1"/>
  <c r="Z12" i="14" s="1"/>
  <c r="AL290" i="11" a="1"/>
  <c r="AL290" i="11" s="1"/>
  <c r="AF273" i="11" a="1"/>
  <c r="AF273" i="11" s="1"/>
  <c r="V28" i="14" s="1"/>
  <c r="X258" i="11" a="1"/>
  <c r="X258" i="11" s="1"/>
  <c r="N13" i="14" s="1"/>
  <c r="AE262" i="11" a="1"/>
  <c r="AE262" i="11" s="1"/>
  <c r="U17" i="14" s="1"/>
  <c r="AR284" i="11" a="1"/>
  <c r="AR284" i="11" s="1"/>
  <c r="AH45" i="14" s="1"/>
  <c r="AR264" i="11" a="1"/>
  <c r="AR264" i="11" s="1"/>
  <c r="AH19" i="14" s="1"/>
  <c r="W258" i="11" a="1"/>
  <c r="W258" i="11" s="1"/>
  <c r="M13" i="14" s="1"/>
  <c r="AA257" i="11" a="1"/>
  <c r="AA257" i="11" s="1"/>
  <c r="Q12" i="14" s="1"/>
  <c r="AJ283" i="11" a="1"/>
  <c r="AJ283" i="11" s="1"/>
  <c r="Z44" i="14" s="1"/>
  <c r="M257" i="11" a="1"/>
  <c r="M257" i="11" s="1"/>
  <c r="C12" i="14" s="1"/>
  <c r="D12" i="14" s="1"/>
  <c r="X289" i="11" a="1"/>
  <c r="X289" i="11" s="1"/>
  <c r="AM255" i="11" a="1"/>
  <c r="AM255" i="11" s="1"/>
  <c r="AC10" i="14" s="1"/>
  <c r="V252" i="11" a="1"/>
  <c r="V252" i="11" s="1"/>
  <c r="L7" i="14" s="1"/>
  <c r="AM278" i="11" a="1"/>
  <c r="AM278" i="11" s="1"/>
  <c r="AC39" i="14" s="1"/>
  <c r="L271" i="11" a="1"/>
  <c r="L271" i="11" s="1"/>
  <c r="B26" i="14" s="1"/>
  <c r="T253" i="11" a="1"/>
  <c r="T253" i="11" s="1"/>
  <c r="J8" i="14" s="1"/>
  <c r="Y281" i="11" a="1"/>
  <c r="Y281" i="11" s="1"/>
  <c r="O42" i="14" s="1"/>
  <c r="R253" i="11" a="1"/>
  <c r="R253" i="11" s="1"/>
  <c r="H8" i="14" s="1"/>
  <c r="M287" i="11" a="1"/>
  <c r="M287" i="11" s="1"/>
  <c r="AN278" i="11" a="1"/>
  <c r="AN278" i="11" s="1"/>
  <c r="AD39" i="14" s="1"/>
  <c r="T263" i="11" a="1"/>
  <c r="T263" i="11" s="1"/>
  <c r="J18" i="14" s="1"/>
  <c r="AD251" i="11" a="1"/>
  <c r="AD251" i="11" s="1"/>
  <c r="AS283" i="11" a="1"/>
  <c r="AS283" i="11" s="1"/>
  <c r="AI44" i="14" s="1"/>
  <c r="AQ274" i="11" a="1"/>
  <c r="AQ274" i="11" s="1"/>
  <c r="AG29" i="14" s="1"/>
  <c r="AD273" i="11" a="1"/>
  <c r="AD273" i="11" s="1"/>
  <c r="T28" i="14" s="1"/>
  <c r="AE266" i="11" a="1"/>
  <c r="AE266" i="11" s="1"/>
  <c r="U21" i="14" s="1"/>
  <c r="AD280" i="11" a="1"/>
  <c r="AD280" i="11" s="1"/>
  <c r="T41" i="14" s="1"/>
  <c r="S256" i="11" a="1"/>
  <c r="S256" i="11" s="1"/>
  <c r="I11" i="14" s="1"/>
  <c r="L285" i="11" a="1"/>
  <c r="L285" i="11" s="1"/>
  <c r="B46" i="14" s="1"/>
  <c r="A46" i="14" s="1"/>
  <c r="AS267" i="11" a="1"/>
  <c r="AS267" i="11" s="1"/>
  <c r="AI22" i="14" s="1"/>
  <c r="Z286" i="11" a="1"/>
  <c r="Z286" i="11" s="1"/>
  <c r="P47" i="14" s="1"/>
  <c r="V293" i="11" a="1"/>
  <c r="V293" i="11" s="1"/>
  <c r="AE282" i="11" a="1"/>
  <c r="AE282" i="11" s="1"/>
  <c r="U43" i="14" s="1"/>
  <c r="W288" i="11" a="1"/>
  <c r="W288" i="11" s="1"/>
  <c r="K279" i="11" a="1"/>
  <c r="K279" i="11" s="1"/>
  <c r="AQ252" i="11" a="1"/>
  <c r="AQ252" i="11" s="1"/>
  <c r="AG7" i="14" s="1"/>
  <c r="AE290" i="11" a="1"/>
  <c r="AE290" i="11" s="1"/>
  <c r="AM271" i="11" a="1"/>
  <c r="AM271" i="11" s="1"/>
  <c r="AC26" i="14" s="1"/>
  <c r="AD252" i="11" a="1"/>
  <c r="AD252" i="11" s="1"/>
  <c r="T7" i="14" s="1"/>
  <c r="K286" i="11" a="1"/>
  <c r="K286" i="11" s="1"/>
  <c r="AL281" i="11" a="1"/>
  <c r="AL281" i="11" s="1"/>
  <c r="AB42" i="14" s="1"/>
  <c r="AQ280" i="11" a="1"/>
  <c r="AQ280" i="11" s="1"/>
  <c r="AG41" i="14" s="1"/>
  <c r="AG293" i="11" a="1"/>
  <c r="AG293" i="11" s="1"/>
  <c r="AP290" i="11" a="1"/>
  <c r="AP290" i="11" s="1"/>
  <c r="U282" i="11" a="1"/>
  <c r="U282" i="11" s="1"/>
  <c r="K43" i="14" s="1"/>
  <c r="X263" i="11" a="1"/>
  <c r="X263" i="11" s="1"/>
  <c r="N18" i="14" s="1"/>
  <c r="AK255" i="11" a="1"/>
  <c r="AK255" i="11" s="1"/>
  <c r="AA10" i="14" s="1"/>
  <c r="M280" i="11" a="1"/>
  <c r="M280" i="11" s="1"/>
  <c r="C41" i="14" s="1"/>
  <c r="D41" i="14" s="1"/>
  <c r="AQ282" i="11" a="1"/>
  <c r="AQ282" i="11" s="1"/>
  <c r="AG43" i="14" s="1"/>
  <c r="AS279" i="11" a="1"/>
  <c r="AS279" i="11" s="1"/>
  <c r="AI40" i="14" s="1"/>
  <c r="AD274" i="11" a="1"/>
  <c r="AD274" i="11" s="1"/>
  <c r="T29" i="14" s="1"/>
  <c r="AF285" i="11" a="1"/>
  <c r="AF285" i="11" s="1"/>
  <c r="V46" i="14" s="1"/>
  <c r="AN259" i="11" a="1"/>
  <c r="AN259" i="11" s="1"/>
  <c r="AD14" i="14" s="1"/>
  <c r="S264" i="11" a="1"/>
  <c r="S264" i="11" s="1"/>
  <c r="I19" i="14" s="1"/>
  <c r="L291" i="11" a="1"/>
  <c r="L291" i="11" s="1"/>
  <c r="W278" i="11" a="1"/>
  <c r="W278" i="11" s="1"/>
  <c r="M39" i="14" s="1"/>
  <c r="R263" i="11" a="1"/>
  <c r="R263" i="11" s="1"/>
  <c r="H18" i="14" s="1"/>
  <c r="Y278" i="11" a="1"/>
  <c r="Y278" i="11" s="1"/>
  <c r="O39" i="14" s="1"/>
  <c r="Y268" i="11" a="1"/>
  <c r="Y268" i="11" s="1"/>
  <c r="O23" i="14" s="1"/>
  <c r="AG279" i="11" a="1"/>
  <c r="AG279" i="11" s="1"/>
  <c r="W40" i="14" s="1"/>
  <c r="AF252" i="11" a="1"/>
  <c r="AF252" i="11" s="1"/>
  <c r="V7" i="14" s="1"/>
  <c r="AN253" i="11" a="1"/>
  <c r="AN253" i="11" s="1"/>
  <c r="AD8" i="14" s="1"/>
  <c r="AQ272" i="11" a="1"/>
  <c r="AQ272" i="11" s="1"/>
  <c r="AG27" i="14" s="1"/>
  <c r="AB292" i="11" a="1"/>
  <c r="AB292" i="11" s="1"/>
  <c r="K265" i="11" a="1"/>
  <c r="K265" i="11" s="1"/>
  <c r="U259" i="11" a="1"/>
  <c r="U259" i="11" s="1"/>
  <c r="K14" i="14" s="1"/>
  <c r="L258" i="11" a="1"/>
  <c r="L258" i="11" s="1"/>
  <c r="B13" i="14" s="1"/>
  <c r="W271" i="11" a="1"/>
  <c r="W271" i="11" s="1"/>
  <c r="M26" i="14" s="1"/>
  <c r="U268" i="11" a="1"/>
  <c r="U268" i="11" s="1"/>
  <c r="K23" i="14" s="1"/>
  <c r="R194" i="11" a="1"/>
  <c r="R194" i="11" s="1"/>
  <c r="V193" i="11" a="1"/>
  <c r="V193" i="11" s="1"/>
  <c r="AO201" i="11" a="1"/>
  <c r="AO201" i="11" s="1"/>
  <c r="U183" i="11" a="1"/>
  <c r="U183" i="11" s="1"/>
  <c r="AM211" i="11" a="1"/>
  <c r="AM211" i="11" s="1"/>
  <c r="M205" i="11" a="1"/>
  <c r="M205" i="11" s="1"/>
  <c r="D32" i="11" s="1"/>
  <c r="E32" i="11" s="1"/>
  <c r="AA180" i="11" a="1"/>
  <c r="AA180" i="11" s="1"/>
  <c r="AI183" i="11" a="1"/>
  <c r="AI183" i="11" s="1"/>
  <c r="L195" i="11" a="1"/>
  <c r="L195" i="11" s="1"/>
  <c r="C22" i="11" s="1"/>
  <c r="AL198" i="11" a="1"/>
  <c r="AL198" i="11" s="1"/>
  <c r="AE203" i="11" a="1"/>
  <c r="AE203" i="11" s="1"/>
  <c r="AF201" i="11" a="1"/>
  <c r="AF201" i="11" s="1"/>
  <c r="AN202" i="11" a="1"/>
  <c r="AN202" i="11" s="1"/>
  <c r="AB199" i="11" a="1"/>
  <c r="AB199" i="11" s="1"/>
  <c r="K187" i="11" a="1"/>
  <c r="K187" i="11" s="1"/>
  <c r="B14" i="11" s="1"/>
  <c r="AB197" i="11" a="1"/>
  <c r="AB197" i="11" s="1"/>
  <c r="K198" i="11" a="1"/>
  <c r="K198" i="11" s="1"/>
  <c r="B25" i="11" s="1"/>
  <c r="AH180" i="11" a="1"/>
  <c r="AH180" i="11" s="1"/>
  <c r="L184" i="11" a="1"/>
  <c r="L184" i="11" s="1"/>
  <c r="C11" i="11" s="1"/>
  <c r="AC179" i="11" a="1"/>
  <c r="AC179" i="11" s="1"/>
  <c r="L206" i="11" a="1"/>
  <c r="L206" i="11" s="1"/>
  <c r="C33" i="11" s="1"/>
  <c r="X206" i="11" a="1"/>
  <c r="X206" i="11" s="1"/>
  <c r="M192" i="11" a="1"/>
  <c r="M192" i="11" s="1"/>
  <c r="D19" i="11" s="1"/>
  <c r="E19" i="11" s="1"/>
  <c r="AM192" i="11" a="1"/>
  <c r="AM192" i="11" s="1"/>
  <c r="AF182" i="11" a="1"/>
  <c r="AF182" i="11" s="1"/>
  <c r="AG194" i="11" a="1"/>
  <c r="AG194" i="11" s="1"/>
  <c r="S197" i="11" a="1"/>
  <c r="S197" i="11" s="1"/>
  <c r="AE198" i="11" a="1"/>
  <c r="AE198" i="11" s="1"/>
  <c r="AK187" i="11" a="1"/>
  <c r="AK187" i="11" s="1"/>
  <c r="AL181" i="11" a="1"/>
  <c r="AL181" i="11" s="1"/>
  <c r="AQ212" i="11" a="1"/>
  <c r="AQ212" i="11" s="1"/>
  <c r="L209" i="11" a="1"/>
  <c r="L209" i="11" s="1"/>
  <c r="C36" i="11" s="1"/>
  <c r="T203" i="11" a="1"/>
  <c r="T203" i="11" s="1"/>
  <c r="AK186" i="11" a="1"/>
  <c r="AK186" i="11" s="1"/>
  <c r="X210" i="11" a="1"/>
  <c r="X210" i="11" s="1"/>
  <c r="AK213" i="11" a="1"/>
  <c r="AK213" i="11" s="1"/>
  <c r="AN195" i="11" a="1"/>
  <c r="AN195" i="11" s="1"/>
  <c r="T181" i="11" a="1"/>
  <c r="T181" i="11" s="1"/>
  <c r="AN190" i="11" a="1"/>
  <c r="AN190" i="11" s="1"/>
  <c r="Z199" i="11" a="1"/>
  <c r="Z199" i="11" s="1"/>
  <c r="V191" i="11" a="1"/>
  <c r="V191" i="11" s="1"/>
  <c r="S185" i="11" a="1"/>
  <c r="S185" i="11" s="1"/>
  <c r="AM187" i="11" a="1"/>
  <c r="AM187" i="11" s="1"/>
  <c r="AF211" i="11" a="1"/>
  <c r="AF211" i="11" s="1"/>
  <c r="AP199" i="11" a="1"/>
  <c r="AP199" i="11" s="1"/>
  <c r="Z181" i="11" a="1"/>
  <c r="Z181" i="11" s="1"/>
  <c r="V203" i="11" a="1"/>
  <c r="V203" i="11" s="1"/>
  <c r="AE207" i="11" a="1"/>
  <c r="AE207" i="11" s="1"/>
  <c r="AK183" i="11" a="1"/>
  <c r="AK183" i="11" s="1"/>
  <c r="AA193" i="11" a="1"/>
  <c r="AA193" i="11" s="1"/>
  <c r="AN185" i="11" a="1"/>
  <c r="AN185" i="11" s="1"/>
  <c r="U208" i="11" a="1"/>
  <c r="U208" i="11" s="1"/>
  <c r="U186" i="11" a="1"/>
  <c r="U186" i="11" s="1"/>
  <c r="M178" i="11" a="1"/>
  <c r="M178" i="11" s="1"/>
  <c r="AM207" i="11" a="1"/>
  <c r="AM207" i="11" s="1"/>
  <c r="AB210" i="11" a="1"/>
  <c r="AB210" i="11" s="1"/>
  <c r="X205" i="11" a="1"/>
  <c r="X205" i="11" s="1"/>
  <c r="Z203" i="11" a="1"/>
  <c r="Z203" i="11" s="1"/>
  <c r="T209" i="11" a="1"/>
  <c r="T209" i="11" s="1"/>
  <c r="AN207" i="11" a="1"/>
  <c r="AN207" i="11" s="1"/>
  <c r="AO195" i="11" a="1"/>
  <c r="AO195" i="11" s="1"/>
  <c r="T197" i="11" a="1"/>
  <c r="T197" i="11" s="1"/>
  <c r="AB193" i="11" a="1"/>
  <c r="AB193" i="11" s="1"/>
  <c r="K208" i="11" a="1"/>
  <c r="K208" i="11" s="1"/>
  <c r="B35" i="11" s="1"/>
  <c r="AE200" i="11" a="1"/>
  <c r="AE200" i="11" s="1"/>
  <c r="AD182" i="11" a="1"/>
  <c r="AD182" i="11" s="1"/>
  <c r="AL193" i="11" a="1"/>
  <c r="AL193" i="11" s="1"/>
  <c r="AH189" i="11" a="1"/>
  <c r="AH189" i="11" s="1"/>
  <c r="AH188" i="11" a="1"/>
  <c r="AH188" i="11" s="1"/>
  <c r="AJ212" i="11" a="1"/>
  <c r="AJ212" i="11" s="1"/>
  <c r="S181" i="11" a="1"/>
  <c r="S181" i="11" s="1"/>
  <c r="Y205" i="11" a="1"/>
  <c r="Y205" i="11" s="1"/>
  <c r="AJ202" i="11" a="1"/>
  <c r="AJ202" i="11" s="1"/>
  <c r="U211" i="11" a="1"/>
  <c r="U211" i="11" s="1"/>
  <c r="Z184" i="11" a="1"/>
  <c r="Z184" i="11" s="1"/>
  <c r="U192" i="11" a="1"/>
  <c r="U192" i="11" s="1"/>
  <c r="AM180" i="11" a="1"/>
  <c r="AM180" i="11" s="1"/>
  <c r="U178" i="11" a="1"/>
  <c r="U178" i="11" s="1"/>
  <c r="AB211" i="11" a="1"/>
  <c r="AB211" i="11" s="1"/>
  <c r="K204" i="11" a="1"/>
  <c r="K204" i="11" s="1"/>
  <c r="B31" i="11" s="1"/>
  <c r="AM199" i="11" a="1"/>
  <c r="AM199" i="11" s="1"/>
  <c r="AN184" i="11" a="1"/>
  <c r="AN184" i="11" s="1"/>
  <c r="M207" i="11" a="1"/>
  <c r="M207" i="11" s="1"/>
  <c r="D34" i="11" s="1"/>
  <c r="E34" i="11" s="1"/>
  <c r="V180" i="11" a="1"/>
  <c r="V180" i="11" s="1"/>
  <c r="AB178" i="11" a="1"/>
  <c r="AB178" i="11" s="1"/>
  <c r="K210" i="11" a="1"/>
  <c r="K210" i="11" s="1"/>
  <c r="B37" i="11" s="1"/>
  <c r="AM200" i="11" a="1"/>
  <c r="AM200" i="11" s="1"/>
  <c r="AI184" i="11" a="1"/>
  <c r="AI184" i="11" s="1"/>
  <c r="AS192" i="11" a="1"/>
  <c r="AS192" i="11" s="1"/>
  <c r="M182" i="11" a="1"/>
  <c r="M182" i="11" s="1"/>
  <c r="D9" i="11" s="1"/>
  <c r="E9" i="11" s="1"/>
  <c r="R198" i="11" a="1"/>
  <c r="R198" i="11" s="1"/>
  <c r="M190" i="11" a="1"/>
  <c r="M190" i="11" s="1"/>
  <c r="D17" i="11" s="1"/>
  <c r="E17" i="11" s="1"/>
  <c r="K209" i="11" a="1"/>
  <c r="K209" i="11" s="1"/>
  <c r="B36" i="11" s="1"/>
  <c r="U203" i="11" a="1"/>
  <c r="U203" i="11" s="1"/>
  <c r="K185" i="11" a="1"/>
  <c r="K185" i="11" s="1"/>
  <c r="B12" i="11" s="1"/>
  <c r="AQ187" i="11" a="1"/>
  <c r="AQ187" i="11" s="1"/>
  <c r="AS198" i="11" a="1"/>
  <c r="AS198" i="11" s="1"/>
  <c r="R203" i="11" a="1"/>
  <c r="R203" i="11" s="1"/>
  <c r="X182" i="11" a="1"/>
  <c r="X182" i="11" s="1"/>
  <c r="X183" i="11" a="1"/>
  <c r="X183" i="11" s="1"/>
  <c r="Z178" i="11" a="1"/>
  <c r="Z178" i="11" s="1"/>
  <c r="AR183" i="11" a="1"/>
  <c r="AR183" i="11" s="1"/>
  <c r="AE192" i="11" a="1"/>
  <c r="AE192" i="11" s="1"/>
  <c r="R213" i="11" a="1"/>
  <c r="R213" i="11" s="1"/>
  <c r="AB205" i="11" a="1"/>
  <c r="AB205" i="11" s="1"/>
  <c r="AC180" i="11" a="1"/>
  <c r="AC180" i="11" s="1"/>
  <c r="AE209" i="11" a="1"/>
  <c r="AE209" i="11" s="1"/>
  <c r="AP207" i="11" a="1"/>
  <c r="AP207" i="11" s="1"/>
  <c r="AI197" i="11" a="1"/>
  <c r="AI197" i="11" s="1"/>
  <c r="S206" i="11" a="1"/>
  <c r="S206" i="11" s="1"/>
  <c r="M186" i="11" a="1"/>
  <c r="M186" i="11" s="1"/>
  <c r="D13" i="11" s="1"/>
  <c r="E13" i="11" s="1"/>
  <c r="V189" i="11" a="1"/>
  <c r="V189" i="11" s="1"/>
  <c r="AG206" i="11" a="1"/>
  <c r="AG206" i="11" s="1"/>
  <c r="AF210" i="11" a="1"/>
  <c r="AF210" i="11" s="1"/>
  <c r="V197" i="11" a="1"/>
  <c r="V197" i="11" s="1"/>
  <c r="AC202" i="11" a="1"/>
  <c r="AC202" i="11" s="1"/>
  <c r="M210" i="11" a="1"/>
  <c r="M210" i="11" s="1"/>
  <c r="D37" i="11" s="1"/>
  <c r="E37" i="11" s="1"/>
  <c r="T199" i="11" a="1"/>
  <c r="T199" i="11" s="1"/>
  <c r="L187" i="11" a="1"/>
  <c r="L187" i="11" s="1"/>
  <c r="C14" i="11" s="1"/>
  <c r="R188" i="11" a="1"/>
  <c r="R188" i="11" s="1"/>
  <c r="V178" i="11" a="1"/>
  <c r="V178" i="11" s="1"/>
  <c r="AA197" i="11" a="1"/>
  <c r="AA197" i="11" s="1"/>
  <c r="AC211" i="11" a="1"/>
  <c r="AC211" i="11" s="1"/>
  <c r="AG209" i="11" a="1"/>
  <c r="AG209" i="11" s="1"/>
  <c r="R196" i="11" a="1"/>
  <c r="R196" i="11" s="1"/>
  <c r="W198" i="11" a="1"/>
  <c r="W198" i="11" s="1"/>
  <c r="AF190" i="11" a="1"/>
  <c r="AF190" i="11" s="1"/>
  <c r="Z188" i="11" a="1"/>
  <c r="Z188" i="11" s="1"/>
  <c r="K178" i="11" a="1"/>
  <c r="K178" i="11" s="1"/>
  <c r="B5" i="11" s="1"/>
  <c r="AO207" i="11" a="1"/>
  <c r="AO207" i="11" s="1"/>
  <c r="AC212" i="11" a="1"/>
  <c r="AC212" i="11" s="1"/>
  <c r="Y195" i="11" a="1"/>
  <c r="Y195" i="11" s="1"/>
  <c r="AE197" i="11" a="1"/>
  <c r="AE197" i="11" s="1"/>
  <c r="AK212" i="11" a="1"/>
  <c r="AK212" i="11" s="1"/>
  <c r="AB182" i="11" a="1"/>
  <c r="AB182" i="11" s="1"/>
  <c r="V204" i="11" a="1"/>
  <c r="V204" i="11" s="1"/>
  <c r="S212" i="11" a="1"/>
  <c r="S212" i="11" s="1"/>
  <c r="Y180" i="11" a="1"/>
  <c r="Y180" i="11" s="1"/>
  <c r="Y212" i="11" a="1"/>
  <c r="Y212" i="11" s="1"/>
  <c r="AF185" i="11" a="1"/>
  <c r="AF185" i="11" s="1"/>
  <c r="AL197" i="11" a="1"/>
  <c r="AL197" i="11" s="1"/>
  <c r="AC192" i="11" a="1"/>
  <c r="AC192" i="11" s="1"/>
  <c r="AH213" i="11" a="1"/>
  <c r="AH213" i="11" s="1"/>
  <c r="X203" i="11" a="1"/>
  <c r="X203" i="11" s="1"/>
  <c r="AO208" i="11" a="1"/>
  <c r="AO208" i="11" s="1"/>
  <c r="Y182" i="11" a="1"/>
  <c r="Y182" i="11" s="1"/>
  <c r="V181" i="11" a="1"/>
  <c r="V181" i="11" s="1"/>
  <c r="AI186" i="11" a="1"/>
  <c r="AI186" i="11" s="1"/>
  <c r="AI190" i="11" a="1"/>
  <c r="AI190" i="11" s="1"/>
  <c r="X188" i="11" a="1"/>
  <c r="X188" i="11" s="1"/>
  <c r="AC205" i="11" a="1"/>
  <c r="AC205" i="11" s="1"/>
  <c r="M184" i="11" a="1"/>
  <c r="M184" i="11" s="1"/>
  <c r="D11" i="11" s="1"/>
  <c r="E11" i="11" s="1"/>
  <c r="AN198" i="11" a="1"/>
  <c r="AN198" i="11" s="1"/>
  <c r="AF207" i="11" a="1"/>
  <c r="AF207" i="11" s="1"/>
  <c r="AD212" i="11" a="1"/>
  <c r="AD212" i="11" s="1"/>
  <c r="W197" i="11" a="1"/>
  <c r="W197" i="11" s="1"/>
  <c r="AQ182" i="11" a="1"/>
  <c r="AQ182" i="11" s="1"/>
  <c r="AL194" i="11" a="1"/>
  <c r="AL194" i="11" s="1"/>
  <c r="R192" i="11" a="1"/>
  <c r="R192" i="11" s="1"/>
  <c r="AC183" i="11" a="1"/>
  <c r="AC183" i="11" s="1"/>
  <c r="U180" i="11" a="1"/>
  <c r="U180" i="11" s="1"/>
  <c r="X202" i="11" a="1"/>
  <c r="X202" i="11" s="1"/>
  <c r="AB187" i="11" a="1"/>
  <c r="AB187" i="11" s="1"/>
  <c r="AE180" i="11" a="1"/>
  <c r="AE180" i="11" s="1"/>
  <c r="AP208" i="11" a="1"/>
  <c r="AP208" i="11" s="1"/>
  <c r="AO182" i="11" a="1"/>
  <c r="AO182" i="11" s="1"/>
  <c r="AP203" i="11" a="1"/>
  <c r="AP203" i="11" s="1"/>
  <c r="AF181" i="11" a="1"/>
  <c r="AF181" i="11" s="1"/>
  <c r="W179" i="11" a="1"/>
  <c r="W179" i="11" s="1"/>
  <c r="AF208" i="11" a="1"/>
  <c r="AF208" i="11" s="1"/>
  <c r="Z193" i="11" a="1"/>
  <c r="Z193" i="11" s="1"/>
  <c r="AE186" i="11" a="1"/>
  <c r="AE186" i="11" s="1"/>
  <c r="AI213" i="11" a="1"/>
  <c r="AI213" i="11" s="1"/>
  <c r="AB213" i="11" a="1"/>
  <c r="AB213" i="11" s="1"/>
  <c r="Y186" i="11" a="1"/>
  <c r="Y186" i="11" s="1"/>
  <c r="T196" i="11" a="1"/>
  <c r="T196" i="11" s="1"/>
  <c r="R190" i="11" a="1"/>
  <c r="R190" i="11" s="1"/>
  <c r="X189" i="11" a="1"/>
  <c r="X189" i="11" s="1"/>
  <c r="W181" i="11" a="1"/>
  <c r="W181" i="11" s="1"/>
  <c r="AC197" i="11" a="1"/>
  <c r="AC197" i="11" s="1"/>
  <c r="U199" i="11" a="1"/>
  <c r="U199" i="11" s="1"/>
  <c r="AE206" i="11" a="1"/>
  <c r="AE206" i="11" s="1"/>
  <c r="AR198" i="11" a="1"/>
  <c r="AR198" i="11" s="1"/>
  <c r="AS211" i="11" a="1"/>
  <c r="AS211" i="11" s="1"/>
  <c r="AC198" i="11" a="1"/>
  <c r="AC198" i="11" s="1"/>
  <c r="W204" i="11" a="1"/>
  <c r="W204" i="11" s="1"/>
  <c r="L204" i="11" a="1"/>
  <c r="L204" i="11" s="1"/>
  <c r="C31" i="11" s="1"/>
  <c r="S199" i="11" a="1"/>
  <c r="S199" i="11" s="1"/>
  <c r="R186" i="11" a="1"/>
  <c r="R186" i="11" s="1"/>
  <c r="AB180" i="11" a="1"/>
  <c r="AB180" i="11" s="1"/>
  <c r="T187" i="11" a="1"/>
  <c r="T187" i="11" s="1"/>
  <c r="Y203" i="11" a="1"/>
  <c r="Y203" i="11" s="1"/>
  <c r="AP180" i="11" a="1"/>
  <c r="AP180" i="11" s="1"/>
  <c r="V185" i="11" a="1"/>
  <c r="V185" i="11" s="1"/>
  <c r="Z205" i="11" a="1"/>
  <c r="Z205" i="11" s="1"/>
  <c r="AS212" i="11" a="1"/>
  <c r="AS212" i="11" s="1"/>
  <c r="L211" i="11" a="1"/>
  <c r="L211" i="11" s="1"/>
  <c r="C38" i="11" s="1"/>
  <c r="AI202" i="11" a="1"/>
  <c r="AI202" i="11" s="1"/>
  <c r="AS186" i="11" a="1"/>
  <c r="AS186" i="11" s="1"/>
  <c r="AD206" i="11" a="1"/>
  <c r="AD206" i="11" s="1"/>
  <c r="AR194" i="11" a="1"/>
  <c r="AR194" i="11" s="1"/>
  <c r="AR204" i="11" a="1"/>
  <c r="AR204" i="11" s="1"/>
  <c r="X211" i="11" a="1"/>
  <c r="X211" i="11" s="1"/>
  <c r="X181" i="11" a="1"/>
  <c r="X181" i="11" s="1"/>
  <c r="S201" i="11" a="1"/>
  <c r="S201" i="11" s="1"/>
  <c r="AK211" i="11" a="1"/>
  <c r="AK211" i="11" s="1"/>
  <c r="AI201" i="11" a="1"/>
  <c r="AI201" i="11" s="1"/>
  <c r="AK181" i="11" a="1"/>
  <c r="AK181" i="11" s="1"/>
  <c r="AH198" i="11" a="1"/>
  <c r="AH198" i="11" s="1"/>
  <c r="AJ201" i="11" a="1"/>
  <c r="AJ201" i="11" s="1"/>
  <c r="W180" i="11" a="1"/>
  <c r="W180" i="11" s="1"/>
  <c r="AD204" i="11" a="1"/>
  <c r="AD204" i="11" s="1"/>
  <c r="AS213" i="11" a="1"/>
  <c r="AS213" i="11" s="1"/>
  <c r="AH185" i="11" a="1"/>
  <c r="AH185" i="11" s="1"/>
  <c r="AI187" i="11" a="1"/>
  <c r="AI187" i="11" s="1"/>
  <c r="AQ211" i="11" a="1"/>
  <c r="AQ211" i="11" s="1"/>
  <c r="U182" i="11" a="1"/>
  <c r="U182" i="11" s="1"/>
  <c r="AB200" i="11" a="1"/>
  <c r="AB200" i="11" s="1"/>
  <c r="Z195" i="11" a="1"/>
  <c r="Z195" i="11" s="1"/>
  <c r="R212" i="11" a="1"/>
  <c r="R212" i="11" s="1"/>
  <c r="K200" i="11" a="1"/>
  <c r="K200" i="11" s="1"/>
  <c r="B27" i="11" s="1"/>
  <c r="AK189" i="11" a="1"/>
  <c r="AK189" i="11" s="1"/>
  <c r="T213" i="11" a="1"/>
  <c r="T213" i="11" s="1"/>
  <c r="AE196" i="11" a="1"/>
  <c r="AE196" i="11" s="1"/>
  <c r="AQ201" i="11" a="1"/>
  <c r="AQ201" i="11" s="1"/>
  <c r="AN183" i="11" a="1"/>
  <c r="AN183" i="11" s="1"/>
  <c r="Z206" i="11" a="1"/>
  <c r="Z206" i="11" s="1"/>
  <c r="R184" i="11" a="1"/>
  <c r="R184" i="11" s="1"/>
  <c r="AG205" i="11" a="1"/>
  <c r="AG205" i="11" s="1"/>
  <c r="AG207" i="11" a="1"/>
  <c r="AG207" i="11" s="1"/>
  <c r="AS190" i="11" a="1"/>
  <c r="AS190" i="11" s="1"/>
  <c r="L183" i="11" a="1"/>
  <c r="L183" i="11" s="1"/>
  <c r="C10" i="11" s="1"/>
  <c r="AP181" i="11" a="1"/>
  <c r="AP181" i="11" s="1"/>
  <c r="X197" i="11" a="1"/>
  <c r="X197" i="11" s="1"/>
  <c r="AO184" i="11" a="1"/>
  <c r="AO184" i="11" s="1"/>
  <c r="AN191" i="11" a="1"/>
  <c r="AN191" i="11" s="1"/>
  <c r="AP190" i="11" a="1"/>
  <c r="AP190" i="11" s="1"/>
  <c r="AC209" i="11" a="1"/>
  <c r="AC209" i="11" s="1"/>
  <c r="W195" i="11" a="1"/>
  <c r="W195" i="11" s="1"/>
  <c r="W213" i="11" a="1"/>
  <c r="W213" i="11" s="1"/>
  <c r="AP195" i="11" a="1"/>
  <c r="AP195" i="11" s="1"/>
  <c r="W201" i="11" a="1"/>
  <c r="W201" i="11" s="1"/>
  <c r="AG189" i="11" a="1"/>
  <c r="AG189" i="11" s="1"/>
  <c r="Z179" i="11" a="1"/>
  <c r="Z179" i="11" s="1"/>
  <c r="AJ193" i="11" a="1"/>
  <c r="AJ193" i="11" s="1"/>
  <c r="AQ205" i="11" a="1"/>
  <c r="AQ205" i="11" s="1"/>
  <c r="AM184" i="11" a="1"/>
  <c r="AM184" i="11" s="1"/>
  <c r="AH190" i="11" a="1"/>
  <c r="AH190" i="11" s="1"/>
  <c r="AB183" i="11" a="1"/>
  <c r="AB183" i="11" s="1"/>
  <c r="AO191" i="11" a="1"/>
  <c r="AO191" i="11" s="1"/>
  <c r="S200" i="11" a="1"/>
  <c r="S200" i="11" s="1"/>
  <c r="S180" i="11" a="1"/>
  <c r="S180" i="11" s="1"/>
  <c r="X199" i="11" a="1"/>
  <c r="X199" i="11" s="1"/>
  <c r="AC191" i="11" a="1"/>
  <c r="AC191" i="11" s="1"/>
  <c r="S203" i="11" a="1"/>
  <c r="S203" i="11" s="1"/>
  <c r="Z201" i="11" a="1"/>
  <c r="Z201" i="11" s="1"/>
  <c r="AS202" i="11" a="1"/>
  <c r="AS202" i="11" s="1"/>
  <c r="L192" i="11" a="1"/>
  <c r="L192" i="11" s="1"/>
  <c r="C19" i="11" s="1"/>
  <c r="X186" i="11" a="1"/>
  <c r="X186" i="11" s="1"/>
  <c r="AQ209" i="11" a="1"/>
  <c r="AQ209" i="11" s="1"/>
  <c r="AM181" i="11" a="1"/>
  <c r="AM181" i="11" s="1"/>
  <c r="Y198" i="11" a="1"/>
  <c r="Y198" i="11" s="1"/>
  <c r="AG178" i="11" a="1"/>
  <c r="AG178" i="11" s="1"/>
  <c r="AI206" i="11" a="1"/>
  <c r="AI206" i="11" s="1"/>
  <c r="W185" i="11" a="1"/>
  <c r="W185" i="11" s="1"/>
  <c r="Z182" i="11" a="1"/>
  <c r="Z182" i="11" s="1"/>
  <c r="AH179" i="11" a="1"/>
  <c r="AH179" i="11" s="1"/>
  <c r="W196" i="11" a="1"/>
  <c r="W196" i="11" s="1"/>
  <c r="AE185" i="11" a="1"/>
  <c r="AE185" i="11" s="1"/>
  <c r="AD184" i="11" a="1"/>
  <c r="AD184" i="11" s="1"/>
  <c r="AR211" i="11" a="1"/>
  <c r="AR211" i="11" s="1"/>
  <c r="AI181" i="11" a="1"/>
  <c r="AI181" i="11" s="1"/>
  <c r="AK179" i="11" a="1"/>
  <c r="AK179" i="11" s="1"/>
  <c r="AB184" i="11" a="1"/>
  <c r="AB184" i="11" s="1"/>
  <c r="AH186" i="11" a="1"/>
  <c r="AH186" i="11" s="1"/>
  <c r="AC196" i="11" a="1"/>
  <c r="AC196" i="11" s="1"/>
  <c r="Y208" i="11" a="1"/>
  <c r="Y208" i="11" s="1"/>
  <c r="AO203" i="11" a="1"/>
  <c r="AO203" i="11" s="1"/>
  <c r="K191" i="11" a="1"/>
  <c r="K191" i="11" s="1"/>
  <c r="B18" i="11" s="1"/>
  <c r="AP179" i="11" a="1"/>
  <c r="AP179" i="11" s="1"/>
  <c r="AF188" i="11" a="1"/>
  <c r="AF188" i="11" s="1"/>
  <c r="AD203" i="11" a="1"/>
  <c r="AD203" i="11" s="1"/>
  <c r="AQ210" i="11" a="1"/>
  <c r="AQ210" i="11" s="1"/>
  <c r="AA191" i="11" a="1"/>
  <c r="AA191" i="11" s="1"/>
  <c r="AN200" i="11" a="1"/>
  <c r="AN200" i="11" s="1"/>
  <c r="AE187" i="11" a="1"/>
  <c r="AE187" i="11" s="1"/>
  <c r="AI188" i="11" a="1"/>
  <c r="AI188" i="11" s="1"/>
  <c r="AF202" i="11" a="1"/>
  <c r="AF202" i="11" s="1"/>
  <c r="M211" i="11" a="1"/>
  <c r="M211" i="11" s="1"/>
  <c r="D38" i="11" s="1"/>
  <c r="E38" i="11" s="1"/>
  <c r="L193" i="11" a="1"/>
  <c r="L193" i="11" s="1"/>
  <c r="C20" i="11" s="1"/>
  <c r="K192" i="11" a="1"/>
  <c r="K192" i="11" s="1"/>
  <c r="B19" i="11" s="1"/>
  <c r="AB179" i="11" a="1"/>
  <c r="AB179" i="11" s="1"/>
  <c r="AM212" i="11" a="1"/>
  <c r="AM212" i="11" s="1"/>
  <c r="S195" i="11" a="1"/>
  <c r="S195" i="11" s="1"/>
  <c r="S192" i="11" a="1"/>
  <c r="S192" i="11" s="1"/>
  <c r="R206" i="11" a="1"/>
  <c r="R206" i="11" s="1"/>
  <c r="V188" i="11" a="1"/>
  <c r="V188" i="11" s="1"/>
  <c r="V209" i="11" a="1"/>
  <c r="V209" i="11" s="1"/>
  <c r="T189" i="11" a="1"/>
  <c r="T189" i="11" s="1"/>
  <c r="V205" i="11" a="1"/>
  <c r="V205" i="11" s="1"/>
  <c r="AA203" i="11" a="1"/>
  <c r="AA203" i="11" s="1"/>
  <c r="AJ186" i="11" a="1"/>
  <c r="AJ186" i="11" s="1"/>
  <c r="AK192" i="11" a="1"/>
  <c r="AK192" i="11" s="1"/>
  <c r="AE179" i="11" a="1"/>
  <c r="AE179" i="11" s="1"/>
  <c r="Y196" i="11" a="1"/>
  <c r="Y196" i="11" s="1"/>
  <c r="Y202" i="11" a="1"/>
  <c r="Y202" i="11" s="1"/>
  <c r="AM190" i="11" a="1"/>
  <c r="AM190" i="11" s="1"/>
  <c r="AQ198" i="11" a="1"/>
  <c r="AQ198" i="11" s="1"/>
  <c r="V213" i="11" a="1"/>
  <c r="V213" i="11" s="1"/>
  <c r="Y209" i="11" a="1"/>
  <c r="Y209" i="11" s="1"/>
  <c r="AN179" i="11" a="1"/>
  <c r="AN179" i="11" s="1"/>
  <c r="AM203" i="11" a="1"/>
  <c r="AM203" i="11" s="1"/>
  <c r="S210" i="11" a="1"/>
  <c r="S210" i="11" s="1"/>
  <c r="AJ192" i="11" a="1"/>
  <c r="AJ192" i="11" s="1"/>
  <c r="AO193" i="11" a="1"/>
  <c r="AO193" i="11" s="1"/>
  <c r="V186" i="11" a="1"/>
  <c r="V186" i="11" s="1"/>
  <c r="Y183" i="11" a="1"/>
  <c r="Y183" i="11" s="1"/>
  <c r="AK200" i="11" a="1"/>
  <c r="AK200" i="11" s="1"/>
  <c r="K207" i="11" a="1"/>
  <c r="K207" i="11" s="1"/>
  <c r="B34" i="11" s="1"/>
  <c r="L205" i="11" a="1"/>
  <c r="L205" i="11" s="1"/>
  <c r="C32" i="11" s="1"/>
  <c r="W199" i="11" a="1"/>
  <c r="W199" i="11" s="1"/>
  <c r="AO180" i="11" a="1"/>
  <c r="AO180" i="11" s="1"/>
  <c r="AN189" i="11" a="1"/>
  <c r="AN189" i="11" s="1"/>
  <c r="U196" i="11" a="1"/>
  <c r="U196" i="11" s="1"/>
  <c r="AD178" i="11" a="1"/>
  <c r="AD178" i="11" s="1"/>
  <c r="W210" i="11" a="1"/>
  <c r="W210" i="11" s="1"/>
  <c r="AN197" i="11" a="1"/>
  <c r="AN197" i="11" s="1"/>
  <c r="Z204" i="11" a="1"/>
  <c r="Z204" i="11" s="1"/>
  <c r="AR186" i="11" a="1"/>
  <c r="AR186" i="11" s="1"/>
  <c r="AR190" i="11" a="1"/>
  <c r="AR190" i="11" s="1"/>
  <c r="T200" i="11" a="1"/>
  <c r="T200" i="11" s="1"/>
  <c r="AF194" i="11" a="1"/>
  <c r="AF194" i="11" s="1"/>
  <c r="AG213" i="11" a="1"/>
  <c r="AG213" i="11" s="1"/>
  <c r="AK195" i="11" a="1"/>
  <c r="AK195" i="11" s="1"/>
  <c r="AS183" i="11" a="1"/>
  <c r="AS183" i="11" s="1"/>
  <c r="AA212" i="11" a="1"/>
  <c r="AA212" i="11" s="1"/>
  <c r="AH194" i="11" a="1"/>
  <c r="AH194" i="11" s="1"/>
  <c r="AQ204" i="11" a="1"/>
  <c r="AQ204" i="11" s="1"/>
  <c r="AB189" i="11" a="1"/>
  <c r="AB189" i="11" s="1"/>
  <c r="R178" i="11" a="1"/>
  <c r="R178" i="11" s="1"/>
  <c r="AH181" i="11" a="1"/>
  <c r="AH181" i="11" s="1"/>
  <c r="AM208" i="11" a="1"/>
  <c r="AM208" i="11" s="1"/>
  <c r="Y213" i="11" a="1"/>
  <c r="Y213" i="11" s="1"/>
  <c r="AB201" i="11" a="1"/>
  <c r="AB201" i="11" s="1"/>
  <c r="AN181" i="11" a="1"/>
  <c r="AN181" i="11" s="1"/>
  <c r="R210" i="11" a="1"/>
  <c r="R210" i="11" s="1"/>
  <c r="Z208" i="11" a="1"/>
  <c r="Z208" i="11" s="1"/>
  <c r="AA206" i="11" a="1"/>
  <c r="AA206" i="11" s="1"/>
  <c r="AJ195" i="11" a="1"/>
  <c r="AJ195" i="11" s="1"/>
  <c r="T202" i="11" a="1"/>
  <c r="T202" i="11" s="1"/>
  <c r="AH183" i="11" a="1"/>
  <c r="AH183" i="11" s="1"/>
  <c r="AL191" i="11" a="1"/>
  <c r="AL191" i="11" s="1"/>
  <c r="AM186" i="11" a="1"/>
  <c r="AM186" i="11" s="1"/>
  <c r="T178" i="11" a="1"/>
  <c r="T178" i="11" s="1"/>
  <c r="AR206" i="11" a="1"/>
  <c r="AR206" i="11" s="1"/>
  <c r="AJ190" i="11" a="1"/>
  <c r="AJ190" i="11" s="1"/>
  <c r="AP212" i="11" a="1"/>
  <c r="AP212" i="11" s="1"/>
  <c r="AH212" i="11" a="1"/>
  <c r="AH212" i="11" s="1"/>
  <c r="AA196" i="11" a="1"/>
  <c r="AA196" i="11" s="1"/>
  <c r="X185" i="11" a="1"/>
  <c r="X185" i="11" s="1"/>
  <c r="AQ207" i="11" a="1"/>
  <c r="AQ207" i="11" s="1"/>
  <c r="AA201" i="11" a="1"/>
  <c r="AA201" i="11" s="1"/>
  <c r="AR182" i="11" a="1"/>
  <c r="AR182" i="11" s="1"/>
  <c r="T211" i="11" a="1"/>
  <c r="T211" i="11" s="1"/>
  <c r="T207" i="11" a="1"/>
  <c r="T207" i="11" s="1"/>
  <c r="Y192" i="11" a="1"/>
  <c r="Y192" i="11" s="1"/>
  <c r="R181" i="11" a="1"/>
  <c r="R181" i="11" s="1"/>
  <c r="L181" i="11" a="1"/>
  <c r="L181" i="11" s="1"/>
  <c r="C8" i="11" s="1"/>
  <c r="AA178" i="11" a="1"/>
  <c r="AA178" i="11" s="1"/>
  <c r="T194" i="11" a="1"/>
  <c r="T194" i="11" s="1"/>
  <c r="AJ206" i="11" a="1"/>
  <c r="AJ206" i="11" s="1"/>
  <c r="AQ191" i="11" a="1"/>
  <c r="AQ191" i="11" s="1"/>
  <c r="L199" i="11" a="1"/>
  <c r="L199" i="11" s="1"/>
  <c r="C26" i="11" s="1"/>
  <c r="X208" i="11" a="1"/>
  <c r="X208" i="11" s="1"/>
  <c r="AF204" i="11" a="1"/>
  <c r="AF204" i="11" s="1"/>
  <c r="AE195" i="11" a="1"/>
  <c r="AE195" i="11" s="1"/>
  <c r="AM254" i="11" a="1"/>
  <c r="AM254" i="11" s="1"/>
  <c r="AC9" i="14" s="1"/>
  <c r="T285" i="11" a="1"/>
  <c r="T285" i="11" s="1"/>
  <c r="J46" i="14" s="1"/>
  <c r="AG269" i="11" a="1"/>
  <c r="AG269" i="11" s="1"/>
  <c r="W24" i="14" s="1"/>
  <c r="AS258" i="11" a="1"/>
  <c r="AS258" i="11" s="1"/>
  <c r="AI13" i="14" s="1"/>
  <c r="W264" i="11" a="1"/>
  <c r="W264" i="11" s="1"/>
  <c r="M19" i="14" s="1"/>
  <c r="AG272" i="11" a="1"/>
  <c r="AG272" i="11" s="1"/>
  <c r="W27" i="14" s="1"/>
  <c r="L276" i="11" a="1"/>
  <c r="L276" i="11" s="1"/>
  <c r="B37" i="14" s="1"/>
  <c r="A37" i="14" s="1"/>
  <c r="AA268" i="11" a="1"/>
  <c r="AA268" i="11" s="1"/>
  <c r="Q23" i="14" s="1"/>
  <c r="V285" i="11" a="1"/>
  <c r="V285" i="11" s="1"/>
  <c r="L46" i="14" s="1"/>
  <c r="AO268" i="11" a="1"/>
  <c r="AO268" i="11" s="1"/>
  <c r="AE23" i="14" s="1"/>
  <c r="AG270" i="11" a="1"/>
  <c r="AG270" i="11" s="1"/>
  <c r="W25" i="14" s="1"/>
  <c r="AP278" i="11" a="1"/>
  <c r="AP278" i="11" s="1"/>
  <c r="AF39" i="14" s="1"/>
  <c r="T267" i="11" a="1"/>
  <c r="T267" i="11" s="1"/>
  <c r="J22" i="14" s="1"/>
  <c r="AN287" i="11" a="1"/>
  <c r="AN287" i="11" s="1"/>
  <c r="L251" i="11" a="1"/>
  <c r="L251" i="11" s="1"/>
  <c r="B6" i="14" s="1"/>
  <c r="M290" i="11" a="1"/>
  <c r="M290" i="11" s="1"/>
  <c r="Z262" i="11" a="1"/>
  <c r="Z262" i="11" s="1"/>
  <c r="P17" i="14" s="1"/>
  <c r="W259" i="11" a="1"/>
  <c r="W259" i="11" s="1"/>
  <c r="M14" i="14" s="1"/>
  <c r="L268" i="11" a="1"/>
  <c r="L268" i="11" s="1"/>
  <c r="B23" i="14" s="1"/>
  <c r="X254" i="11" a="1"/>
  <c r="X254" i="11" s="1"/>
  <c r="N9" i="14" s="1"/>
  <c r="AQ258" i="11" a="1"/>
  <c r="AQ258" i="11" s="1"/>
  <c r="AG13" i="14" s="1"/>
  <c r="AE263" i="11" a="1"/>
  <c r="AE263" i="11" s="1"/>
  <c r="U18" i="14" s="1"/>
  <c r="T278" i="11" a="1"/>
  <c r="T278" i="11" s="1"/>
  <c r="J39" i="14" s="1"/>
  <c r="AB274" i="11" a="1"/>
  <c r="AB274" i="11" s="1"/>
  <c r="R29" i="14" s="1"/>
  <c r="X251" i="11" a="1"/>
  <c r="X251" i="11" s="1"/>
  <c r="AE191" i="11" a="1"/>
  <c r="AE191" i="11" s="1"/>
  <c r="AF206" i="11" a="1"/>
  <c r="AF206" i="11" s="1"/>
  <c r="AH207" i="11" a="1"/>
  <c r="AH207" i="11" s="1"/>
  <c r="AN178" i="11" a="1"/>
  <c r="AN178" i="11" s="1"/>
  <c r="Y178" i="11" a="1"/>
  <c r="Y178" i="11" s="1"/>
  <c r="AK203" i="11" a="1"/>
  <c r="AK203" i="11" s="1"/>
  <c r="L202" i="11" a="1"/>
  <c r="L202" i="11" s="1"/>
  <c r="C29" i="11" s="1"/>
  <c r="AN205" i="11" a="1"/>
  <c r="AN205" i="11" s="1"/>
  <c r="Y201" i="11" a="1"/>
  <c r="Y201" i="11" s="1"/>
  <c r="AF196" i="11" a="1"/>
  <c r="AF196" i="11" s="1"/>
  <c r="R200" i="11" a="1"/>
  <c r="R200" i="11" s="1"/>
  <c r="AO192" i="11" a="1"/>
  <c r="AO192" i="11" s="1"/>
  <c r="M198" i="11" a="1"/>
  <c r="M198" i="11" s="1"/>
  <c r="D25" i="11" s="1"/>
  <c r="E25" i="11" s="1"/>
  <c r="S187" i="11" a="1"/>
  <c r="S187" i="11" s="1"/>
  <c r="AR181" i="11" a="1"/>
  <c r="AR181" i="11" s="1"/>
  <c r="K188" i="11" a="1"/>
  <c r="K188" i="11" s="1"/>
  <c r="B15" i="11" s="1"/>
  <c r="AC181" i="11" a="1"/>
  <c r="AC181" i="11" s="1"/>
  <c r="Y199" i="11" a="1"/>
  <c r="Y199" i="11" s="1"/>
  <c r="Z190" i="11" a="1"/>
  <c r="Z190" i="11" s="1"/>
  <c r="W200" i="11" a="1"/>
  <c r="W200" i="11" s="1"/>
  <c r="R191" i="11" a="1"/>
  <c r="R191" i="11" s="1"/>
  <c r="Z196" i="11" a="1"/>
  <c r="Z196" i="11" s="1"/>
  <c r="AQ213" i="11" a="1"/>
  <c r="AQ213" i="11" s="1"/>
  <c r="L197" i="11" a="1"/>
  <c r="L197" i="11" s="1"/>
  <c r="C24" i="11" s="1"/>
  <c r="AQ192" i="11" a="1"/>
  <c r="AQ192" i="11" s="1"/>
  <c r="Y188" i="11" a="1"/>
  <c r="Y188" i="11" s="1"/>
  <c r="AP206" i="11" a="1"/>
  <c r="AP206" i="11" s="1"/>
  <c r="T185" i="11" a="1"/>
  <c r="T185" i="11" s="1"/>
  <c r="T282" i="11" a="1"/>
  <c r="T282" i="11" s="1"/>
  <c r="J43" i="14" s="1"/>
  <c r="AC259" i="11" a="1"/>
  <c r="AC259" i="11" s="1"/>
  <c r="S14" i="14" s="1"/>
  <c r="AC279" i="11" a="1"/>
  <c r="AC279" i="11" s="1"/>
  <c r="S40" i="14" s="1"/>
  <c r="Z261" i="11" a="1"/>
  <c r="Z261" i="11" s="1"/>
  <c r="P16" i="14" s="1"/>
  <c r="V281" i="11" a="1"/>
  <c r="V281" i="11" s="1"/>
  <c r="L42" i="14" s="1"/>
  <c r="W291" i="11" a="1"/>
  <c r="W291" i="11" s="1"/>
  <c r="AC272" i="11" a="1"/>
  <c r="AC272" i="11" s="1"/>
  <c r="S27" i="14" s="1"/>
  <c r="K264" i="11" a="1"/>
  <c r="K264" i="11" s="1"/>
  <c r="AF292" i="11" a="1"/>
  <c r="AF292" i="11" s="1"/>
  <c r="AI255" i="11" a="1"/>
  <c r="AI255" i="11" s="1"/>
  <c r="Y10" i="14" s="1"/>
  <c r="T284" i="11" a="1"/>
  <c r="T284" i="11" s="1"/>
  <c r="J45" i="14" s="1"/>
  <c r="AS251" i="11" a="1"/>
  <c r="AS251" i="11" s="1"/>
  <c r="L264" i="11" a="1"/>
  <c r="L264" i="11" s="1"/>
  <c r="B19" i="14" s="1"/>
  <c r="AO273" i="11" a="1"/>
  <c r="AO273" i="11" s="1"/>
  <c r="AE28" i="14" s="1"/>
  <c r="V263" i="11" a="1"/>
  <c r="V263" i="11" s="1"/>
  <c r="L18" i="14" s="1"/>
  <c r="AO282" i="11" a="1"/>
  <c r="AO282" i="11" s="1"/>
  <c r="AE43" i="14" s="1"/>
  <c r="R281" i="11" a="1"/>
  <c r="R281" i="11" s="1"/>
  <c r="H42" i="14" s="1"/>
  <c r="AD290" i="11" a="1"/>
  <c r="AD290" i="11" s="1"/>
  <c r="AE292" i="11" a="1"/>
  <c r="AE292" i="11" s="1"/>
  <c r="K270" i="11" a="1"/>
  <c r="K270" i="11" s="1"/>
  <c r="AP277" i="11" a="1"/>
  <c r="AP277" i="11" s="1"/>
  <c r="AF38" i="14" s="1"/>
  <c r="AP268" i="11" a="1"/>
  <c r="AP268" i="11" s="1"/>
  <c r="AF23" i="14" s="1"/>
  <c r="AS269" i="11" a="1"/>
  <c r="AS269" i="11" s="1"/>
  <c r="AI24" i="14" s="1"/>
  <c r="AH289" i="11" a="1"/>
  <c r="AH289" i="11" s="1"/>
  <c r="AK283" i="11" a="1"/>
  <c r="AK283" i="11" s="1"/>
  <c r="AA44" i="14" s="1"/>
  <c r="U269" i="11" a="1"/>
  <c r="U269" i="11" s="1"/>
  <c r="K24" i="14" s="1"/>
  <c r="AS191" i="11" a="1"/>
  <c r="AS191" i="11" s="1"/>
  <c r="AC208" i="11" a="1"/>
  <c r="AC208" i="11" s="1"/>
  <c r="AF203" i="11" a="1"/>
  <c r="AF203" i="11" s="1"/>
  <c r="AR188" i="11" a="1"/>
  <c r="AR188" i="11" s="1"/>
  <c r="U187" i="11" a="1"/>
  <c r="U187" i="11" s="1"/>
  <c r="AM191" i="11" a="1"/>
  <c r="AM191" i="11" s="1"/>
  <c r="L198" i="11" a="1"/>
  <c r="L198" i="11" s="1"/>
  <c r="C25" i="11" s="1"/>
  <c r="Z200" i="11" a="1"/>
  <c r="Z200" i="11" s="1"/>
  <c r="AM193" i="11" a="1"/>
  <c r="AM193" i="11" s="1"/>
  <c r="M181" i="11" a="1"/>
  <c r="M181" i="11" s="1"/>
  <c r="D8" i="11" s="1"/>
  <c r="E8" i="11" s="1"/>
  <c r="AP189" i="11" a="1"/>
  <c r="AP189" i="11" s="1"/>
  <c r="AJ188" i="11" a="1"/>
  <c r="AJ188" i="11" s="1"/>
  <c r="AF183" i="11" a="1"/>
  <c r="AF183" i="11" s="1"/>
  <c r="AP184" i="11" a="1"/>
  <c r="AP184" i="11" s="1"/>
  <c r="AR197" i="11" a="1"/>
  <c r="AR197" i="11" s="1"/>
  <c r="AF197" i="11" a="1"/>
  <c r="AF197" i="11" s="1"/>
  <c r="AF192" i="11" a="1"/>
  <c r="AF192" i="11" s="1"/>
  <c r="AS194" i="11" a="1"/>
  <c r="AS194" i="11" s="1"/>
  <c r="AM194" i="11" a="1"/>
  <c r="AM194" i="11" s="1"/>
  <c r="AR205" i="11" a="1"/>
  <c r="AR205" i="11" s="1"/>
  <c r="X201" i="11" a="1"/>
  <c r="X201" i="11" s="1"/>
  <c r="AR201" i="11" a="1"/>
  <c r="AR201" i="11" s="1"/>
  <c r="M199" i="11" a="1"/>
  <c r="M199" i="11" s="1"/>
  <c r="D26" i="11" s="1"/>
  <c r="E26" i="11" s="1"/>
  <c r="W190" i="11" a="1"/>
  <c r="W190" i="11" s="1"/>
  <c r="AA188" i="11" a="1"/>
  <c r="AA188" i="11" s="1"/>
  <c r="K196" i="11" a="1"/>
  <c r="K196" i="11" s="1"/>
  <c r="B23" i="11" s="1"/>
  <c r="AC195" i="11" a="1"/>
  <c r="AC195" i="11" s="1"/>
  <c r="AH274" i="11" a="1"/>
  <c r="AH274" i="11" s="1"/>
  <c r="X29" i="14" s="1"/>
  <c r="AF290" i="11" a="1"/>
  <c r="AF290" i="11" s="1"/>
  <c r="AB256" i="11" a="1"/>
  <c r="AB256" i="11" s="1"/>
  <c r="R11" i="14" s="1"/>
  <c r="Y286" i="11" a="1"/>
  <c r="Y286" i="11" s="1"/>
  <c r="O47" i="14" s="1"/>
  <c r="Z258" i="11" a="1"/>
  <c r="Z258" i="11" s="1"/>
  <c r="P13" i="14" s="1"/>
  <c r="S267" i="11" a="1"/>
  <c r="S267" i="11" s="1"/>
  <c r="I22" i="14" s="1"/>
  <c r="AP265" i="11" a="1"/>
  <c r="AP265" i="11" s="1"/>
  <c r="AF20" i="14" s="1"/>
  <c r="AB288" i="11" a="1"/>
  <c r="AB288" i="11" s="1"/>
  <c r="AO292" i="11" a="1"/>
  <c r="AO292" i="11" s="1"/>
  <c r="K287" i="11" a="1"/>
  <c r="K287" i="11" s="1"/>
  <c r="M292" i="11" a="1"/>
  <c r="M292" i="11" s="1"/>
  <c r="K276" i="11" a="1"/>
  <c r="K276" i="11" s="1"/>
  <c r="AQ271" i="11" a="1"/>
  <c r="AQ271" i="11" s="1"/>
  <c r="AG26" i="14" s="1"/>
  <c r="K293" i="11" a="1"/>
  <c r="K293" i="11" s="1"/>
  <c r="AB251" i="11" a="1"/>
  <c r="AB251" i="11" s="1"/>
  <c r="V269" i="11" a="1"/>
  <c r="V269" i="11" s="1"/>
  <c r="L24" i="14" s="1"/>
  <c r="AF271" i="11" a="1"/>
  <c r="AF271" i="11" s="1"/>
  <c r="V26" i="14" s="1"/>
  <c r="S259" i="11" a="1"/>
  <c r="S259" i="11" s="1"/>
  <c r="I14" i="14" s="1"/>
  <c r="AQ253" i="11" a="1"/>
  <c r="AQ253" i="11" s="1"/>
  <c r="AG8" i="14" s="1"/>
  <c r="AM264" i="11" a="1"/>
  <c r="AM264" i="11" s="1"/>
  <c r="AC19" i="14" s="1"/>
  <c r="V280" i="11" a="1"/>
  <c r="V280" i="11" s="1"/>
  <c r="L41" i="14" s="1"/>
  <c r="R259" i="11" a="1"/>
  <c r="R259" i="11" s="1"/>
  <c r="H14" i="14" s="1"/>
  <c r="S258" i="11" a="1"/>
  <c r="S258" i="11" s="1"/>
  <c r="I13" i="14" s="1"/>
  <c r="AH282" i="11" a="1"/>
  <c r="AH282" i="11" s="1"/>
  <c r="X43" i="14" s="1"/>
  <c r="Y255" i="11" a="1"/>
  <c r="Y255" i="11" s="1"/>
  <c r="O10" i="14" s="1"/>
  <c r="T281" i="11" a="1"/>
  <c r="T281" i="11" s="1"/>
  <c r="J42" i="14" s="1"/>
  <c r="AG208" i="11" a="1"/>
  <c r="AG208" i="11" s="1"/>
  <c r="AO210" i="11" a="1"/>
  <c r="AO210" i="11" s="1"/>
  <c r="M213" i="11" a="1"/>
  <c r="M213" i="11" s="1"/>
  <c r="D40" i="11" s="1"/>
  <c r="E40" i="11" s="1"/>
  <c r="U194" i="11" a="1"/>
  <c r="U194" i="11" s="1"/>
  <c r="AF200" i="11" a="1"/>
  <c r="AF200" i="11" s="1"/>
  <c r="AC210" i="11" a="1"/>
  <c r="AC210" i="11" s="1"/>
  <c r="AP192" i="11" a="1"/>
  <c r="AP192" i="11" s="1"/>
  <c r="AS180" i="11" a="1"/>
  <c r="AS180" i="11" s="1"/>
  <c r="U198" i="11" a="1"/>
  <c r="U198" i="11" s="1"/>
  <c r="W178" i="11" a="1"/>
  <c r="W178" i="11" s="1"/>
  <c r="AG201" i="11" a="1"/>
  <c r="AG201" i="11" s="1"/>
  <c r="AF213" i="11" a="1"/>
  <c r="AF213" i="11" s="1"/>
  <c r="AN209" i="11" a="1"/>
  <c r="AN209" i="11" s="1"/>
  <c r="R185" i="11" a="1"/>
  <c r="R185" i="11" s="1"/>
  <c r="T208" i="11" a="1"/>
  <c r="T208" i="11" s="1"/>
  <c r="AG200" i="11" a="1"/>
  <c r="AG200" i="11" s="1"/>
  <c r="AO186" i="11" a="1"/>
  <c r="AO186" i="11" s="1"/>
  <c r="AR184" i="11" a="1"/>
  <c r="AR184" i="11" s="1"/>
  <c r="AK180" i="11" a="1"/>
  <c r="AK180" i="11" s="1"/>
  <c r="AC206" i="11" a="1"/>
  <c r="AC206" i="11" s="1"/>
  <c r="V184" i="11" a="1"/>
  <c r="V184" i="11" s="1"/>
  <c r="AH202" i="11" a="1"/>
  <c r="AH202" i="11" s="1"/>
  <c r="AK201" i="11" a="1"/>
  <c r="AK201" i="11" s="1"/>
  <c r="AH187" i="11" a="1"/>
  <c r="AH187" i="11" s="1"/>
  <c r="Y193" i="11" a="1"/>
  <c r="Y193" i="11" s="1"/>
  <c r="AK197" i="11" a="1"/>
  <c r="AK197" i="11" s="1"/>
  <c r="AA192" i="11" a="1"/>
  <c r="AA192" i="11" s="1"/>
  <c r="S191" i="11" a="1"/>
  <c r="S191" i="11" s="1"/>
  <c r="Y181" i="11" a="1"/>
  <c r="Y181" i="11" s="1"/>
  <c r="K189" i="11" a="1"/>
  <c r="K189" i="11" s="1"/>
  <c r="B16" i="11" s="1"/>
  <c r="AI257" i="11" a="1"/>
  <c r="AI257" i="11" s="1"/>
  <c r="Y12" i="14" s="1"/>
  <c r="S284" i="11" a="1"/>
  <c r="S284" i="11" s="1"/>
  <c r="I45" i="14" s="1"/>
  <c r="AA288" i="11" a="1"/>
  <c r="AA288" i="11" s="1"/>
  <c r="AA264" i="11" a="1"/>
  <c r="AA264" i="11" s="1"/>
  <c r="Q19" i="14" s="1"/>
  <c r="S280" i="11" a="1"/>
  <c r="S280" i="11" s="1"/>
  <c r="I41" i="14" s="1"/>
  <c r="Z256" i="11" a="1"/>
  <c r="Z256" i="11" s="1"/>
  <c r="P11" i="14" s="1"/>
  <c r="AJ253" i="11" a="1"/>
  <c r="AJ253" i="11" s="1"/>
  <c r="Z8" i="14" s="1"/>
  <c r="AF269" i="11" a="1"/>
  <c r="AF269" i="11" s="1"/>
  <c r="V24" i="14" s="1"/>
  <c r="AI283" i="11" a="1"/>
  <c r="AI283" i="11" s="1"/>
  <c r="Y44" i="14" s="1"/>
  <c r="T265" i="11" a="1"/>
  <c r="T265" i="11" s="1"/>
  <c r="J20" i="14" s="1"/>
  <c r="Z255" i="11" a="1"/>
  <c r="Z255" i="11" s="1"/>
  <c r="P10" i="14" s="1"/>
  <c r="R286" i="11" a="1"/>
  <c r="R286" i="11" s="1"/>
  <c r="H47" i="14" s="1"/>
  <c r="AN275" i="11" a="1"/>
  <c r="AN275" i="11" s="1"/>
  <c r="AD36" i="14" s="1"/>
  <c r="L274" i="11" a="1"/>
  <c r="L274" i="11" s="1"/>
  <c r="B29" i="14" s="1"/>
  <c r="T291" i="11" a="1"/>
  <c r="T291" i="11" s="1"/>
  <c r="AI276" i="11" a="1"/>
  <c r="AI276" i="11" s="1"/>
  <c r="Y37" i="14" s="1"/>
  <c r="AB273" i="11" a="1"/>
  <c r="AB273" i="11" s="1"/>
  <c r="R28" i="14" s="1"/>
  <c r="W285" i="11" a="1"/>
  <c r="W285" i="11" s="1"/>
  <c r="M46" i="14" s="1"/>
  <c r="X261" i="11" a="1"/>
  <c r="X261" i="11" s="1"/>
  <c r="N16" i="14" s="1"/>
  <c r="Z252" i="11" a="1"/>
  <c r="Z252" i="11" s="1"/>
  <c r="P7" i="14" s="1"/>
  <c r="S274" i="11" a="1"/>
  <c r="S274" i="11" s="1"/>
  <c r="I29" i="14" s="1"/>
  <c r="AK269" i="11" a="1"/>
  <c r="AK269" i="11" s="1"/>
  <c r="AA24" i="14" s="1"/>
  <c r="Y254" i="11" a="1"/>
  <c r="Y254" i="11" s="1"/>
  <c r="O9" i="14" s="1"/>
  <c r="AD270" i="11" a="1"/>
  <c r="AD270" i="11" s="1"/>
  <c r="T25" i="14" s="1"/>
  <c r="X253" i="11" a="1"/>
  <c r="X253" i="11" s="1"/>
  <c r="N8" i="14" s="1"/>
  <c r="AO257" i="11" a="1"/>
  <c r="AO257" i="11" s="1"/>
  <c r="AE12" i="14" s="1"/>
  <c r="K274" i="11" a="1"/>
  <c r="K274" i="11" s="1"/>
  <c r="AN266" i="11" a="1"/>
  <c r="AN266" i="11" s="1"/>
  <c r="AD21" i="14" s="1"/>
  <c r="AN263" i="11" a="1"/>
  <c r="AN263" i="11" s="1"/>
  <c r="AD18" i="14" s="1"/>
  <c r="U257" i="11" a="1"/>
  <c r="U257" i="11" s="1"/>
  <c r="K12" i="14" s="1"/>
  <c r="Y293" i="11" a="1"/>
  <c r="Y293" i="11" s="1"/>
  <c r="Z281" i="11" a="1"/>
  <c r="Z281" i="11" s="1"/>
  <c r="P42" i="14" s="1"/>
  <c r="W287" i="11" a="1"/>
  <c r="W287" i="11" s="1"/>
  <c r="AP279" i="11" a="1"/>
  <c r="AP279" i="11" s="1"/>
  <c r="AF40" i="14" s="1"/>
  <c r="AE277" i="11" a="1"/>
  <c r="AE277" i="11" s="1"/>
  <c r="U38" i="14" s="1"/>
  <c r="K283" i="11" a="1"/>
  <c r="K283" i="11" s="1"/>
  <c r="S293" i="11" a="1"/>
  <c r="S293" i="11" s="1"/>
  <c r="AN258" i="11" a="1"/>
  <c r="AN258" i="11" s="1"/>
  <c r="AD13" i="14" s="1"/>
  <c r="V262" i="11" a="1"/>
  <c r="V262" i="11" s="1"/>
  <c r="L17" i="14" s="1"/>
  <c r="AO284" i="11" a="1"/>
  <c r="AO284" i="11" s="1"/>
  <c r="AE45" i="14" s="1"/>
  <c r="AQ260" i="11" a="1"/>
  <c r="AQ260" i="11" s="1"/>
  <c r="AG15" i="14" s="1"/>
  <c r="W260" i="11" a="1"/>
  <c r="W260" i="11" s="1"/>
  <c r="M15" i="14" s="1"/>
  <c r="S289" i="11" a="1"/>
  <c r="S289" i="11" s="1"/>
  <c r="Y252" i="11" a="1"/>
  <c r="Y252" i="11" s="1"/>
  <c r="O7" i="14" s="1"/>
  <c r="AL288" i="11" a="1"/>
  <c r="AL288" i="11" s="1"/>
  <c r="AQ286" i="11" a="1"/>
  <c r="AQ286" i="11" s="1"/>
  <c r="AG47" i="14" s="1"/>
  <c r="Z264" i="11" a="1"/>
  <c r="Z264" i="11" s="1"/>
  <c r="P19" i="14" s="1"/>
  <c r="R265" i="11" a="1"/>
  <c r="R265" i="11" s="1"/>
  <c r="H20" i="14" s="1"/>
  <c r="AG292" i="11" a="1"/>
  <c r="AG292" i="11" s="1"/>
  <c r="AR257" i="11" a="1"/>
  <c r="AR257" i="11" s="1"/>
  <c r="AH12" i="14" s="1"/>
  <c r="AG290" i="11" a="1"/>
  <c r="AG290" i="11" s="1"/>
  <c r="W276" i="11" a="1"/>
  <c r="W276" i="11" s="1"/>
  <c r="M37" i="14" s="1"/>
  <c r="AN251" i="11" a="1"/>
  <c r="AN251" i="11" s="1"/>
  <c r="U277" i="11" a="1"/>
  <c r="U277" i="11" s="1"/>
  <c r="K38" i="14" s="1"/>
  <c r="AC281" i="11" a="1"/>
  <c r="AC281" i="11" s="1"/>
  <c r="S42" i="14" s="1"/>
  <c r="AK254" i="11" a="1"/>
  <c r="AK254" i="11" s="1"/>
  <c r="AA9" i="14" s="1"/>
  <c r="L283" i="11" a="1"/>
  <c r="L283" i="11" s="1"/>
  <c r="B44" i="14" s="1"/>
  <c r="A44" i="14" s="1"/>
  <c r="AJ274" i="11" a="1"/>
  <c r="AJ274" i="11" s="1"/>
  <c r="Z29" i="14" s="1"/>
  <c r="AS207" i="11" a="1"/>
  <c r="AS207" i="11" s="1"/>
  <c r="K194" i="11" a="1"/>
  <c r="K194" i="11" s="1"/>
  <c r="B21" i="11" s="1"/>
  <c r="K193" i="11" a="1"/>
  <c r="K193" i="11" s="1"/>
  <c r="B20" i="11" s="1"/>
  <c r="AL186" i="11" a="1"/>
  <c r="AL186" i="11" s="1"/>
  <c r="T269" i="11" a="1"/>
  <c r="T269" i="11" s="1"/>
  <c r="J24" i="14" s="1"/>
  <c r="V212" i="11" a="1"/>
  <c r="V212" i="11" s="1"/>
  <c r="AP210" i="11" a="1"/>
  <c r="AP210" i="11" s="1"/>
  <c r="U251" i="11" a="1"/>
  <c r="U251" i="11" s="1"/>
  <c r="AN210" i="11" a="1"/>
  <c r="AN210" i="11" s="1"/>
  <c r="AA204" i="11" a="1"/>
  <c r="AA204" i="11" s="1"/>
  <c r="AE201" i="11" a="1"/>
  <c r="AE201" i="11" s="1"/>
  <c r="AC190" i="11" a="1"/>
  <c r="AC190" i="11" s="1"/>
  <c r="AB202" i="11" a="1"/>
  <c r="AB202" i="11" s="1"/>
  <c r="AM197" i="11" a="1"/>
  <c r="AM197" i="11" s="1"/>
  <c r="AJ189" i="11" a="1"/>
  <c r="AJ189" i="11" s="1"/>
  <c r="AM179" i="11" a="1"/>
  <c r="AM179" i="11" s="1"/>
  <c r="X204" i="11" a="1"/>
  <c r="X204" i="11" s="1"/>
  <c r="AN180" i="11" a="1"/>
  <c r="AN180" i="11" s="1"/>
  <c r="AQ208" i="11" a="1"/>
  <c r="AQ208" i="11" s="1"/>
  <c r="X207" i="11" a="1"/>
  <c r="X207" i="11" s="1"/>
  <c r="T210" i="11" a="1"/>
  <c r="T210" i="11" s="1"/>
  <c r="AP182" i="11" a="1"/>
  <c r="AP182" i="11" s="1"/>
  <c r="AL183" i="11" a="1"/>
  <c r="AL183" i="11" s="1"/>
  <c r="AS209" i="11" a="1"/>
  <c r="AS209" i="11" s="1"/>
  <c r="AK185" i="11" a="1"/>
  <c r="AK185" i="11" s="1"/>
  <c r="L180" i="11" a="1"/>
  <c r="L180" i="11" s="1"/>
  <c r="C7" i="11" s="1"/>
  <c r="AO183" i="11" a="1"/>
  <c r="AO183" i="11" s="1"/>
  <c r="AD205" i="11" a="1"/>
  <c r="AD205" i="11" s="1"/>
  <c r="AD189" i="11" a="1"/>
  <c r="AD189" i="11" s="1"/>
  <c r="AG199" i="11" a="1"/>
  <c r="AG199" i="11" s="1"/>
  <c r="AJ211" i="11" a="1"/>
  <c r="AJ211" i="11" s="1"/>
  <c r="AE208" i="11" a="1"/>
  <c r="AE208" i="11" s="1"/>
  <c r="AP204" i="11" a="1"/>
  <c r="AP204" i="11" s="1"/>
  <c r="AS208" i="11" a="1"/>
  <c r="AS208" i="11" s="1"/>
  <c r="AA181" i="11" a="1"/>
  <c r="AA181" i="11" s="1"/>
  <c r="AJ182" i="11" a="1"/>
  <c r="AJ182" i="11" s="1"/>
  <c r="AL205" i="11" a="1"/>
  <c r="AL205" i="11" s="1"/>
  <c r="W187" i="11" a="1"/>
  <c r="W187" i="11" s="1"/>
  <c r="AK207" i="11" a="1"/>
  <c r="AK207" i="11" s="1"/>
  <c r="AO206" i="11" a="1"/>
  <c r="AO206" i="11" s="1"/>
  <c r="V192" i="11" a="1"/>
  <c r="V192" i="11" s="1"/>
  <c r="M271" i="11" a="1"/>
  <c r="M271" i="11" s="1"/>
  <c r="C26" i="14" s="1"/>
  <c r="D26" i="14" s="1"/>
  <c r="AB265" i="11" a="1"/>
  <c r="AB265" i="11" s="1"/>
  <c r="R20" i="14" s="1"/>
  <c r="AH273" i="11" a="1"/>
  <c r="AH273" i="11" s="1"/>
  <c r="X28" i="14" s="1"/>
  <c r="AN255" i="11" a="1"/>
  <c r="AN255" i="11" s="1"/>
  <c r="AD10" i="14" s="1"/>
  <c r="R273" i="11" a="1"/>
  <c r="R273" i="11" s="1"/>
  <c r="H28" i="14" s="1"/>
  <c r="AK281" i="11" a="1"/>
  <c r="AK281" i="11" s="1"/>
  <c r="AA42" i="14" s="1"/>
  <c r="M279" i="11" a="1"/>
  <c r="M279" i="11" s="1"/>
  <c r="C40" i="14" s="1"/>
  <c r="D40" i="14" s="1"/>
  <c r="Y256" i="11" a="1"/>
  <c r="Y256" i="11" s="1"/>
  <c r="O11" i="14" s="1"/>
  <c r="K272" i="11" a="1"/>
  <c r="K272" i="11" s="1"/>
  <c r="S273" i="11" a="1"/>
  <c r="S273" i="11" s="1"/>
  <c r="I28" i="14" s="1"/>
  <c r="R256" i="11" a="1"/>
  <c r="R256" i="11" s="1"/>
  <c r="H11" i="14" s="1"/>
  <c r="AO281" i="11" a="1"/>
  <c r="AO281" i="11" s="1"/>
  <c r="AE42" i="14" s="1"/>
  <c r="AC258" i="11" a="1"/>
  <c r="AC258" i="11" s="1"/>
  <c r="S13" i="14" s="1"/>
  <c r="AQ278" i="11" a="1"/>
  <c r="AQ278" i="11" s="1"/>
  <c r="AG39" i="14" s="1"/>
  <c r="AR279" i="11" a="1"/>
  <c r="AR279" i="11" s="1"/>
  <c r="AH40" i="14" s="1"/>
  <c r="W273" i="11" a="1"/>
  <c r="W273" i="11" s="1"/>
  <c r="M28" i="14" s="1"/>
  <c r="U293" i="11" a="1"/>
  <c r="U293" i="11" s="1"/>
  <c r="AI252" i="11" a="1"/>
  <c r="AI252" i="11" s="1"/>
  <c r="Y7" i="14" s="1"/>
  <c r="U280" i="11" a="1"/>
  <c r="U280" i="11" s="1"/>
  <c r="K41" i="14" s="1"/>
  <c r="AN288" i="11" a="1"/>
  <c r="AN288" i="11" s="1"/>
  <c r="AH258" i="11" a="1"/>
  <c r="AH258" i="11" s="1"/>
  <c r="X13" i="14" s="1"/>
  <c r="V292" i="11" a="1"/>
  <c r="V292" i="11" s="1"/>
  <c r="AG264" i="11" a="1"/>
  <c r="AG264" i="11" s="1"/>
  <c r="W19" i="14" s="1"/>
  <c r="AQ283" i="11" a="1"/>
  <c r="AQ283" i="11" s="1"/>
  <c r="AG44" i="14" s="1"/>
  <c r="AR260" i="11" a="1"/>
  <c r="AR260" i="11" s="1"/>
  <c r="AH15" i="14" s="1"/>
  <c r="R291" i="11" a="1"/>
  <c r="R291" i="11" s="1"/>
  <c r="AN289" i="11" a="1"/>
  <c r="AN289" i="11" s="1"/>
  <c r="AG283" i="11" a="1"/>
  <c r="AG283" i="11" s="1"/>
  <c r="W44" i="14" s="1"/>
  <c r="X284" i="11" a="1"/>
  <c r="X284" i="11" s="1"/>
  <c r="N45" i="14" s="1"/>
  <c r="AL268" i="11" a="1"/>
  <c r="AL268" i="11" s="1"/>
  <c r="AB23" i="14" s="1"/>
  <c r="AB289" i="11" a="1"/>
  <c r="AB289" i="11" s="1"/>
  <c r="AI266" i="11" a="1"/>
  <c r="AI266" i="11" s="1"/>
  <c r="Y21" i="14" s="1"/>
  <c r="AF254" i="11" a="1"/>
  <c r="AF254" i="11" s="1"/>
  <c r="V9" i="14" s="1"/>
  <c r="AI289" i="11" a="1"/>
  <c r="AI289" i="11" s="1"/>
  <c r="W292" i="11" a="1"/>
  <c r="W292" i="11" s="1"/>
  <c r="AN257" i="11" a="1"/>
  <c r="AN257" i="11" s="1"/>
  <c r="AD12" i="14" s="1"/>
  <c r="Y265" i="11" a="1"/>
  <c r="Y265" i="11" s="1"/>
  <c r="O20" i="14" s="1"/>
  <c r="AJ289" i="11" a="1"/>
  <c r="AJ289" i="11" s="1"/>
  <c r="AI275" i="11" a="1"/>
  <c r="AI275" i="11" s="1"/>
  <c r="Y36" i="14" s="1"/>
  <c r="W257" i="11" a="1"/>
  <c r="W257" i="11" s="1"/>
  <c r="M12" i="14" s="1"/>
  <c r="AM285" i="11" a="1"/>
  <c r="AM285" i="11" s="1"/>
  <c r="AC46" i="14" s="1"/>
  <c r="M258" i="11" a="1"/>
  <c r="M258" i="11" s="1"/>
  <c r="C13" i="14" s="1"/>
  <c r="D13" i="14" s="1"/>
  <c r="AD262" i="11" a="1"/>
  <c r="AD262" i="11" s="1"/>
  <c r="T17" i="14" s="1"/>
  <c r="AS282" i="11" a="1"/>
  <c r="AS282" i="11" s="1"/>
  <c r="AI43" i="14" s="1"/>
  <c r="AD254" i="11" a="1"/>
  <c r="AD254" i="11" s="1"/>
  <c r="T9" i="14" s="1"/>
  <c r="AO266" i="11" a="1"/>
  <c r="AO266" i="11" s="1"/>
  <c r="AE21" i="14" s="1"/>
  <c r="AE260" i="11" a="1"/>
  <c r="AE260" i="11" s="1"/>
  <c r="U15" i="14" s="1"/>
  <c r="AB257" i="11" a="1"/>
  <c r="AB257" i="11" s="1"/>
  <c r="R12" i="14" s="1"/>
  <c r="AR253" i="11" a="1"/>
  <c r="AR253" i="11" s="1"/>
  <c r="AH8" i="14" s="1"/>
  <c r="L261" i="11" a="1"/>
  <c r="L261" i="11" s="1"/>
  <c r="B16" i="14" s="1"/>
  <c r="AS266" i="11" a="1"/>
  <c r="AS266" i="11" s="1"/>
  <c r="AI21" i="14" s="1"/>
  <c r="AM261" i="11" a="1"/>
  <c r="AM261" i="11" s="1"/>
  <c r="AC16" i="14" s="1"/>
  <c r="AQ190" i="11" a="1"/>
  <c r="AQ190" i="11" s="1"/>
  <c r="AS199" i="11" a="1"/>
  <c r="AS199" i="11" s="1"/>
  <c r="AP209" i="11" a="1"/>
  <c r="AP209" i="11" s="1"/>
  <c r="X198" i="11" a="1"/>
  <c r="X198" i="11" s="1"/>
  <c r="K190" i="11" a="1"/>
  <c r="K190" i="11" s="1"/>
  <c r="B17" i="11" s="1"/>
  <c r="AJ207" i="11" a="1"/>
  <c r="AJ207" i="11" s="1"/>
  <c r="S211" i="11" a="1"/>
  <c r="S211" i="11" s="1"/>
  <c r="AM206" i="11" a="1"/>
  <c r="AM206" i="11" s="1"/>
  <c r="M195" i="11" a="1"/>
  <c r="M195" i="11" s="1"/>
  <c r="D22" i="11" s="1"/>
  <c r="E22" i="11" s="1"/>
  <c r="R180" i="11" a="1"/>
  <c r="R180" i="11" s="1"/>
  <c r="AN203" i="11" a="1"/>
  <c r="AN203" i="11" s="1"/>
  <c r="AF255" i="11" a="1"/>
  <c r="AF255" i="11" s="1"/>
  <c r="V10" i="14" s="1"/>
  <c r="AG262" i="11" a="1"/>
  <c r="AG262" i="11" s="1"/>
  <c r="W17" i="14" s="1"/>
  <c r="AE265" i="11" a="1"/>
  <c r="AE265" i="11" s="1"/>
  <c r="U20" i="14" s="1"/>
  <c r="AE251" i="11" a="1"/>
  <c r="AE251" i="11" s="1"/>
  <c r="V265" i="11" a="1"/>
  <c r="V265" i="11" s="1"/>
  <c r="L20" i="14" s="1"/>
  <c r="AL270" i="11" a="1"/>
  <c r="AL270" i="11" s="1"/>
  <c r="AB25" i="14" s="1"/>
  <c r="AG268" i="11" a="1"/>
  <c r="AG268" i="11" s="1"/>
  <c r="W23" i="14" s="1"/>
  <c r="AP273" i="11" a="1"/>
  <c r="AP273" i="11" s="1"/>
  <c r="AF28" i="14" s="1"/>
  <c r="Z289" i="11" a="1"/>
  <c r="Z289" i="11" s="1"/>
  <c r="AN270" i="11" a="1"/>
  <c r="AN270" i="11" s="1"/>
  <c r="AD25" i="14" s="1"/>
  <c r="R260" i="11" a="1"/>
  <c r="R260" i="11" s="1"/>
  <c r="H15" i="14" s="1"/>
  <c r="M253" i="11" a="1"/>
  <c r="M253" i="11" s="1"/>
  <c r="C8" i="14" s="1"/>
  <c r="D8" i="14" s="1"/>
  <c r="AG260" i="11" a="1"/>
  <c r="AG260" i="11" s="1"/>
  <c r="W15" i="14" s="1"/>
  <c r="AO269" i="11" a="1"/>
  <c r="AO269" i="11" s="1"/>
  <c r="AE24" i="14" s="1"/>
  <c r="AB277" i="11" a="1"/>
  <c r="AB277" i="11" s="1"/>
  <c r="R38" i="14" s="1"/>
  <c r="AP257" i="11" a="1"/>
  <c r="AP257" i="11" s="1"/>
  <c r="AF12" i="14" s="1"/>
  <c r="X282" i="11" a="1"/>
  <c r="X282" i="11" s="1"/>
  <c r="N43" i="14" s="1"/>
  <c r="M268" i="11" a="1"/>
  <c r="M268" i="11" s="1"/>
  <c r="C23" i="14" s="1"/>
  <c r="D23" i="14" s="1"/>
  <c r="AI279" i="11" a="1"/>
  <c r="AI279" i="11" s="1"/>
  <c r="Y40" i="14" s="1"/>
  <c r="AS265" i="11" a="1"/>
  <c r="AS265" i="11" s="1"/>
  <c r="AI20" i="14" s="1"/>
  <c r="AR262" i="11" a="1"/>
  <c r="AR262" i="11" s="1"/>
  <c r="AH17" i="14" s="1"/>
  <c r="AA287" i="11" a="1"/>
  <c r="AA287" i="11" s="1"/>
  <c r="Y283" i="11" a="1"/>
  <c r="Y283" i="11" s="1"/>
  <c r="O44" i="14" s="1"/>
  <c r="Z279" i="11" a="1"/>
  <c r="Z279" i="11" s="1"/>
  <c r="P40" i="14" s="1"/>
  <c r="M293" i="11" a="1"/>
  <c r="M293" i="11" s="1"/>
  <c r="AD269" i="11" a="1"/>
  <c r="AD269" i="11" s="1"/>
  <c r="T24" i="14" s="1"/>
  <c r="AS293" i="11" a="1"/>
  <c r="AS293" i="11" s="1"/>
  <c r="AL256" i="11" a="1"/>
  <c r="AL256" i="11" s="1"/>
  <c r="AB11" i="14" s="1"/>
  <c r="L263" i="11" a="1"/>
  <c r="L263" i="11" s="1"/>
  <c r="B18" i="14" s="1"/>
  <c r="R278" i="11" a="1"/>
  <c r="R278" i="11" s="1"/>
  <c r="H39" i="14" s="1"/>
  <c r="V255" i="11" a="1"/>
  <c r="V255" i="11" s="1"/>
  <c r="L10" i="14" s="1"/>
  <c r="AQ293" i="11" a="1"/>
  <c r="AQ293" i="11" s="1"/>
  <c r="M285" i="11" a="1"/>
  <c r="M285" i="11" s="1"/>
  <c r="C46" i="14" s="1"/>
  <c r="D46" i="14" s="1"/>
  <c r="AE267" i="11" a="1"/>
  <c r="AE267" i="11" s="1"/>
  <c r="U22" i="14" s="1"/>
  <c r="AR291" i="11" a="1"/>
  <c r="AR291" i="11" s="1"/>
  <c r="Y253" i="11" a="1"/>
  <c r="Y253" i="11" s="1"/>
  <c r="O8" i="14" s="1"/>
  <c r="AR266" i="11" a="1"/>
  <c r="AR266" i="11" s="1"/>
  <c r="AH21" i="14" s="1"/>
  <c r="AB270" i="11" a="1"/>
  <c r="AB270" i="11" s="1"/>
  <c r="R25" i="14" s="1"/>
  <c r="R288" i="11" a="1"/>
  <c r="R288" i="11" s="1"/>
  <c r="AH291" i="11" a="1"/>
  <c r="AH291" i="11" s="1"/>
  <c r="AA283" i="11" a="1"/>
  <c r="AA283" i="11" s="1"/>
  <c r="Q44" i="14" s="1"/>
  <c r="AP258" i="11" a="1"/>
  <c r="AP258" i="11" s="1"/>
  <c r="AF13" i="14" s="1"/>
  <c r="M264" i="11" a="1"/>
  <c r="M264" i="11" s="1"/>
  <c r="C19" i="14" s="1"/>
  <c r="D19" i="14" s="1"/>
  <c r="X257" i="11" a="1"/>
  <c r="X257" i="11" s="1"/>
  <c r="N12" i="14" s="1"/>
  <c r="AC257" i="11" a="1"/>
  <c r="AC257" i="11" s="1"/>
  <c r="S12" i="14" s="1"/>
  <c r="AE270" i="11" a="1"/>
  <c r="AE270" i="11" s="1"/>
  <c r="U25" i="14" s="1"/>
  <c r="AR277" i="11" a="1"/>
  <c r="AR277" i="11" s="1"/>
  <c r="AH38" i="14" s="1"/>
  <c r="S282" i="11" a="1"/>
  <c r="S282" i="11" s="1"/>
  <c r="I43" i="14" s="1"/>
  <c r="AC256" i="11" a="1"/>
  <c r="AC256" i="11" s="1"/>
  <c r="S11" i="14" s="1"/>
  <c r="AN277" i="11" a="1"/>
  <c r="AN277" i="11" s="1"/>
  <c r="AD38" i="14" s="1"/>
  <c r="V260" i="11" a="1"/>
  <c r="V260" i="11" s="1"/>
  <c r="L15" i="14" s="1"/>
  <c r="Z260" i="11" a="1"/>
  <c r="Z260" i="11" s="1"/>
  <c r="P15" i="14" s="1"/>
  <c r="AM268" i="11" a="1"/>
  <c r="AM268" i="11" s="1"/>
  <c r="AC23" i="14" s="1"/>
  <c r="AI293" i="11" a="1"/>
  <c r="AI293" i="11" s="1"/>
  <c r="AR274" i="11" a="1"/>
  <c r="AR274" i="11" s="1"/>
  <c r="AH29" i="14" s="1"/>
  <c r="AK261" i="11" a="1"/>
  <c r="AK261" i="11" s="1"/>
  <c r="AA16" i="14" s="1"/>
  <c r="AB268" i="11" a="1"/>
  <c r="AB268" i="11" s="1"/>
  <c r="R23" i="14" s="1"/>
  <c r="V254" i="11" a="1"/>
  <c r="V254" i="11" s="1"/>
  <c r="L9" i="14" s="1"/>
  <c r="AM256" i="11" a="1"/>
  <c r="AM256" i="11" s="1"/>
  <c r="AC11" i="14" s="1"/>
  <c r="AA256" i="11" a="1"/>
  <c r="AA256" i="11" s="1"/>
  <c r="Q11" i="14" s="1"/>
  <c r="AC286" i="11" a="1"/>
  <c r="AC286" i="11" s="1"/>
  <c r="S47" i="14" s="1"/>
  <c r="AG274" i="11" a="1"/>
  <c r="AG274" i="11" s="1"/>
  <c r="W29" i="14" s="1"/>
  <c r="AR255" i="11" a="1"/>
  <c r="AR255" i="11" s="1"/>
  <c r="AH10" i="14" s="1"/>
  <c r="AC285" i="11" a="1"/>
  <c r="AC285" i="11" s="1"/>
  <c r="S46" i="14" s="1"/>
  <c r="V291" i="11" a="1"/>
  <c r="V291" i="11" s="1"/>
  <c r="Z267" i="11" a="1"/>
  <c r="Z267" i="11" s="1"/>
  <c r="P22" i="14" s="1"/>
  <c r="W266" i="11" a="1"/>
  <c r="W266" i="11" s="1"/>
  <c r="M21" i="14" s="1"/>
  <c r="X293" i="11" a="1"/>
  <c r="X293" i="11" s="1"/>
  <c r="AF288" i="11" a="1"/>
  <c r="AF288" i="11" s="1"/>
  <c r="AL275" i="11" a="1"/>
  <c r="AL275" i="11" s="1"/>
  <c r="AB36" i="14" s="1"/>
  <c r="AI272" i="11" a="1"/>
  <c r="AI272" i="11" s="1"/>
  <c r="Y27" i="14" s="1"/>
  <c r="AP293" i="11" a="1"/>
  <c r="AP293" i="11" s="1"/>
  <c r="AF286" i="11" a="1"/>
  <c r="AF286" i="11" s="1"/>
  <c r="V47" i="14" s="1"/>
  <c r="R262" i="11" a="1"/>
  <c r="R262" i="11" s="1"/>
  <c r="H17" i="14" s="1"/>
  <c r="AQ268" i="11" a="1"/>
  <c r="AQ268" i="11" s="1"/>
  <c r="AG23" i="14" s="1"/>
  <c r="AM265" i="11" a="1"/>
  <c r="AM265" i="11" s="1"/>
  <c r="AC20" i="14" s="1"/>
  <c r="AQ288" i="11" a="1"/>
  <c r="AQ288" i="11" s="1"/>
  <c r="AL277" i="11" a="1"/>
  <c r="AL277" i="11" s="1"/>
  <c r="AB38" i="14" s="1"/>
  <c r="AF270" i="11" a="1"/>
  <c r="AF270" i="11" s="1"/>
  <c r="V25" i="14" s="1"/>
  <c r="AK258" i="11" a="1"/>
  <c r="AK258" i="11" s="1"/>
  <c r="AA13" i="14" s="1"/>
  <c r="AJ252" i="11" a="1"/>
  <c r="AJ252" i="11" s="1"/>
  <c r="Z7" i="14" s="1"/>
  <c r="AM274" i="11" a="1"/>
  <c r="AM274" i="11" s="1"/>
  <c r="AC29" i="14" s="1"/>
  <c r="U254" i="11" a="1"/>
  <c r="U254" i="11" s="1"/>
  <c r="K9" i="14" s="1"/>
  <c r="AA290" i="11" a="1"/>
  <c r="AA290" i="11" s="1"/>
  <c r="AI270" i="11" a="1"/>
  <c r="AI270" i="11" s="1"/>
  <c r="Y25" i="14" s="1"/>
  <c r="AF278" i="11" a="1"/>
  <c r="AF278" i="11" s="1"/>
  <c r="V39" i="14" s="1"/>
  <c r="AO285" i="11" a="1"/>
  <c r="AO285" i="11" s="1"/>
  <c r="AE46" i="14" s="1"/>
  <c r="Z263" i="11" a="1"/>
  <c r="Z263" i="11" s="1"/>
  <c r="P18" i="14" s="1"/>
  <c r="AJ255" i="11" a="1"/>
  <c r="AJ255" i="11" s="1"/>
  <c r="Z10" i="14" s="1"/>
  <c r="AG275" i="11" a="1"/>
  <c r="AG275" i="11" s="1"/>
  <c r="W36" i="14" s="1"/>
  <c r="AJ290" i="11" a="1"/>
  <c r="AJ290" i="11" s="1"/>
  <c r="S290" i="11" a="1"/>
  <c r="S290" i="11" s="1"/>
  <c r="AF291" i="11" a="1"/>
  <c r="AF291" i="11" s="1"/>
  <c r="AM291" i="11" a="1"/>
  <c r="AM291" i="11" s="1"/>
  <c r="R276" i="11" a="1"/>
  <c r="R276" i="11" s="1"/>
  <c r="H37" i="14" s="1"/>
  <c r="AG289" i="11" a="1"/>
  <c r="AG289" i="11" s="1"/>
  <c r="K291" i="11" a="1"/>
  <c r="K291" i="11" s="1"/>
  <c r="Y263" i="11" a="1"/>
  <c r="Y263" i="11" s="1"/>
  <c r="O18" i="14" s="1"/>
  <c r="AA291" i="11" a="1"/>
  <c r="AA291" i="11" s="1"/>
  <c r="V251" i="11" a="1"/>
  <c r="V251" i="11" s="1"/>
  <c r="AB279" i="11" a="1"/>
  <c r="AB279" i="11" s="1"/>
  <c r="R40" i="14" s="1"/>
  <c r="AB266" i="11" a="1"/>
  <c r="AB266" i="11" s="1"/>
  <c r="R21" i="14" s="1"/>
  <c r="AC267" i="11" a="1"/>
  <c r="AC267" i="11" s="1"/>
  <c r="S22" i="14" s="1"/>
  <c r="AQ255" i="11" a="1"/>
  <c r="AQ255" i="11" s="1"/>
  <c r="AG10" i="14" s="1"/>
  <c r="AA275" i="11" a="1"/>
  <c r="AA275" i="11" s="1"/>
  <c r="Q36" i="14" s="1"/>
  <c r="T256" i="11" a="1"/>
  <c r="T256" i="11" s="1"/>
  <c r="J11" i="14" s="1"/>
  <c r="W275" i="11" a="1"/>
  <c r="W275" i="11" s="1"/>
  <c r="M36" i="14" s="1"/>
  <c r="T289" i="11" a="1"/>
  <c r="T289" i="11" s="1"/>
  <c r="R258" i="11" a="1"/>
  <c r="R258" i="11" s="1"/>
  <c r="H13" i="14" s="1"/>
  <c r="W274" i="11" a="1"/>
  <c r="W274" i="11" s="1"/>
  <c r="M29" i="14" s="1"/>
  <c r="AG287" i="11" a="1"/>
  <c r="AG287" i="11" s="1"/>
  <c r="AO259" i="11" a="1"/>
  <c r="AO259" i="11" s="1"/>
  <c r="AE14" i="14" s="1"/>
  <c r="AC264" i="11" a="1"/>
  <c r="AC264" i="11" s="1"/>
  <c r="S19" i="14" s="1"/>
  <c r="AD277" i="11" a="1"/>
  <c r="AD277" i="11" s="1"/>
  <c r="T38" i="14" s="1"/>
  <c r="V270" i="11" a="1"/>
  <c r="V270" i="11" s="1"/>
  <c r="L25" i="14" s="1"/>
  <c r="AR263" i="11" a="1"/>
  <c r="AR263" i="11" s="1"/>
  <c r="AH18" i="14" s="1"/>
  <c r="Z272" i="11" a="1"/>
  <c r="Z272" i="11" s="1"/>
  <c r="P27" i="14" s="1"/>
  <c r="AP289" i="11" a="1"/>
  <c r="AP289" i="11" s="1"/>
  <c r="K277" i="11" a="1"/>
  <c r="K277" i="11" s="1"/>
  <c r="W289" i="11" a="1"/>
  <c r="W289" i="11" s="1"/>
  <c r="V273" i="11" a="1"/>
  <c r="V273" i="11" s="1"/>
  <c r="L28" i="14" s="1"/>
  <c r="AP263" i="11" a="1"/>
  <c r="AP263" i="11" s="1"/>
  <c r="AF18" i="14" s="1"/>
  <c r="AR287" i="11" a="1"/>
  <c r="AR287" i="11" s="1"/>
  <c r="AQ285" i="11" a="1"/>
  <c r="AQ285" i="11" s="1"/>
  <c r="AG46" i="14" s="1"/>
  <c r="AM292" i="11" a="1"/>
  <c r="AM292" i="11" s="1"/>
  <c r="AQ287" i="11" a="1"/>
  <c r="AQ287" i="11" s="1"/>
  <c r="AD287" i="11" a="1"/>
  <c r="AD287" i="11" s="1"/>
  <c r="AG263" i="11" a="1"/>
  <c r="AG263" i="11" s="1"/>
  <c r="W18" i="14" s="1"/>
  <c r="U270" i="11" a="1"/>
  <c r="U270" i="11" s="1"/>
  <c r="K25" i="14" s="1"/>
  <c r="S291" i="11" a="1"/>
  <c r="S291" i="11" s="1"/>
  <c r="Y273" i="11" a="1"/>
  <c r="Y273" i="11" s="1"/>
  <c r="O28" i="14" s="1"/>
  <c r="AM293" i="11" a="1"/>
  <c r="AM293" i="11" s="1"/>
  <c r="L275" i="11" a="1"/>
  <c r="L275" i="11" s="1"/>
  <c r="B36" i="14" s="1"/>
  <c r="B33" i="14" s="1"/>
  <c r="AM252" i="11" a="1"/>
  <c r="AM252" i="11" s="1"/>
  <c r="AC7" i="14" s="1"/>
  <c r="AJ279" i="11" a="1"/>
  <c r="AJ279" i="11" s="1"/>
  <c r="Z40" i="14" s="1"/>
  <c r="S283" i="11" a="1"/>
  <c r="S283" i="11" s="1"/>
  <c r="I44" i="14" s="1"/>
  <c r="AC271" i="11" a="1"/>
  <c r="AC271" i="11" s="1"/>
  <c r="S26" i="14" s="1"/>
  <c r="AM269" i="11" a="1"/>
  <c r="AM269" i="11" s="1"/>
  <c r="AC24" i="14" s="1"/>
  <c r="AK252" i="11" a="1"/>
  <c r="AK252" i="11" s="1"/>
  <c r="AA7" i="14" s="1"/>
  <c r="AE268" i="11" a="1"/>
  <c r="AE268" i="11" s="1"/>
  <c r="U23" i="14" s="1"/>
  <c r="AP283" i="11" a="1"/>
  <c r="AP283" i="11" s="1"/>
  <c r="AF44" i="14" s="1"/>
  <c r="X252" i="11" a="1"/>
  <c r="X252" i="11" s="1"/>
  <c r="N7" i="14" s="1"/>
  <c r="AK253" i="11" a="1"/>
  <c r="AK253" i="11" s="1"/>
  <c r="AA8" i="14" s="1"/>
  <c r="T259" i="11" a="1"/>
  <c r="T259" i="11" s="1"/>
  <c r="J14" i="14" s="1"/>
  <c r="AR251" i="11" a="1"/>
  <c r="AR251" i="11" s="1"/>
  <c r="X259" i="11" a="1"/>
  <c r="X259" i="11" s="1"/>
  <c r="N14" i="14" s="1"/>
  <c r="X287" i="11" a="1"/>
  <c r="X287" i="11" s="1"/>
  <c r="X255" i="11" a="1"/>
  <c r="X255" i="11" s="1"/>
  <c r="N10" i="14" s="1"/>
  <c r="Y271" i="11" a="1"/>
  <c r="Y271" i="11" s="1"/>
  <c r="O26" i="14" s="1"/>
  <c r="AJ259" i="11" a="1"/>
  <c r="AJ259" i="11" s="1"/>
  <c r="Z14" i="14" s="1"/>
  <c r="Y272" i="11" a="1"/>
  <c r="Y272" i="11" s="1"/>
  <c r="O27" i="14" s="1"/>
  <c r="AF272" i="11" a="1"/>
  <c r="AF272" i="11" s="1"/>
  <c r="V27" i="14" s="1"/>
  <c r="AB293" i="11" a="1"/>
  <c r="AB293" i="11" s="1"/>
  <c r="M289" i="11" a="1"/>
  <c r="M289" i="11" s="1"/>
  <c r="M281" i="11" a="1"/>
  <c r="M281" i="11" s="1"/>
  <c r="C42" i="14" s="1"/>
  <c r="D42" i="14" s="1"/>
  <c r="AE269" i="11" a="1"/>
  <c r="AE269" i="11" s="1"/>
  <c r="U24" i="14" s="1"/>
  <c r="AR256" i="11" a="1"/>
  <c r="AR256" i="11" s="1"/>
  <c r="AH11" i="14" s="1"/>
  <c r="AS277" i="11" a="1"/>
  <c r="AS277" i="11" s="1"/>
  <c r="AI38" i="14" s="1"/>
  <c r="AQ290" i="11" a="1"/>
  <c r="AQ290" i="11" s="1"/>
  <c r="AS276" i="11" a="1"/>
  <c r="AS276" i="11" s="1"/>
  <c r="AI37" i="14" s="1"/>
  <c r="AL265" i="11" a="1"/>
  <c r="AL265" i="11" s="1"/>
  <c r="AB20" i="14" s="1"/>
  <c r="AJ280" i="11" a="1"/>
  <c r="AJ280" i="11" s="1"/>
  <c r="Z41" i="14" s="1"/>
  <c r="AF261" i="11" a="1"/>
  <c r="AF261" i="11" s="1"/>
  <c r="V16" i="14" s="1"/>
  <c r="L255" i="11" a="1"/>
  <c r="L255" i="11" s="1"/>
  <c r="B10" i="14" s="1"/>
  <c r="AC293" i="11" a="1"/>
  <c r="AC293" i="11" s="1"/>
  <c r="AI269" i="11" a="1"/>
  <c r="AI269" i="11" s="1"/>
  <c r="Y24" i="14" s="1"/>
  <c r="AI260" i="11" a="1"/>
  <c r="AI260" i="11" s="1"/>
  <c r="Y15" i="14" s="1"/>
  <c r="AG278" i="11" a="1"/>
  <c r="AG278" i="11" s="1"/>
  <c r="W39" i="14" s="1"/>
  <c r="AQ269" i="11" a="1"/>
  <c r="AQ269" i="11" s="1"/>
  <c r="AG24" i="14" s="1"/>
  <c r="Z282" i="11" a="1"/>
  <c r="Z282" i="11" s="1"/>
  <c r="P43" i="14" s="1"/>
  <c r="W293" i="11" a="1"/>
  <c r="W293" i="11" s="1"/>
  <c r="M252" i="11" a="1"/>
  <c r="M252" i="11" s="1"/>
  <c r="C7" i="14" s="1"/>
  <c r="D7" i="14" s="1"/>
  <c r="AC254" i="11" a="1"/>
  <c r="AC254" i="11" s="1"/>
  <c r="S9" i="14" s="1"/>
  <c r="AI281" i="11" a="1"/>
  <c r="AI281" i="11" s="1"/>
  <c r="Y42" i="14" s="1"/>
  <c r="AH287" i="11" a="1"/>
  <c r="AH287" i="11" s="1"/>
  <c r="AM275" i="11" a="1"/>
  <c r="AM275" i="11" s="1"/>
  <c r="AC36" i="14" s="1"/>
  <c r="AE272" i="11" a="1"/>
  <c r="AE272" i="11" s="1"/>
  <c r="U27" i="14" s="1"/>
  <c r="AM258" i="11" a="1"/>
  <c r="AM258" i="11" s="1"/>
  <c r="AC13" i="14" s="1"/>
  <c r="R270" i="11" a="1"/>
  <c r="R270" i="11" s="1"/>
  <c r="H25" i="14" s="1"/>
  <c r="AQ289" i="11" a="1"/>
  <c r="AQ289" i="11" s="1"/>
  <c r="AL278" i="11" a="1"/>
  <c r="AL278" i="11" s="1"/>
  <c r="AB39" i="14" s="1"/>
  <c r="W282" i="11" a="1"/>
  <c r="W282" i="11" s="1"/>
  <c r="M43" i="14" s="1"/>
  <c r="Z275" i="11" a="1"/>
  <c r="Z275" i="11" s="1"/>
  <c r="P36" i="14" s="1"/>
  <c r="AH254" i="11" a="1"/>
  <c r="AH254" i="11" s="1"/>
  <c r="X9" i="14" s="1"/>
  <c r="AC262" i="11" a="1"/>
  <c r="AC262" i="11" s="1"/>
  <c r="S17" i="14" s="1"/>
  <c r="AS254" i="11" a="1"/>
  <c r="AS254" i="11" s="1"/>
  <c r="AI9" i="14" s="1"/>
  <c r="S288" i="11" a="1"/>
  <c r="S288" i="11" s="1"/>
  <c r="AH280" i="11" a="1"/>
  <c r="AH280" i="11" s="1"/>
  <c r="X41" i="14" s="1"/>
  <c r="AF283" i="11" a="1"/>
  <c r="AF283" i="11" s="1"/>
  <c r="V44" i="14" s="1"/>
  <c r="AJ273" i="11" a="1"/>
  <c r="AJ273" i="11" s="1"/>
  <c r="Z28" i="14" s="1"/>
  <c r="AO272" i="11" a="1"/>
  <c r="AO272" i="11" s="1"/>
  <c r="AE27" i="14" s="1"/>
  <c r="S286" i="11" a="1"/>
  <c r="S286" i="11" s="1"/>
  <c r="I47" i="14" s="1"/>
  <c r="AO270" i="11" a="1"/>
  <c r="AO270" i="11" s="1"/>
  <c r="AE25" i="14" s="1"/>
  <c r="AG286" i="11" a="1"/>
  <c r="AG286" i="11" s="1"/>
  <c r="W47" i="14" s="1"/>
  <c r="AE256" i="11" a="1"/>
  <c r="AE256" i="11" s="1"/>
  <c r="U11" i="14" s="1"/>
  <c r="AA266" i="11" a="1"/>
  <c r="AA266" i="11" s="1"/>
  <c r="Q21" i="14" s="1"/>
  <c r="AR281" i="11" a="1"/>
  <c r="AR281" i="11" s="1"/>
  <c r="AH42" i="14" s="1"/>
  <c r="AE254" i="11" a="1"/>
  <c r="AE254" i="11" s="1"/>
  <c r="U9" i="14" s="1"/>
  <c r="AB263" i="11" a="1"/>
  <c r="AB263" i="11" s="1"/>
  <c r="R18" i="14" s="1"/>
  <c r="AR265" i="11" a="1"/>
  <c r="AR265" i="11" s="1"/>
  <c r="AH20" i="14" s="1"/>
  <c r="K252" i="11" a="1"/>
  <c r="K252" i="11" s="1"/>
  <c r="U276" i="11" a="1"/>
  <c r="U276" i="11" s="1"/>
  <c r="K37" i="14" s="1"/>
  <c r="AC260" i="11" a="1"/>
  <c r="AC260" i="11" s="1"/>
  <c r="S15" i="14" s="1"/>
  <c r="AB258" i="11" a="1"/>
  <c r="AB258" i="11" s="1"/>
  <c r="R13" i="14" s="1"/>
  <c r="AP286" i="11" a="1"/>
  <c r="AP286" i="11" s="1"/>
  <c r="AF47" i="14" s="1"/>
  <c r="AE281" i="11" a="1"/>
  <c r="AE281" i="11" s="1"/>
  <c r="U42" i="14" s="1"/>
  <c r="AP275" i="11" a="1"/>
  <c r="AP275" i="11" s="1"/>
  <c r="AF36" i="14" s="1"/>
  <c r="M283" i="11" a="1"/>
  <c r="M283" i="11" s="1"/>
  <c r="C44" i="14" s="1"/>
  <c r="D44" i="14" s="1"/>
  <c r="M262" i="11" a="1"/>
  <c r="M262" i="11" s="1"/>
  <c r="C17" i="14" s="1"/>
  <c r="D17" i="14" s="1"/>
  <c r="Y276" i="11" a="1"/>
  <c r="Y276" i="11" s="1"/>
  <c r="O37" i="14" s="1"/>
  <c r="M260" i="11" a="1"/>
  <c r="M260" i="11" s="1"/>
  <c r="C15" i="14" s="1"/>
  <c r="D15" i="14" s="1"/>
  <c r="AN269" i="11" a="1"/>
  <c r="AN269" i="11" s="1"/>
  <c r="AD24" i="14" s="1"/>
  <c r="R251" i="11" a="1"/>
  <c r="R251" i="11" s="1"/>
  <c r="K271" i="11" a="1"/>
  <c r="K271" i="11" s="1"/>
  <c r="AM251" i="11" a="1"/>
  <c r="AM251" i="11" s="1"/>
  <c r="AO256" i="11" a="1"/>
  <c r="AO256" i="11" s="1"/>
  <c r="AE11" i="14" s="1"/>
  <c r="AK262" i="11" a="1"/>
  <c r="AK262" i="11" s="1"/>
  <c r="AA17" i="14" s="1"/>
  <c r="AL253" i="11" a="1"/>
  <c r="AL253" i="11" s="1"/>
  <c r="AB8" i="14" s="1"/>
  <c r="R257" i="11" a="1"/>
  <c r="R257" i="11" s="1"/>
  <c r="H12" i="14" s="1"/>
  <c r="AJ261" i="11" a="1"/>
  <c r="AJ261" i="11" s="1"/>
  <c r="Z16" i="14" s="1"/>
  <c r="S281" i="11" a="1"/>
  <c r="S281" i="11" s="1"/>
  <c r="I42" i="14" s="1"/>
  <c r="K281" i="11" a="1"/>
  <c r="K281" i="11" s="1"/>
  <c r="AJ262" i="11" a="1"/>
  <c r="AJ262" i="11" s="1"/>
  <c r="Z17" i="14" s="1"/>
  <c r="AD259" i="11" a="1"/>
  <c r="AD259" i="11" s="1"/>
  <c r="T14" i="14" s="1"/>
  <c r="S269" i="11" a="1"/>
  <c r="S269" i="11" s="1"/>
  <c r="I24" i="14" s="1"/>
  <c r="AD261" i="11" a="1"/>
  <c r="AD261" i="11" s="1"/>
  <c r="T16" i="14" s="1"/>
  <c r="Y266" i="11" a="1"/>
  <c r="Y266" i="11" s="1"/>
  <c r="O21" i="14" s="1"/>
  <c r="AR259" i="11" a="1"/>
  <c r="AR259" i="11" s="1"/>
  <c r="AH14" i="14" s="1"/>
  <c r="W270" i="11" a="1"/>
  <c r="W270" i="11" s="1"/>
  <c r="M25" i="14" s="1"/>
  <c r="AF289" i="11" a="1"/>
  <c r="AF289" i="11" s="1"/>
  <c r="T287" i="11" a="1"/>
  <c r="T287" i="11" s="1"/>
  <c r="K284" i="11" a="1"/>
  <c r="K284" i="11" s="1"/>
  <c r="K253" i="11" a="1"/>
  <c r="K253" i="11" s="1"/>
  <c r="X265" i="11" a="1"/>
  <c r="X265" i="11" s="1"/>
  <c r="N20" i="14" s="1"/>
  <c r="AM257" i="11" a="1"/>
  <c r="AM257" i="11" s="1"/>
  <c r="AC12" i="14" s="1"/>
  <c r="L286" i="11" a="1"/>
  <c r="L286" i="11" s="1"/>
  <c r="B47" i="14" s="1"/>
  <c r="A47" i="14" s="1"/>
  <c r="AH269" i="11" a="1"/>
  <c r="AH269" i="11" s="1"/>
  <c r="X24" i="14" s="1"/>
  <c r="AN273" i="11" a="1"/>
  <c r="AN273" i="11" s="1"/>
  <c r="AD28" i="14" s="1"/>
  <c r="AG265" i="11" a="1"/>
  <c r="AG265" i="11" s="1"/>
  <c r="W20" i="14" s="1"/>
  <c r="AF257" i="11" a="1"/>
  <c r="AF257" i="11" s="1"/>
  <c r="V12" i="14" s="1"/>
  <c r="AG255" i="11" a="1"/>
  <c r="AG255" i="11" s="1"/>
  <c r="W10" i="14" s="1"/>
  <c r="AF275" i="11" a="1"/>
  <c r="AF275" i="11" s="1"/>
  <c r="V36" i="14" s="1"/>
  <c r="AF293" i="11" a="1"/>
  <c r="AF293" i="11" s="1"/>
  <c r="AH266" i="11" a="1"/>
  <c r="AH266" i="11" s="1"/>
  <c r="X21" i="14" s="1"/>
  <c r="AD285" i="11" a="1"/>
  <c r="AD285" i="11" s="1"/>
  <c r="T46" i="14" s="1"/>
  <c r="AN265" i="11" a="1"/>
  <c r="AN265" i="11" s="1"/>
  <c r="AD20" i="14" s="1"/>
  <c r="K273" i="11" a="1"/>
  <c r="K273" i="11" s="1"/>
  <c r="AA278" i="11" a="1"/>
  <c r="AA278" i="11" s="1"/>
  <c r="Q39" i="14" s="1"/>
  <c r="S285" i="11" a="1"/>
  <c r="S285" i="11" s="1"/>
  <c r="I46" i="14" s="1"/>
  <c r="AO291" i="11" a="1"/>
  <c r="AO291" i="11" s="1"/>
  <c r="AD286" i="11" a="1"/>
  <c r="AD286" i="11" s="1"/>
  <c r="T47" i="14" s="1"/>
  <c r="AD282" i="11" a="1"/>
  <c r="AD282" i="11" s="1"/>
  <c r="T43" i="14" s="1"/>
  <c r="U265" i="11" a="1"/>
  <c r="U265" i="11" s="1"/>
  <c r="K20" i="14" s="1"/>
  <c r="AN292" i="11" a="1"/>
  <c r="AN292" i="11" s="1"/>
  <c r="AQ277" i="11" a="1"/>
  <c r="AQ277" i="11" s="1"/>
  <c r="AG38" i="14" s="1"/>
  <c r="U284" i="11" a="1"/>
  <c r="U284" i="11" s="1"/>
  <c r="K45" i="14" s="1"/>
  <c r="AS260" i="11" a="1"/>
  <c r="AS260" i="11" s="1"/>
  <c r="AI15" i="14" s="1"/>
  <c r="AG261" i="11" a="1"/>
  <c r="AG261" i="11" s="1"/>
  <c r="W16" i="14" s="1"/>
  <c r="AG281" i="11" a="1"/>
  <c r="AG281" i="11" s="1"/>
  <c r="W42" i="14" s="1"/>
  <c r="AN271" i="11" a="1"/>
  <c r="AN271" i="11" s="1"/>
  <c r="AD26" i="14" s="1"/>
  <c r="Y262" i="11" a="1"/>
  <c r="Y262" i="11" s="1"/>
  <c r="O17" i="14" s="1"/>
  <c r="AE271" i="11" a="1"/>
  <c r="AE271" i="11" s="1"/>
  <c r="U26" i="14" s="1"/>
  <c r="AB252" i="11" a="1"/>
  <c r="AB252" i="11" s="1"/>
  <c r="R7" i="14" s="1"/>
  <c r="AC251" i="11" a="1"/>
  <c r="AC251" i="11" s="1"/>
  <c r="AA254" i="11" a="1"/>
  <c r="AA254" i="11" s="1"/>
  <c r="Q9" i="14" s="1"/>
  <c r="U252" i="11" a="1"/>
  <c r="U252" i="11" s="1"/>
  <c r="K7" i="14" s="1"/>
  <c r="M256" i="11" a="1"/>
  <c r="M256" i="11" s="1"/>
  <c r="C11" i="14" s="1"/>
  <c r="D11" i="14" s="1"/>
  <c r="AQ262" i="11" a="1"/>
  <c r="AQ262" i="11" s="1"/>
  <c r="AG17" i="14" s="1"/>
  <c r="AI274" i="11" a="1"/>
  <c r="AI274" i="11" s="1"/>
  <c r="Y29" i="14" s="1"/>
  <c r="L287" i="11" a="1"/>
  <c r="L287" i="11" s="1"/>
  <c r="Y269" i="11" a="1"/>
  <c r="Y269" i="11" s="1"/>
  <c r="O24" i="14" s="1"/>
  <c r="V289" i="11" a="1"/>
  <c r="V289" i="11" s="1"/>
  <c r="AC282" i="11" a="1"/>
  <c r="AC282" i="11" s="1"/>
  <c r="S43" i="14" s="1"/>
  <c r="AD279" i="11" a="1"/>
  <c r="AD279" i="11" s="1"/>
  <c r="T40" i="14" s="1"/>
  <c r="AJ285" i="11" a="1"/>
  <c r="AJ285" i="11" s="1"/>
  <c r="Z46" i="14" s="1"/>
  <c r="L272" i="11" a="1"/>
  <c r="L272" i="11" s="1"/>
  <c r="B27" i="14" s="1"/>
  <c r="W262" i="11" a="1"/>
  <c r="W262" i="11" s="1"/>
  <c r="M17" i="14" s="1"/>
  <c r="U283" i="11" a="1"/>
  <c r="U283" i="11" s="1"/>
  <c r="K44" i="14" s="1"/>
  <c r="AF282" i="11" a="1"/>
  <c r="AF282" i="11" s="1"/>
  <c r="V43" i="14" s="1"/>
  <c r="R293" i="11" a="1"/>
  <c r="R293" i="11" s="1"/>
  <c r="AH286" i="11" a="1"/>
  <c r="AH286" i="11" s="1"/>
  <c r="X47" i="14" s="1"/>
  <c r="AA252" i="11" a="1"/>
  <c r="AA252" i="11" s="1"/>
  <c r="Q7" i="14" s="1"/>
  <c r="AG254" i="11" a="1"/>
  <c r="AG254" i="11" s="1"/>
  <c r="W9" i="14" s="1"/>
  <c r="AO258" i="11" a="1"/>
  <c r="AO258" i="11" s="1"/>
  <c r="AE13" i="14" s="1"/>
  <c r="L279" i="11" a="1"/>
  <c r="L279" i="11" s="1"/>
  <c r="B40" i="14" s="1"/>
  <c r="A40" i="14" s="1"/>
  <c r="AS259" i="11" a="1"/>
  <c r="AS259" i="11" s="1"/>
  <c r="AI14" i="14" s="1"/>
  <c r="K290" i="11" a="1"/>
  <c r="K290" i="11" s="1"/>
  <c r="AM273" i="11" a="1"/>
  <c r="AM273" i="11" s="1"/>
  <c r="AC28" i="14" s="1"/>
  <c r="AM280" i="11" a="1"/>
  <c r="AM280" i="11" s="1"/>
  <c r="AC41" i="14" s="1"/>
  <c r="AF263" i="11" a="1"/>
  <c r="AF263" i="11" s="1"/>
  <c r="V18" i="14" s="1"/>
  <c r="AQ261" i="11" a="1"/>
  <c r="AQ261" i="11" s="1"/>
  <c r="AG16" i="14" s="1"/>
  <c r="AI291" i="11" a="1"/>
  <c r="AI291" i="11" s="1"/>
  <c r="AL272" i="11" a="1"/>
  <c r="AL272" i="11" s="1"/>
  <c r="AB27" i="14" s="1"/>
  <c r="K266" i="11" a="1"/>
  <c r="K266" i="11" s="1"/>
  <c r="R279" i="11" a="1"/>
  <c r="R279" i="11" s="1"/>
  <c r="H40" i="14" s="1"/>
  <c r="AS253" i="11" a="1"/>
  <c r="AS253" i="11" s="1"/>
  <c r="AI8" i="14" s="1"/>
  <c r="AS261" i="11" a="1"/>
  <c r="AS261" i="11" s="1"/>
  <c r="AI16" i="14" s="1"/>
  <c r="T261" i="11" a="1"/>
  <c r="T261" i="11" s="1"/>
  <c r="J16" i="14" s="1"/>
  <c r="AA261" i="11" a="1"/>
  <c r="AA261" i="11" s="1"/>
  <c r="Q16" i="14" s="1"/>
  <c r="AF277" i="11" a="1"/>
  <c r="AF277" i="11" s="1"/>
  <c r="V38" i="14" s="1"/>
  <c r="AM259" i="11" a="1"/>
  <c r="AM259" i="11" s="1"/>
  <c r="AC14" i="14" s="1"/>
  <c r="R285" i="11" a="1"/>
  <c r="R285" i="11" s="1"/>
  <c r="H46" i="14" s="1"/>
  <c r="AM253" i="11" a="1"/>
  <c r="AM253" i="11" s="1"/>
  <c r="AC8" i="14" s="1"/>
  <c r="AM286" i="11" a="1"/>
  <c r="AM286" i="11" s="1"/>
  <c r="AC47" i="14" s="1"/>
  <c r="AM281" i="11" a="1"/>
  <c r="AM281" i="11" s="1"/>
  <c r="AC42" i="14" s="1"/>
  <c r="AJ272" i="11" a="1"/>
  <c r="AJ272" i="11" s="1"/>
  <c r="Z27" i="14" s="1"/>
  <c r="AP260" i="11" a="1"/>
  <c r="AP260" i="11" s="1"/>
  <c r="AF15" i="14" s="1"/>
  <c r="AJ260" i="11" a="1"/>
  <c r="AJ260" i="11" s="1"/>
  <c r="Z15" i="14" s="1"/>
  <c r="AS275" i="11" a="1"/>
  <c r="AS275" i="11" s="1"/>
  <c r="AI36" i="14" s="1"/>
  <c r="AL264" i="11" a="1"/>
  <c r="AL264" i="11" s="1"/>
  <c r="AB19" i="14" s="1"/>
  <c r="AE258" i="11" a="1"/>
  <c r="AE258" i="11" s="1"/>
  <c r="U13" i="14" s="1"/>
  <c r="AN261" i="11" a="1"/>
  <c r="AN261" i="11" s="1"/>
  <c r="AD16" i="14" s="1"/>
  <c r="AK286" i="11" a="1"/>
  <c r="AK286" i="11" s="1"/>
  <c r="AA47" i="14" s="1"/>
  <c r="AE261" i="11" a="1"/>
  <c r="AE261" i="11" s="1"/>
  <c r="U16" i="14" s="1"/>
  <c r="W269" i="11" a="1"/>
  <c r="W269" i="11" s="1"/>
  <c r="M24" i="14" s="1"/>
  <c r="Y289" i="11" a="1"/>
  <c r="Y289" i="11" s="1"/>
  <c r="AL292" i="11" a="1"/>
  <c r="AL292" i="11" s="1"/>
  <c r="L290" i="11" a="1"/>
  <c r="L290" i="11" s="1"/>
  <c r="AD271" i="11" a="1"/>
  <c r="AD271" i="11" s="1"/>
  <c r="T26" i="14" s="1"/>
  <c r="AL280" i="11" a="1"/>
  <c r="AL280" i="11" s="1"/>
  <c r="AB41" i="14" s="1"/>
  <c r="AH265" i="11" a="1"/>
  <c r="AH265" i="11" s="1"/>
  <c r="X20" i="14" s="1"/>
  <c r="X280" i="11" a="1"/>
  <c r="X280" i="11" s="1"/>
  <c r="N41" i="14" s="1"/>
  <c r="AQ254" i="11" a="1"/>
  <c r="AQ254" i="11" s="1"/>
  <c r="AG9" i="14" s="1"/>
  <c r="AS274" i="11" a="1"/>
  <c r="AS274" i="11" s="1"/>
  <c r="AI29" i="14" s="1"/>
  <c r="AE286" i="11" a="1"/>
  <c r="AE286" i="11" s="1"/>
  <c r="U47" i="14" s="1"/>
  <c r="AK265" i="11" a="1"/>
  <c r="AK265" i="11" s="1"/>
  <c r="AA20" i="14" s="1"/>
  <c r="R272" i="11" a="1"/>
  <c r="R272" i="11" s="1"/>
  <c r="H27" i="14" s="1"/>
  <c r="U287" i="11" a="1"/>
  <c r="U287" i="11" s="1"/>
  <c r="W279" i="11" a="1"/>
  <c r="W279" i="11" s="1"/>
  <c r="M40" i="14" s="1"/>
  <c r="T264" i="11" a="1"/>
  <c r="T264" i="11" s="1"/>
  <c r="J19" i="14" s="1"/>
  <c r="Z270" i="11" a="1"/>
  <c r="Z270" i="11" s="1"/>
  <c r="P25" i="14" s="1"/>
  <c r="AF262" i="11" a="1"/>
  <c r="AF262" i="11" s="1"/>
  <c r="V17" i="14" s="1"/>
  <c r="AM277" i="11" a="1"/>
  <c r="AM277" i="11" s="1"/>
  <c r="AC38" i="14" s="1"/>
  <c r="AQ292" i="11" a="1"/>
  <c r="AQ292" i="11" s="1"/>
  <c r="U271" i="11" a="1"/>
  <c r="U271" i="11" s="1"/>
  <c r="K26" i="14" s="1"/>
  <c r="AJ291" i="11" a="1"/>
  <c r="AJ291" i="11" s="1"/>
  <c r="AP259" i="11" a="1"/>
  <c r="AP259" i="11" s="1"/>
  <c r="AF14" i="14" s="1"/>
  <c r="AA292" i="11" a="1"/>
  <c r="AA292" i="11" s="1"/>
  <c r="AI285" i="11" a="1"/>
  <c r="AI285" i="11" s="1"/>
  <c r="Y46" i="14" s="1"/>
  <c r="AK292" i="11" a="1"/>
  <c r="AK292" i="11" s="1"/>
  <c r="AQ276" i="11" a="1"/>
  <c r="AQ276" i="11" s="1"/>
  <c r="AG37" i="14" s="1"/>
  <c r="AP266" i="11" a="1"/>
  <c r="AP266" i="11" s="1"/>
  <c r="AF21" i="14" s="1"/>
  <c r="AK256" i="11" a="1"/>
  <c r="AK256" i="11" s="1"/>
  <c r="AA11" i="14" s="1"/>
  <c r="AS272" i="11" a="1"/>
  <c r="AS272" i="11" s="1"/>
  <c r="AI27" i="14" s="1"/>
  <c r="AD258" i="11" a="1"/>
  <c r="AD258" i="11" s="1"/>
  <c r="T13" i="14" s="1"/>
  <c r="AR276" i="11" a="1"/>
  <c r="AR276" i="11" s="1"/>
  <c r="AH37" i="14" s="1"/>
  <c r="AC292" i="11" a="1"/>
  <c r="AC292" i="11" s="1"/>
  <c r="AK289" i="11" a="1"/>
  <c r="AK289" i="11" s="1"/>
  <c r="T293" i="11" a="1"/>
  <c r="T293" i="11" s="1"/>
  <c r="AO265" i="11" a="1"/>
  <c r="AO265" i="11" s="1"/>
  <c r="AE20" i="14" s="1"/>
  <c r="AD283" i="11" a="1"/>
  <c r="AD283" i="11" s="1"/>
  <c r="T44" i="14" s="1"/>
  <c r="AC291" i="11" a="1"/>
  <c r="AC291" i="11" s="1"/>
  <c r="AB259" i="11" a="1"/>
  <c r="AB259" i="11" s="1"/>
  <c r="R14" i="14" s="1"/>
  <c r="AS292" i="11" a="1"/>
  <c r="AS292" i="11" s="1"/>
  <c r="AO277" i="11" a="1"/>
  <c r="AO277" i="11" s="1"/>
  <c r="AE38" i="14" s="1"/>
  <c r="AE255" i="11" a="1"/>
  <c r="AE255" i="11" s="1"/>
  <c r="U10" i="14" s="1"/>
  <c r="AF287" i="11" a="1"/>
  <c r="AF287" i="11" s="1"/>
  <c r="AD288" i="11" a="1"/>
  <c r="AD288" i="11" s="1"/>
  <c r="AJ251" i="11" a="1"/>
  <c r="AJ251" i="11" s="1"/>
  <c r="AC266" i="11" a="1"/>
  <c r="AC266" i="11" s="1"/>
  <c r="S21" i="14" s="1"/>
  <c r="AF280" i="11" a="1"/>
  <c r="AF280" i="11" s="1"/>
  <c r="V41" i="14" s="1"/>
  <c r="R280" i="11" a="1"/>
  <c r="R280" i="11" s="1"/>
  <c r="H41" i="14" s="1"/>
  <c r="AC288" i="11" a="1"/>
  <c r="AC288" i="11" s="1"/>
  <c r="AC253" i="11" a="1"/>
  <c r="AC253" i="11" s="1"/>
  <c r="S8" i="14" s="1"/>
  <c r="AD275" i="11" a="1"/>
  <c r="AD275" i="11" s="1"/>
  <c r="T36" i="14" s="1"/>
  <c r="AM270" i="11" a="1"/>
  <c r="AM270" i="11" s="1"/>
  <c r="AC25" i="14" s="1"/>
  <c r="Z290" i="11" a="1"/>
  <c r="Z290" i="11" s="1"/>
  <c r="Y277" i="11" a="1"/>
  <c r="Y277" i="11" s="1"/>
  <c r="O38" i="14" s="1"/>
  <c r="AF268" i="11" a="1"/>
  <c r="AF268" i="11" s="1"/>
  <c r="V23" i="14" s="1"/>
  <c r="R264" i="11" a="1"/>
  <c r="R264" i="11" s="1"/>
  <c r="H19" i="14" s="1"/>
  <c r="M282" i="11" a="1"/>
  <c r="M282" i="11" s="1"/>
  <c r="C43" i="14" s="1"/>
  <c r="D43" i="14" s="1"/>
  <c r="AG267" i="11" a="1"/>
  <c r="AG267" i="11" s="1"/>
  <c r="W22" i="14" s="1"/>
  <c r="AJ264" i="11" a="1"/>
  <c r="AJ264" i="11" s="1"/>
  <c r="Z19" i="14" s="1"/>
  <c r="AM267" i="11" a="1"/>
  <c r="AM267" i="11" s="1"/>
  <c r="AC22" i="14" s="1"/>
  <c r="T268" i="11" a="1"/>
  <c r="T268" i="11" s="1"/>
  <c r="J23" i="14" s="1"/>
  <c r="Y290" i="11" a="1"/>
  <c r="Y290" i="11" s="1"/>
  <c r="AH259" i="11" a="1"/>
  <c r="AH259" i="11" s="1"/>
  <c r="X14" i="14" s="1"/>
  <c r="AN290" i="11" a="1"/>
  <c r="AN290" i="11" s="1"/>
  <c r="AL276" i="11" a="1"/>
  <c r="AL276" i="11" s="1"/>
  <c r="AB37" i="14" s="1"/>
  <c r="X288" i="11" a="1"/>
  <c r="X288" i="11" s="1"/>
  <c r="AC274" i="11" a="1"/>
  <c r="AC274" i="11" s="1"/>
  <c r="S29" i="14" s="1"/>
  <c r="AJ265" i="11" a="1"/>
  <c r="AJ265" i="11" s="1"/>
  <c r="Z20" i="14" s="1"/>
  <c r="AI277" i="11" a="1"/>
  <c r="AI277" i="11" s="1"/>
  <c r="Y38" i="14" s="1"/>
  <c r="AE291" i="11" a="1"/>
  <c r="AE291" i="11" s="1"/>
  <c r="AL282" i="11" a="1"/>
  <c r="AL282" i="11" s="1"/>
  <c r="AB43" i="14" s="1"/>
  <c r="U292" i="11" a="1"/>
  <c r="U292" i="11" s="1"/>
  <c r="Z271" i="11" a="1"/>
  <c r="Z271" i="11" s="1"/>
  <c r="P26" i="14" s="1"/>
  <c r="AR268" i="11" a="1"/>
  <c r="AR268" i="11" s="1"/>
  <c r="AH23" i="14" s="1"/>
  <c r="AA272" i="11" a="1"/>
  <c r="AA272" i="11" s="1"/>
  <c r="Q27" i="14" s="1"/>
  <c r="U256" i="11" a="1"/>
  <c r="U256" i="11" s="1"/>
  <c r="K11" i="14" s="1"/>
  <c r="W280" i="11" a="1"/>
  <c r="W280" i="11" s="1"/>
  <c r="M41" i="14" s="1"/>
  <c r="Y291" i="11" a="1"/>
  <c r="Y291" i="11" s="1"/>
  <c r="AH252" i="11" a="1"/>
  <c r="AH252" i="11" s="1"/>
  <c r="X7" i="14" s="1"/>
  <c r="W251" i="11" a="1"/>
  <c r="W251" i="11" s="1"/>
  <c r="AQ263" i="11" a="1"/>
  <c r="AQ263" i="11" s="1"/>
  <c r="AG18" i="14" s="1"/>
  <c r="V258" i="11" a="1"/>
  <c r="V258" i="11" s="1"/>
  <c r="L13" i="14" s="1"/>
  <c r="L293" i="11" a="1"/>
  <c r="L293" i="11" s="1"/>
  <c r="AP253" i="11" a="1"/>
  <c r="AP253" i="11" s="1"/>
  <c r="AF8" i="14" s="1"/>
  <c r="M251" i="11" a="1"/>
  <c r="M251" i="11" s="1"/>
  <c r="C6" i="14" s="1"/>
  <c r="D6" i="14" s="1"/>
  <c r="AO279" i="11" a="1"/>
  <c r="AO279" i="11" s="1"/>
  <c r="AE40" i="14" s="1"/>
  <c r="AQ251" i="11" a="1"/>
  <c r="AQ251" i="11" s="1"/>
  <c r="AG251" i="11" a="1"/>
  <c r="AG251" i="11" s="1"/>
  <c r="L270" i="11" a="1"/>
  <c r="L270" i="11" s="1"/>
  <c r="B25" i="14" s="1"/>
  <c r="AO252" i="11" a="1"/>
  <c r="AO252" i="11" s="1"/>
  <c r="AE7" i="14" s="1"/>
  <c r="V271" i="11" a="1"/>
  <c r="V271" i="11" s="1"/>
  <c r="L26" i="14" s="1"/>
  <c r="AO271" i="11" a="1"/>
  <c r="AO271" i="11" s="1"/>
  <c r="AE26" i="14" s="1"/>
  <c r="AP254" i="11" a="1"/>
  <c r="AP254" i="11" s="1"/>
  <c r="AF9" i="14" s="1"/>
  <c r="W283" i="11" a="1"/>
  <c r="W283" i="11" s="1"/>
  <c r="M44" i="14" s="1"/>
  <c r="T276" i="11" a="1"/>
  <c r="T276" i="11" s="1"/>
  <c r="J37" i="14" s="1"/>
  <c r="AR254" i="11" a="1"/>
  <c r="AR254" i="11" s="1"/>
  <c r="AH9" i="14" s="1"/>
  <c r="AD292" i="11" a="1"/>
  <c r="AD292" i="11" s="1"/>
  <c r="AR293" i="11" a="1"/>
  <c r="AR293" i="11" s="1"/>
  <c r="AN283" i="11" a="1"/>
  <c r="AN283" i="11" s="1"/>
  <c r="AD44" i="14" s="1"/>
  <c r="AS273" i="11" a="1"/>
  <c r="AS273" i="11" s="1"/>
  <c r="AI28" i="14" s="1"/>
  <c r="M277" i="11" a="1"/>
  <c r="M277" i="11" s="1"/>
  <c r="C38" i="14" s="1"/>
  <c r="D38" i="14" s="1"/>
  <c r="Z269" i="11" a="1"/>
  <c r="Z269" i="11" s="1"/>
  <c r="P24" i="14" s="1"/>
  <c r="AK282" i="11" a="1"/>
  <c r="AK282" i="11" s="1"/>
  <c r="AA43" i="14" s="1"/>
  <c r="L281" i="11" a="1"/>
  <c r="L281" i="11" s="1"/>
  <c r="B42" i="14" s="1"/>
  <c r="A42" i="14" s="1"/>
  <c r="AC278" i="11" a="1"/>
  <c r="AC278" i="11" s="1"/>
  <c r="S39" i="14" s="1"/>
  <c r="Y288" i="11" a="1"/>
  <c r="Y288" i="11" s="1"/>
  <c r="W263" i="11" a="1"/>
  <c r="W263" i="11" s="1"/>
  <c r="M18" i="14" s="1"/>
  <c r="AP262" i="11" a="1"/>
  <c r="AP262" i="11" s="1"/>
  <c r="AF17" i="14" s="1"/>
  <c r="Z288" i="11" a="1"/>
  <c r="Z288" i="11" s="1"/>
  <c r="K288" i="11" a="1"/>
  <c r="K288" i="11" s="1"/>
  <c r="AO254" i="11" a="1"/>
  <c r="AO254" i="11" s="1"/>
  <c r="AE9" i="14" s="1"/>
  <c r="AL252" i="11" a="1"/>
  <c r="AL252" i="11" s="1"/>
  <c r="AB7" i="14" s="1"/>
  <c r="Z287" i="11" a="1"/>
  <c r="Z287" i="11" s="1"/>
  <c r="AA263" i="11" a="1"/>
  <c r="AA263" i="11" s="1"/>
  <c r="Q18" i="14" s="1"/>
  <c r="AO264" i="11" a="1"/>
  <c r="AO264" i="11" s="1"/>
  <c r="AE19" i="14" s="1"/>
  <c r="T271" i="11" a="1"/>
  <c r="T271" i="11" s="1"/>
  <c r="J26" i="14" s="1"/>
  <c r="AG288" i="11" a="1"/>
  <c r="AG288" i="11" s="1"/>
  <c r="AS288" i="11" a="1"/>
  <c r="AS288" i="11" s="1"/>
  <c r="AK271" i="11" a="1"/>
  <c r="AK271" i="11" s="1"/>
  <c r="AA26" i="14" s="1"/>
  <c r="AK278" i="11" a="1"/>
  <c r="AK278" i="11" s="1"/>
  <c r="AA39" i="14" s="1"/>
  <c r="AL258" i="11" a="1"/>
  <c r="AL258" i="11" s="1"/>
  <c r="AB13" i="14" s="1"/>
  <c r="AB281" i="11" a="1"/>
  <c r="AB281" i="11" s="1"/>
  <c r="R42" i="14" s="1"/>
  <c r="AN274" i="11" a="1"/>
  <c r="AN274" i="11" s="1"/>
  <c r="AD29" i="14" s="1"/>
  <c r="K280" i="11" a="1"/>
  <c r="K280" i="11" s="1"/>
  <c r="AM282" i="11" a="1"/>
  <c r="AM282" i="11" s="1"/>
  <c r="AC43" i="14" s="1"/>
  <c r="Z254" i="11" a="1"/>
  <c r="Z254" i="11" s="1"/>
  <c r="P9" i="14" s="1"/>
  <c r="AK264" i="11" a="1"/>
  <c r="AK264" i="11" s="1"/>
  <c r="AA19" i="14" s="1"/>
  <c r="T272" i="11" a="1"/>
  <c r="T272" i="11" s="1"/>
  <c r="J27" i="14" s="1"/>
  <c r="AL287" i="11" a="1"/>
  <c r="AL287" i="11" s="1"/>
  <c r="AD266" i="11" a="1"/>
  <c r="AD266" i="11" s="1"/>
  <c r="T21" i="14" s="1"/>
  <c r="AS281" i="11" a="1"/>
  <c r="AS281" i="11" s="1"/>
  <c r="AI42" i="14" s="1"/>
  <c r="M276" i="11" a="1"/>
  <c r="M276" i="11" s="1"/>
  <c r="C37" i="14" s="1"/>
  <c r="D37" i="14" s="1"/>
  <c r="AA259" i="11" a="1"/>
  <c r="AA259" i="11" s="1"/>
  <c r="Q14" i="14" s="1"/>
  <c r="L256" i="11" a="1"/>
  <c r="L256" i="11" s="1"/>
  <c r="B11" i="14" s="1"/>
  <c r="AD267" i="11" a="1"/>
  <c r="AD267" i="11" s="1"/>
  <c r="T22" i="14" s="1"/>
  <c r="AC263" i="11" a="1"/>
  <c r="AC263" i="11" s="1"/>
  <c r="S18" i="14" s="1"/>
  <c r="AF267" i="11" a="1"/>
  <c r="AF267" i="11" s="1"/>
  <c r="V22" i="14" s="1"/>
  <c r="R271" i="11" a="1"/>
  <c r="R271" i="11" s="1"/>
  <c r="H26" i="14" s="1"/>
  <c r="V288" i="11" a="1"/>
  <c r="V288" i="11" s="1"/>
  <c r="Z284" i="11" a="1"/>
  <c r="Z284" i="11" s="1"/>
  <c r="P45" i="14" s="1"/>
  <c r="S255" i="11" a="1"/>
  <c r="S255" i="11" s="1"/>
  <c r="I10" i="14" s="1"/>
  <c r="U274" i="11" a="1"/>
  <c r="U274" i="11" s="1"/>
  <c r="K29" i="14" s="1"/>
  <c r="L280" i="11" a="1"/>
  <c r="L280" i="11" s="1"/>
  <c r="B41" i="14" s="1"/>
  <c r="A41" i="14" s="1"/>
  <c r="AK260" i="11" a="1"/>
  <c r="AK260" i="11" s="1"/>
  <c r="AA15" i="14" s="1"/>
  <c r="K259" i="11" a="1"/>
  <c r="K259" i="11" s="1"/>
  <c r="AQ291" i="11" a="1"/>
  <c r="AQ291" i="11" s="1"/>
  <c r="Z285" i="11" a="1"/>
  <c r="Z285" i="11" s="1"/>
  <c r="P46" i="14" s="1"/>
  <c r="AG257" i="11" a="1"/>
  <c r="AG257" i="11" s="1"/>
  <c r="W12" i="14" s="1"/>
  <c r="AB253" i="11" a="1"/>
  <c r="AB253" i="11" s="1"/>
  <c r="R8" i="14" s="1"/>
  <c r="AC287" i="11" a="1"/>
  <c r="AC287" i="11" s="1"/>
  <c r="AJ293" i="11" a="1"/>
  <c r="AJ293" i="11" s="1"/>
  <c r="AI267" i="11" a="1"/>
  <c r="AI267" i="11" s="1"/>
  <c r="Y22" i="14" s="1"/>
  <c r="AR267" i="11" a="1"/>
  <c r="AR267" i="11" s="1"/>
  <c r="AH22" i="14" s="1"/>
  <c r="AF260" i="11" a="1"/>
  <c r="AF260" i="11" s="1"/>
  <c r="V15" i="14" s="1"/>
  <c r="AJ269" i="11" a="1"/>
  <c r="AJ269" i="11" s="1"/>
  <c r="Z24" i="14" s="1"/>
  <c r="U278" i="11" a="1"/>
  <c r="U278" i="11" s="1"/>
  <c r="K39" i="14" s="1"/>
  <c r="W252" i="11" a="1"/>
  <c r="W252" i="11" s="1"/>
  <c r="M7" i="14" s="1"/>
  <c r="AB290" i="11" a="1"/>
  <c r="AB290" i="11" s="1"/>
  <c r="AF253" i="11" a="1"/>
  <c r="AF253" i="11" s="1"/>
  <c r="V8" i="14" s="1"/>
  <c r="AR283" i="11" a="1"/>
  <c r="AR283" i="11" s="1"/>
  <c r="AH44" i="14" s="1"/>
  <c r="AA277" i="11" a="1"/>
  <c r="AA277" i="11" s="1"/>
  <c r="Q38" i="14" s="1"/>
  <c r="L266" i="11" a="1"/>
  <c r="L266" i="11" s="1"/>
  <c r="B21" i="14" s="1"/>
  <c r="X276" i="11" a="1"/>
  <c r="X276" i="11" s="1"/>
  <c r="N37" i="14" s="1"/>
  <c r="T286" i="11" a="1"/>
  <c r="T286" i="11" s="1"/>
  <c r="J47" i="14" s="1"/>
  <c r="AD268" i="11" a="1"/>
  <c r="AD268" i="11" s="1"/>
  <c r="T23" i="14" s="1"/>
  <c r="AS278" i="11" a="1"/>
  <c r="AS278" i="11" s="1"/>
  <c r="AI39" i="14" s="1"/>
  <c r="Y285" i="11" a="1"/>
  <c r="Y285" i="11" s="1"/>
  <c r="O46" i="14" s="1"/>
  <c r="AB284" i="11" a="1"/>
  <c r="AB284" i="11" s="1"/>
  <c r="R45" i="14" s="1"/>
  <c r="U255" i="11" a="1"/>
  <c r="U255" i="11" s="1"/>
  <c r="K10" i="14" s="1"/>
  <c r="AC280" i="11" a="1"/>
  <c r="AC280" i="11" s="1"/>
  <c r="S41" i="14" s="1"/>
  <c r="AH251" i="11" a="1"/>
  <c r="AH251" i="11" s="1"/>
  <c r="AN256" i="11" a="1"/>
  <c r="AN256" i="11" s="1"/>
  <c r="AD11" i="14" s="1"/>
  <c r="S251" i="11" a="1"/>
  <c r="S251" i="11" s="1"/>
  <c r="V290" i="11" a="1"/>
  <c r="V290" i="11" s="1"/>
  <c r="AR261" i="11" a="1"/>
  <c r="AR261" i="11" s="1"/>
  <c r="AH16" i="14" s="1"/>
  <c r="M286" i="11" a="1"/>
  <c r="M286" i="11" s="1"/>
  <c r="C47" i="14" s="1"/>
  <c r="D47" i="14" s="1"/>
  <c r="Y287" i="11" a="1"/>
  <c r="Y287" i="11" s="1"/>
  <c r="X260" i="11" a="1"/>
  <c r="X260" i="11" s="1"/>
  <c r="N15" i="14" s="1"/>
  <c r="AO278" i="11" a="1"/>
  <c r="AO278" i="11" s="1"/>
  <c r="AE39" i="14" s="1"/>
  <c r="AP251" i="11" a="1"/>
  <c r="AP251" i="11" s="1"/>
  <c r="AQ279" i="11" a="1"/>
  <c r="AQ279" i="11" s="1"/>
  <c r="AG40" i="14" s="1"/>
  <c r="K289" i="11" a="1"/>
  <c r="K289" i="11" s="1"/>
  <c r="Y270" i="11" a="1"/>
  <c r="Y270" i="11" s="1"/>
  <c r="O25" i="14" s="1"/>
  <c r="AI292" i="11" a="1"/>
  <c r="AI292" i="11" s="1"/>
  <c r="AH277" i="11" a="1"/>
  <c r="AH277" i="11" s="1"/>
  <c r="X38" i="14" s="1"/>
  <c r="AS287" i="11" a="1"/>
  <c r="AS287" i="11" s="1"/>
  <c r="AL274" i="11" a="1"/>
  <c r="AL274" i="11" s="1"/>
  <c r="AB29" i="14" s="1"/>
  <c r="AJ275" i="11" a="1"/>
  <c r="AJ275" i="11" s="1"/>
  <c r="Z36" i="14" s="1"/>
  <c r="S277" i="11" a="1"/>
  <c r="S277" i="11" s="1"/>
  <c r="I38" i="14" s="1"/>
  <c r="AP256" i="11" a="1"/>
  <c r="AP256" i="11" s="1"/>
  <c r="AF11" i="14" s="1"/>
  <c r="AK267" i="11" a="1"/>
  <c r="AK267" i="11" s="1"/>
  <c r="AA22" i="14" s="1"/>
  <c r="Y261" i="11" a="1"/>
  <c r="Y261" i="11" s="1"/>
  <c r="O16" i="14" s="1"/>
  <c r="AO290" i="11" a="1"/>
  <c r="AO290" i="11" s="1"/>
  <c r="L260" i="11" a="1"/>
  <c r="L260" i="11" s="1"/>
  <c r="B15" i="14" s="1"/>
  <c r="AP261" i="11" a="1"/>
  <c r="AP261" i="11" s="1"/>
  <c r="AF16" i="14" s="1"/>
  <c r="Z276" i="11" a="1"/>
  <c r="Z276" i="11" s="1"/>
  <c r="P37" i="14" s="1"/>
  <c r="T292" i="11" a="1"/>
  <c r="T292" i="11" s="1"/>
  <c r="L277" i="11" a="1"/>
  <c r="L277" i="11" s="1"/>
  <c r="B38" i="14" s="1"/>
  <c r="A38" i="14" s="1"/>
  <c r="AR290" i="11" a="1"/>
  <c r="AR290" i="11" s="1"/>
  <c r="M291" i="11" a="1"/>
  <c r="M291" i="11" s="1"/>
  <c r="AK273" i="11" a="1"/>
  <c r="AK273" i="11" s="1"/>
  <c r="AA28" i="14" s="1"/>
  <c r="AA267" i="11" a="1"/>
  <c r="AA267" i="11" s="1"/>
  <c r="Q22" i="14" s="1"/>
  <c r="T288" i="11" a="1"/>
  <c r="T288" i="11" s="1"/>
  <c r="X264" i="11" a="1"/>
  <c r="X264" i="11" s="1"/>
  <c r="N19" i="14" s="1"/>
  <c r="AA293" i="11" a="1"/>
  <c r="AA293" i="11" s="1"/>
  <c r="AB282" i="11" a="1"/>
  <c r="AB282" i="11" s="1"/>
  <c r="R43" i="14" s="1"/>
  <c r="Y258" i="11" a="1"/>
  <c r="Y258" i="11" s="1"/>
  <c r="O13" i="14" s="1"/>
  <c r="AO255" i="11" a="1"/>
  <c r="AO255" i="11" s="1"/>
  <c r="AE10" i="14" s="1"/>
  <c r="AH261" i="11" a="1"/>
  <c r="AH261" i="11" s="1"/>
  <c r="X16" i="14" s="1"/>
  <c r="W290" i="11" a="1"/>
  <c r="W290" i="11" s="1"/>
  <c r="AI261" i="11" a="1"/>
  <c r="AI261" i="11" s="1"/>
  <c r="Y16" i="14" s="1"/>
  <c r="AO288" i="11" a="1"/>
  <c r="AO288" i="11" s="1"/>
  <c r="AH272" i="11" a="1"/>
  <c r="AH272" i="11" s="1"/>
  <c r="X27" i="14" s="1"/>
  <c r="AB280" i="11" a="1"/>
  <c r="AB280" i="11" s="1"/>
  <c r="R41" i="14" s="1"/>
  <c r="AL266" i="11" a="1"/>
  <c r="AL266" i="11" s="1"/>
  <c r="AB21" i="14" s="1"/>
  <c r="AG266" i="11" a="1"/>
  <c r="AG266" i="11" s="1"/>
  <c r="W21" i="14" s="1"/>
  <c r="L282" i="11" a="1"/>
  <c r="L282" i="11" s="1"/>
  <c r="B43" i="14" s="1"/>
  <c r="A43" i="14" s="1"/>
  <c r="AA281" i="11" a="1"/>
  <c r="AA281" i="11" s="1"/>
  <c r="Q42" i="14" s="1"/>
  <c r="AG280" i="11" a="1"/>
  <c r="AG280" i="11" s="1"/>
  <c r="W41" i="14" s="1"/>
  <c r="AL291" i="11" a="1"/>
  <c r="AL291" i="11" s="1"/>
  <c r="AA274" i="11" a="1"/>
  <c r="AA274" i="11" s="1"/>
  <c r="Q29" i="14" s="1"/>
  <c r="AO260" i="11" a="1"/>
  <c r="AO260" i="11" s="1"/>
  <c r="AE15" i="14" s="1"/>
  <c r="AE284" i="11" a="1"/>
  <c r="AE284" i="11" s="1"/>
  <c r="U45" i="14" s="1"/>
  <c r="AL273" i="11" a="1"/>
  <c r="AL273" i="11" s="1"/>
  <c r="AB28" i="14" s="1"/>
  <c r="K254" i="11" a="1"/>
  <c r="K254" i="11" s="1"/>
  <c r="AL259" i="11" a="1"/>
  <c r="AL259" i="11" s="1"/>
  <c r="AB14" i="14" s="1"/>
  <c r="L257" i="11" a="1"/>
  <c r="L257" i="11" s="1"/>
  <c r="B12" i="14" s="1"/>
  <c r="V278" i="11" a="1"/>
  <c r="V278" i="11" s="1"/>
  <c r="L39" i="14" s="1"/>
  <c r="T270" i="11" a="1"/>
  <c r="T270" i="11" s="1"/>
  <c r="J25" i="14" s="1"/>
  <c r="AK280" i="11" a="1"/>
  <c r="AK280" i="11" s="1"/>
  <c r="AA41" i="14" s="1"/>
  <c r="X291" i="11" a="1"/>
  <c r="X291" i="11" s="1"/>
  <c r="AS270" i="11" a="1"/>
  <c r="AS270" i="11" s="1"/>
  <c r="AI25" i="14" s="1"/>
  <c r="AQ259" i="11" a="1"/>
  <c r="AQ259" i="11" s="1"/>
  <c r="AG14" i="14" s="1"/>
  <c r="AA276" i="11" a="1"/>
  <c r="AA276" i="11" s="1"/>
  <c r="Q37" i="14" s="1"/>
  <c r="Z251" i="11" a="1"/>
  <c r="Z251" i="11" s="1"/>
  <c r="AI288" i="11" a="1"/>
  <c r="AI288" i="11" s="1"/>
  <c r="AI253" i="11" a="1"/>
  <c r="AI253" i="11" s="1"/>
  <c r="Y8" i="14" s="1"/>
  <c r="AR288" i="11" a="1"/>
  <c r="AR288" i="11" s="1"/>
  <c r="AM290" i="11" a="1"/>
  <c r="AM290" i="11" s="1"/>
  <c r="AB261" i="11" a="1"/>
  <c r="AB261" i="11" s="1"/>
  <c r="R16" i="14" s="1"/>
  <c r="AQ257" i="11" a="1"/>
  <c r="AQ257" i="11" s="1"/>
  <c r="AG12" i="14" s="1"/>
  <c r="AR292" i="11" a="1"/>
  <c r="AR292" i="11" s="1"/>
  <c r="K263" i="11" a="1"/>
  <c r="K263" i="11" s="1"/>
  <c r="M272" i="11" a="1"/>
  <c r="M272" i="11" s="1"/>
  <c r="C27" i="14" s="1"/>
  <c r="D27" i="14" s="1"/>
  <c r="AM284" i="11" a="1"/>
  <c r="AM284" i="11" s="1"/>
  <c r="AC45" i="14" s="1"/>
  <c r="X267" i="11" a="1"/>
  <c r="X267" i="11" s="1"/>
  <c r="N22" i="14" s="1"/>
  <c r="T275" i="11" a="1"/>
  <c r="T275" i="11" s="1"/>
  <c r="J36" i="14" s="1"/>
  <c r="J48" i="14" s="1"/>
  <c r="M267" i="11" a="1"/>
  <c r="M267" i="11" s="1"/>
  <c r="C22" i="14" s="1"/>
  <c r="D22" i="14" s="1"/>
  <c r="AF279" i="11" a="1"/>
  <c r="AF279" i="11" s="1"/>
  <c r="V40" i="14" s="1"/>
  <c r="T262" i="11" a="1"/>
  <c r="T262" i="11" s="1"/>
  <c r="J17" i="14" s="1"/>
  <c r="AG253" i="11" a="1"/>
  <c r="AG253" i="11" s="1"/>
  <c r="W8" i="14" s="1"/>
  <c r="V283" i="11" a="1"/>
  <c r="V283" i="11" s="1"/>
  <c r="L44" i="14" s="1"/>
  <c r="AJ277" i="11" a="1"/>
  <c r="AJ277" i="11" s="1"/>
  <c r="Z38" i="14" s="1"/>
  <c r="AD278" i="11" a="1"/>
  <c r="AD278" i="11" s="1"/>
  <c r="T39" i="14" s="1"/>
  <c r="AE257" i="11" a="1"/>
  <c r="AE257" i="11" s="1"/>
  <c r="U12" i="14" s="1"/>
  <c r="AE280" i="11" a="1"/>
  <c r="AE280" i="11" s="1"/>
  <c r="U41" i="14" s="1"/>
  <c r="Z273" i="11" a="1"/>
  <c r="Z273" i="11" s="1"/>
  <c r="P28" i="14" s="1"/>
  <c r="AP288" i="11" a="1"/>
  <c r="AP288" i="11" s="1"/>
  <c r="AC261" i="11" a="1"/>
  <c r="AC261" i="11" s="1"/>
  <c r="S16" i="14" s="1"/>
  <c r="AE273" i="11" a="1"/>
  <c r="AE273" i="11" s="1"/>
  <c r="U28" i="14" s="1"/>
  <c r="AA253" i="11" a="1"/>
  <c r="AA253" i="11" s="1"/>
  <c r="Q8" i="14" s="1"/>
  <c r="R282" i="11" a="1"/>
  <c r="R282" i="11" s="1"/>
  <c r="H43" i="14" s="1"/>
  <c r="AM279" i="11" a="1"/>
  <c r="AM279" i="11" s="1"/>
  <c r="AC40" i="14" s="1"/>
  <c r="T274" i="11" a="1"/>
  <c r="T274" i="11" s="1"/>
  <c r="J29" i="14" s="1"/>
  <c r="AJ267" i="11" a="1"/>
  <c r="AJ267" i="11" s="1"/>
  <c r="Z22" i="14" s="1"/>
  <c r="V268" i="11" a="1"/>
  <c r="V268" i="11" s="1"/>
  <c r="L23" i="14" s="1"/>
  <c r="AC283" i="11" a="1"/>
  <c r="AC283" i="11" s="1"/>
  <c r="S44" i="14" s="1"/>
  <c r="Z268" i="11" a="1"/>
  <c r="Z268" i="11" s="1"/>
  <c r="P23" i="14" s="1"/>
  <c r="AJ266" i="11" a="1"/>
  <c r="AJ266" i="11" s="1"/>
  <c r="Z21" i="14" s="1"/>
  <c r="X283" i="11" a="1"/>
  <c r="X283" i="11" s="1"/>
  <c r="N44" i="14" s="1"/>
  <c r="R254" i="11" a="1"/>
  <c r="R254" i="11" s="1"/>
  <c r="H9" i="14" s="1"/>
  <c r="AR273" i="11" a="1"/>
  <c r="AR273" i="11" s="1"/>
  <c r="AH28" i="14" s="1"/>
  <c r="S272" i="11" a="1"/>
  <c r="S272" i="11" s="1"/>
  <c r="I27" i="14" s="1"/>
  <c r="AK266" i="11" a="1"/>
  <c r="AK266" i="11" s="1"/>
  <c r="AA21" i="14" s="1"/>
  <c r="AP281" i="11" a="1"/>
  <c r="AP281" i="11" s="1"/>
  <c r="AF42" i="14" s="1"/>
  <c r="AS284" i="11" a="1"/>
  <c r="AS284" i="11" s="1"/>
  <c r="AI45" i="14" s="1"/>
  <c r="AB271" i="11" a="1"/>
  <c r="AB271" i="11" s="1"/>
  <c r="R26" i="14" s="1"/>
  <c r="S270" i="11" a="1"/>
  <c r="S270" i="11" s="1"/>
  <c r="I25" i="14" s="1"/>
  <c r="AM272" i="11" a="1"/>
  <c r="AM272" i="11" s="1"/>
  <c r="AC27" i="14" s="1"/>
  <c r="U291" i="11" a="1"/>
  <c r="U291" i="11" s="1"/>
  <c r="AK279" i="11" a="1"/>
  <c r="AK279" i="11" s="1"/>
  <c r="AA40" i="14" s="1"/>
  <c r="AI284" i="11" a="1"/>
  <c r="AI284" i="11" s="1"/>
  <c r="Y45" i="14" s="1"/>
  <c r="AF259" i="11" a="1"/>
  <c r="AF259" i="11" s="1"/>
  <c r="V14" i="14" s="1"/>
  <c r="AP274" i="11" a="1"/>
  <c r="AP274" i="11" s="1"/>
  <c r="AF29" i="14" s="1"/>
  <c r="S275" i="11" a="1"/>
  <c r="S275" i="11" s="1"/>
  <c r="I36" i="14" s="1"/>
  <c r="W254" i="11" a="1"/>
  <c r="W254" i="11" s="1"/>
  <c r="M9" i="14" s="1"/>
  <c r="AK284" i="11" a="1"/>
  <c r="AK284" i="11" s="1"/>
  <c r="AA45" i="14" s="1"/>
  <c r="Z274" i="11" a="1"/>
  <c r="Z274" i="11" s="1"/>
  <c r="P29" i="14" s="1"/>
  <c r="AK290" i="11" a="1"/>
  <c r="AK290" i="11" s="1"/>
  <c r="AE259" i="11" a="1"/>
  <c r="AE259" i="11" s="1"/>
  <c r="U14" i="14" s="1"/>
  <c r="AQ256" i="11" a="1"/>
  <c r="AQ256" i="11" s="1"/>
  <c r="AG11" i="14" s="1"/>
  <c r="M284" i="11" a="1"/>
  <c r="M284" i="11" s="1"/>
  <c r="C45" i="14" s="1"/>
  <c r="D45" i="14" s="1"/>
  <c r="AI278" i="11" a="1"/>
  <c r="AI278" i="11" s="1"/>
  <c r="Y39" i="14" s="1"/>
  <c r="X256" i="11" a="1"/>
  <c r="X256" i="11" s="1"/>
  <c r="N11" i="14" s="1"/>
  <c r="AS255" i="11" a="1"/>
  <c r="AS255" i="11" s="1"/>
  <c r="AI10" i="14" s="1"/>
  <c r="AB275" i="11" a="1"/>
  <c r="AB275" i="11" s="1"/>
  <c r="R36" i="14" s="1"/>
  <c r="U281" i="11" a="1"/>
  <c r="U281" i="11" s="1"/>
  <c r="K42" i="14" s="1"/>
  <c r="AC290" i="11" a="1"/>
  <c r="AC290" i="11" s="1"/>
  <c r="Y280" i="11" a="1"/>
  <c r="Y280" i="11" s="1"/>
  <c r="O41" i="14" s="1"/>
  <c r="AA285" i="11" a="1"/>
  <c r="AA285" i="11" s="1"/>
  <c r="Q46" i="14" s="1"/>
  <c r="AQ265" i="11" a="1"/>
  <c r="AQ265" i="11" s="1"/>
  <c r="AG20" i="14" s="1"/>
  <c r="V257" i="11" a="1"/>
  <c r="V257" i="11" s="1"/>
  <c r="L12" i="14" s="1"/>
  <c r="X272" i="11" a="1"/>
  <c r="X272" i="11" s="1"/>
  <c r="N27" i="14" s="1"/>
  <c r="T257" i="11" a="1"/>
  <c r="T257" i="11" s="1"/>
  <c r="J12" i="14" s="1"/>
  <c r="W256" i="11" a="1"/>
  <c r="W256" i="11" s="1"/>
  <c r="M11" i="14" s="1"/>
  <c r="R252" i="11" a="1"/>
  <c r="R252" i="11" s="1"/>
  <c r="H7" i="14" s="1"/>
  <c r="U286" i="11" a="1"/>
  <c r="U286" i="11" s="1"/>
  <c r="K47" i="14" s="1"/>
  <c r="AK287" i="11" a="1"/>
  <c r="AK287" i="11" s="1"/>
  <c r="L253" i="11" a="1"/>
  <c r="L253" i="11" s="1"/>
  <c r="B8" i="14" s="1"/>
  <c r="AE274" i="11" a="1"/>
  <c r="AE274" i="11" s="1"/>
  <c r="U29" i="14" s="1"/>
  <c r="U253" i="11" a="1"/>
  <c r="U253" i="11" s="1"/>
  <c r="K8" i="14" s="1"/>
  <c r="AH256" i="11" a="1"/>
  <c r="AH256" i="11" s="1"/>
  <c r="X11" i="14" s="1"/>
  <c r="AN293" i="11" a="1"/>
  <c r="AN293" i="11" s="1"/>
  <c r="V253" i="11" a="1"/>
  <c r="V253" i="11" s="1"/>
  <c r="L8" i="14" s="1"/>
  <c r="AH264" i="11" a="1"/>
  <c r="AH264" i="11" s="1"/>
  <c r="X19" i="14" s="1"/>
  <c r="M259" i="11" a="1"/>
  <c r="M259" i="11" s="1"/>
  <c r="C14" i="14" s="1"/>
  <c r="D14" i="14" s="1"/>
  <c r="AG271" i="11" a="1"/>
  <c r="AG271" i="11" s="1"/>
  <c r="W26" i="14" s="1"/>
  <c r="AB272" i="11" a="1"/>
  <c r="AB272" i="11" s="1"/>
  <c r="R27" i="14" s="1"/>
  <c r="AD255" i="11" a="1"/>
  <c r="AD255" i="11" s="1"/>
  <c r="T10" i="14" s="1"/>
  <c r="L259" i="11" a="1"/>
  <c r="L259" i="11" s="1"/>
  <c r="B14" i="14" s="1"/>
  <c r="AS262" i="11" a="1"/>
  <c r="AS262" i="11" s="1"/>
  <c r="AI17" i="14" s="1"/>
  <c r="X277" i="11" a="1"/>
  <c r="X277" i="11" s="1"/>
  <c r="N38" i="14" s="1"/>
  <c r="AH263" i="11" a="1"/>
  <c r="AH263" i="11" s="1"/>
  <c r="X18" i="14" s="1"/>
  <c r="S263" i="11" a="1"/>
  <c r="S263" i="11" s="1"/>
  <c r="I18" i="14" s="1"/>
  <c r="X270" i="11" a="1"/>
  <c r="X270" i="11" s="1"/>
  <c r="N25" i="14" s="1"/>
  <c r="W253" i="11" a="1"/>
  <c r="W253" i="11" s="1"/>
  <c r="M8" i="14" s="1"/>
  <c r="AD293" i="11" a="1"/>
  <c r="AD293" i="11" s="1"/>
  <c r="V256" i="11" a="1"/>
  <c r="V256" i="11" s="1"/>
  <c r="L11" i="14" s="1"/>
  <c r="AC270" i="11" a="1"/>
  <c r="AC270" i="11" s="1"/>
  <c r="S25" i="14" s="1"/>
  <c r="AC265" i="11" a="1"/>
  <c r="AC265" i="11" s="1"/>
  <c r="S20" i="14" s="1"/>
  <c r="AN254" i="11" a="1"/>
  <c r="AN254" i="11" s="1"/>
  <c r="AD9" i="14" s="1"/>
  <c r="K262" i="11" a="1"/>
  <c r="K262" i="11" s="1"/>
  <c r="K261" i="11" a="1"/>
  <c r="K261" i="11" s="1"/>
  <c r="AJ278" i="11" a="1"/>
  <c r="AJ278" i="11" s="1"/>
  <c r="Z39" i="14" s="1"/>
  <c r="AI271" i="11" a="1"/>
  <c r="AI271" i="11" s="1"/>
  <c r="Y26" i="14" s="1"/>
  <c r="Y279" i="11" a="1"/>
  <c r="Y279" i="11" s="1"/>
  <c r="O40" i="14" s="1"/>
  <c r="AL257" i="11" a="1"/>
  <c r="AL257" i="11" s="1"/>
  <c r="AB12" i="14" s="1"/>
  <c r="W255" i="11" a="1"/>
  <c r="W255" i="11" s="1"/>
  <c r="M10" i="14" s="1"/>
  <c r="AP264" i="11" a="1"/>
  <c r="AP264" i="11" s="1"/>
  <c r="AF19" i="14" s="1"/>
  <c r="AI256" i="11" a="1"/>
  <c r="AI256" i="11" s="1"/>
  <c r="Y11" i="14" s="1"/>
  <c r="AH257" i="11" a="1"/>
  <c r="AH257" i="11" s="1"/>
  <c r="X12" i="14" s="1"/>
  <c r="AH284" i="11" a="1"/>
  <c r="AH284" i="11" s="1"/>
  <c r="X45" i="14" s="1"/>
  <c r="K256" i="11" a="1"/>
  <c r="K256" i="11" s="1"/>
  <c r="AR258" i="11" a="1"/>
  <c r="AR258" i="11" s="1"/>
  <c r="AH13" i="14" s="1"/>
  <c r="AI282" i="11" a="1"/>
  <c r="AI282" i="11" s="1"/>
  <c r="Y43" i="14" s="1"/>
  <c r="AS268" i="11" a="1"/>
  <c r="AS268" i="11" s="1"/>
  <c r="AI23" i="14" s="1"/>
  <c r="AJ270" i="11" a="1"/>
  <c r="AJ270" i="11" s="1"/>
  <c r="Z25" i="14" s="1"/>
  <c r="AC277" i="11" a="1"/>
  <c r="AC277" i="11" s="1"/>
  <c r="S38" i="14" s="1"/>
  <c r="AL279" i="11" a="1"/>
  <c r="AL279" i="11" s="1"/>
  <c r="AB40" i="14" s="1"/>
  <c r="AF266" i="11" a="1"/>
  <c r="AF266" i="11" s="1"/>
  <c r="V21" i="14" s="1"/>
  <c r="AE264" i="11" a="1"/>
  <c r="AE264" i="11" s="1"/>
  <c r="U19" i="14" s="1"/>
  <c r="S279" i="11" a="1"/>
  <c r="S279" i="11" s="1"/>
  <c r="I40" i="14" s="1"/>
  <c r="W267" i="11" a="1"/>
  <c r="W267" i="11" s="1"/>
  <c r="M22" i="14" s="1"/>
  <c r="AA269" i="11" a="1"/>
  <c r="AA269" i="11" s="1"/>
  <c r="Q24" i="14" s="1"/>
  <c r="AL263" i="11" a="1"/>
  <c r="AL263" i="11" s="1"/>
  <c r="AB18" i="14" s="1"/>
  <c r="AP287" i="11" a="1"/>
  <c r="AP287" i="11" s="1"/>
  <c r="AF258" i="11" a="1"/>
  <c r="AF258" i="11" s="1"/>
  <c r="V13" i="14" s="1"/>
  <c r="AD289" i="11" a="1"/>
  <c r="AD289" i="11" s="1"/>
  <c r="S278" i="11" a="1"/>
  <c r="S278" i="11" s="1"/>
  <c r="I39" i="14" s="1"/>
  <c r="Y284" i="11" a="1"/>
  <c r="Y284" i="11" s="1"/>
  <c r="O45" i="14" s="1"/>
  <c r="V286" i="11" a="1"/>
  <c r="V286" i="11" s="1"/>
  <c r="L47" i="14" s="1"/>
  <c r="AN262" i="11" a="1"/>
  <c r="AN262" i="11" s="1"/>
  <c r="AD17" i="14" s="1"/>
  <c r="AG259" i="11" a="1"/>
  <c r="AG259" i="11" s="1"/>
  <c r="W14" i="14" s="1"/>
  <c r="AA271" i="11" a="1"/>
  <c r="AA271" i="11" s="1"/>
  <c r="Q26" i="14" s="1"/>
  <c r="U262" i="11" a="1"/>
  <c r="U262" i="11" s="1"/>
  <c r="K17" i="14" s="1"/>
  <c r="AB267" i="11" a="1"/>
  <c r="AB267" i="11" s="1"/>
  <c r="R22" i="14" s="1"/>
  <c r="AR275" i="11" a="1"/>
  <c r="AR275" i="11" s="1"/>
  <c r="AH36" i="14" s="1"/>
  <c r="M255" i="11" a="1"/>
  <c r="M255" i="11" s="1"/>
  <c r="C10" i="14" s="1"/>
  <c r="D10" i="14" s="1"/>
  <c r="AL261" i="11" a="1"/>
  <c r="AL261" i="11" s="1"/>
  <c r="AB16" i="14" s="1"/>
  <c r="AG284" i="11" a="1"/>
  <c r="AG284" i="11" s="1"/>
  <c r="W45" i="14" s="1"/>
  <c r="W272" i="11" a="1"/>
  <c r="W272" i="11" s="1"/>
  <c r="M27" i="14" s="1"/>
  <c r="AF284" i="11" a="1"/>
  <c r="AF284" i="11" s="1"/>
  <c r="V45" i="14" s="1"/>
  <c r="AH288" i="11" a="1"/>
  <c r="AH288" i="11" s="1"/>
  <c r="AA279" i="11" a="1"/>
  <c r="AA279" i="11" s="1"/>
  <c r="Q40" i="14" s="1"/>
  <c r="Y282" i="11" a="1"/>
  <c r="Y282" i="11" s="1"/>
  <c r="O43" i="14" s="1"/>
  <c r="AJ282" i="11" a="1"/>
  <c r="AJ282" i="11" s="1"/>
  <c r="Z43" i="14" s="1"/>
  <c r="AI264" i="11" a="1"/>
  <c r="AI264" i="11" s="1"/>
  <c r="Y19" i="14" s="1"/>
  <c r="AR280" i="11" a="1"/>
  <c r="AR280" i="11" s="1"/>
  <c r="AH41" i="14" s="1"/>
  <c r="AN279" i="11" a="1"/>
  <c r="AN279" i="11" s="1"/>
  <c r="AD40" i="14" s="1"/>
  <c r="AA289" i="11" a="1"/>
  <c r="AA289" i="11" s="1"/>
  <c r="AA280" i="11" a="1"/>
  <c r="AA280" i="11" s="1"/>
  <c r="Q41" i="14" s="1"/>
  <c r="AP269" i="11" a="1"/>
  <c r="AP269" i="11" s="1"/>
  <c r="AF24" i="14" s="1"/>
  <c r="Z259" i="11" a="1"/>
  <c r="Z259" i="11" s="1"/>
  <c r="P14" i="14" s="1"/>
  <c r="AR289" i="11" a="1"/>
  <c r="AR289" i="11" s="1"/>
  <c r="AS285" i="11" a="1"/>
  <c r="AS285" i="11" s="1"/>
  <c r="AI46" i="14" s="1"/>
  <c r="AM263" i="11" a="1"/>
  <c r="AM263" i="11" s="1"/>
  <c r="AC18" i="14" s="1"/>
  <c r="T279" i="11" a="1"/>
  <c r="T279" i="11" s="1"/>
  <c r="J40" i="14" s="1"/>
  <c r="AM288" i="11" a="1"/>
  <c r="AM288" i="11" s="1"/>
  <c r="AM289" i="11" a="1"/>
  <c r="AM289" i="11" s="1"/>
  <c r="AL286" i="11" a="1"/>
  <c r="AL286" i="11" s="1"/>
  <c r="AB47" i="14" s="1"/>
  <c r="K278" i="11" a="1"/>
  <c r="K278" i="11" s="1"/>
  <c r="AJ286" i="11" a="1"/>
  <c r="AJ286" i="11" s="1"/>
  <c r="Z47" i="14" s="1"/>
  <c r="U267" i="11" a="1"/>
  <c r="U267" i="11" s="1"/>
  <c r="K22" i="14" s="1"/>
  <c r="Y260" i="11" a="1"/>
  <c r="Y260" i="11" s="1"/>
  <c r="O15" i="14" s="1"/>
  <c r="AP292" i="11" a="1"/>
  <c r="AP292" i="11" s="1"/>
  <c r="AI268" i="11" a="1"/>
  <c r="AI268" i="11" s="1"/>
  <c r="Y23" i="14" s="1"/>
  <c r="AE276" i="11" a="1"/>
  <c r="AE276" i="11" s="1"/>
  <c r="U37" i="14" s="1"/>
  <c r="AK285" i="11" a="1"/>
  <c r="AK285" i="11" s="1"/>
  <c r="AA46" i="14" s="1"/>
  <c r="S265" i="11" a="1"/>
  <c r="S265" i="11" s="1"/>
  <c r="I20" i="14" s="1"/>
  <c r="Z280" i="11" a="1"/>
  <c r="Z280" i="11" s="1"/>
  <c r="P41" i="14" s="1"/>
  <c r="AP285" i="11" a="1"/>
  <c r="AP285" i="11" s="1"/>
  <c r="AF46" i="14" s="1"/>
  <c r="AC255" i="11" a="1"/>
  <c r="AC255" i="11" s="1"/>
  <c r="S10" i="14" s="1"/>
  <c r="K275" i="11" a="1"/>
  <c r="K275" i="11" s="1"/>
  <c r="Z293" i="11" a="1"/>
  <c r="Z293" i="11" s="1"/>
  <c r="AL267" i="11" a="1"/>
  <c r="AL267" i="11" s="1"/>
  <c r="AB22" i="14" s="1"/>
  <c r="V284" i="11" a="1"/>
  <c r="V284" i="11" s="1"/>
  <c r="L45" i="14" s="1"/>
  <c r="M263" i="11" a="1"/>
  <c r="M263" i="11" s="1"/>
  <c r="C18" i="14" s="1"/>
  <c r="D18" i="14" s="1"/>
  <c r="AI280" i="11" a="1"/>
  <c r="AI280" i="11" s="1"/>
  <c r="Y41" i="14" s="1"/>
  <c r="AS263" i="11" a="1"/>
  <c r="AS263" i="11" s="1"/>
  <c r="AI18" i="14" s="1"/>
  <c r="AL260" i="11" a="1"/>
  <c r="AL260" i="11" s="1"/>
  <c r="AB15" i="14" s="1"/>
  <c r="AG252" i="11" a="1"/>
  <c r="AG252" i="11" s="1"/>
  <c r="W7" i="14" s="1"/>
  <c r="AS257" i="11" a="1"/>
  <c r="AS257" i="11" s="1"/>
  <c r="AI12" i="14" s="1"/>
  <c r="AL285" i="11" a="1"/>
  <c r="AL285" i="11" s="1"/>
  <c r="AB46" i="14" s="1"/>
  <c r="AM262" i="11" a="1"/>
  <c r="AM262" i="11" s="1"/>
  <c r="AC17" i="14" s="1"/>
  <c r="M274" i="11" a="1"/>
  <c r="M274" i="11" s="1"/>
  <c r="C29" i="14" s="1"/>
  <c r="D29" i="14" s="1"/>
  <c r="AJ268" i="11" a="1"/>
  <c r="AJ268" i="11" s="1"/>
  <c r="Z23" i="14" s="1"/>
  <c r="AL289" i="11" a="1"/>
  <c r="AL289" i="11" s="1"/>
  <c r="L265" i="11" a="1"/>
  <c r="L265" i="11" s="1"/>
  <c r="B20" i="14" s="1"/>
  <c r="V264" i="11" a="1"/>
  <c r="V264" i="11" s="1"/>
  <c r="L19" i="14" s="1"/>
  <c r="AD264" i="11" a="1"/>
  <c r="AD264" i="11" s="1"/>
  <c r="T19" i="14" s="1"/>
  <c r="AI287" i="11" a="1"/>
  <c r="AI287" i="11" s="1"/>
  <c r="AK291" i="11" a="1"/>
  <c r="AK291" i="11" s="1"/>
  <c r="V259" i="11" a="1"/>
  <c r="V259" i="11" s="1"/>
  <c r="L14" i="14" s="1"/>
  <c r="Y267" i="11" a="1"/>
  <c r="Y267" i="11" s="1"/>
  <c r="O22" i="14" s="1"/>
  <c r="U258" i="11" a="1"/>
  <c r="U258" i="11" s="1"/>
  <c r="K13" i="14" s="1"/>
  <c r="K260" i="11" a="1"/>
  <c r="K260" i="11" s="1"/>
  <c r="AP280" i="11" a="1"/>
  <c r="AP280" i="11" s="1"/>
  <c r="AF41" i="14" s="1"/>
  <c r="R275" i="11" a="1"/>
  <c r="R275" i="11" s="1"/>
  <c r="H36" i="14" s="1"/>
  <c r="AH281" i="11" a="1"/>
  <c r="AH281" i="11" s="1"/>
  <c r="X42" i="14" s="1"/>
  <c r="AN280" i="11" a="1"/>
  <c r="AN280" i="11" s="1"/>
  <c r="AD41" i="14" s="1"/>
  <c r="AQ266" i="11" a="1"/>
  <c r="AQ266" i="11" s="1"/>
  <c r="AG21" i="14" s="1"/>
  <c r="AD257" i="11" a="1"/>
  <c r="AD257" i="11" s="1"/>
  <c r="T12" i="14" s="1"/>
  <c r="Y257" i="11" a="1"/>
  <c r="Y257" i="11" s="1"/>
  <c r="O12" i="14" s="1"/>
  <c r="AI251" i="11" a="1"/>
  <c r="AI251" i="11" s="1"/>
  <c r="AN276" i="11" a="1"/>
  <c r="AN276" i="11" s="1"/>
  <c r="AD37" i="14" s="1"/>
  <c r="AC275" i="11" a="1"/>
  <c r="AC275" i="11" s="1"/>
  <c r="S36" i="14" s="1"/>
  <c r="AI258" i="11" a="1"/>
  <c r="AI258" i="11" s="1"/>
  <c r="Y13" i="14" s="1"/>
  <c r="AA284" i="11" a="1"/>
  <c r="AA284" i="11" s="1"/>
  <c r="Q45" i="14" s="1"/>
  <c r="AN260" i="11" a="1"/>
  <c r="AN260" i="11" s="1"/>
  <c r="AD15" i="14" s="1"/>
  <c r="AC252" i="11" a="1"/>
  <c r="AC252" i="11" s="1"/>
  <c r="S7" i="14" s="1"/>
  <c r="AL254" i="11" a="1"/>
  <c r="AL254" i="11" s="1"/>
  <c r="AB9" i="14" s="1"/>
  <c r="AB255" i="11" a="1"/>
  <c r="AB255" i="11" s="1"/>
  <c r="R10" i="14" s="1"/>
  <c r="X271" i="11" a="1"/>
  <c r="X271" i="11" s="1"/>
  <c r="N26" i="14" s="1"/>
  <c r="W281" i="11" a="1"/>
  <c r="W281" i="11" s="1"/>
  <c r="M42" i="14" s="1"/>
  <c r="AE252" i="11" a="1"/>
  <c r="AE252" i="11" s="1"/>
  <c r="U7" i="14" s="1"/>
  <c r="Z291" i="11" a="1"/>
  <c r="Z291" i="11" s="1"/>
  <c r="X285" i="11" a="1"/>
  <c r="X285" i="11" s="1"/>
  <c r="N46" i="14" s="1"/>
  <c r="Z277" i="11" a="1"/>
  <c r="Z277" i="11" s="1"/>
  <c r="P38" i="14" s="1"/>
  <c r="AG256" i="11" a="1"/>
  <c r="AG256" i="11" s="1"/>
  <c r="W11" i="14" s="1"/>
  <c r="AG258" i="11" a="1"/>
  <c r="AG258" i="11" s="1"/>
  <c r="W13" i="14" s="1"/>
  <c r="T255" i="11" a="1"/>
  <c r="T255" i="11" s="1"/>
  <c r="J10" i="14" s="1"/>
  <c r="AR271" i="11" a="1"/>
  <c r="AR271" i="11" s="1"/>
  <c r="AH26" i="14" s="1"/>
  <c r="AK277" i="11" a="1"/>
  <c r="AK277" i="11" s="1"/>
  <c r="AA38" i="14" s="1"/>
  <c r="AH267" i="11" a="1"/>
  <c r="AH267" i="11" s="1"/>
  <c r="X22" i="14" s="1"/>
  <c r="AB285" i="11" a="1"/>
  <c r="AB285" i="11" s="1"/>
  <c r="R46" i="14" s="1"/>
  <c r="S266" i="11" a="1"/>
  <c r="S266" i="11" s="1"/>
  <c r="I21" i="14" s="1"/>
  <c r="Z278" i="11" a="1"/>
  <c r="Z278" i="11" s="1"/>
  <c r="P39" i="14" s="1"/>
  <c r="AN291" i="11" a="1"/>
  <c r="AN291" i="11" s="1"/>
  <c r="AH271" i="11" a="1"/>
  <c r="AH271" i="11" s="1"/>
  <c r="X26" i="14" s="1"/>
  <c r="AJ276" i="11" a="1"/>
  <c r="AJ276" i="11" s="1"/>
  <c r="Z37" i="14" s="1"/>
  <c r="AM287" i="11" a="1"/>
  <c r="AM287" i="11" s="1"/>
  <c r="AJ292" i="11" a="1"/>
  <c r="AJ292" i="11" s="1"/>
  <c r="V282" i="11" a="1"/>
  <c r="V282" i="11" s="1"/>
  <c r="L43" i="14" s="1"/>
  <c r="S271" i="11" a="1"/>
  <c r="S271" i="11" s="1"/>
  <c r="I26" i="14" s="1"/>
  <c r="M275" i="11" a="1"/>
  <c r="M275" i="11" s="1"/>
  <c r="C36" i="14" s="1"/>
  <c r="D36" i="14" s="1"/>
  <c r="K282" i="11" a="1"/>
  <c r="K282" i="11" s="1"/>
  <c r="AS286" i="11" a="1"/>
  <c r="AS286" i="11" s="1"/>
  <c r="AI47" i="14" s="1"/>
  <c r="AO274" i="11" a="1"/>
  <c r="AO274" i="11" s="1"/>
  <c r="AE29" i="14" s="1"/>
  <c r="AF265" i="11" a="1"/>
  <c r="AF265" i="11" s="1"/>
  <c r="V20" i="14" s="1"/>
  <c r="AJ258" i="11" a="1"/>
  <c r="AJ258" i="11" s="1"/>
  <c r="Z13" i="14" s="1"/>
  <c r="AE287" i="11" a="1"/>
  <c r="AE287" i="11" s="1"/>
  <c r="AP272" i="11" a="1"/>
  <c r="AP272" i="11" s="1"/>
  <c r="AF27" i="14" s="1"/>
  <c r="AH255" i="11" a="1"/>
  <c r="AH255" i="11" s="1"/>
  <c r="X10" i="14" s="1"/>
  <c r="Y259" i="11" a="1"/>
  <c r="Y259" i="11" s="1"/>
  <c r="O14" i="14" s="1"/>
  <c r="AF251" i="11" a="1"/>
  <c r="AF251" i="11" s="1"/>
  <c r="AI265" i="11" a="1"/>
  <c r="AI265" i="11" s="1"/>
  <c r="Y20" i="14" s="1"/>
  <c r="AO267" i="11" a="1"/>
  <c r="AO267" i="11" s="1"/>
  <c r="AE22" i="14" s="1"/>
  <c r="M273" i="11" a="1"/>
  <c r="M273" i="11" s="1"/>
  <c r="C28" i="14" s="1"/>
  <c r="D28" i="14" s="1"/>
  <c r="K285" i="11" a="1"/>
  <c r="K285" i="11" s="1"/>
  <c r="Y292" i="11" a="1"/>
  <c r="Y292" i="11" s="1"/>
  <c r="AN286" i="11" a="1"/>
  <c r="AN286" i="11" s="1"/>
  <c r="AD47" i="14" s="1"/>
  <c r="R266" i="11" a="1"/>
  <c r="R266" i="11" s="1"/>
  <c r="H21" i="14" s="1"/>
  <c r="M261" i="11" a="1"/>
  <c r="M261" i="11" s="1"/>
  <c r="C16" i="14" s="1"/>
  <c r="D16" i="14" s="1"/>
  <c r="AK293" i="11" a="1"/>
  <c r="AK293" i="11" s="1"/>
  <c r="AC289" i="11" a="1"/>
  <c r="AC289" i="11" s="1"/>
  <c r="AF274" i="11" a="1"/>
  <c r="AF274" i="11" s="1"/>
  <c r="V29" i="14" s="1"/>
  <c r="AE285" i="11" a="1"/>
  <c r="AE285" i="11" s="1"/>
  <c r="U46" i="14" s="1"/>
  <c r="K251" i="11" a="1"/>
  <c r="K251" i="11" s="1"/>
  <c r="AP276" i="11" a="1"/>
  <c r="AP276" i="11" s="1"/>
  <c r="AF37" i="14" s="1"/>
  <c r="L267" i="11" a="1"/>
  <c r="L267" i="11" s="1"/>
  <c r="B22" i="14" s="1"/>
  <c r="Y251" i="11" a="1"/>
  <c r="Y251" i="11" s="1"/>
  <c r="Z265" i="11" a="1"/>
  <c r="Z265" i="11" s="1"/>
  <c r="P20" i="14" s="1"/>
  <c r="V275" i="11" a="1"/>
  <c r="V275" i="11" s="1"/>
  <c r="L36" i="14" s="1"/>
  <c r="X286" i="11" a="1"/>
  <c r="X286" i="11" s="1"/>
  <c r="N47" i="14" s="1"/>
  <c r="AJ288" i="11" a="1"/>
  <c r="AJ288" i="11" s="1"/>
  <c r="AA262" i="11" a="1"/>
  <c r="AA262" i="11" s="1"/>
  <c r="Q17" i="14" s="1"/>
  <c r="AL293" i="11" a="1"/>
  <c r="AL293" i="11" s="1"/>
  <c r="AA270" i="11" a="1"/>
  <c r="AA270" i="11" s="1"/>
  <c r="Q25" i="14" s="1"/>
  <c r="AB283" i="11" a="1"/>
  <c r="AB283" i="11" s="1"/>
  <c r="R44" i="14" s="1"/>
  <c r="AH276" i="11" a="1"/>
  <c r="AH276" i="11" s="1"/>
  <c r="X37" i="14" s="1"/>
  <c r="AR272" i="11" a="1"/>
  <c r="AR272" i="11" s="1"/>
  <c r="AH27" i="14" s="1"/>
  <c r="L269" i="11" a="1"/>
  <c r="L269" i="11" s="1"/>
  <c r="B24" i="14" s="1"/>
  <c r="K257" i="11" a="1"/>
  <c r="K257" i="11" s="1"/>
  <c r="K269" i="11" a="1"/>
  <c r="K269" i="11" s="1"/>
  <c r="AQ281" i="11" a="1"/>
  <c r="AQ281" i="11" s="1"/>
  <c r="AG42" i="14" s="1"/>
  <c r="AK288" i="11" a="1"/>
  <c r="AK288" i="11" s="1"/>
  <c r="U273" i="11" a="1"/>
  <c r="U273" i="11" s="1"/>
  <c r="K28" i="14" s="1"/>
  <c r="AK270" i="11" a="1"/>
  <c r="AK270" i="11" s="1"/>
  <c r="AA25" i="14" s="1"/>
  <c r="R269" i="11" a="1"/>
  <c r="R269" i="11" s="1"/>
  <c r="H24" i="14" s="1"/>
  <c r="AE289" i="11" a="1"/>
  <c r="AE289" i="11" s="1"/>
  <c r="V287" i="11" a="1"/>
  <c r="V287" i="11" s="1"/>
  <c r="AB260" i="11" a="1"/>
  <c r="AB260" i="11" s="1"/>
  <c r="R15" i="14" s="1"/>
  <c r="AF256" i="11" a="1"/>
  <c r="AF256" i="11" s="1"/>
  <c r="V11" i="14" s="1"/>
  <c r="S260" i="11" a="1"/>
  <c r="S260" i="11" s="1"/>
  <c r="I15" i="14" s="1"/>
  <c r="AA251" i="11" a="1"/>
  <c r="AA251" i="11" s="1"/>
  <c r="AL262" i="11" a="1"/>
  <c r="AL262" i="11" s="1"/>
  <c r="AB17" i="14" s="1"/>
  <c r="AB286" i="11" a="1"/>
  <c r="AB286" i="11" s="1"/>
  <c r="R47" i="14" s="1"/>
  <c r="AS280" i="11" a="1"/>
  <c r="AS280" i="11" s="1"/>
  <c r="AI41" i="14" s="1"/>
  <c r="X290" i="11" a="1"/>
  <c r="X290" i="11" s="1"/>
  <c r="AQ273" i="11" a="1"/>
  <c r="AQ273" i="11" s="1"/>
  <c r="AG28" i="14" s="1"/>
  <c r="Z292" i="11" a="1"/>
  <c r="Z292" i="11" s="1"/>
  <c r="AS289" i="11" a="1"/>
  <c r="AS289" i="11" s="1"/>
  <c r="AD291" i="11" a="1"/>
  <c r="AD291" i="11" s="1"/>
  <c r="AJ281" i="11" a="1"/>
  <c r="AJ281" i="11" s="1"/>
  <c r="Z42" i="14" s="1"/>
  <c r="X274" i="11" a="1"/>
  <c r="X274" i="11" s="1"/>
  <c r="N29" i="14" s="1"/>
  <c r="Z253" i="11" a="1"/>
  <c r="Z253" i="11" s="1"/>
  <c r="P8" i="14" s="1"/>
  <c r="AC276" i="11" a="1"/>
  <c r="AC276" i="11" s="1"/>
  <c r="S37" i="14" s="1"/>
  <c r="X262" i="11" a="1"/>
  <c r="X262" i="11" s="1"/>
  <c r="N17" i="14" s="1"/>
  <c r="S276" i="11" a="1"/>
  <c r="S276" i="11" s="1"/>
  <c r="I37" i="14" s="1"/>
  <c r="AO280" i="11" a="1"/>
  <c r="AO280" i="11" s="1"/>
  <c r="AE41" i="14" s="1"/>
  <c r="AI254" i="11" a="1"/>
  <c r="AI254" i="11" s="1"/>
  <c r="Y9" i="14" s="1"/>
  <c r="AR282" i="11" a="1"/>
  <c r="AR282" i="11" s="1"/>
  <c r="AH43" i="14" s="1"/>
  <c r="T280" i="11" a="1"/>
  <c r="T280" i="11" s="1"/>
  <c r="J41" i="14" s="1"/>
  <c r="AD253" i="11" a="1"/>
  <c r="AD253" i="11" s="1"/>
  <c r="T8" i="14" s="1"/>
  <c r="U263" i="11" a="1"/>
  <c r="U263" i="11" s="1"/>
  <c r="K18" i="14" s="1"/>
  <c r="AN281" i="11" a="1"/>
  <c r="AN281" i="11" s="1"/>
  <c r="AD42" i="14" s="1"/>
  <c r="AK268" i="11" a="1"/>
  <c r="AK268" i="11" s="1"/>
  <c r="AA23" i="14" s="1"/>
  <c r="AL251" i="11" a="1"/>
  <c r="AL251" i="11" s="1"/>
  <c r="T252" i="11" a="1"/>
  <c r="T252" i="11" s="1"/>
  <c r="J7" i="14" s="1"/>
  <c r="J33" i="14" s="1"/>
  <c r="K292" i="11" a="1"/>
  <c r="K292" i="11" s="1"/>
  <c r="AG291" i="11" a="1"/>
  <c r="AG291" i="11" s="1"/>
  <c r="AI290" i="11" a="1"/>
  <c r="AI290" i="11" s="1"/>
  <c r="AE293" i="11" a="1"/>
  <c r="AE293" i="11" s="1"/>
  <c r="Y274" i="11" a="1"/>
  <c r="Y274" i="11" s="1"/>
  <c r="O29" i="14" s="1"/>
  <c r="T260" i="11" a="1"/>
  <c r="T260" i="11" s="1"/>
  <c r="J15" i="14" s="1"/>
  <c r="M265" i="11" a="1"/>
  <c r="M265" i="11" s="1"/>
  <c r="C20" i="14" s="1"/>
  <c r="D20" i="14" s="1"/>
  <c r="AA282" i="11" a="1"/>
  <c r="AA282" i="11" s="1"/>
  <c r="Q43" i="14" s="1"/>
  <c r="U260" i="11" a="1"/>
  <c r="U260" i="11" s="1"/>
  <c r="K15" i="14" s="1"/>
  <c r="T258" i="11" a="1"/>
  <c r="T258" i="11" s="1"/>
  <c r="J13" i="14" s="1"/>
  <c r="M254" i="11" a="1"/>
  <c r="M254" i="11" s="1"/>
  <c r="C9" i="14" s="1"/>
  <c r="D9" i="14" s="1"/>
  <c r="AQ284" i="11" a="1"/>
  <c r="AQ284" i="11" s="1"/>
  <c r="AG45" i="14" s="1"/>
  <c r="R284" i="11" a="1"/>
  <c r="R284" i="11" s="1"/>
  <c r="H45" i="14" s="1"/>
  <c r="AK272" i="11" a="1"/>
  <c r="AK272" i="11" s="1"/>
  <c r="AA27" i="14" s="1"/>
  <c r="X273" i="11" a="1"/>
  <c r="X273" i="11" s="1"/>
  <c r="N28" i="14" s="1"/>
  <c r="AN267" i="11" a="1"/>
  <c r="AN267" i="11" s="1"/>
  <c r="AD22" i="14" s="1"/>
  <c r="AO289" i="11" a="1"/>
  <c r="AO289" i="11" s="1"/>
  <c r="S292" i="11" a="1"/>
  <c r="S292" i="11" s="1"/>
  <c r="AM260" i="11" a="1"/>
  <c r="AM260" i="11" s="1"/>
  <c r="AC15" i="14" s="1"/>
  <c r="AP282" i="11" a="1"/>
  <c r="AP282" i="11" s="1"/>
  <c r="AF43" i="14" s="1"/>
  <c r="T283" i="11" a="1"/>
  <c r="T283" i="11" s="1"/>
  <c r="J44" i="14" s="1"/>
  <c r="AH285" i="11" a="1"/>
  <c r="AH285" i="11" s="1"/>
  <c r="X46" i="14" s="1"/>
  <c r="AS256" i="11" a="1"/>
  <c r="AS256" i="11" s="1"/>
  <c r="AI11" i="14" s="1"/>
  <c r="AB269" i="11" a="1"/>
  <c r="AB269" i="11" s="1"/>
  <c r="R24" i="14" s="1"/>
  <c r="S261" i="11" a="1"/>
  <c r="S261" i="11" s="1"/>
  <c r="I16" i="14" s="1"/>
  <c r="X278" i="11" a="1"/>
  <c r="X278" i="11" s="1"/>
  <c r="N39" i="14" s="1"/>
  <c r="AF281" i="11" a="1"/>
  <c r="AF281" i="11" s="1"/>
  <c r="V42" i="14" s="1"/>
  <c r="AQ267" i="11" a="1"/>
  <c r="AQ267" i="11" s="1"/>
  <c r="AG22" i="14" s="1"/>
  <c r="AA286" i="11" a="1"/>
  <c r="AA286" i="11" s="1"/>
  <c r="Q47" i="14" s="1"/>
  <c r="M278" i="11" a="1"/>
  <c r="M278" i="11" s="1"/>
  <c r="C39" i="14" s="1"/>
  <c r="D39" i="14" s="1"/>
  <c r="AJ254" i="11" a="1"/>
  <c r="AJ254" i="11" s="1"/>
  <c r="Z9" i="14" s="1"/>
  <c r="AO287" i="11" a="1"/>
  <c r="AO287" i="11" s="1"/>
  <c r="AG285" i="11" a="1"/>
  <c r="AG285" i="11" s="1"/>
  <c r="W46" i="14" s="1"/>
  <c r="AO283" i="11" a="1"/>
  <c r="AO283" i="11" s="1"/>
  <c r="AE44" i="14" s="1"/>
  <c r="L273" i="11" a="1"/>
  <c r="L273" i="11" s="1"/>
  <c r="B28" i="14" s="1"/>
  <c r="AP252" i="11" a="1"/>
  <c r="AP252" i="11" s="1"/>
  <c r="AF7" i="14" s="1"/>
  <c r="AR252" i="11" a="1"/>
  <c r="AR252" i="11" s="1"/>
  <c r="AH7" i="14" s="1"/>
  <c r="AO293" i="11" a="1"/>
  <c r="AO293" i="11" s="1"/>
  <c r="U275" i="11" a="1"/>
  <c r="U275" i="11" s="1"/>
  <c r="K36" i="14" s="1"/>
  <c r="AH270" i="11" a="1"/>
  <c r="AH270" i="11" s="1"/>
  <c r="X25" i="14" s="1"/>
  <c r="S254" i="11" a="1"/>
  <c r="S254" i="11" s="1"/>
  <c r="I9" i="14" s="1"/>
  <c r="W286" i="11" a="1"/>
  <c r="W286" i="11" s="1"/>
  <c r="M47" i="14" s="1"/>
  <c r="V261" i="11" a="1"/>
  <c r="V261" i="11" s="1"/>
  <c r="L16" i="14" s="1"/>
  <c r="AK263" i="11" a="1"/>
  <c r="AK263" i="11" s="1"/>
  <c r="AA18" i="14" s="1"/>
  <c r="R277" i="11" a="1"/>
  <c r="R277" i="11" s="1"/>
  <c r="H38" i="14" s="1"/>
  <c r="AD272" i="11" a="1"/>
  <c r="AD272" i="11" s="1"/>
  <c r="T27" i="14" s="1"/>
  <c r="R274" i="11" a="1"/>
  <c r="R274" i="11" s="1"/>
  <c r="H29" i="14" s="1"/>
  <c r="U264" i="11" a="1"/>
  <c r="U264" i="11" s="1"/>
  <c r="K19" i="14" s="1"/>
  <c r="K268" i="11" a="1"/>
  <c r="K268" i="11" s="1"/>
  <c r="AN285" i="11" a="1"/>
  <c r="AN285" i="11" s="1"/>
  <c r="AD46" i="14" s="1"/>
  <c r="R292" i="11" a="1"/>
  <c r="R292" i="11" s="1"/>
  <c r="AB264" i="11" a="1"/>
  <c r="AB264" i="11" s="1"/>
  <c r="R19" i="14" s="1"/>
  <c r="AL269" i="11" a="1"/>
  <c r="AL269" i="11" s="1"/>
  <c r="AB24" i="14" s="1"/>
  <c r="V267" i="11" a="1"/>
  <c r="V267" i="11" s="1"/>
  <c r="L22" i="14" s="1"/>
  <c r="AB262" i="11" a="1"/>
  <c r="AB262" i="11" s="1"/>
  <c r="R17" i="14" s="1"/>
  <c r="AP255" i="11" a="1"/>
  <c r="AP255" i="11" s="1"/>
  <c r="AF10" i="14" s="1"/>
  <c r="T277" i="11" a="1"/>
  <c r="T277" i="11" s="1"/>
  <c r="J38" i="14" s="1"/>
  <c r="M270" i="11" a="1"/>
  <c r="M270" i="11" s="1"/>
  <c r="C25" i="14" s="1"/>
  <c r="D25" i="14" s="1"/>
  <c r="AP284" i="11" a="1"/>
  <c r="AP284" i="11" s="1"/>
  <c r="AF45" i="14" s="1"/>
  <c r="AH279" i="11" a="1"/>
  <c r="AH279" i="11" s="1"/>
  <c r="X40" i="14" s="1"/>
  <c r="AF264" i="11" a="1"/>
  <c r="AF264" i="11" s="1"/>
  <c r="V19" i="14" s="1"/>
  <c r="AB254" i="11" a="1"/>
  <c r="AB254" i="11" s="1"/>
  <c r="R9" i="14" s="1"/>
  <c r="AE253" i="11" a="1"/>
  <c r="AE253" i="11" s="1"/>
  <c r="U8" i="14" s="1"/>
  <c r="AK257" i="11" a="1"/>
  <c r="AK257" i="11" s="1"/>
  <c r="AA12" i="14" s="1"/>
  <c r="L178" i="11" a="1"/>
  <c r="L178" i="11" s="1"/>
  <c r="S208" i="11" a="1"/>
  <c r="S208" i="11" s="1"/>
  <c r="T182" i="11" a="1"/>
  <c r="T182" i="11" s="1"/>
  <c r="AS181" i="11" a="1"/>
  <c r="AS181" i="11" s="1"/>
  <c r="AA205" i="11" a="1"/>
  <c r="AA205" i="11" s="1"/>
  <c r="AJ179" i="11" a="1"/>
  <c r="AJ179" i="11" s="1"/>
  <c r="AI203" i="11" a="1"/>
  <c r="AI203" i="11" s="1"/>
  <c r="AO181" i="11" a="1"/>
  <c r="AO181" i="11" s="1"/>
  <c r="AQ206" i="11" a="1"/>
  <c r="AQ206" i="11" s="1"/>
  <c r="AQ199" i="11" a="1"/>
  <c r="AQ199" i="11" s="1"/>
  <c r="Z207" i="11" a="1"/>
  <c r="Z207" i="11" s="1"/>
  <c r="R211" i="11" a="1"/>
  <c r="R211" i="11" s="1"/>
  <c r="AQ189" i="11" a="1"/>
  <c r="AQ189" i="11" s="1"/>
  <c r="AF199" i="11" a="1"/>
  <c r="AF199" i="11" s="1"/>
  <c r="AK178" i="11" a="1"/>
  <c r="AK178" i="11" s="1"/>
  <c r="AJ213" i="11" a="1"/>
  <c r="AJ213" i="11" s="1"/>
  <c r="S198" i="11" a="1"/>
  <c r="S198" i="11" s="1"/>
  <c r="AD210" i="11" a="1"/>
  <c r="AD210" i="11" s="1"/>
  <c r="AA185" i="11" a="1"/>
  <c r="AA185" i="11" s="1"/>
  <c r="Y207" i="11" a="1"/>
  <c r="Y207" i="11" s="1"/>
  <c r="AG193" i="11" a="1"/>
  <c r="AG193" i="11" s="1"/>
  <c r="AE184" i="11" a="1"/>
  <c r="AE184" i="11" s="1"/>
  <c r="AI204" i="11" a="1"/>
  <c r="AI204" i="11" s="1"/>
  <c r="AA195" i="11" a="1"/>
  <c r="AA195" i="11" s="1"/>
  <c r="AA182" i="11" a="1"/>
  <c r="AA182" i="11" s="1"/>
  <c r="AC200" i="11" a="1"/>
  <c r="AC200" i="11" s="1"/>
  <c r="AF178" i="11" a="1"/>
  <c r="AF178" i="11" s="1"/>
  <c r="X193" i="11" a="1"/>
  <c r="X193" i="11" s="1"/>
  <c r="AG179" i="11" a="1"/>
  <c r="AG179" i="11" s="1"/>
  <c r="AL187" i="11" a="1"/>
  <c r="AL187" i="11" s="1"/>
  <c r="V200" i="11" a="1"/>
  <c r="V200" i="11" s="1"/>
  <c r="AS205" i="11" a="1"/>
  <c r="AS205" i="11" s="1"/>
  <c r="AL203" i="11" a="1"/>
  <c r="AL203" i="11" s="1"/>
  <c r="W206" i="11" a="1"/>
  <c r="W206" i="11" s="1"/>
  <c r="AF189" i="11" a="1"/>
  <c r="AF189" i="11" s="1"/>
  <c r="AI210" i="11" a="1"/>
  <c r="AI210" i="11" s="1"/>
  <c r="AP188" i="11" a="1"/>
  <c r="AP188" i="11" s="1"/>
  <c r="T190" i="11" a="1"/>
  <c r="T190" i="11" s="1"/>
  <c r="T179" i="11" a="1"/>
  <c r="T179" i="11" s="1"/>
  <c r="V198" i="11" a="1"/>
  <c r="V198" i="11" s="1"/>
  <c r="AR209" i="11" a="1"/>
  <c r="AR209" i="11" s="1"/>
  <c r="AB208" i="11" a="1"/>
  <c r="AB208" i="11" s="1"/>
  <c r="AH206" i="11" a="1"/>
  <c r="AH206" i="11" s="1"/>
  <c r="AR210" i="11" a="1"/>
  <c r="AR210" i="11" s="1"/>
  <c r="S186" i="11" a="1"/>
  <c r="S186" i="11" s="1"/>
  <c r="AL213" i="11" a="1"/>
  <c r="AL213" i="11" s="1"/>
  <c r="Y187" i="11" a="1"/>
  <c r="Y187" i="11" s="1"/>
  <c r="AB188" i="11" a="1"/>
  <c r="AB188" i="11" s="1"/>
  <c r="K184" i="11" a="1"/>
  <c r="K184" i="11" s="1"/>
  <c r="B11" i="11" s="1"/>
  <c r="AD194" i="11" a="1"/>
  <c r="AD194" i="11" s="1"/>
  <c r="L194" i="11" a="1"/>
  <c r="L194" i="11" s="1"/>
  <c r="C21" i="11" s="1"/>
  <c r="AJ208" i="11" a="1"/>
  <c r="AJ208" i="11" s="1"/>
  <c r="R209" i="11" a="1"/>
  <c r="R209" i="11" s="1"/>
  <c r="AB192" i="11" a="1"/>
  <c r="AB192" i="11" s="1"/>
  <c r="AH199" i="11" a="1"/>
  <c r="AH199" i="11" s="1"/>
  <c r="AL196" i="11" a="1"/>
  <c r="AL196" i="11" s="1"/>
  <c r="AO211" i="11" a="1"/>
  <c r="AO211" i="11" s="1"/>
  <c r="AE178" i="11" a="1"/>
  <c r="AE178" i="11" s="1"/>
  <c r="U179" i="11" a="1"/>
  <c r="U179" i="11" s="1"/>
  <c r="W192" i="11" a="1"/>
  <c r="W192" i="11" s="1"/>
  <c r="L213" i="11" a="1"/>
  <c r="L213" i="11" s="1"/>
  <c r="C40" i="11" s="1"/>
  <c r="AR199" i="11" a="1"/>
  <c r="AR199" i="11" s="1"/>
  <c r="AB209" i="11" a="1"/>
  <c r="AB209" i="11" s="1"/>
  <c r="AO187" i="11" a="1"/>
  <c r="AO187" i="11" s="1"/>
  <c r="AL209" i="11" a="1"/>
  <c r="AL209" i="11" s="1"/>
  <c r="AP213" i="11" a="1"/>
  <c r="AP213" i="11" s="1"/>
  <c r="AJ205" i="11" a="1"/>
  <c r="AJ205" i="11" s="1"/>
  <c r="AR192" i="11" a="1"/>
  <c r="AR192" i="11" s="1"/>
  <c r="T195" i="11" a="1"/>
  <c r="T195" i="11" s="1"/>
  <c r="L179" i="11" a="1"/>
  <c r="L179" i="11" s="1"/>
  <c r="C6" i="11" s="1"/>
  <c r="X213" i="11" a="1"/>
  <c r="X213" i="11" s="1"/>
  <c r="AM185" i="11" a="1"/>
  <c r="AM185" i="11" s="1"/>
  <c r="M204" i="11" a="1"/>
  <c r="M204" i="11" s="1"/>
  <c r="D31" i="11" s="1"/>
  <c r="E31" i="11" s="1"/>
  <c r="M206" i="11" a="1"/>
  <c r="M206" i="11" s="1"/>
  <c r="D33" i="11" s="1"/>
  <c r="E33" i="11" s="1"/>
  <c r="AF186" i="11" a="1"/>
  <c r="AF186" i="11" s="1"/>
  <c r="AL201" i="11" a="1"/>
  <c r="AL201" i="11" s="1"/>
  <c r="AN204" i="11" a="1"/>
  <c r="AN204" i="11" s="1"/>
  <c r="V202" i="11" a="1"/>
  <c r="V202" i="11" s="1"/>
  <c r="AM210" i="11" a="1"/>
  <c r="AM210" i="11" s="1"/>
  <c r="AQ188" i="11" a="1"/>
  <c r="AQ188" i="11" s="1"/>
  <c r="W209" i="11" a="1"/>
  <c r="W209" i="11" s="1"/>
  <c r="AK205" i="11" a="1"/>
  <c r="AK205" i="11" s="1"/>
  <c r="AH208" i="11" a="1"/>
  <c r="AH208" i="11" s="1"/>
  <c r="AE193" i="11" a="1"/>
  <c r="AE193" i="11" s="1"/>
  <c r="AF191" i="11" a="1"/>
  <c r="AF191" i="11" s="1"/>
  <c r="V183" i="11" a="1"/>
  <c r="V183" i="11" s="1"/>
  <c r="AR179" i="11" a="1"/>
  <c r="AR179" i="11" s="1"/>
  <c r="K202" i="11" a="1"/>
  <c r="K202" i="11" s="1"/>
  <c r="B29" i="11" s="1"/>
  <c r="AD186" i="11" a="1"/>
  <c r="AD186" i="11" s="1"/>
  <c r="AF193" i="11" a="1"/>
  <c r="AF193" i="11" s="1"/>
  <c r="AJ181" i="11" a="1"/>
  <c r="AJ181" i="11" s="1"/>
  <c r="Z186" i="11" a="1"/>
  <c r="Z186" i="11" s="1"/>
  <c r="AC178" i="11" a="1"/>
  <c r="AC178" i="11" s="1"/>
  <c r="AE213" i="11" a="1"/>
  <c r="AE213" i="11" s="1"/>
  <c r="AI182" i="11" a="1"/>
  <c r="AI182" i="11" s="1"/>
  <c r="AP196" i="11" a="1"/>
  <c r="AP196" i="11" s="1"/>
  <c r="AJ184" i="11" a="1"/>
  <c r="AJ184" i="11" s="1"/>
  <c r="S188" i="11" a="1"/>
  <c r="S188" i="11" s="1"/>
  <c r="M179" i="11" a="1"/>
  <c r="M179" i="11" s="1"/>
  <c r="D6" i="11" s="1"/>
  <c r="E6" i="11" s="1"/>
  <c r="AL179" i="11" a="1"/>
  <c r="AL179" i="11" s="1"/>
  <c r="R201" i="11" a="1"/>
  <c r="R201" i="11" s="1"/>
  <c r="AO209" i="11" a="1"/>
  <c r="AO209" i="11" s="1"/>
  <c r="S178" i="11" a="1"/>
  <c r="S178" i="11" s="1"/>
  <c r="X190" i="11" a="1"/>
  <c r="X190" i="11" s="1"/>
  <c r="AD200" i="11" a="1"/>
  <c r="AD200" i="11" s="1"/>
  <c r="AJ198" i="11" a="1"/>
  <c r="AJ198" i="11" s="1"/>
  <c r="AA186" i="11" a="1"/>
  <c r="AA186" i="11" s="1"/>
  <c r="AI196" i="11" a="1"/>
  <c r="AI196" i="11" s="1"/>
  <c r="T191" i="11" a="1"/>
  <c r="T191" i="11" s="1"/>
  <c r="AE202" i="11" a="1"/>
  <c r="AE202" i="11" s="1"/>
  <c r="AO204" i="11" a="1"/>
  <c r="AO204" i="11" s="1"/>
  <c r="AH178" i="11" a="1"/>
  <c r="AH178" i="11" s="1"/>
  <c r="AQ202" i="11" a="1"/>
  <c r="AQ202" i="11" s="1"/>
  <c r="AP178" i="11" a="1"/>
  <c r="AP178" i="11" s="1"/>
  <c r="AK209" i="11" a="1"/>
  <c r="AK209" i="11" s="1"/>
  <c r="AG196" i="11" a="1"/>
  <c r="AG196" i="11" s="1"/>
  <c r="U209" i="11" a="1"/>
  <c r="U209" i="11" s="1"/>
  <c r="AJ183" i="11" a="1"/>
  <c r="AJ183" i="11" s="1"/>
  <c r="T204" i="11" a="1"/>
  <c r="T204" i="11" s="1"/>
  <c r="W212" i="11" a="1"/>
  <c r="W212" i="11" s="1"/>
  <c r="AS179" i="11" a="1"/>
  <c r="AS179" i="11" s="1"/>
  <c r="AM189" i="11" a="1"/>
  <c r="AM189" i="11" s="1"/>
  <c r="AI179" i="11" a="1"/>
  <c r="AI179" i="11" s="1"/>
  <c r="AP198" i="11" a="1"/>
  <c r="AP198" i="11" s="1"/>
  <c r="AS201" i="11" a="1"/>
  <c r="AS201" i="11" s="1"/>
  <c r="L185" i="11" a="1"/>
  <c r="L185" i="11" s="1"/>
  <c r="C12" i="11" s="1"/>
  <c r="K211" i="11" a="1"/>
  <c r="K211" i="11" s="1"/>
  <c r="B38" i="11" s="1"/>
  <c r="AK193" i="11" a="1"/>
  <c r="AK193" i="11" s="1"/>
  <c r="AA213" i="11" a="1"/>
  <c r="AA213" i="11" s="1"/>
  <c r="T183" i="11" a="1"/>
  <c r="T183" i="11" s="1"/>
  <c r="Z185" i="11" a="1"/>
  <c r="Z185" i="11" s="1"/>
  <c r="AR185" i="11" a="1"/>
  <c r="AR185" i="11" s="1"/>
  <c r="X196" i="11" a="1"/>
  <c r="X196" i="11" s="1"/>
  <c r="AS206" i="11" a="1"/>
  <c r="AS206" i="11" s="1"/>
  <c r="AD209" i="11" a="1"/>
  <c r="AD209" i="11" s="1"/>
  <c r="AE205" i="11" a="1"/>
  <c r="AE205" i="11" s="1"/>
  <c r="S193" i="11" a="1"/>
  <c r="S193" i="11" s="1"/>
  <c r="AL200" i="11" a="1"/>
  <c r="AL200" i="11" s="1"/>
  <c r="AK204" i="11" a="1"/>
  <c r="AK204" i="11" s="1"/>
  <c r="AF184" i="11" a="1"/>
  <c r="AF184" i="11" s="1"/>
  <c r="AJ203" i="11" a="1"/>
  <c r="AJ203" i="11" s="1"/>
  <c r="K180" i="11" a="1"/>
  <c r="K180" i="11" s="1"/>
  <c r="B7" i="11" s="1"/>
  <c r="W191" i="11" a="1"/>
  <c r="W191" i="11" s="1"/>
  <c r="AA198" i="11" a="1"/>
  <c r="AA198" i="11" s="1"/>
  <c r="AG187" i="11" a="1"/>
  <c r="AG187" i="11" s="1"/>
  <c r="AQ181" i="11" a="1"/>
  <c r="AQ181" i="11" s="1"/>
  <c r="R197" i="11" a="1"/>
  <c r="R197" i="11" s="1"/>
  <c r="AL188" i="11" a="1"/>
  <c r="AL188" i="11" s="1"/>
  <c r="AD191" i="11" a="1"/>
  <c r="AD191" i="11" s="1"/>
  <c r="T193" i="11" a="1"/>
  <c r="T193" i="11" s="1"/>
  <c r="R189" i="11" a="1"/>
  <c r="R189" i="11" s="1"/>
  <c r="AO198" i="11" a="1"/>
  <c r="AO198" i="11" s="1"/>
  <c r="AF187" i="11" a="1"/>
  <c r="AF187" i="11" s="1"/>
  <c r="AC184" i="11" a="1"/>
  <c r="AC184" i="11" s="1"/>
  <c r="AL185" i="11" a="1"/>
  <c r="AL185" i="11" s="1"/>
  <c r="AC186" i="11" a="1"/>
  <c r="AC186" i="11" s="1"/>
  <c r="AL207" i="11" a="1"/>
  <c r="AL207" i="11" s="1"/>
  <c r="AJ194" i="11" a="1"/>
  <c r="AJ194" i="11" s="1"/>
  <c r="AP187" i="11" a="1"/>
  <c r="AP187" i="11" s="1"/>
  <c r="V207" i="11" a="1"/>
  <c r="V207" i="11" s="1"/>
  <c r="K195" i="11" a="1"/>
  <c r="K195" i="11" s="1"/>
  <c r="B22" i="11" s="1"/>
  <c r="AI200" i="11" a="1"/>
  <c r="AI200" i="11" s="1"/>
  <c r="S190" i="11" a="1"/>
  <c r="S190" i="11" s="1"/>
  <c r="S184" i="11" a="1"/>
  <c r="S184" i="11" s="1"/>
  <c r="AG211" i="11" a="1"/>
  <c r="AG211" i="11" s="1"/>
  <c r="AN199" i="11" a="1"/>
  <c r="AN199" i="11" s="1"/>
  <c r="AP183" i="11" a="1"/>
  <c r="AP183" i="11" s="1"/>
  <c r="U210" i="11" a="1"/>
  <c r="U210" i="11" s="1"/>
  <c r="AQ203" i="11" a="1"/>
  <c r="AQ203" i="11" s="1"/>
  <c r="AB198" i="11" a="1"/>
  <c r="AB198" i="11" s="1"/>
  <c r="AC199" i="11" a="1"/>
  <c r="AC199" i="11" s="1"/>
  <c r="AS185" i="11" a="1"/>
  <c r="AS185" i="11" s="1"/>
  <c r="Y197" i="11" a="1"/>
  <c r="Y197" i="11" s="1"/>
  <c r="AP193" i="11" a="1"/>
  <c r="AP193" i="11" s="1"/>
  <c r="AG210" i="11" a="1"/>
  <c r="AG210" i="11" s="1"/>
  <c r="AB203" i="11" a="1"/>
  <c r="AB203" i="11" s="1"/>
  <c r="S179" i="11" a="1"/>
  <c r="S179" i="11" s="1"/>
  <c r="Y184" i="11" a="1"/>
  <c r="Y184" i="11" s="1"/>
  <c r="AG188" i="11" a="1"/>
  <c r="AG188" i="11" s="1"/>
  <c r="AD197" i="11" a="1"/>
  <c r="AD197" i="11" s="1"/>
  <c r="AP194" i="11" a="1"/>
  <c r="AP194" i="11" s="1"/>
  <c r="AB185" i="11" a="1"/>
  <c r="AB185" i="11" s="1"/>
  <c r="AE212" i="11" a="1"/>
  <c r="AE212" i="11" s="1"/>
  <c r="X191" i="11" a="1"/>
  <c r="X191" i="11" s="1"/>
  <c r="S209" i="11" a="1"/>
  <c r="S209" i="11" s="1"/>
  <c r="AF180" i="11" a="1"/>
  <c r="AF180" i="11" s="1"/>
  <c r="R202" i="11" a="1"/>
  <c r="R202" i="11" s="1"/>
  <c r="AA189" i="11" a="1"/>
  <c r="AA189" i="11" s="1"/>
  <c r="Z194" i="11" a="1"/>
  <c r="Z194" i="11" s="1"/>
  <c r="AI211" i="11" a="1"/>
  <c r="AI211" i="11" s="1"/>
  <c r="AA210" i="11" a="1"/>
  <c r="AA210" i="11" s="1"/>
  <c r="AJ199" i="11" a="1"/>
  <c r="AJ199" i="11" s="1"/>
  <c r="AM213" i="11" a="1"/>
  <c r="AM213" i="11" s="1"/>
  <c r="S194" i="11" a="1"/>
  <c r="S194" i="11" s="1"/>
  <c r="R183" i="11" a="1"/>
  <c r="R183" i="11" s="1"/>
  <c r="AP191" i="11" a="1"/>
  <c r="AP191" i="11" s="1"/>
  <c r="W182" i="11" a="1"/>
  <c r="W182" i="11" s="1"/>
  <c r="AG203" i="11" a="1"/>
  <c r="AG203" i="11" s="1"/>
  <c r="V187" i="11" a="1"/>
  <c r="V187" i="11" s="1"/>
  <c r="AD196" i="11" a="1"/>
  <c r="AD196" i="11" s="1"/>
  <c r="AH193" i="11" a="1"/>
  <c r="AH193" i="11" s="1"/>
  <c r="AH201" i="11" a="1"/>
  <c r="AH201" i="11" s="1"/>
  <c r="AF205" i="11" a="1"/>
  <c r="AF205" i="11" s="1"/>
  <c r="U193" i="11" a="1"/>
  <c r="U193" i="11" s="1"/>
  <c r="AB190" i="11" a="1"/>
  <c r="AB190" i="11" s="1"/>
  <c r="AL199" i="11" a="1"/>
  <c r="AL199" i="11" s="1"/>
  <c r="AD192" i="11" a="1"/>
  <c r="AD192" i="11" s="1"/>
  <c r="AE188" i="11" a="1"/>
  <c r="AE188" i="11" s="1"/>
  <c r="AR178" i="11" a="1"/>
  <c r="AR178" i="11" s="1"/>
  <c r="Y206" i="11" a="1"/>
  <c r="Y206" i="11" s="1"/>
  <c r="AO196" i="11" a="1"/>
  <c r="AO196" i="11" s="1"/>
  <c r="AI178" i="11" a="1"/>
  <c r="AI178" i="11" s="1"/>
  <c r="R199" i="11" a="1"/>
  <c r="R199" i="11" s="1"/>
  <c r="L190" i="11" a="1"/>
  <c r="L190" i="11" s="1"/>
  <c r="C17" i="11" s="1"/>
  <c r="AG182" i="11" a="1"/>
  <c r="AG182" i="11" s="1"/>
  <c r="AQ179" i="11" a="1"/>
  <c r="AQ179" i="11" s="1"/>
  <c r="AC193" i="11" a="1"/>
  <c r="AC193" i="11" s="1"/>
  <c r="AC188" i="11" a="1"/>
  <c r="AC188" i="11" s="1"/>
  <c r="AE204" i="11" a="1"/>
  <c r="AE204" i="11" s="1"/>
  <c r="AB207" i="11" a="1"/>
  <c r="AB207" i="11" s="1"/>
  <c r="AL192" i="11" a="1"/>
  <c r="AL192" i="11" s="1"/>
  <c r="T206" i="11" a="1"/>
  <c r="T206" i="11" s="1"/>
  <c r="S205" i="11" a="1"/>
  <c r="S205" i="11" s="1"/>
  <c r="L189" i="11" a="1"/>
  <c r="L189" i="11" s="1"/>
  <c r="C16" i="11" s="1"/>
  <c r="AI191" i="11" a="1"/>
  <c r="AI191" i="11" s="1"/>
  <c r="Z197" i="11" a="1"/>
  <c r="Z197" i="11" s="1"/>
  <c r="AA207" i="11" a="1"/>
  <c r="AA207" i="11" s="1"/>
  <c r="AA199" i="11" a="1"/>
  <c r="AA199" i="11" s="1"/>
  <c r="AB206" i="11" a="1"/>
  <c r="AB206" i="11" s="1"/>
  <c r="AK199" i="11" a="1"/>
  <c r="AK199" i="11" s="1"/>
  <c r="AO179" i="11" a="1"/>
  <c r="AO179" i="11" s="1"/>
  <c r="L191" i="11" a="1"/>
  <c r="L191" i="11" s="1"/>
  <c r="C18" i="11" s="1"/>
  <c r="Z191" i="11" a="1"/>
  <c r="Z191" i="11" s="1"/>
  <c r="W183" i="11" a="1"/>
  <c r="W183" i="11" s="1"/>
  <c r="U204" i="11" a="1"/>
  <c r="U204" i="11" s="1"/>
  <c r="AF179" i="11" a="1"/>
  <c r="AF179" i="11" s="1"/>
  <c r="T205" i="11" a="1"/>
  <c r="T205" i="11" s="1"/>
  <c r="X179" i="11" a="1"/>
  <c r="X179" i="11" s="1"/>
  <c r="AD180" i="11" a="1"/>
  <c r="AD180" i="11" s="1"/>
  <c r="AL180" i="11" a="1"/>
  <c r="AL180" i="11" s="1"/>
  <c r="Z183" i="11" a="1"/>
  <c r="Z183" i="11" s="1"/>
  <c r="AL202" i="11" a="1"/>
  <c r="AL202" i="11" s="1"/>
  <c r="AG181" i="11" a="1"/>
  <c r="AG181" i="11" s="1"/>
  <c r="AP201" i="11" a="1"/>
  <c r="AP201" i="11" s="1"/>
  <c r="U201" i="11" a="1"/>
  <c r="U201" i="11" s="1"/>
  <c r="AA190" i="11" a="1"/>
  <c r="AA190" i="11" s="1"/>
  <c r="AH195" i="11" a="1"/>
  <c r="AH195" i="11" s="1"/>
  <c r="AG192" i="11" a="1"/>
  <c r="AG192" i="11" s="1"/>
  <c r="AC207" i="11" a="1"/>
  <c r="AC207" i="11" s="1"/>
  <c r="AA194" i="11" a="1"/>
  <c r="AA194" i="11" s="1"/>
  <c r="AO189" i="11" a="1"/>
  <c r="AO189" i="11" s="1"/>
  <c r="AO200" i="11" a="1"/>
  <c r="AO200" i="11" s="1"/>
  <c r="S196" i="11" a="1"/>
  <c r="S196" i="11" s="1"/>
  <c r="K201" i="11" a="1"/>
  <c r="K201" i="11" s="1"/>
  <c r="B28" i="11" s="1"/>
  <c r="R195" i="11" a="1"/>
  <c r="R195" i="11" s="1"/>
  <c r="AL182" i="11" a="1"/>
  <c r="AL182" i="11" s="1"/>
  <c r="V196" i="11" a="1"/>
  <c r="V196" i="11" s="1"/>
  <c r="L188" i="11" a="1"/>
  <c r="L188" i="11" s="1"/>
  <c r="C15" i="11" s="1"/>
  <c r="K181" i="11" a="1"/>
  <c r="K181" i="11" s="1"/>
  <c r="B8" i="11" s="1"/>
  <c r="AL189" i="11" a="1"/>
  <c r="AL189" i="11" s="1"/>
  <c r="L208" i="11" a="1"/>
  <c r="L208" i="11" s="1"/>
  <c r="C35" i="11" s="1"/>
  <c r="W207" i="11" a="1"/>
  <c r="W207" i="11" s="1"/>
  <c r="AD211" i="11" a="1"/>
  <c r="AD211" i="11" s="1"/>
  <c r="K182" i="11" a="1"/>
  <c r="K182" i="11" s="1"/>
  <c r="B9" i="11" s="1"/>
  <c r="AO194" i="11" a="1"/>
  <c r="AO194" i="11" s="1"/>
  <c r="M209" i="11" a="1"/>
  <c r="M209" i="11" s="1"/>
  <c r="D36" i="11" s="1"/>
  <c r="E36" i="11" s="1"/>
  <c r="V201" i="11" a="1"/>
  <c r="V201" i="11" s="1"/>
  <c r="W186" i="11" a="1"/>
  <c r="W186" i="11" s="1"/>
  <c r="M203" i="11" a="1"/>
  <c r="M203" i="11" s="1"/>
  <c r="D30" i="11" s="1"/>
  <c r="E30" i="11" s="1"/>
  <c r="AQ183" i="11" a="1"/>
  <c r="AQ183" i="11" s="1"/>
  <c r="M180" i="11" a="1"/>
  <c r="M180" i="11" s="1"/>
  <c r="D7" i="11" s="1"/>
  <c r="E7" i="11" s="1"/>
  <c r="AM183" i="11" a="1"/>
  <c r="AM183" i="11" s="1"/>
  <c r="AJ210" i="11" a="1"/>
  <c r="AJ210" i="11" s="1"/>
  <c r="AK184" i="11" a="1"/>
  <c r="AK184" i="11" s="1"/>
  <c r="AG191" i="11" a="1"/>
  <c r="AG191" i="11" s="1"/>
  <c r="X200" i="11" a="1"/>
  <c r="X200" i="11" s="1"/>
  <c r="U185" i="11" a="1"/>
  <c r="U185" i="11" s="1"/>
  <c r="K199" i="11" a="1"/>
  <c r="K199" i="11" s="1"/>
  <c r="B26" i="11" s="1"/>
  <c r="L212" i="11" a="1"/>
  <c r="L212" i="11" s="1"/>
  <c r="C39" i="11" s="1"/>
  <c r="AC185" i="11" a="1"/>
  <c r="AC185" i="11" s="1"/>
  <c r="AG197" i="11" a="1"/>
  <c r="AG197" i="11" s="1"/>
  <c r="W202" i="11" a="1"/>
  <c r="W202" i="11" s="1"/>
  <c r="AQ195" i="11" a="1"/>
  <c r="AQ195" i="11" s="1"/>
  <c r="AD201" i="11" a="1"/>
  <c r="AD201" i="11" s="1"/>
  <c r="W189" i="11" a="1"/>
  <c r="W189" i="11" s="1"/>
  <c r="AR202" i="11" a="1"/>
  <c r="AR202" i="11" s="1"/>
  <c r="Z209" i="11" a="1"/>
  <c r="Z209" i="11" s="1"/>
  <c r="X184" i="11" a="1"/>
  <c r="X184" i="11" s="1"/>
  <c r="AR193" i="11" a="1"/>
  <c r="AR193" i="11" s="1"/>
  <c r="AM209" i="11" a="1"/>
  <c r="AM209" i="11" s="1"/>
  <c r="AN193" i="11" a="1"/>
  <c r="AN193" i="11" s="1"/>
  <c r="AJ196" i="11" a="1"/>
  <c r="AJ196" i="11" s="1"/>
  <c r="V208" i="11" a="1"/>
  <c r="V208" i="11" s="1"/>
  <c r="AO199" i="11" a="1"/>
  <c r="AO199" i="11" s="1"/>
  <c r="AL184" i="11" a="1"/>
  <c r="AL184" i="11" s="1"/>
  <c r="AI208" i="11" a="1"/>
  <c r="AI208" i="11" s="1"/>
  <c r="AO178" i="11" a="1"/>
  <c r="AO178" i="11" s="1"/>
  <c r="AJ180" i="11" a="1"/>
  <c r="AJ180" i="11" s="1"/>
  <c r="AS204" i="11" a="1"/>
  <c r="AS204" i="11" s="1"/>
  <c r="AI209" i="11" a="1"/>
  <c r="AI209" i="11" s="1"/>
  <c r="AH205" i="11" a="1"/>
  <c r="AH205" i="11" s="1"/>
  <c r="K203" i="11" a="1"/>
  <c r="K203" i="11" s="1"/>
  <c r="B30" i="11" s="1"/>
  <c r="AS189" i="11" a="1"/>
  <c r="AS189" i="11" s="1"/>
  <c r="K212" i="11" a="1"/>
  <c r="K212" i="11" s="1"/>
  <c r="B39" i="11" s="1"/>
  <c r="Z202" i="11" a="1"/>
  <c r="Z202" i="11" s="1"/>
  <c r="AS210" i="11" a="1"/>
  <c r="AS210" i="11" s="1"/>
  <c r="U205" i="11" a="1"/>
  <c r="U205" i="11" s="1"/>
  <c r="Z210" i="11" a="1"/>
  <c r="Z210" i="11" s="1"/>
  <c r="AP200" i="11" a="1"/>
  <c r="AP200" i="11" s="1"/>
  <c r="AN194" i="11" a="1"/>
  <c r="AN194" i="11" s="1"/>
  <c r="V210" i="11" a="1"/>
  <c r="V210" i="11" s="1"/>
  <c r="R205" i="11" a="1"/>
  <c r="R205" i="11" s="1"/>
  <c r="AM202" i="11" a="1"/>
  <c r="AM202" i="11" s="1"/>
  <c r="U184" i="11" a="1"/>
  <c r="U184" i="11" s="1"/>
  <c r="W194" i="11" a="1"/>
  <c r="W194" i="11" s="1"/>
  <c r="R187" i="11" a="1"/>
  <c r="R187" i="11" s="1"/>
  <c r="AI180" i="11" a="1"/>
  <c r="AI180" i="11" s="1"/>
  <c r="AD190" i="11" a="1"/>
  <c r="AD190" i="11" s="1"/>
  <c r="K206" i="11" a="1"/>
  <c r="K206" i="11" s="1"/>
  <c r="B33" i="11" s="1"/>
  <c r="AE199" i="11" a="1"/>
  <c r="AE199" i="11" s="1"/>
  <c r="AN206" i="11" a="1"/>
  <c r="AN206" i="11" s="1"/>
  <c r="Y190" i="11" a="1"/>
  <c r="Y190" i="11" s="1"/>
  <c r="AP197" i="11" a="1"/>
  <c r="AP197" i="11" s="1"/>
  <c r="Y191" i="11" a="1"/>
  <c r="Y191" i="11" s="1"/>
  <c r="AQ184" i="11" a="1"/>
  <c r="AQ184" i="11" s="1"/>
  <c r="AH182" i="11" a="1"/>
  <c r="AH182" i="11" s="1"/>
  <c r="AG184" i="11" a="1"/>
  <c r="AG184" i="11" s="1"/>
  <c r="M208" i="11" a="1"/>
  <c r="M208" i="11" s="1"/>
  <c r="D35" i="11" s="1"/>
  <c r="E35" i="11" s="1"/>
  <c r="U189" i="11" a="1"/>
  <c r="U189" i="11" s="1"/>
  <c r="AM201" i="11" a="1"/>
  <c r="AM201" i="11" s="1"/>
  <c r="AF195" i="11" a="1"/>
  <c r="AF195" i="11" s="1"/>
  <c r="AG185" i="11" a="1"/>
  <c r="AG185" i="11" s="1"/>
  <c r="AH191" i="11" a="1"/>
  <c r="AH191" i="11" s="1"/>
  <c r="AH192" i="11" a="1"/>
  <c r="AH192" i="11" s="1"/>
  <c r="K205" i="11" a="1"/>
  <c r="K205" i="11" s="1"/>
  <c r="B32" i="11" s="1"/>
  <c r="U213" i="11" a="1"/>
  <c r="U213" i="11" s="1"/>
  <c r="AK194" i="11" a="1"/>
  <c r="AK194" i="11" s="1"/>
  <c r="T201" i="11" a="1"/>
  <c r="T201" i="11" s="1"/>
  <c r="AR203" i="11" a="1"/>
  <c r="AR203" i="11" s="1"/>
  <c r="Y185" i="11" a="1"/>
  <c r="Y185" i="11" s="1"/>
  <c r="AL208" i="11" a="1"/>
  <c r="AL208" i="11" s="1"/>
  <c r="V194" i="11" a="1"/>
  <c r="V194" i="11" s="1"/>
  <c r="T192" i="11" a="1"/>
  <c r="T192" i="11" s="1"/>
  <c r="Z211" i="11" a="1"/>
  <c r="Z211" i="11" s="1"/>
  <c r="AK191" i="11" a="1"/>
  <c r="AK191" i="11" s="1"/>
  <c r="AH204" i="11" a="1"/>
  <c r="AH204" i="11" s="1"/>
  <c r="M187" i="11" a="1"/>
  <c r="M187" i="11" s="1"/>
  <c r="D14" i="11" s="1"/>
  <c r="E14" i="11" s="1"/>
  <c r="A36" i="14"/>
  <c r="B5" i="14" l="1"/>
  <c r="B34" i="14"/>
  <c r="C5" i="11"/>
  <c r="D5" i="11" s="1"/>
  <c r="E5" i="11" s="1"/>
  <c r="AC35" i="14"/>
  <c r="F35" i="14"/>
  <c r="U35" i="14"/>
  <c r="Q35" i="14"/>
  <c r="W35" i="14"/>
  <c r="AH33" i="14"/>
  <c r="C35" i="14"/>
  <c r="R35" i="14"/>
  <c r="M35" i="14"/>
  <c r="AH63" i="14"/>
  <c r="AE35" i="14"/>
  <c r="Z35" i="14"/>
  <c r="AF35" i="14"/>
  <c r="AG35" i="14"/>
  <c r="L35" i="14"/>
  <c r="O35" i="14"/>
  <c r="V35" i="14"/>
  <c r="H35" i="14"/>
  <c r="S35" i="14"/>
  <c r="AH35" i="14"/>
  <c r="AD35" i="14"/>
  <c r="G35" i="14"/>
  <c r="E35" i="14"/>
  <c r="N35" i="14"/>
  <c r="P35" i="14"/>
  <c r="AB35" i="14"/>
  <c r="K35" i="14"/>
  <c r="X35" i="14"/>
  <c r="D35" i="14"/>
  <c r="J35" i="14"/>
  <c r="AA35" i="14"/>
  <c r="Y35" i="14"/>
  <c r="T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18" authorId="0" shapeId="0" xr:uid="{00000000-0006-0000-0300-000008000000}">
      <text>
        <r>
          <rPr>
            <sz val="9"/>
            <color indexed="81"/>
            <rFont val="ＭＳ Ｐゴシック"/>
            <family val="3"/>
            <charset val="128"/>
          </rPr>
          <t>バルブサイズにより選択できる配管サイズの範囲が変わります</t>
        </r>
      </text>
    </comment>
    <comment ref="C19"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1" authorId="0" shapeId="0" xr:uid="{00000000-0006-0000-0300-00000A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φ1/8"ハーフユニオン（KQ2H01-MA5）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22" authorId="0" shapeId="0" xr:uid="{00000000-0006-0000-0300-00000B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23" authorId="0" shapeId="0" xr:uid="{00000000-0006-0000-0300-00000C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7" authorId="0" shapeId="0" xr:uid="{00000000-0006-0000-0300-00000E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9" authorId="0" shapeId="0" xr:uid="{00000000-0006-0000-0300-00000F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6" authorId="0" shapeId="0" xr:uid="{00000000-0006-0000-0300-000011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8" authorId="0" shapeId="0" xr:uid="{00000000-0006-0000-0300-000012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1" authorId="0" shapeId="0" xr:uid="{00000000-0006-0000-0300-000013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L4</t>
        </r>
        <r>
          <rPr>
            <sz val="9"/>
            <color indexed="81"/>
            <rFont val="ＭＳ Ｐゴシック"/>
            <family val="3"/>
            <charset val="128"/>
          </rPr>
          <t xml:space="preserve">：φ4mm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 xml:space="preserve">：φ1/4"inch
</t>
        </r>
        <r>
          <rPr>
            <b/>
            <sz val="9"/>
            <color indexed="81"/>
            <rFont val="ＭＳ Ｐゴシック"/>
            <family val="3"/>
            <charset val="128"/>
          </rPr>
          <t>　LN9</t>
        </r>
        <r>
          <rPr>
            <sz val="9"/>
            <color indexed="81"/>
            <rFont val="ＭＳ Ｐゴシック"/>
            <family val="3"/>
            <charset val="128"/>
          </rPr>
          <t xml:space="preserve">：φφ5/16"inch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4" authorId="0" shapeId="0" xr:uid="{00000000-0006-0000-0300-000014000000}">
      <text>
        <r>
          <rPr>
            <sz val="9"/>
            <color indexed="10"/>
            <rFont val="ＭＳ Ｐゴシック"/>
            <family val="3"/>
            <charset val="128"/>
          </rPr>
          <t>ダブル、３位置、デュアルを使用する場合は、
必ずダブル配線“2”が必要になります</t>
        </r>
      </text>
    </comment>
    <comment ref="C46" authorId="0" shapeId="0" xr:uid="{00000000-0006-0000-0300-000015000000}">
      <text>
        <r>
          <rPr>
            <sz val="9"/>
            <color indexed="81"/>
            <rFont val="ＭＳ Ｐゴシック"/>
            <family val="3"/>
            <charset val="128"/>
          </rPr>
          <t>配管タイプにより下記の３種類の中から選択下さい</t>
        </r>
      </text>
    </comment>
    <comment ref="C4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1"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3" authorId="0" shapeId="0" xr:uid="{00000000-0006-0000-0300-000019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t>
        </r>
      </text>
    </comment>
    <comment ref="C54" authorId="0" shapeId="0" xr:uid="{00000000-0006-0000-0300-00001A000000}">
      <text>
        <r>
          <rPr>
            <sz val="9"/>
            <color indexed="81"/>
            <rFont val="ＭＳ Ｐゴシック"/>
            <family val="3"/>
            <charset val="128"/>
          </rPr>
          <t>配管タイプにより下記の３種類の中から選択下さい</t>
        </r>
      </text>
    </comment>
    <comment ref="C55" authorId="0" shapeId="0" xr:uid="{00000000-0006-0000-0300-00001B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7"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9"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61" authorId="0" shapeId="0" xr:uid="{00000000-0006-0000-0300-00001E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62" authorId="0" shapeId="0" xr:uid="{00000000-0006-0000-0300-00001F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64" authorId="0" shapeId="0" xr:uid="{00000000-0006-0000-0300-000020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また、上配管バルブ使用時には
使用できません。</t>
        </r>
      </text>
    </comment>
    <comment ref="C66" authorId="0" shapeId="0" xr:uid="{00000000-0006-0000-0300-000021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7" authorId="0" shapeId="0" xr:uid="{00000000-0006-0000-0300-000022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8" authorId="0" shapeId="0" xr:uid="{00000000-0006-0000-0300-000023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71" authorId="0" shapeId="0" xr:uid="{00000000-0006-0000-0300-000024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4" authorId="0" shapeId="0" xr:uid="{00000000-0006-0000-0300-000025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5" authorId="0" shapeId="0" xr:uid="{00000000-0006-0000-0300-000026000000}">
      <text>
        <r>
          <rPr>
            <sz val="9"/>
            <color indexed="10"/>
            <rFont val="ＭＳ Ｐゴシック"/>
            <family val="3"/>
            <charset val="128"/>
          </rPr>
          <t xml:space="preserve">バルブ内臓タイプとの同時使用は流量低下のため推奨できません
</t>
        </r>
      </text>
    </comment>
    <comment ref="C76"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6"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6"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7" authorId="0" shapeId="0" xr:uid="{00000000-0006-0000-0300-00002A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7" authorId="1" shapeId="0" xr:uid="{00000000-0006-0000-0300-00002B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7" authorId="1" shapeId="0" xr:uid="{00000000-0006-0000-0300-00002C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8" authorId="0" shapeId="0" xr:uid="{00000000-0006-0000-0300-00002D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9" authorId="0" shapeId="0" xr:uid="{00000000-0006-0000-0300-00002E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80" authorId="0" shapeId="0" xr:uid="{00000000-0006-0000-0300-00002F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81" authorId="0" shapeId="0" xr:uid="{00000000-0006-0000-0300-000030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4" authorId="0" shapeId="0" xr:uid="{00000000-0006-0000-0300-000031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4" authorId="0" shapeId="0" xr:uid="{00000000-0006-0000-0300-000032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5" authorId="0" shapeId="0" xr:uid="{00000000-0006-0000-0300-000033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6"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8" authorId="0" shapeId="0" xr:uid="{00000000-0006-0000-0300-000035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9"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90"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91"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<sst xmlns="http://schemas.openxmlformats.org/spreadsheetml/2006/main" count="1486" uniqueCount="1005">
  <si>
    <t>　パイロットオプション</t>
    <phoneticPr fontId="2"/>
  </si>
  <si>
    <t>SY*0M-26-1A</t>
    <phoneticPr fontId="2"/>
  </si>
  <si>
    <t>マニホールドオプション</t>
    <phoneticPr fontId="2"/>
  </si>
  <si>
    <t>単独SUP.ブロック</t>
    <rPh sb="0" eb="2">
      <t>タンドク</t>
    </rPh>
    <phoneticPr fontId="2"/>
  </si>
  <si>
    <t>SY50M-78-2A-□</t>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</si>
  <si>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</si>
  <si>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</si>
  <si>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</si>
  <si>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</si>
  <si>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</si>
  <si>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</si>
  <si>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</si>
  <si>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</si>
  <si>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</si>
  <si>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SY50M-79-2A-□</t>
    <phoneticPr fontId="2"/>
  </si>
  <si>
    <t>単独SUP.ブロックと同時選択不可</t>
    <rPh sb="11" eb="13">
      <t>ドウジ</t>
    </rPh>
    <rPh sb="13" eb="15">
      <t>センタク</t>
    </rPh>
    <rPh sb="15" eb="17">
      <t>フカ</t>
    </rPh>
    <phoneticPr fontId="2"/>
  </si>
  <si>
    <t>SY*0M-38-1A-□</t>
    <phoneticPr fontId="2"/>
  </si>
  <si>
    <t>SY*0M-38-2A-□</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</si>
  <si>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</si>
  <si>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</si>
  <si>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</si>
  <si>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</si>
  <si>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</si>
  <si>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</si>
  <si>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</si>
  <si>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</si>
  <si>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</si>
  <si>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</si>
  <si>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</si>
  <si>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</si>
  <si>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</si>
  <si>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</si>
  <si>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</si>
  <si>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</si>
  <si>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</si>
  <si>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</si>
  <si>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SY50M-120-1A-□</t>
    <phoneticPr fontId="2"/>
  </si>
  <si>
    <t>Aポート</t>
    <phoneticPr fontId="2"/>
  </si>
  <si>
    <t>Bポート</t>
    <phoneticPr fontId="2"/>
  </si>
  <si>
    <t>inch</t>
    <phoneticPr fontId="2"/>
  </si>
  <si>
    <t>SY50M-M1-P</t>
  </si>
  <si>
    <t>SY50M-M1-A1</t>
  </si>
  <si>
    <t>SY50M-M1-B1</t>
  </si>
  <si>
    <t>SY50M-00-P</t>
  </si>
  <si>
    <t>SY50M-00-A1</t>
  </si>
  <si>
    <t>SY50M-00-B1</t>
  </si>
  <si>
    <t>SY50M-N0-P</t>
  </si>
  <si>
    <t>SY50M-N0-A1</t>
  </si>
  <si>
    <t>SY50M-N0-B1</t>
  </si>
  <si>
    <t>S</t>
    <phoneticPr fontId="2"/>
  </si>
  <si>
    <t>L</t>
    <phoneticPr fontId="2"/>
  </si>
  <si>
    <t>配線仕様</t>
    <rPh sb="0" eb="2">
      <t>ハイセン</t>
    </rPh>
    <rPh sb="2" eb="4">
      <t>シヨウ</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</si>
  <si>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</si>
  <si>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</si>
  <si>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</si>
  <si>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</si>
  <si>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</si>
  <si>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</si>
  <si>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</si>
  <si>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</si>
  <si>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</si>
  <si>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</si>
  <si>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</si>
  <si>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</si>
  <si>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</si>
  <si>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</si>
  <si>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</si>
  <si>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</si>
  <si>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</si>
  <si>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</si>
  <si>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</si>
  <si>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</si>
  <si>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</si>
  <si>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</si>
  <si>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</si>
  <si>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</si>
  <si>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</si>
  <si>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</si>
  <si>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</si>
  <si>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</si>
  <si>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</si>
  <si>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</si>
  <si>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</si>
  <si>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</si>
  <si>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</si>
  <si>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</si>
  <si>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</si>
  <si>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</si>
  <si>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</si>
  <si>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</si>
  <si>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</si>
  <si>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</si>
  <si>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</si>
  <si>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</si>
  <si>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</si>
  <si>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</si>
  <si>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</si>
  <si>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</si>
  <si>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</si>
  <si>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</si>
  <si>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</si>
  <si>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</si>
  <si>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</si>
  <si>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</si>
  <si>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</si>
  <si>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</si>
  <si>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</si>
  <si>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</si>
  <si>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</si>
  <si>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</si>
  <si>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</si>
  <si>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</si>
  <si>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</si>
  <si>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</si>
  <si>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</si>
  <si>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</si>
  <si>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</si>
  <si>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</si>
  <si>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</si>
  <si>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</si>
  <si>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</si>
  <si>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</si>
  <si>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</si>
  <si>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</si>
  <si>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</si>
  <si>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</si>
  <si>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</si>
  <si>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</si>
  <si>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</si>
  <si>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</si>
  <si>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</si>
  <si>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</si>
  <si>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</si>
  <si>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</si>
  <si>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</si>
  <si>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</si>
  <si>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</si>
  <si>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</si>
  <si>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</si>
  <si>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</si>
  <si>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</si>
  <si>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</si>
  <si>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</si>
  <si>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</si>
  <si>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</si>
  <si>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</si>
  <si>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</si>
  <si>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</si>
  <si>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</si>
  <si>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</si>
  <si>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</si>
  <si>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</si>
  <si>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</si>
  <si>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</si>
  <si>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</si>
  <si>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</si>
  <si>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</si>
  <si>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</si>
  <si>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</si>
  <si>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</si>
  <si>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</si>
  <si>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</si>
  <si>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</si>
  <si>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</si>
  <si>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</si>
  <si>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</si>
  <si>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</si>
  <si>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</si>
  <si>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</si>
  <si>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</si>
  <si>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</si>
  <si>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</si>
  <si>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</si>
  <si>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</si>
  <si>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</si>
  <si>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</si>
  <si>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</si>
  <si>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</si>
  <si>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</si>
  <si>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</si>
  <si>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</si>
  <si>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</si>
  <si>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</si>
  <si>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</si>
  <si>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</si>
  <si>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</si>
  <si>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</si>
  <si>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</si>
  <si>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</si>
  <si>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</si>
  <si>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</si>
  <si>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</si>
  <si>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</si>
  <si>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</si>
  <si>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</si>
  <si>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</si>
  <si>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</si>
  <si>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</si>
  <si>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</si>
  <si>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</si>
  <si>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</si>
  <si>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</si>
  <si>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</si>
  <si>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</si>
  <si>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</si>
  <si>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</si>
  <si>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</si>
  <si>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</si>
  <si>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</si>
  <si>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</si>
  <si>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</si>
  <si>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</si>
  <si>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</si>
  <si>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</si>
  <si>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</si>
  <si>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</si>
  <si>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</si>
  <si>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</si>
  <si>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</si>
  <si>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</si>
  <si>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</si>
  <si>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</si>
  <si>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</si>
  <si>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</si>
  <si>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</si>
  <si>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</si>
  <si>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</si>
  <si>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</si>
  <si>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</si>
  <si>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</si>
  <si>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</si>
  <si>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</si>
  <si>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</si>
  <si>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</si>
  <si>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</si>
  <si>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</si>
  <si>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</si>
  <si>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</si>
  <si>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</si>
  <si>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</si>
  <si>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</si>
  <si>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</si>
  <si>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</si>
  <si>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</si>
  <si>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</si>
  <si>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</si>
  <si>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</si>
  <si>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</si>
  <si>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</si>
  <si>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</si>
  <si>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</si>
  <si>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</si>
  <si>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</si>
  <si>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</si>
  <si>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</si>
  <si>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</si>
  <si>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</si>
  <si>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</si>
  <si>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</si>
  <si>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</si>
  <si>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</si>
  <si>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</si>
  <si>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</si>
  <si>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</si>
  <si>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</si>
  <si>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</si>
  <si>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</si>
  <si>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</si>
  <si>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</si>
  <si>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</si>
  <si>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</si>
  <si>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</si>
  <si>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</si>
  <si>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</si>
  <si>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</si>
  <si>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</si>
  <si>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</si>
  <si>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</si>
  <si>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</si>
  <si>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</si>
  <si>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</si>
  <si>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</si>
  <si>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</si>
  <si>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</si>
  <si>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</si>
  <si>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</si>
  <si>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</si>
  <si>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</si>
  <si>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</si>
  <si>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</si>
  <si>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</si>
  <si>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</si>
  <si>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</si>
  <si>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</si>
  <si>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</si>
  <si>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</si>
  <si>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</si>
  <si>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</si>
  <si>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</si>
  <si>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</si>
  <si>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</si>
  <si>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</si>
  <si>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</si>
  <si>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</si>
  <si>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</si>
  <si>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</si>
  <si>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</si>
  <si>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</si>
  <si>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</si>
  <si>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</si>
  <si>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</si>
  <si>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</si>
  <si>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</si>
  <si>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</si>
  <si>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</si>
  <si>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</si>
  <si>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</si>
  <si>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</si>
  <si>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</si>
  <si>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</si>
  <si>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</si>
  <si>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</si>
  <si>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</si>
  <si>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</si>
  <si>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R</t>
    <phoneticPr fontId="2"/>
  </si>
  <si>
    <t>F</t>
    <phoneticPr fontId="2"/>
  </si>
  <si>
    <t>B</t>
    <phoneticPr fontId="2"/>
  </si>
  <si>
    <t>-X90</t>
    <phoneticPr fontId="2"/>
  </si>
  <si>
    <t>メタルシール</t>
    <phoneticPr fontId="2"/>
  </si>
  <si>
    <t>■</t>
    <phoneticPr fontId="2"/>
  </si>
  <si>
    <t>H</t>
    <phoneticPr fontId="2"/>
  </si>
  <si>
    <t>K</t>
    <phoneticPr fontId="2"/>
  </si>
  <si>
    <t>T</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</si>
  <si>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</si>
  <si>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</si>
  <si>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</si>
  <si>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</si>
  <si>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</si>
  <si>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</si>
  <si>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</si>
  <si>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</si>
  <si>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</si>
  <si>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t>
    <phoneticPr fontId="2"/>
  </si>
  <si>
    <t>Rc</t>
    <phoneticPr fontId="2"/>
  </si>
  <si>
    <t>G</t>
    <phoneticPr fontId="2"/>
  </si>
  <si>
    <t>NPT</t>
    <phoneticPr fontId="2"/>
  </si>
  <si>
    <t>NPTF</t>
    <phoneticPr fontId="2"/>
  </si>
  <si>
    <t>N</t>
    <phoneticPr fontId="2"/>
  </si>
  <si>
    <t>SMC
使用欄</t>
    <rPh sb="4" eb="6">
      <t>シヨウ</t>
    </rPh>
    <rPh sb="6" eb="7">
      <t>ラン</t>
    </rPh>
    <phoneticPr fontId="2"/>
  </si>
  <si>
    <t>↓</t>
  </si>
  <si>
    <t>*</t>
    <phoneticPr fontId="2"/>
  </si>
  <si>
    <t>-</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</si>
  <si>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</si>
  <si>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</si>
  <si>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</si>
  <si>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</si>
  <si>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</si>
  <si>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</si>
  <si>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</si>
  <si>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</si>
  <si>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</si>
  <si>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</si>
  <si>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</si>
  <si>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</si>
  <si>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</si>
  <si>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</si>
  <si>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</si>
  <si>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</si>
  <si>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</si>
  <si>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</si>
  <si>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</si>
  <si>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</si>
  <si>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</si>
  <si>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</si>
  <si>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（バルブ内蔵タイプ）</t>
    <rPh sb="4" eb="6">
      <t>ナイゾウ</t>
    </rPh>
    <phoneticPr fontId="2"/>
  </si>
  <si>
    <t>→</t>
  </si>
  <si>
    <t>選択項目に空欄があります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</si>
  <si>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</si>
  <si>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</si>
  <si>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</si>
  <si>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</si>
  <si>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</si>
  <si>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</si>
  <si>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</si>
  <si>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</si>
  <si>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</si>
  <si>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</si>
  <si>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</si>
  <si>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</si>
  <si>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</si>
  <si>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</si>
  <si>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</si>
  <si>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</si>
  <si>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</si>
  <si>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</si>
  <si>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</si>
  <si>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</si>
  <si>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</si>
  <si>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</si>
  <si>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</si>
  <si>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</si>
  <si>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</si>
  <si>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</si>
  <si>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</si>
  <si>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</si>
  <si>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</si>
  <si>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</si>
  <si>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</si>
  <si>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</si>
  <si>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</si>
  <si>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</si>
  <si>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</si>
  <si>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</si>
  <si>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</si>
  <si>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</si>
  <si>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</si>
  <si>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</si>
  <si>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</si>
  <si>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</si>
  <si>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</si>
  <si>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</si>
  <si>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</si>
  <si>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</si>
  <si>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</si>
  <si>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</si>
  <si>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</si>
  <si>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</si>
  <si>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</si>
  <si>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</si>
  <si>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</si>
  <si>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</si>
  <si>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</si>
  <si>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</si>
  <si>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</si>
  <si>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</si>
  <si>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</si>
  <si>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</si>
  <si>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</si>
  <si>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</si>
  <si>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</si>
  <si>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</si>
  <si>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</si>
  <si>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</si>
  <si>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</si>
  <si>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</si>
  <si>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</si>
  <si>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</si>
  <si>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</si>
  <si>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</si>
  <si>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</si>
  <si>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</si>
  <si>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セット</t>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</si>
  <si>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</si>
  <si>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</si>
  <si>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</si>
  <si>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</si>
  <si>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</si>
  <si>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r>
      <t>ＳＹ３０００/５０００</t>
    </r>
    <r>
      <rPr>
        <b/>
        <i/>
        <sz val="18"/>
        <rFont val="ＭＳ Ｐゴシック"/>
        <family val="3"/>
        <charset val="128"/>
      </rPr>
      <t>　Ｓｅｒｉｅｓ　混合取付</t>
    </r>
    <rPh sb="19" eb="21">
      <t>コンゴウ</t>
    </rPh>
    <rPh sb="21" eb="23">
      <t>トリツケ</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</si>
  <si>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</si>
  <si>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</si>
  <si>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</si>
  <si>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</si>
  <si>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</si>
  <si>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</si>
  <si>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</si>
  <si>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</si>
  <si>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</si>
  <si>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</si>
  <si>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</si>
  <si>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</si>
  <si>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</si>
  <si>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</si>
  <si>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</si>
  <si>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</si>
  <si>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</si>
  <si>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</si>
  <si>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</si>
  <si>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</si>
  <si>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ベース型式：
『A,Bポート管接続口径』で
混合‘CM’又は、‘LM’を指定下さい。</t>
    <rPh sb="28" eb="29">
      <t>マタ</t>
    </rPh>
    <phoneticPr fontId="2"/>
  </si>
  <si>
    <t>※バルブサイズと配管サイズ確認</t>
    <rPh sb="8" eb="10">
      <t>ハイカン</t>
    </rPh>
    <rPh sb="13" eb="15">
      <t>カクニン</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</si>
  <si>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</si>
  <si>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</si>
  <si>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</si>
  <si>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</si>
  <si>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</si>
  <si>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</si>
  <si>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</si>
  <si>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</si>
  <si>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</si>
  <si>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</si>
  <si>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</si>
  <si>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</si>
  <si>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</si>
  <si>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</si>
  <si>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</si>
  <si>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U側（2～10連まで）</t>
    <rPh sb="1" eb="2">
      <t>ガワ</t>
    </rPh>
    <rPh sb="7" eb="8">
      <t>レン</t>
    </rPh>
    <phoneticPr fontId="2"/>
  </si>
  <si>
    <t>D側（2～10連まで）</t>
    <rPh sb="1" eb="2">
      <t>ガワ</t>
    </rPh>
    <rPh sb="7" eb="8">
      <t>レン</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</si>
  <si>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</si>
  <si>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ＳＹ３０００/５０００　Ｓｅｒｉｅｓ　混合取付</t>
    <rPh sb="19" eb="21">
      <t>コンゴウ</t>
    </rPh>
    <rPh sb="21" eb="23">
      <t>トリツケ</t>
    </rPh>
    <phoneticPr fontId="2"/>
  </si>
  <si>
    <t>2連マッチング継手(サイズ5000のみ)</t>
    <rPh sb="1" eb="2">
      <t>レン</t>
    </rPh>
    <rPh sb="7" eb="8">
      <t>ツギ</t>
    </rPh>
    <rPh sb="8" eb="9">
      <t>テ</t>
    </rPh>
    <phoneticPr fontId="2"/>
  </si>
  <si>
    <t>ブランキング指定、配管指示不可</t>
    <rPh sb="6" eb="8">
      <t>シテイ</t>
    </rPh>
    <rPh sb="9" eb="11">
      <t>ハイカン</t>
    </rPh>
    <rPh sb="11" eb="13">
      <t>シジ</t>
    </rPh>
    <rPh sb="13" eb="15">
      <t>フカ</t>
    </rPh>
    <phoneticPr fontId="2"/>
  </si>
  <si>
    <t>X=3000サイズ"MM"選択不可</t>
    <rPh sb="13" eb="15">
      <t>センタク</t>
    </rPh>
    <rPh sb="15" eb="17">
      <t>フカ</t>
    </rPh>
    <phoneticPr fontId="2"/>
  </si>
  <si>
    <t>XX=5000サイズ"LL"選択不可</t>
    <rPh sb="14" eb="16">
      <t>センタク</t>
    </rPh>
    <rPh sb="16" eb="18">
      <t>フカ</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</si>
  <si>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</si>
  <si>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</si>
  <si>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※ベース型式にエラーが有ります</t>
    <rPh sb="4" eb="6">
      <t>カタシキ</t>
    </rPh>
    <phoneticPr fontId="2"/>
  </si>
  <si>
    <t>Q</t>
    <phoneticPr fontId="2"/>
  </si>
  <si>
    <t>※配管指定漏れ有り</t>
  </si>
  <si>
    <t>M12</t>
    <phoneticPr fontId="2"/>
  </si>
  <si>
    <t>Ａ，Ｂポート管接続口径</t>
    <rPh sb="6" eb="7">
      <t>カン</t>
    </rPh>
    <rPh sb="7" eb="9">
      <t>セツゾク</t>
    </rPh>
    <rPh sb="9" eb="11">
      <t>コウケイ</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</si>
  <si>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</si>
  <si>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ねじの種類</t>
    <rPh sb="3" eb="5">
      <t>シュルイ</t>
    </rPh>
    <phoneticPr fontId="2"/>
  </si>
  <si>
    <t>ＰＥポート口径</t>
    <rPh sb="5" eb="7">
      <t>コウケイ</t>
    </rPh>
    <phoneticPr fontId="2"/>
  </si>
  <si>
    <t>φ10mm（ミリ）</t>
  </si>
  <si>
    <t>12型　上配管形</t>
    <rPh sb="2" eb="3">
      <t>ガタ</t>
    </rPh>
    <rPh sb="4" eb="5">
      <t>ウエ</t>
    </rPh>
    <rPh sb="5" eb="7">
      <t>ハイカン</t>
    </rPh>
    <rPh sb="7" eb="8">
      <t>カタ</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</si>
  <si>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</si>
  <si>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</si>
  <si>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</si>
  <si>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</si>
  <si>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</si>
  <si>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</si>
  <si>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</si>
  <si>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</si>
  <si>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</si>
  <si>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</si>
  <si>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</si>
  <si>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</si>
  <si>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</si>
  <si>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ＦＡＸ</t>
    <phoneticPr fontId="2"/>
  </si>
  <si>
    <t>配線指示箇所過不足エラー</t>
  </si>
  <si>
    <t>仕様書作成に配管混合:Mであるべき条件</t>
    <rPh sb="0" eb="3">
      <t>シヨウショ</t>
    </rPh>
    <rPh sb="3" eb="5">
      <t>サクセイ</t>
    </rPh>
    <rPh sb="8" eb="10">
      <t>コンゴウ</t>
    </rPh>
    <rPh sb="17" eb="19">
      <t>ジョウケン</t>
    </rPh>
    <phoneticPr fontId="2"/>
  </si>
  <si>
    <t>SIユニット仕様</t>
    <rPh sb="6" eb="8">
      <t>シヨウ</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</si>
  <si>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</si>
  <si>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両側（2～16連まで）</t>
    <rPh sb="0" eb="2">
      <t>リョウガワ</t>
    </rPh>
    <rPh sb="7" eb="8">
      <t>レン</t>
    </rPh>
    <phoneticPr fontId="2"/>
  </si>
  <si>
    <t>サイレンサ内蔵タイプは選択できません</t>
    <rPh sb="5" eb="7">
      <t>ナイゾウ</t>
    </rPh>
    <rPh sb="11" eb="13">
      <t>センタク</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</si>
  <si>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</si>
  <si>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</si>
  <si>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A,Bポート管接続口径</t>
    <rPh sb="6" eb="7">
      <t>カン</t>
    </rPh>
    <rPh sb="7" eb="8">
      <t>セツ</t>
    </rPh>
    <rPh sb="8" eb="9">
      <t>ゾク</t>
    </rPh>
    <rPh sb="9" eb="11">
      <t>コウケイ</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</si>
  <si>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</si>
  <si>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</si>
  <si>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</si>
  <si>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</si>
  <si>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</si>
  <si>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</si>
  <si>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</si>
  <si>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</si>
  <si>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配管接続口径“混合”</t>
    <rPh sb="0" eb="2">
      <t>ハイカン</t>
    </rPh>
    <rPh sb="2" eb="4">
      <t>セツゾク</t>
    </rPh>
    <rPh sb="4" eb="6">
      <t>コウケイ</t>
    </rPh>
    <rPh sb="7" eb="9">
      <t>コンゴウ</t>
    </rPh>
    <phoneticPr fontId="2"/>
  </si>
  <si>
    <t>上配管のみ</t>
    <rPh sb="0" eb="1">
      <t>ウエ</t>
    </rPh>
    <rPh sb="1" eb="3">
      <t>ハイカン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</si>
  <si>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</si>
  <si>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ねじ種類</t>
    <rPh sb="2" eb="4">
      <t>シュルイ</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</si>
  <si>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</si>
  <si>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</si>
  <si>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</si>
  <si>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</si>
  <si>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</si>
  <si>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</si>
  <si>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</si>
  <si>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</si>
  <si>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</si>
  <si>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</si>
  <si>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</si>
  <si>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</si>
  <si>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</si>
  <si>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</si>
  <si>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</si>
  <si>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</si>
  <si>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</si>
  <si>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</si>
  <si>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</si>
  <si>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</si>
  <si>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</si>
  <si>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</si>
  <si>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必須項目に入力漏れがあります</t>
    <phoneticPr fontId="2"/>
  </si>
  <si>
    <t>型式構成エラーがあります</t>
    <phoneticPr fontId="2"/>
  </si>
  <si>
    <t>オプション</t>
    <phoneticPr fontId="2"/>
  </si>
  <si>
    <t>↓</t>
    <phoneticPr fontId="2"/>
  </si>
  <si>
    <t>A</t>
    <phoneticPr fontId="2"/>
  </si>
  <si>
    <t>クリーンシリーズ</t>
    <phoneticPr fontId="2"/>
  </si>
  <si>
    <t>10-</t>
    <phoneticPr fontId="2"/>
  </si>
  <si>
    <t>B</t>
    <phoneticPr fontId="2"/>
  </si>
  <si>
    <t>シリーズ</t>
    <phoneticPr fontId="2"/>
  </si>
  <si>
    <t>SS5Y</t>
    <phoneticPr fontId="2"/>
  </si>
  <si>
    <t>C</t>
    <phoneticPr fontId="2"/>
  </si>
  <si>
    <t>サイズ</t>
    <phoneticPr fontId="2"/>
  </si>
  <si>
    <t>D</t>
    <phoneticPr fontId="2"/>
  </si>
  <si>
    <t>ベース</t>
    <phoneticPr fontId="2"/>
  </si>
  <si>
    <t>E</t>
    <phoneticPr fontId="2"/>
  </si>
  <si>
    <t>コネクタ</t>
    <phoneticPr fontId="2"/>
  </si>
  <si>
    <t>S</t>
    <phoneticPr fontId="2"/>
  </si>
  <si>
    <t>F</t>
    <phoneticPr fontId="2"/>
  </si>
  <si>
    <t>SIユニットなし</t>
    <phoneticPr fontId="2"/>
  </si>
  <si>
    <t>プラスコモン</t>
    <phoneticPr fontId="2"/>
  </si>
  <si>
    <t>マイナスコモン</t>
    <phoneticPr fontId="2"/>
  </si>
  <si>
    <t>0</t>
    <phoneticPr fontId="2"/>
  </si>
  <si>
    <t>A2</t>
    <phoneticPr fontId="2"/>
  </si>
  <si>
    <t>A2N</t>
    <phoneticPr fontId="2"/>
  </si>
  <si>
    <t>G</t>
    <phoneticPr fontId="2"/>
  </si>
  <si>
    <t>なし</t>
    <phoneticPr fontId="2"/>
  </si>
  <si>
    <t>H</t>
    <phoneticPr fontId="2"/>
  </si>
  <si>
    <t>J</t>
    <phoneticPr fontId="2"/>
  </si>
  <si>
    <t>K</t>
    <phoneticPr fontId="2"/>
  </si>
  <si>
    <t>ご注意！
　 9連以上は、必ず、仕様書にて
   配線仕様を各連毎に指示下さい。</t>
    <phoneticPr fontId="2"/>
  </si>
  <si>
    <t>02</t>
    <phoneticPr fontId="2"/>
  </si>
  <si>
    <t>03</t>
    <phoneticPr fontId="2"/>
  </si>
  <si>
    <t>給排気ブロックAss'yで“サイレンサ内蔵”タイプを選択する場合
Ｐポートの位置指定となり、サイレンサは、反対側に装着されます
Ｐポート両側指定する場合、サイレンサ内蔵タイプは選択できません</t>
    <phoneticPr fontId="2"/>
  </si>
  <si>
    <t>L</t>
    <phoneticPr fontId="2"/>
  </si>
  <si>
    <t>※型式構成エラー
　11連以上は、'両側'になります</t>
    <phoneticPr fontId="2"/>
  </si>
  <si>
    <t>U</t>
    <phoneticPr fontId="2"/>
  </si>
  <si>
    <t>M</t>
    <phoneticPr fontId="2"/>
  </si>
  <si>
    <t>R</t>
    <phoneticPr fontId="2"/>
  </si>
  <si>
    <t>N</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</si>
  <si>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</si>
  <si>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</si>
  <si>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</si>
  <si>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</si>
  <si>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</si>
  <si>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</si>
  <si>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</si>
  <si>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</si>
  <si>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</si>
  <si>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</si>
  <si>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</si>
  <si>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</si>
  <si>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</si>
  <si>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</si>
  <si>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</si>
  <si>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P</t>
    <phoneticPr fontId="2"/>
  </si>
  <si>
    <t>φ10mm（ミリ）</t>
    <phoneticPr fontId="2"/>
  </si>
  <si>
    <t>φ3/8"（インチ）</t>
    <phoneticPr fontId="2"/>
  </si>
  <si>
    <t>Q</t>
    <phoneticPr fontId="2"/>
  </si>
  <si>
    <t>DINレール取付（DINレールなし）</t>
    <phoneticPr fontId="2"/>
  </si>
  <si>
    <t>※型式構成エラー
　連数＝レール長さ（標準長さ）の場合は、
　DINレール取付(DINレール付)を選択下さい</t>
    <phoneticPr fontId="2"/>
  </si>
  <si>
    <t>D0</t>
    <phoneticPr fontId="2"/>
  </si>
  <si>
    <t>プラグインコネクタ接続ベース：EX500シリーズ対応</t>
    <rPh sb="9" eb="11">
      <t>セツゾク</t>
    </rPh>
    <rPh sb="24" eb="26">
      <t>タイオウ</t>
    </rPh>
    <phoneticPr fontId="2"/>
  </si>
  <si>
    <t>上配管形　プラグインコネクタ接続ベース：EX500シリーズ対応</t>
    <rPh sb="0" eb="1">
      <t>ウエ</t>
    </rPh>
    <phoneticPr fontId="2"/>
  </si>
  <si>
    <t>SS5Y5-M12SA2 シリーズマニホールド仕様書</t>
    <rPh sb="23" eb="26">
      <t>シヨウショ</t>
    </rPh>
    <phoneticPr fontId="2"/>
  </si>
  <si>
    <t>※選択項目に空欄があります。</t>
    <phoneticPr fontId="2"/>
  </si>
  <si>
    <t>0</t>
    <phoneticPr fontId="2"/>
  </si>
  <si>
    <t>1</t>
    <phoneticPr fontId="2"/>
  </si>
  <si>
    <t>■</t>
    <phoneticPr fontId="2"/>
  </si>
  <si>
    <t>M5X0.8</t>
    <phoneticPr fontId="2"/>
  </si>
  <si>
    <t>なし</t>
    <phoneticPr fontId="2"/>
  </si>
  <si>
    <r>
      <t>D</t>
    </r>
    <r>
      <rPr>
        <sz val="11"/>
        <rFont val="ＭＳ Ｐゴシック"/>
        <family val="3"/>
        <charset val="128"/>
      </rPr>
      <t>C24V</t>
    </r>
    <phoneticPr fontId="2"/>
  </si>
  <si>
    <t>DC24V</t>
    <phoneticPr fontId="2"/>
  </si>
  <si>
    <t>DC12V</t>
    <phoneticPr fontId="2"/>
  </si>
  <si>
    <t>5</t>
    <phoneticPr fontId="2"/>
  </si>
  <si>
    <t>6</t>
    <phoneticPr fontId="2"/>
  </si>
  <si>
    <t>↓</t>
    <phoneticPr fontId="2"/>
  </si>
  <si>
    <t>M</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</si>
  <si>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</si>
  <si>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</si>
  <si>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</si>
  <si>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</si>
  <si>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SIユニットがプラスコモンの場合は、
無極性タイプ又は、プラスコモンタイプになります</t>
    <rPh sb="14" eb="16">
      <t>バアイ</t>
    </rPh>
    <rPh sb="19" eb="20">
      <t>ム</t>
    </rPh>
    <rPh sb="20" eb="22">
      <t>キョクセイ</t>
    </rPh>
    <rPh sb="25" eb="26">
      <t>マタ</t>
    </rPh>
    <phoneticPr fontId="2"/>
  </si>
  <si>
    <t>SIユニットがマイナスコモン：A2N
の場合は、
無極性タイプ(R,U)又は、マイナスコモン(NS,NZ)タイプになります</t>
    <rPh sb="20" eb="22">
      <t>バアイ</t>
    </rPh>
    <rPh sb="25" eb="26">
      <t>ム</t>
    </rPh>
    <rPh sb="26" eb="28">
      <t>キョクセイ</t>
    </rPh>
    <rPh sb="36" eb="37">
      <t>マタ</t>
    </rPh>
    <phoneticPr fontId="2"/>
  </si>
  <si>
    <t>SIユニットがプラスコモン：A2
の場合は、
無極性タイプ(R,U)又は、プラスコモン(S,Z)タイプになります</t>
    <rPh sb="18" eb="20">
      <t>バアイ</t>
    </rPh>
    <rPh sb="23" eb="24">
      <t>ム</t>
    </rPh>
    <rPh sb="24" eb="26">
      <t>キョクセイ</t>
    </rPh>
    <rPh sb="34" eb="35">
      <t>マタ</t>
    </rPh>
    <phoneticPr fontId="2"/>
  </si>
  <si>
    <t>R</t>
    <phoneticPr fontId="2"/>
  </si>
  <si>
    <t>U</t>
    <phoneticPr fontId="2"/>
  </si>
  <si>
    <t>S</t>
    <phoneticPr fontId="2"/>
  </si>
  <si>
    <t>Z</t>
    <phoneticPr fontId="2"/>
  </si>
  <si>
    <t>NS</t>
    <phoneticPr fontId="2"/>
  </si>
  <si>
    <t>NZ</t>
    <phoneticPr fontId="2"/>
  </si>
  <si>
    <t>型式構成エラーがあります</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</si>
  <si>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</si>
  <si>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</si>
  <si>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</si>
  <si>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D</t>
    <phoneticPr fontId="2"/>
  </si>
  <si>
    <t>E</t>
    <phoneticPr fontId="2"/>
  </si>
  <si>
    <t>F</t>
    <phoneticPr fontId="2"/>
  </si>
  <si>
    <t>■</t>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</si>
  <si>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</si>
  <si>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</si>
  <si>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</si>
  <si>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</si>
  <si>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</si>
  <si>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</si>
  <si>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</si>
  <si>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</si>
  <si>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</si>
  <si>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</si>
  <si>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</si>
  <si>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</si>
  <si>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</si>
  <si>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</si>
  <si>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</si>
  <si>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</si>
  <si>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</si>
  <si>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</si>
  <si>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</si>
  <si>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</si>
  <si>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</si>
  <si>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</si>
  <si>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ユーザCD</t>
    <phoneticPr fontId="2"/>
  </si>
  <si>
    <t>/Set</t>
    <phoneticPr fontId="2"/>
  </si>
  <si>
    <t>U側</t>
    <phoneticPr fontId="2"/>
  </si>
  <si>
    <t>サイズ→</t>
    <phoneticPr fontId="2"/>
  </si>
  <si>
    <t>←サイズ</t>
    <phoneticPr fontId="2"/>
  </si>
  <si>
    <t>D側</t>
    <phoneticPr fontId="2"/>
  </si>
  <si>
    <t>1/2</t>
    <phoneticPr fontId="2"/>
  </si>
  <si>
    <t>2/2</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</si>
  <si>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</si>
  <si>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</si>
  <si>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</si>
  <si>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</si>
  <si>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</si>
  <si>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</si>
  <si>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</si>
  <si>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</si>
  <si>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</si>
  <si>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ブランキングプレート</t>
    <phoneticPr fontId="2"/>
  </si>
  <si>
    <t>個別SUP.ブロックAss'y</t>
    <rPh sb="0" eb="2">
      <t>コベツ</t>
    </rPh>
    <phoneticPr fontId="2"/>
  </si>
  <si>
    <t>個別EXH.ブロックAss'y</t>
    <rPh sb="0" eb="2">
      <t>コベツ</t>
    </rPh>
    <phoneticPr fontId="2"/>
  </si>
  <si>
    <t>　　※ 型式エラー</t>
    <rPh sb="4" eb="6">
      <t>カタシキ</t>
    </rPh>
    <phoneticPr fontId="2"/>
  </si>
  <si>
    <t>SY50M-78-2A-L4</t>
  </si>
  <si>
    <t>SY50M-78-2A-L6</t>
  </si>
  <si>
    <t>SY50M-78-2A-L8</t>
  </si>
  <si>
    <t>SY50M-79-2A-LN3</t>
  </si>
  <si>
    <t>SY50M-79-2A-LN7</t>
  </si>
  <si>
    <t>SY50M-78-2A-LN9</t>
  </si>
  <si>
    <t xml:space="preserve">  SUP.遮断位置</t>
    <rPh sb="6" eb="8">
      <t>シャダン</t>
    </rPh>
    <rPh sb="8" eb="10">
      <t>イチ</t>
    </rPh>
    <phoneticPr fontId="2"/>
  </si>
  <si>
    <t>SY50M-79-2A-L4</t>
  </si>
  <si>
    <t>SY50M-79-2A-L6</t>
  </si>
  <si>
    <t>SY50M-79-2A-L8</t>
  </si>
  <si>
    <t>SY50M-78-2A-LN3</t>
  </si>
  <si>
    <t>SY50M-78-2A-LN7</t>
  </si>
  <si>
    <t>SY50M-79-2A-LN9</t>
  </si>
  <si>
    <t xml:space="preserve">  EXH.遮断位置</t>
    <rPh sb="6" eb="8">
      <t>シャダン</t>
    </rPh>
    <rPh sb="8" eb="10">
      <t>イチ</t>
    </rPh>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</si>
  <si>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</si>
  <si>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</si>
  <si>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</si>
  <si>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</si>
  <si>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</si>
  <si>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</si>
  <si>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</si>
  <si>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</si>
  <si>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</si>
  <si>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</si>
  <si>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</si>
  <si>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</si>
  <si>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</si>
  <si>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</si>
  <si>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</si>
  <si>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</si>
  <si>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</si>
  <si>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</si>
  <si>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</si>
  <si>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</si>
  <si>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</si>
  <si>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</si>
  <si>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</si>
  <si>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</si>
  <si>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</si>
  <si>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</si>
  <si>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</si>
  <si>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</si>
  <si>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</si>
  <si>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</si>
  <si>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</si>
  <si>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</si>
  <si>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</si>
  <si>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</si>
  <si>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</si>
  <si>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</si>
  <si>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</si>
  <si>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</si>
  <si>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</si>
  <si>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単独SUP．配管ストレート　φ2</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</si>
  <si>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</si>
  <si>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</si>
  <si>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</si>
  <si>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</si>
  <si>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</si>
  <si>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</si>
  <si>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</si>
  <si>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</si>
  <si>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単独EXH．配管ストレート　φ2</t>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</si>
  <si>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</si>
  <si>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</si>
  <si>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</si>
  <si>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連です</t>
    <phoneticPr fontId="2"/>
  </si>
  <si>
    <t>D側</t>
    <phoneticPr fontId="2"/>
  </si>
  <si>
    <t>U側</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</si>
  <si>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</si>
  <si>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</si>
  <si>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r>
      <t>バルブＡ，Ｂポート</t>
    </r>
    <r>
      <rPr>
        <sz val="9"/>
        <color indexed="10"/>
        <rFont val="ＭＳ Ｐゴシック"/>
        <family val="3"/>
        <charset val="128"/>
      </rPr>
      <t>　（必須項目）</t>
    </r>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</si>
  <si>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</si>
  <si>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</si>
  <si>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</si>
  <si>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</si>
  <si>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t>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</si>
  <si>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</si>
  <si>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</si>
  <si>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</si>
  <si>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1：ｼﾝｸﾞﾙ、2：ﾀﾞﾌﾞﾙ MAX:16</t>
    <phoneticPr fontId="2"/>
  </si>
  <si>
    <t>X：サイズ3は"圧力計なし"のみ選択可</t>
    <rPh sb="8" eb="11">
      <t>アツリョクケイ</t>
    </rPh>
    <rPh sb="16" eb="18">
      <t>センタク</t>
    </rPh>
    <rPh sb="18" eb="19">
      <t>カ</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</si>
  <si>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</si>
  <si>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</si>
  <si>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</si>
  <si>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</si>
  <si>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</si>
  <si>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</si>
  <si>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</si>
  <si>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</si>
  <si>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</si>
  <si>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No</t>
    <phoneticPr fontId="2"/>
  </si>
  <si>
    <t>Yes</t>
    <phoneticPr fontId="2"/>
  </si>
  <si>
    <t>※ベースオプションにエラーが有ります</t>
    <phoneticPr fontId="2"/>
  </si>
  <si>
    <t>　　※ベースオプションにエラーが有ります</t>
    <phoneticPr fontId="2"/>
  </si>
  <si>
    <t>c</t>
    <phoneticPr fontId="2"/>
  </si>
  <si>
    <t>C10</t>
    <phoneticPr fontId="2"/>
  </si>
  <si>
    <t>N11</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</si>
  <si>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</si>
  <si>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</si>
  <si>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</si>
  <si>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</si>
  <si>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t>
    <phoneticPr fontId="2"/>
  </si>
  <si>
    <t>01</t>
    <phoneticPr fontId="2"/>
  </si>
  <si>
    <t>C8</t>
    <phoneticPr fontId="2"/>
  </si>
  <si>
    <t>01N</t>
    <phoneticPr fontId="2"/>
  </si>
  <si>
    <t>N9</t>
    <phoneticPr fontId="2"/>
  </si>
  <si>
    <t>01F</t>
    <phoneticPr fontId="2"/>
  </si>
  <si>
    <t>01T</t>
    <phoneticPr fontId="2"/>
  </si>
  <si>
    <t>L8</t>
    <phoneticPr fontId="2"/>
  </si>
  <si>
    <t>B8</t>
    <phoneticPr fontId="2"/>
  </si>
  <si>
    <t>LN9</t>
    <phoneticPr fontId="2"/>
  </si>
  <si>
    <t>BN9</t>
    <phoneticPr fontId="2"/>
  </si>
  <si>
    <t>A1</t>
    <phoneticPr fontId="2"/>
  </si>
  <si>
    <t>XX=３ポジションバルブ時使用不可</t>
    <phoneticPr fontId="2"/>
  </si>
  <si>
    <t>1Setあたり</t>
    <phoneticPr fontId="2"/>
  </si>
  <si>
    <t>D</t>
    <phoneticPr fontId="2"/>
  </si>
  <si>
    <t>U</t>
    <phoneticPr fontId="2"/>
  </si>
  <si>
    <t>マニホールドベース</t>
    <phoneticPr fontId="2"/>
  </si>
  <si>
    <t>ブランキングプレート</t>
    <phoneticPr fontId="2"/>
  </si>
  <si>
    <t>単独SUP．配管ストレート　φ8</t>
    <phoneticPr fontId="2"/>
  </si>
  <si>
    <t>単独SUP．配管ストレート　φ5/16"</t>
    <phoneticPr fontId="2"/>
  </si>
  <si>
    <t>単独EXH．配管ストレート　φ3.2</t>
    <phoneticPr fontId="2"/>
  </si>
  <si>
    <t>単独EXH．配管ストレート　φ1/8"</t>
    <phoneticPr fontId="2"/>
  </si>
  <si>
    <t>SY30M-50-1A</t>
    <phoneticPr fontId="2"/>
  </si>
  <si>
    <t>SY30M-60-1A</t>
    <phoneticPr fontId="2"/>
  </si>
  <si>
    <t>SY30M-24-1A</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</si>
  <si>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</si>
  <si>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</si>
  <si>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</si>
  <si>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</si>
  <si>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</si>
  <si>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</si>
  <si>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</si>
  <si>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</si>
  <si>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</si>
  <si>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</si>
  <si>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Bポート (B)</t>
    <phoneticPr fontId="2"/>
  </si>
  <si>
    <t>-</t>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</si>
  <si>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</si>
  <si>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</si>
  <si>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</si>
  <si>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</si>
  <si>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</si>
  <si>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</si>
  <si>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</si>
  <si>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</si>
  <si>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</si>
  <si>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</si>
  <si>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</si>
  <si>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</si>
  <si>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</si>
  <si>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</si>
  <si>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</si>
  <si>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</si>
  <si>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</si>
  <si>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</si>
  <si>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</si>
  <si>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</si>
  <si>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</si>
  <si>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</si>
  <si>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</si>
  <si>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</si>
  <si>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</si>
  <si>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</si>
  <si>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</si>
  <si>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</si>
  <si>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</si>
  <si>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</si>
  <si>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</si>
  <si>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</si>
  <si>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</si>
  <si>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</si>
  <si>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</si>
  <si>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</si>
  <si>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</si>
  <si>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</si>
  <si>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</si>
  <si>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</si>
  <si>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</si>
  <si>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t>
    <phoneticPr fontId="2"/>
  </si>
  <si>
    <t>D</t>
    <phoneticPr fontId="2"/>
  </si>
  <si>
    <t>E</t>
    <phoneticPr fontId="2"/>
  </si>
  <si>
    <t>F</t>
    <phoneticPr fontId="2"/>
  </si>
  <si>
    <t>O</t>
    <phoneticPr fontId="2"/>
  </si>
  <si>
    <t>G</t>
    <phoneticPr fontId="2"/>
  </si>
  <si>
    <t>Ｈ</t>
    <phoneticPr fontId="2"/>
  </si>
  <si>
    <t>BP</t>
    <phoneticPr fontId="2"/>
  </si>
  <si>
    <t>SUP</t>
    <phoneticPr fontId="2"/>
  </si>
  <si>
    <t>→</t>
    <phoneticPr fontId="2"/>
  </si>
  <si>
    <t>P</t>
    <phoneticPr fontId="2"/>
  </si>
  <si>
    <t>HAI</t>
    <phoneticPr fontId="2"/>
  </si>
  <si>
    <t>EXH</t>
    <phoneticPr fontId="2"/>
  </si>
  <si>
    <t>K</t>
    <phoneticPr fontId="2"/>
  </si>
  <si>
    <t>L</t>
    <phoneticPr fontId="2"/>
  </si>
  <si>
    <t>M</t>
    <phoneticPr fontId="2"/>
  </si>
  <si>
    <t>N</t>
    <phoneticPr fontId="2"/>
  </si>
  <si>
    <t>H</t>
    <phoneticPr fontId="2"/>
  </si>
  <si>
    <t>J</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</si>
  <si>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</si>
  <si>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</si>
  <si>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</si>
  <si>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</si>
  <si>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</si>
  <si>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</si>
  <si>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</si>
  <si>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</si>
  <si>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</si>
  <si>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</si>
  <si>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</si>
  <si>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</si>
  <si>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</si>
  <si>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</si>
  <si>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LL</t>
    <phoneticPr fontId="2"/>
  </si>
  <si>
    <t>MM</t>
    <phoneticPr fontId="2"/>
  </si>
  <si>
    <t>GG</t>
    <phoneticPr fontId="2"/>
  </si>
  <si>
    <t>HH</t>
    <phoneticPr fontId="2"/>
  </si>
  <si>
    <t>NN</t>
    <phoneticPr fontId="2"/>
  </si>
  <si>
    <t>JJ</t>
    <phoneticPr fontId="2"/>
  </si>
  <si>
    <t>KK</t>
    <phoneticPr fontId="2"/>
  </si>
  <si>
    <t>PP</t>
    <phoneticPr fontId="2"/>
  </si>
  <si>
    <t>SY50M-38-1A-C4</t>
    <phoneticPr fontId="2"/>
  </si>
  <si>
    <t>X or XX=使用できません</t>
    <phoneticPr fontId="2"/>
  </si>
  <si>
    <t>SY50M-38-1A-C6</t>
    <phoneticPr fontId="2"/>
  </si>
  <si>
    <t>SY50M-38-1A-C8</t>
    <phoneticPr fontId="2"/>
  </si>
  <si>
    <t>SY50M-38-1A-N3</t>
    <phoneticPr fontId="2"/>
  </si>
  <si>
    <t>六角穴付ボルト'-B','-H'使用不可</t>
    <phoneticPr fontId="2"/>
  </si>
  <si>
    <t>SY50M-38-1A-N7</t>
    <phoneticPr fontId="2"/>
  </si>
  <si>
    <t>M1</t>
    <phoneticPr fontId="2"/>
  </si>
  <si>
    <t>00</t>
    <phoneticPr fontId="2"/>
  </si>
  <si>
    <t>N0</t>
    <phoneticPr fontId="2"/>
  </si>
  <si>
    <t>SY50M-38-1A-N9</t>
    <phoneticPr fontId="2"/>
  </si>
  <si>
    <t>SY50M-38-2A-L4</t>
    <phoneticPr fontId="2"/>
  </si>
  <si>
    <t>SY50M-38-2A-L6</t>
    <phoneticPr fontId="2"/>
  </si>
  <si>
    <t>A1</t>
    <phoneticPr fontId="2"/>
  </si>
  <si>
    <t>B1</t>
    <phoneticPr fontId="2"/>
  </si>
  <si>
    <t>SY50M-38-2A-L8</t>
    <phoneticPr fontId="2"/>
  </si>
  <si>
    <t>※A,Bポート混合配管'CM'or"LM"時</t>
    <phoneticPr fontId="2"/>
  </si>
  <si>
    <t>SY50M-38-2A-LN9</t>
    <phoneticPr fontId="2"/>
  </si>
  <si>
    <t>SY50M-38-3A-L8</t>
    <phoneticPr fontId="2"/>
  </si>
  <si>
    <t>※A,Bポート混合配管'CM','LM'選択時</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</si>
  <si>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</si>
  <si>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</si>
  <si>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</si>
  <si>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</si>
  <si>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</si>
  <si>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</si>
  <si>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</si>
  <si>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</si>
  <si>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</si>
  <si>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</si>
  <si>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</si>
  <si>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</si>
  <si>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</si>
  <si>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</si>
  <si>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</si>
  <si>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</si>
  <si>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</si>
  <si>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</si>
  <si>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</si>
  <si>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</si>
  <si>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</si>
  <si>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</si>
  <si>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</si>
  <si>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</si>
  <si>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</si>
  <si>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</si>
  <si>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</si>
  <si>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</si>
  <si>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</si>
  <si>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</si>
  <si>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</si>
  <si>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</si>
  <si>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</si>
  <si>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</si>
  <si>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</si>
  <si>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</si>
  <si>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</si>
  <si>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</si>
  <si>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</si>
  <si>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M-5P</t>
    <phoneticPr fontId="2"/>
  </si>
  <si>
    <t>AN20-C11</t>
    <phoneticPr fontId="2"/>
  </si>
  <si>
    <t>(ポートプラグ_VVQ0000-58A)</t>
    <phoneticPr fontId="2"/>
  </si>
  <si>
    <t>(ポートプラグ_VVQ1000-58A)</t>
    <phoneticPr fontId="2"/>
  </si>
  <si>
    <t>(ポートプラグ_VVQ2000-58A)</t>
    <phoneticPr fontId="2"/>
  </si>
  <si>
    <t>(ポートプラグ_SJ2000-48-1A)</t>
    <phoneticPr fontId="2"/>
  </si>
  <si>
    <t>U</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</si>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</sst>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7"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9"/>
      <color indexed="12"/>
      <name val="ＭＳ ゴシック"/>
      <family val="3"/>
      <charset val="128"/>
    </font>
    <font>
      <sz val="9"/>
      <color indexed="81"/>
      <name val="ＭＳ ゴシック"/>
      <family val="3"/>
      <charset val="128"/>
    </font>
    <font>
      <u/>
      <sz val="9"/>
      <color indexed="81"/>
      <name val="ＭＳ Ｐゴシック"/>
      <family val="3"/>
      <charset val="128"/>
    </font>
    <font>
      <sz val="28"/>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8"/>
      <color indexed="9"/>
      <name val="ＭＳ ゴシック"/>
      <family val="3"/>
      <charset val="128"/>
    </font>
    <font>
      <b/>
      <sz val="10"/>
      <color indexed="12"/>
      <name val="ＭＳ Ｐゴシック"/>
      <family val="3"/>
      <charset val="128"/>
    </font>
    <font>
      <b/>
      <sz val="8"/>
      <color indexed="10"/>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sz val="11"/>
      <name val="ＭＳ Ｐゴシック"/>
      <family val="3"/>
      <charset val="128"/>
    </font>
    <font>
      <b/>
      <u/>
      <sz val="11"/>
      <color indexed="12"/>
      <name val="ＭＳ Ｐゴシック"/>
      <family val="3"/>
      <charset val="128"/>
    </font>
    <font>
      <b/>
      <u/>
      <sz val="9"/>
      <color indexed="10"/>
      <name val="ＭＳ Ｐゴシック"/>
      <family val="3"/>
      <charset val="128"/>
    </font>
    <font>
      <sz val="12"/>
      <color theme="0"/>
      <name val="ＭＳ Ｐゴシック"/>
      <family val="3"/>
      <charset val="128"/>
    </font>
    <font>
      <sz val="8"/>
      <color theme="0"/>
      <name val="ＭＳ Ｐゴシック"/>
      <family val="3"/>
      <charset val="128"/>
    </font>
    <font>
      <sz val="9"/>
      <color theme="0"/>
      <name val="ＭＳ Ｐゴシック"/>
      <family val="3"/>
      <charset val="128"/>
    </font>
    <font>
      <sz val="11"/>
      <color theme="0"/>
      <name val="ＭＳ 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mediumGray">
        <fgColor indexed="9"/>
        <bgColor indexed="22"/>
      </patternFill>
    </fill>
    <fill>
      <patternFill patternType="solid">
        <fgColor indexed="23"/>
        <bgColor indexed="64"/>
      </patternFill>
    </fill>
    <fill>
      <patternFill patternType="solid">
        <fgColor indexed="63"/>
        <bgColor indexed="64"/>
      </patternFill>
    </fill>
    <fill>
      <patternFill patternType="solid">
        <fgColor rgb="FFCCFFFF"/>
        <bgColor indexed="64"/>
      </patternFill>
    </fill>
    <fill>
      <patternFill patternType="solid">
        <fgColor rgb="FFCCCCFF"/>
        <bgColor indexed="64"/>
      </patternFill>
    </fill>
    <fill>
      <patternFill patternType="mediumGray">
        <fgColor theme="0"/>
        <bgColor rgb="FFC0C0C0"/>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style="hair">
        <color indexed="64"/>
      </top>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thin">
        <color indexed="64"/>
      </top>
      <bottom style="hair">
        <color indexed="64"/>
      </bottom>
      <diagonal/>
    </border>
    <border>
      <left/>
      <right style="hair">
        <color indexed="64"/>
      </right>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06">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50" fillId="0" borderId="26" xfId="0" applyFont="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1"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8"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29"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0" xfId="0" applyFont="1" applyFill="1" applyBorder="1" applyAlignment="1" applyProtection="1">
      <alignment horizontal="center" vertical="center"/>
      <protection hidden="1"/>
    </xf>
    <xf numFmtId="0" fontId="4" fillId="27" borderId="31" xfId="0" applyFont="1" applyFill="1" applyBorder="1" applyAlignment="1" applyProtection="1">
      <alignment horizontal="center" vertical="center" wrapText="1"/>
      <protection locked="0"/>
    </xf>
    <xf numFmtId="0" fontId="8" fillId="27" borderId="32" xfId="0" applyFont="1" applyFill="1" applyBorder="1" applyAlignment="1" applyProtection="1">
      <alignment horizontal="center" vertical="center"/>
      <protection hidden="1"/>
    </xf>
    <xf numFmtId="0" fontId="4" fillId="27" borderId="33" xfId="0" applyFont="1" applyFill="1" applyBorder="1" applyAlignment="1" applyProtection="1">
      <alignment horizontal="center" vertical="center" wrapText="1"/>
      <protection locked="0"/>
    </xf>
    <xf numFmtId="0" fontId="8" fillId="27" borderId="34" xfId="0" applyFont="1" applyFill="1" applyBorder="1" applyAlignment="1" applyProtection="1">
      <alignment horizontal="center" vertical="center"/>
      <protection hidden="1"/>
    </xf>
    <xf numFmtId="0" fontId="4" fillId="27" borderId="27" xfId="0" applyFont="1" applyFill="1" applyBorder="1" applyAlignment="1" applyProtection="1">
      <alignment horizontal="center" vertical="center"/>
      <protection locked="0"/>
    </xf>
    <xf numFmtId="0" fontId="8" fillId="27" borderId="35" xfId="0" applyFont="1" applyFill="1" applyBorder="1" applyAlignment="1" applyProtection="1">
      <alignment horizontal="center" vertical="center"/>
      <protection hidden="1"/>
    </xf>
    <xf numFmtId="0" fontId="8" fillId="27" borderId="30" xfId="0" applyFont="1" applyFill="1" applyBorder="1" applyAlignment="1" applyProtection="1">
      <alignment horizontal="center" vertical="center"/>
      <protection hidden="1"/>
    </xf>
    <xf numFmtId="0" fontId="30" fillId="0" borderId="26"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0"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4" fillId="0" borderId="27"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36" xfId="0" applyFont="1" applyFill="1" applyBorder="1" applyProtection="1">
      <alignment vertical="center"/>
      <protection locked="0"/>
    </xf>
    <xf numFmtId="0" fontId="9" fillId="0" borderId="0" xfId="0" applyFont="1" applyAlignment="1" applyProtection="1">
      <protection hidden="1"/>
    </xf>
    <xf numFmtId="0" fontId="3" fillId="0" borderId="36"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3" fillId="0" borderId="36" xfId="0" applyFont="1" applyBorder="1" applyProtection="1">
      <alignment vertical="center"/>
      <protection hidden="1"/>
    </xf>
    <xf numFmtId="0" fontId="55" fillId="0" borderId="36" xfId="0" applyFont="1" applyBorder="1" applyProtection="1">
      <alignment vertical="center"/>
      <protection hidden="1"/>
    </xf>
    <xf numFmtId="0" fontId="41" fillId="0" borderId="36" xfId="0" applyFont="1" applyBorder="1" applyProtection="1">
      <alignment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5" fillId="0" borderId="36"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2"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36" xfId="0" applyFont="1" applyBorder="1" applyAlignment="1" applyProtection="1">
      <alignment horizontal="center" vertical="center" shrinkToFit="1"/>
      <protection hidden="1"/>
    </xf>
    <xf numFmtId="0" fontId="3" fillId="0" borderId="37" xfId="0" applyFont="1" applyBorder="1" applyProtection="1">
      <alignment vertical="center"/>
      <protection hidden="1"/>
    </xf>
    <xf numFmtId="0" fontId="55" fillId="0" borderId="33" xfId="0" applyFont="1" applyBorder="1" applyProtection="1">
      <alignment vertical="center"/>
      <protection hidden="1"/>
    </xf>
    <xf numFmtId="0" fontId="4" fillId="0" borderId="38" xfId="0" applyFont="1" applyBorder="1" applyAlignment="1" applyProtection="1">
      <alignment horizontal="right" vertical="center" shrinkToFit="1"/>
      <protection hidden="1"/>
    </xf>
    <xf numFmtId="0" fontId="4" fillId="0" borderId="33"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55" fillId="0" borderId="33" xfId="0" applyFont="1" applyBorder="1" applyAlignment="1" applyProtection="1">
      <alignment horizontal="center" vertical="center" shrinkToFit="1"/>
      <protection hidden="1"/>
    </xf>
    <xf numFmtId="0" fontId="4" fillId="0" borderId="38" xfId="0" applyFont="1" applyBorder="1" applyAlignment="1" applyProtection="1">
      <alignment horizontal="center" vertical="center" shrinkToFit="1"/>
      <protection hidden="1"/>
    </xf>
    <xf numFmtId="0" fontId="3" fillId="0" borderId="37" xfId="0" applyFont="1" applyBorder="1" applyAlignment="1" applyProtection="1">
      <alignment horizontal="right" vertical="center"/>
      <protection hidden="1"/>
    </xf>
    <xf numFmtId="0" fontId="9" fillId="0" borderId="37"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3" fillId="28" borderId="0" xfId="0" applyFont="1" applyFill="1" applyAlignment="1" applyProtection="1">
      <alignment horizontal="left" vertical="center"/>
      <protection hidden="1"/>
    </xf>
    <xf numFmtId="0" fontId="63" fillId="28" borderId="0" xfId="0" applyFont="1" applyFill="1" applyAlignment="1" applyProtection="1">
      <alignment horizontal="center" vertical="center"/>
      <protection hidden="1"/>
    </xf>
    <xf numFmtId="0" fontId="63" fillId="28" borderId="0" xfId="0" applyFont="1" applyFill="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0" fillId="0" borderId="0" xfId="0" applyFont="1" applyAlignment="1" applyProtection="1">
      <alignment horizontal="left" vertical="center" wrapText="1"/>
      <protection hidden="1"/>
    </xf>
    <xf numFmtId="0" fontId="65"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39"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0" xfId="0" applyFont="1" applyBorder="1" applyAlignment="1" applyProtection="1">
      <alignment horizontal="center" vertical="center"/>
      <protection hidden="1"/>
    </xf>
    <xf numFmtId="0" fontId="1" fillId="27" borderId="41" xfId="0" applyFont="1" applyFill="1" applyBorder="1" applyAlignment="1" applyProtection="1">
      <alignment horizontal="center" vertical="center"/>
      <protection hidden="1"/>
    </xf>
    <xf numFmtId="0" fontId="1" fillId="27" borderId="42" xfId="0" applyFont="1" applyFill="1" applyBorder="1" applyAlignment="1" applyProtection="1">
      <alignment horizontal="center" vertical="center"/>
      <protection hidden="1"/>
    </xf>
    <xf numFmtId="0" fontId="1" fillId="27" borderId="31" xfId="0" applyFont="1" applyFill="1" applyBorder="1" applyAlignment="1" applyProtection="1">
      <alignment horizontal="center" vertical="center"/>
      <protection locked="0"/>
    </xf>
    <xf numFmtId="0" fontId="1" fillId="27" borderId="43" xfId="0" applyFont="1" applyFill="1" applyBorder="1" applyProtection="1">
      <alignment vertical="center"/>
      <protection hidden="1"/>
    </xf>
    <xf numFmtId="0" fontId="1" fillId="0" borderId="31"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43" xfId="0" applyFont="1" applyBorder="1" applyProtection="1">
      <alignment vertical="center"/>
      <protection hidden="1"/>
    </xf>
    <xf numFmtId="0" fontId="1" fillId="0" borderId="24" xfId="0" applyFont="1" applyBorder="1" applyProtection="1">
      <alignment vertical="center"/>
      <protection hidden="1"/>
    </xf>
    <xf numFmtId="0" fontId="1" fillId="0" borderId="45" xfId="0" applyFont="1" applyBorder="1" applyProtection="1">
      <alignment vertical="center"/>
      <protection hidden="1"/>
    </xf>
    <xf numFmtId="0" fontId="1" fillId="0" borderId="26"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locked="0"/>
    </xf>
    <xf numFmtId="0" fontId="1" fillId="0" borderId="46" xfId="0" applyFont="1" applyBorder="1" applyAlignment="1" applyProtection="1">
      <alignment horizontal="center" vertical="center"/>
      <protection hidden="1"/>
    </xf>
    <xf numFmtId="0" fontId="1" fillId="0" borderId="47" xfId="0" applyFont="1" applyBorder="1" applyAlignment="1" applyProtection="1">
      <alignment horizontal="center" vertical="center"/>
      <protection locked="0"/>
    </xf>
    <xf numFmtId="0" fontId="1" fillId="0" borderId="48" xfId="0" applyFont="1" applyBorder="1" applyAlignment="1" applyProtection="1">
      <alignment horizontal="center" vertical="center"/>
      <protection hidden="1"/>
    </xf>
    <xf numFmtId="0" fontId="1" fillId="0" borderId="43" xfId="0" applyFont="1" applyBorder="1" applyAlignment="1" applyProtection="1">
      <alignment horizontal="center" vertical="center"/>
      <protection hidden="1"/>
    </xf>
    <xf numFmtId="0" fontId="1" fillId="0" borderId="49" xfId="0" applyFont="1" applyBorder="1" applyAlignment="1" applyProtection="1">
      <alignment horizontal="center" vertical="center"/>
      <protection locked="0"/>
    </xf>
    <xf numFmtId="0" fontId="1" fillId="0" borderId="48" xfId="0" applyFont="1" applyBorder="1" applyProtection="1">
      <alignment vertical="center"/>
      <protection hidden="1"/>
    </xf>
    <xf numFmtId="0" fontId="1" fillId="0" borderId="49" xfId="0" applyFont="1" applyBorder="1" applyAlignment="1" applyProtection="1">
      <alignment horizontal="right" vertical="center"/>
      <protection locked="0"/>
    </xf>
    <xf numFmtId="0" fontId="1" fillId="0" borderId="50" xfId="0" applyFont="1" applyBorder="1" applyAlignment="1" applyProtection="1">
      <alignment horizontal="right" vertical="center"/>
      <protection locked="0"/>
    </xf>
    <xf numFmtId="0" fontId="1" fillId="0" borderId="51" xfId="0" applyFont="1" applyBorder="1" applyAlignment="1" applyProtection="1">
      <alignment horizontal="center" vertical="center"/>
      <protection hidden="1"/>
    </xf>
    <xf numFmtId="0" fontId="1" fillId="0" borderId="51" xfId="0" applyFont="1" applyBorder="1" applyProtection="1">
      <alignment vertical="center"/>
      <protection hidden="1"/>
    </xf>
    <xf numFmtId="0" fontId="1" fillId="0" borderId="52" xfId="0" applyFont="1" applyBorder="1" applyAlignment="1" applyProtection="1">
      <alignment horizontal="center" vertical="center"/>
      <protection locked="0"/>
    </xf>
    <xf numFmtId="0" fontId="1" fillId="0" borderId="53"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5" xfId="0" applyFont="1" applyBorder="1" applyAlignment="1" applyProtection="1">
      <alignment horizontal="center" vertical="center"/>
      <protection locked="0"/>
    </xf>
    <xf numFmtId="0" fontId="1" fillId="0" borderId="32" xfId="0" applyFont="1" applyBorder="1" applyAlignment="1" applyProtection="1">
      <alignment horizontal="center" vertical="center"/>
      <protection hidden="1"/>
    </xf>
    <xf numFmtId="0" fontId="1" fillId="0" borderId="32" xfId="0" applyFont="1" applyBorder="1" applyProtection="1">
      <alignment vertical="center"/>
      <protection hidden="1"/>
    </xf>
    <xf numFmtId="0" fontId="1" fillId="0" borderId="38" xfId="0" applyFont="1" applyBorder="1" applyProtection="1">
      <alignment vertical="center"/>
      <protection hidden="1"/>
    </xf>
    <xf numFmtId="0" fontId="1" fillId="0" borderId="33" xfId="0" applyFont="1" applyBorder="1" applyProtection="1">
      <alignment vertical="center"/>
      <protection hidden="1"/>
    </xf>
    <xf numFmtId="49" fontId="46" fillId="0" borderId="0" xfId="0" applyNumberFormat="1" applyFont="1" applyAlignment="1" applyProtection="1">
      <alignment horizontal="left" vertical="center"/>
      <protection hidden="1"/>
    </xf>
    <xf numFmtId="0" fontId="4" fillId="0" borderId="56" xfId="0" applyFont="1" applyBorder="1" applyAlignment="1" applyProtection="1">
      <alignment horizontal="center" vertical="center"/>
      <protection locked="0"/>
    </xf>
    <xf numFmtId="0" fontId="10" fillId="0" borderId="36" xfId="0" applyFont="1" applyBorder="1" applyAlignment="1" applyProtection="1">
      <alignment vertical="center" shrinkToFit="1"/>
      <protection hidden="1"/>
    </xf>
    <xf numFmtId="0" fontId="1" fillId="0" borderId="36"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6" borderId="33" xfId="0" applyFont="1" applyFill="1" applyBorder="1" applyAlignment="1" applyProtection="1">
      <alignment horizontal="center" vertical="center"/>
      <protection locked="0"/>
    </xf>
    <xf numFmtId="0" fontId="8" fillId="0" borderId="32" xfId="0" applyFont="1" applyBorder="1" applyAlignment="1" applyProtection="1">
      <alignment horizontal="center" vertical="center"/>
      <protection hidden="1"/>
    </xf>
    <xf numFmtId="0" fontId="55" fillId="0" borderId="57" xfId="0" applyFont="1" applyBorder="1" applyAlignment="1" applyProtection="1">
      <alignment horizontal="center" vertical="center"/>
      <protection hidden="1"/>
    </xf>
    <xf numFmtId="0" fontId="55" fillId="0" borderId="36" xfId="0" applyFont="1" applyBorder="1" applyAlignment="1" applyProtection="1">
      <alignment horizontal="center"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1" fillId="0" borderId="28" xfId="0" applyFont="1" applyBorder="1" applyAlignment="1" applyProtection="1">
      <alignment horizontal="center" vertical="center"/>
      <protection locked="0"/>
    </xf>
    <xf numFmtId="0" fontId="8" fillId="0" borderId="32" xfId="0" applyFont="1" applyBorder="1" applyAlignment="1">
      <alignment horizontal="center" vertical="center"/>
    </xf>
    <xf numFmtId="0" fontId="8" fillId="0" borderId="34" xfId="0" applyFont="1" applyBorder="1" applyAlignment="1">
      <alignment horizontal="center" vertical="center"/>
    </xf>
    <xf numFmtId="0" fontId="8" fillId="0" borderId="53" xfId="0" applyFont="1" applyBorder="1" applyAlignment="1">
      <alignment horizontal="center" vertical="center"/>
    </xf>
    <xf numFmtId="0" fontId="56" fillId="0" borderId="0" xfId="0" applyFont="1" applyAlignment="1" applyProtection="1">
      <alignment vertical="center" wrapText="1"/>
      <protection hidden="1"/>
    </xf>
    <xf numFmtId="0" fontId="1" fillId="26" borderId="15" xfId="0" applyFont="1" applyFill="1" applyBorder="1" applyAlignment="1" applyProtection="1">
      <alignment horizontal="left" vertical="center"/>
      <protection locked="0"/>
    </xf>
    <xf numFmtId="0" fontId="1" fillId="27" borderId="15" xfId="0" applyFont="1" applyFill="1" applyBorder="1" applyAlignment="1" applyProtection="1">
      <alignment horizontal="left" vertical="center"/>
      <protection locked="0"/>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right" vertical="center"/>
      <protection hidden="1"/>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locked="0"/>
    </xf>
    <xf numFmtId="17" fontId="56" fillId="0" borderId="0" xfId="0" quotePrefix="1" applyNumberFormat="1" applyFont="1" applyProtection="1">
      <alignment vertical="center"/>
      <protection hidden="1"/>
    </xf>
    <xf numFmtId="0" fontId="56" fillId="0" borderId="0" xfId="0" quotePrefix="1" applyFont="1" applyProtection="1">
      <alignment vertical="center"/>
      <protection hidden="1"/>
    </xf>
    <xf numFmtId="0" fontId="9" fillId="0" borderId="36" xfId="0" applyFont="1" applyBorder="1" applyAlignment="1" applyProtection="1">
      <alignment vertical="center" shrinkToFit="1"/>
      <protection hidden="1"/>
    </xf>
    <xf numFmtId="0" fontId="4" fillId="0" borderId="37" xfId="0" applyFont="1" applyBorder="1" applyAlignment="1" applyProtection="1">
      <alignment vertical="center" shrinkToFit="1"/>
      <protection hidden="1"/>
    </xf>
    <xf numFmtId="0" fontId="3" fillId="0" borderId="36" xfId="0" applyFont="1" applyBorder="1" applyAlignment="1" applyProtection="1">
      <alignment vertical="center" shrinkToFit="1"/>
      <protection hidden="1"/>
    </xf>
    <xf numFmtId="0" fontId="30" fillId="0" borderId="0" xfId="0" applyFont="1" applyAlignment="1" applyProtection="1">
      <alignment horizontal="left" vertical="center"/>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0" fontId="4" fillId="0" borderId="11"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31" fillId="0" borderId="0" xfId="0" applyFont="1" applyProtection="1">
      <alignment vertical="center"/>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69" fillId="0" borderId="0" xfId="0" applyFont="1" applyProtection="1">
      <alignment vertical="center"/>
      <protection hidden="1"/>
    </xf>
    <xf numFmtId="0" fontId="4" fillId="0" borderId="60" xfId="0" applyFont="1" applyBorder="1" applyAlignment="1" applyProtection="1">
      <alignment horizontal="center" vertical="center"/>
      <protection locked="0"/>
    </xf>
    <xf numFmtId="0" fontId="70" fillId="0" borderId="0" xfId="0" applyFont="1">
      <alignment vertical="center"/>
    </xf>
    <xf numFmtId="0" fontId="71" fillId="0" borderId="0" xfId="0" applyFont="1">
      <alignment vertical="center"/>
    </xf>
    <xf numFmtId="49" fontId="70" fillId="0" borderId="0" xfId="0" applyNumberFormat="1" applyFont="1" applyAlignment="1">
      <alignment horizontal="right" vertical="center"/>
    </xf>
    <xf numFmtId="49" fontId="73" fillId="0" borderId="0" xfId="0" applyNumberFormat="1" applyFont="1" applyAlignment="1">
      <alignment horizontal="right" vertical="center"/>
    </xf>
    <xf numFmtId="0" fontId="73" fillId="0" borderId="0" xfId="0" applyFont="1">
      <alignment vertical="center"/>
    </xf>
    <xf numFmtId="0" fontId="1" fillId="0" borderId="61" xfId="0" applyFont="1" applyBorder="1" applyAlignment="1" applyProtection="1">
      <alignment horizontal="right" vertical="center"/>
      <protection locked="0"/>
    </xf>
    <xf numFmtId="0" fontId="1" fillId="0" borderId="33" xfId="0" applyFont="1" applyBorder="1" applyAlignment="1" applyProtection="1">
      <alignment horizontal="center" vertical="top"/>
      <protection hidden="1"/>
    </xf>
    <xf numFmtId="0" fontId="33" fillId="0" borderId="49" xfId="0" applyFont="1" applyBorder="1" applyAlignment="1" applyProtection="1">
      <alignment horizontal="center" vertical="top"/>
      <protection hidden="1"/>
    </xf>
    <xf numFmtId="0" fontId="1" fillId="0" borderId="41" xfId="0" applyFont="1" applyBorder="1" applyAlignment="1" applyProtection="1">
      <alignment horizontal="center" vertical="center"/>
      <protection hidden="1"/>
    </xf>
    <xf numFmtId="0" fontId="4" fillId="0" borderId="61" xfId="0" applyFont="1" applyBorder="1" applyAlignment="1" applyProtection="1">
      <alignment horizontal="center" vertical="center"/>
      <protection locked="0"/>
    </xf>
    <xf numFmtId="0" fontId="1" fillId="0" borderId="62" xfId="0" applyFont="1" applyBorder="1" applyProtection="1">
      <alignment vertical="center"/>
      <protection hidden="1"/>
    </xf>
    <xf numFmtId="0" fontId="1" fillId="0" borderId="41" xfId="0" applyFont="1" applyBorder="1" applyProtection="1">
      <alignment vertical="center"/>
      <protection hidden="1"/>
    </xf>
    <xf numFmtId="0" fontId="30" fillId="0" borderId="33" xfId="0" applyFont="1" applyBorder="1" applyAlignment="1">
      <alignment horizontal="center" vertical="center"/>
    </xf>
    <xf numFmtId="0" fontId="4" fillId="0" borderId="52" xfId="0" applyFont="1" applyBorder="1" applyAlignment="1" applyProtection="1">
      <alignment horizontal="center" vertical="center"/>
      <protection locked="0"/>
    </xf>
    <xf numFmtId="0" fontId="6" fillId="0" borderId="34" xfId="0" applyFont="1" applyBorder="1" applyAlignment="1" applyProtection="1">
      <alignment horizontal="left" vertical="center"/>
      <protection hidden="1"/>
    </xf>
    <xf numFmtId="0" fontId="59" fillId="0" borderId="32" xfId="0" applyFont="1" applyBorder="1" applyAlignment="1" applyProtection="1">
      <alignment horizontal="center" vertical="center"/>
      <protection hidden="1"/>
    </xf>
    <xf numFmtId="0" fontId="33" fillId="0" borderId="32" xfId="0" applyFont="1" applyBorder="1" applyAlignment="1" applyProtection="1">
      <alignment horizontal="center" vertical="center"/>
      <protection locked="0"/>
    </xf>
    <xf numFmtId="0" fontId="8" fillId="0" borderId="13" xfId="0" applyFont="1" applyBorder="1" applyAlignment="1">
      <alignment horizontal="center" vertical="center"/>
    </xf>
    <xf numFmtId="0" fontId="1" fillId="0" borderId="45"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49" fontId="74" fillId="0" borderId="0" xfId="0" applyNumberFormat="1" applyFont="1" applyAlignment="1" applyProtection="1">
      <alignment horizontal="center" vertical="center"/>
      <protection hidden="1"/>
    </xf>
    <xf numFmtId="49" fontId="74" fillId="0" borderId="0" xfId="0" applyNumberFormat="1" applyFont="1" applyAlignment="1" applyProtection="1">
      <alignment horizontal="right" vertical="center"/>
      <protection hidden="1"/>
    </xf>
    <xf numFmtId="49" fontId="56" fillId="0" borderId="0" xfId="0" applyNumberFormat="1" applyFont="1" applyAlignment="1" applyProtection="1">
      <alignment horizontal="left" vertical="center"/>
      <protection hidden="1"/>
    </xf>
    <xf numFmtId="0" fontId="3" fillId="0" borderId="21" xfId="0" applyFont="1" applyBorder="1" applyAlignment="1" applyProtection="1">
      <alignment vertical="center" shrinkToFit="1"/>
      <protection hidden="1"/>
    </xf>
    <xf numFmtId="0" fontId="1" fillId="26" borderId="15" xfId="0" applyFont="1" applyFill="1" applyBorder="1" applyAlignment="1" applyProtection="1">
      <alignment horizontal="left" vertical="center"/>
      <protection hidden="1"/>
    </xf>
    <xf numFmtId="0" fontId="3" fillId="0" borderId="23" xfId="0" applyFont="1" applyBorder="1" applyAlignment="1" applyProtection="1">
      <alignment horizontal="left" vertical="center"/>
      <protection hidden="1"/>
    </xf>
    <xf numFmtId="0" fontId="60" fillId="0" borderId="0" xfId="0" applyFont="1" applyProtection="1">
      <alignment vertical="center"/>
      <protection hidden="1"/>
    </xf>
    <xf numFmtId="0" fontId="13" fillId="0" borderId="0" xfId="0" applyFont="1" applyAlignment="1" applyProtection="1">
      <alignment horizontal="center" vertical="center"/>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8" fillId="0" borderId="6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9" fillId="26" borderId="15" xfId="0" applyFont="1" applyFill="1" applyBorder="1" applyProtection="1">
      <alignment vertical="center"/>
      <protection locked="0"/>
    </xf>
    <xf numFmtId="0" fontId="57" fillId="0" borderId="21" xfId="0" applyFont="1" applyBorder="1" applyAlignment="1" applyProtection="1">
      <alignment horizontal="center" vertical="center"/>
      <protection hidden="1"/>
    </xf>
    <xf numFmtId="49" fontId="46" fillId="0" borderId="22" xfId="0" applyNumberFormat="1" applyFont="1" applyBorder="1" applyAlignment="1" applyProtection="1">
      <alignment horizontal="right" vertical="center"/>
      <protection hidden="1"/>
    </xf>
    <xf numFmtId="49" fontId="46" fillId="0" borderId="11" xfId="0" applyNumberFormat="1" applyFont="1" applyBorder="1" applyAlignment="1" applyProtection="1">
      <alignment horizontal="right" vertical="center"/>
      <protection hidden="1"/>
    </xf>
    <xf numFmtId="0" fontId="57"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0" fillId="0" borderId="21" xfId="0" applyBorder="1">
      <alignment vertical="center"/>
    </xf>
    <xf numFmtId="0" fontId="0" fillId="0" borderId="22" xfId="0" applyBorder="1">
      <alignment vertical="center"/>
    </xf>
    <xf numFmtId="0" fontId="52" fillId="0" borderId="13" xfId="0" applyFont="1" applyBorder="1" applyAlignment="1" applyProtection="1">
      <alignment vertical="top" wrapText="1"/>
      <protection hidden="1"/>
    </xf>
    <xf numFmtId="0" fontId="13" fillId="0" borderId="0" xfId="0" applyFont="1">
      <alignment vertical="center"/>
    </xf>
    <xf numFmtId="0" fontId="3" fillId="29" borderId="24" xfId="0" applyFont="1" applyFill="1" applyBorder="1" applyAlignment="1" applyProtection="1">
      <alignment horizontal="center" vertical="center" wrapText="1"/>
      <protection hidden="1"/>
    </xf>
    <xf numFmtId="0" fontId="8" fillId="29" borderId="64" xfId="0" applyFont="1" applyFill="1" applyBorder="1" applyAlignment="1" applyProtection="1">
      <alignment horizontal="center" vertical="center"/>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4" fillId="26" borderId="31" xfId="0" applyFont="1" applyFill="1" applyBorder="1" applyAlignment="1" applyProtection="1">
      <alignment horizontal="center" vertical="center"/>
      <protection locked="0"/>
    </xf>
    <xf numFmtId="0" fontId="4" fillId="26" borderId="31" xfId="0" quotePrefix="1" applyFont="1" applyFill="1" applyBorder="1" applyAlignment="1" applyProtection="1">
      <alignment horizontal="center" vertical="center"/>
      <protection locked="0"/>
    </xf>
    <xf numFmtId="0" fontId="8" fillId="26" borderId="13" xfId="0" applyFont="1" applyFill="1" applyBorder="1" applyAlignment="1">
      <alignment horizontal="center" vertical="center"/>
    </xf>
    <xf numFmtId="0" fontId="30" fillId="0" borderId="23" xfId="0" applyFont="1" applyBorder="1" applyAlignment="1" applyProtection="1">
      <alignment horizontal="center" vertical="center"/>
      <protection hidden="1"/>
    </xf>
    <xf numFmtId="0" fontId="4" fillId="0" borderId="33" xfId="0" applyFont="1" applyBorder="1" applyAlignment="1" applyProtection="1">
      <alignment horizontal="center" vertical="center"/>
      <protection locked="0"/>
    </xf>
    <xf numFmtId="0" fontId="58" fillId="0" borderId="4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45" xfId="0" applyFont="1" applyBorder="1" applyAlignment="1" applyProtection="1">
      <alignment horizontal="center" vertical="center" wrapText="1"/>
      <protection hidden="1"/>
    </xf>
    <xf numFmtId="0" fontId="30" fillId="0" borderId="65" xfId="0" applyFont="1" applyBorder="1" applyAlignment="1" applyProtection="1">
      <alignment vertical="center" shrinkToFit="1"/>
      <protection hidden="1"/>
    </xf>
    <xf numFmtId="0" fontId="1" fillId="0" borderId="43" xfId="0" applyFont="1" applyBorder="1" applyAlignment="1" applyProtection="1">
      <alignment horizontal="right" vertical="center"/>
      <protection hidden="1"/>
    </xf>
    <xf numFmtId="0" fontId="30" fillId="0" borderId="66" xfId="0" applyFont="1" applyBorder="1" applyAlignment="1" applyProtection="1">
      <alignment horizontal="center" vertical="center" shrinkToFit="1"/>
      <protection hidden="1"/>
    </xf>
    <xf numFmtId="0" fontId="1" fillId="0" borderId="41" xfId="0" applyFont="1" applyBorder="1" applyAlignment="1" applyProtection="1">
      <alignment horizontal="right" vertical="center"/>
      <protection hidden="1"/>
    </xf>
    <xf numFmtId="0" fontId="8" fillId="0" borderId="64" xfId="0" applyFont="1" applyBorder="1" applyAlignment="1" applyProtection="1">
      <alignment horizontal="center" vertical="center"/>
      <protection hidden="1"/>
    </xf>
    <xf numFmtId="0" fontId="1" fillId="0" borderId="45" xfId="0" applyFont="1" applyBorder="1" applyAlignment="1" applyProtection="1">
      <alignment horizontal="righ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9" fillId="0" borderId="10" xfId="0" applyFont="1" applyBorder="1" applyAlignment="1" applyProtection="1">
      <alignment horizontal="left" vertical="center"/>
      <protection hidden="1"/>
    </xf>
    <xf numFmtId="0" fontId="1" fillId="0" borderId="58" xfId="0" applyFont="1" applyBorder="1" applyProtection="1">
      <alignment vertical="center"/>
      <protection hidden="1"/>
    </xf>
    <xf numFmtId="0" fontId="58" fillId="0" borderId="63" xfId="0" applyFont="1" applyBorder="1" applyAlignment="1" applyProtection="1">
      <alignment horizontal="center" vertical="center"/>
      <protection hidden="1"/>
    </xf>
    <xf numFmtId="0" fontId="58" fillId="0" borderId="37" xfId="0" applyFont="1" applyBorder="1" applyAlignment="1" applyProtection="1">
      <alignment horizontal="center" vertical="center"/>
      <protection hidden="1"/>
    </xf>
    <xf numFmtId="0" fontId="1" fillId="0" borderId="48" xfId="0" applyFont="1" applyBorder="1" applyAlignment="1" applyProtection="1">
      <alignment horizontal="righ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3" fillId="0" borderId="0" xfId="0" applyFont="1" applyAlignment="1" applyProtection="1">
      <alignment vertical="center" wrapText="1"/>
      <protection hidden="1"/>
    </xf>
    <xf numFmtId="0" fontId="3" fillId="29" borderId="65" xfId="0" applyFont="1" applyFill="1" applyBorder="1" applyAlignment="1" applyProtection="1">
      <alignment horizontal="center" vertical="center" wrapText="1"/>
      <protection hidden="1"/>
    </xf>
    <xf numFmtId="0" fontId="4" fillId="29" borderId="67" xfId="0" applyFont="1" applyFill="1" applyBorder="1" applyAlignment="1" applyProtection="1">
      <alignment horizontal="center" vertical="center"/>
      <protection locked="0"/>
    </xf>
    <xf numFmtId="0" fontId="4" fillId="29" borderId="68" xfId="0" applyFont="1" applyFill="1" applyBorder="1" applyAlignment="1" applyProtection="1">
      <alignment horizontal="center" vertical="center"/>
      <protection locked="0"/>
    </xf>
    <xf numFmtId="0" fontId="1" fillId="30" borderId="44"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50" fillId="30" borderId="26" xfId="0" applyFont="1" applyFill="1" applyBorder="1" applyAlignment="1" applyProtection="1">
      <alignment horizontal="center" vertical="center"/>
      <protection hidden="1"/>
    </xf>
    <xf numFmtId="0" fontId="11" fillId="30" borderId="13" xfId="0" applyFont="1" applyFill="1" applyBorder="1" applyAlignment="1" applyProtection="1">
      <alignment horizontal="center" vertical="center"/>
      <protection hidden="1"/>
    </xf>
    <xf numFmtId="0" fontId="1" fillId="30" borderId="40" xfId="0" applyFont="1" applyFill="1" applyBorder="1" applyAlignment="1" applyProtection="1">
      <alignment horizontal="center" vertical="center"/>
      <protection hidden="1"/>
    </xf>
    <xf numFmtId="0" fontId="8" fillId="30" borderId="64" xfId="0" applyFont="1" applyFill="1" applyBorder="1" applyAlignment="1" applyProtection="1">
      <alignment horizontal="center" vertical="center"/>
      <protection hidden="1"/>
    </xf>
    <xf numFmtId="0" fontId="8" fillId="30" borderId="30" xfId="0" applyFont="1" applyFill="1" applyBorder="1" applyAlignment="1" applyProtection="1">
      <alignment horizontal="center" vertical="center"/>
      <protection hidden="1"/>
    </xf>
    <xf numFmtId="0" fontId="8" fillId="30" borderId="32" xfId="0" applyFont="1" applyFill="1" applyBorder="1" applyAlignment="1" applyProtection="1">
      <alignment horizontal="center" vertical="center"/>
      <protection hidden="1"/>
    </xf>
    <xf numFmtId="0" fontId="8" fillId="30" borderId="35" xfId="0" applyFont="1" applyFill="1" applyBorder="1" applyAlignment="1" applyProtection="1">
      <alignment horizontal="center" vertical="center"/>
      <protection hidden="1"/>
    </xf>
    <xf numFmtId="0" fontId="1" fillId="30" borderId="0" xfId="0" applyFont="1" applyFill="1" applyProtection="1">
      <alignment vertical="center"/>
      <protection hidden="1"/>
    </xf>
    <xf numFmtId="0" fontId="4" fillId="30" borderId="68" xfId="0" applyFont="1" applyFill="1" applyBorder="1" applyAlignment="1" applyProtection="1">
      <alignment horizontal="center" vertical="center"/>
      <protection hidden="1"/>
    </xf>
    <xf numFmtId="0" fontId="4" fillId="30" borderId="43" xfId="0" applyFont="1" applyFill="1" applyBorder="1" applyAlignment="1" applyProtection="1">
      <alignment horizontal="center" vertical="center"/>
      <protection hidden="1"/>
    </xf>
    <xf numFmtId="0" fontId="4" fillId="30" borderId="70" xfId="0" applyFont="1" applyFill="1" applyBorder="1" applyAlignment="1" applyProtection="1">
      <alignment horizontal="center" vertical="center"/>
      <protection hidden="1"/>
    </xf>
    <xf numFmtId="0" fontId="4" fillId="30" borderId="73" xfId="0" applyFont="1" applyFill="1" applyBorder="1" applyAlignment="1" applyProtection="1">
      <alignment horizontal="center" vertical="center"/>
      <protection hidden="1"/>
    </xf>
    <xf numFmtId="0" fontId="4" fillId="30" borderId="33" xfId="0" applyFont="1" applyFill="1" applyBorder="1" applyAlignment="1" applyProtection="1">
      <alignment horizontal="center" vertical="center"/>
      <protection hidden="1"/>
    </xf>
    <xf numFmtId="0" fontId="4" fillId="30" borderId="27" xfId="0" applyFont="1" applyFill="1" applyBorder="1" applyAlignment="1" applyProtection="1">
      <alignment horizontal="center" vertical="center"/>
      <protection hidden="1"/>
    </xf>
    <xf numFmtId="0" fontId="4" fillId="30" borderId="31" xfId="0" quotePrefix="1" applyFont="1" applyFill="1" applyBorder="1" applyAlignment="1" applyProtection="1">
      <alignment horizontal="center" vertical="center"/>
      <protection hidden="1"/>
    </xf>
    <xf numFmtId="0" fontId="8" fillId="30" borderId="13" xfId="0" applyFont="1" applyFill="1" applyBorder="1" applyAlignment="1" applyProtection="1">
      <alignment horizontal="center" vertical="center"/>
      <protection hidden="1"/>
    </xf>
    <xf numFmtId="0" fontId="4" fillId="30" borderId="60" xfId="0" applyFont="1" applyFill="1" applyBorder="1" applyAlignment="1" applyProtection="1">
      <alignment horizontal="center" vertical="center"/>
      <protection hidden="1"/>
    </xf>
    <xf numFmtId="0" fontId="4" fillId="30" borderId="44" xfId="0" applyFont="1" applyFill="1" applyBorder="1" applyAlignment="1" applyProtection="1">
      <alignment horizontal="center" vertical="center"/>
      <protection hidden="1"/>
    </xf>
    <xf numFmtId="0" fontId="4" fillId="30" borderId="33" xfId="0" applyFont="1" applyFill="1" applyBorder="1" applyAlignment="1" applyProtection="1">
      <alignment horizontal="center" vertical="center" wrapText="1"/>
      <protection hidden="1"/>
    </xf>
    <xf numFmtId="0" fontId="1" fillId="30" borderId="31" xfId="0" applyFont="1" applyFill="1" applyBorder="1" applyAlignment="1" applyProtection="1">
      <alignment horizontal="center" vertical="center"/>
      <protection hidden="1"/>
    </xf>
    <xf numFmtId="0" fontId="1" fillId="30" borderId="74" xfId="0" applyFont="1" applyFill="1" applyBorder="1" applyAlignment="1" applyProtection="1">
      <alignment horizontal="center" vertical="center"/>
      <protection hidden="1"/>
    </xf>
    <xf numFmtId="0" fontId="8" fillId="30" borderId="75" xfId="0" applyFont="1" applyFill="1" applyBorder="1" applyAlignment="1" applyProtection="1">
      <alignment horizontal="center" vertical="center"/>
      <protection hidden="1"/>
    </xf>
    <xf numFmtId="0" fontId="1" fillId="30" borderId="56" xfId="0" applyFont="1" applyFill="1" applyBorder="1" applyAlignment="1" applyProtection="1">
      <alignment horizontal="center" vertical="center"/>
      <protection hidden="1"/>
    </xf>
    <xf numFmtId="0" fontId="1" fillId="30" borderId="57" xfId="0" applyFont="1" applyFill="1" applyBorder="1" applyAlignment="1" applyProtection="1">
      <alignment horizontal="center" vertical="center"/>
      <protection hidden="1"/>
    </xf>
    <xf numFmtId="0" fontId="8" fillId="30" borderId="34" xfId="0" applyFont="1" applyFill="1" applyBorder="1" applyAlignment="1" applyProtection="1">
      <alignment horizontal="center" vertical="center"/>
      <protection hidden="1"/>
    </xf>
    <xf numFmtId="0" fontId="8" fillId="30" borderId="37"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76" xfId="0" applyFont="1" applyFill="1" applyBorder="1" applyAlignment="1" applyProtection="1">
      <alignment horizontal="center" vertical="center"/>
      <protection hidden="1"/>
    </xf>
    <xf numFmtId="0" fontId="58" fillId="30" borderId="37" xfId="0" applyFont="1" applyFill="1" applyBorder="1" applyAlignment="1" applyProtection="1">
      <alignment horizontal="center" vertical="center"/>
      <protection hidden="1"/>
    </xf>
    <xf numFmtId="0" fontId="58" fillId="30" borderId="48" xfId="0" applyFont="1" applyFill="1" applyBorder="1" applyAlignment="1" applyProtection="1">
      <alignment horizontal="center" vertical="center"/>
      <protection hidden="1"/>
    </xf>
    <xf numFmtId="0" fontId="1" fillId="30" borderId="49" xfId="0" applyFont="1" applyFill="1" applyBorder="1" applyAlignment="1" applyProtection="1">
      <alignment horizontal="center" vertical="center"/>
      <protection hidden="1"/>
    </xf>
    <xf numFmtId="0" fontId="1" fillId="30" borderId="51" xfId="0" applyFont="1" applyFill="1" applyBorder="1" applyAlignment="1" applyProtection="1">
      <alignment horizontal="center" vertical="center"/>
      <protection hidden="1"/>
    </xf>
    <xf numFmtId="0" fontId="33" fillId="30" borderId="49" xfId="0" applyFont="1" applyFill="1" applyBorder="1" applyAlignment="1" applyProtection="1">
      <alignment horizontal="center" vertical="top"/>
      <protection hidden="1"/>
    </xf>
    <xf numFmtId="0" fontId="59" fillId="30" borderId="32" xfId="0" applyFont="1" applyFill="1" applyBorder="1" applyAlignment="1" applyProtection="1">
      <alignment horizontal="center" vertical="center"/>
      <protection hidden="1"/>
    </xf>
    <xf numFmtId="0" fontId="6" fillId="30" borderId="75" xfId="0" applyFont="1" applyFill="1" applyBorder="1" applyAlignment="1" applyProtection="1">
      <alignment horizontal="right" vertical="center"/>
      <protection hidden="1"/>
    </xf>
    <xf numFmtId="0" fontId="59" fillId="30" borderId="0" xfId="0" applyFont="1" applyFill="1" applyAlignment="1" applyProtection="1">
      <alignment horizontal="right" vertical="center"/>
      <protection hidden="1"/>
    </xf>
    <xf numFmtId="0" fontId="1" fillId="30" borderId="13" xfId="0" applyFont="1" applyFill="1" applyBorder="1" applyProtection="1">
      <alignment vertical="center"/>
      <protection hidden="1"/>
    </xf>
    <xf numFmtId="0" fontId="50" fillId="30" borderId="17" xfId="0" applyFont="1" applyFill="1" applyBorder="1" applyProtection="1">
      <alignment vertical="center"/>
      <protection hidden="1"/>
    </xf>
    <xf numFmtId="0" fontId="4" fillId="30" borderId="56" xfId="0" applyFont="1" applyFill="1" applyBorder="1" applyAlignment="1" applyProtection="1">
      <alignment horizontal="center" vertical="center"/>
      <protection hidden="1"/>
    </xf>
    <xf numFmtId="0" fontId="4" fillId="30" borderId="72" xfId="0" applyFont="1" applyFill="1" applyBorder="1" applyAlignment="1" applyProtection="1">
      <alignment horizontal="center" vertical="center"/>
      <protection hidden="1"/>
    </xf>
    <xf numFmtId="0" fontId="4" fillId="30" borderId="41" xfId="0" applyFont="1" applyFill="1" applyBorder="1" applyAlignment="1" applyProtection="1">
      <alignment horizontal="center" vertical="center"/>
      <protection hidden="1"/>
    </xf>
    <xf numFmtId="0" fontId="1" fillId="30" borderId="49" xfId="0" applyFont="1" applyFill="1" applyBorder="1" applyAlignment="1" applyProtection="1">
      <alignment horizontal="right" vertical="center"/>
      <protection hidden="1"/>
    </xf>
    <xf numFmtId="0" fontId="1" fillId="30" borderId="50" xfId="0" applyFont="1" applyFill="1" applyBorder="1" applyAlignment="1" applyProtection="1">
      <alignment horizontal="right" vertical="center"/>
      <protection hidden="1"/>
    </xf>
    <xf numFmtId="0" fontId="1" fillId="30" borderId="56" xfId="0" applyFont="1" applyFill="1" applyBorder="1" applyAlignment="1" applyProtection="1">
      <alignment horizontal="right" vertical="center"/>
      <protection hidden="1"/>
    </xf>
    <xf numFmtId="0" fontId="4" fillId="30" borderId="61" xfId="0" applyFont="1" applyFill="1" applyBorder="1" applyAlignment="1" applyProtection="1">
      <alignment horizontal="center" vertical="center"/>
      <protection hidden="1"/>
    </xf>
    <xf numFmtId="0" fontId="30" fillId="30" borderId="33" xfId="0" applyFont="1" applyFill="1" applyBorder="1" applyAlignment="1" applyProtection="1">
      <alignment horizontal="center" vertical="center"/>
      <protection hidden="1"/>
    </xf>
    <xf numFmtId="0" fontId="1" fillId="0" borderId="52" xfId="0" applyFont="1" applyBorder="1" applyProtection="1">
      <alignment vertical="center"/>
      <protection hidden="1"/>
    </xf>
    <xf numFmtId="0" fontId="76" fillId="0" borderId="77" xfId="0" applyFont="1" applyBorder="1" applyAlignment="1" applyProtection="1">
      <alignment horizontal="center" vertical="center"/>
      <protection hidden="1"/>
    </xf>
    <xf numFmtId="0" fontId="76" fillId="0" borderId="36" xfId="0" applyFont="1" applyBorder="1" applyAlignment="1" applyProtection="1">
      <alignment horizontal="center" vertical="center"/>
      <protection hidden="1"/>
    </xf>
    <xf numFmtId="0" fontId="76" fillId="30" borderId="36" xfId="0" applyFont="1" applyFill="1" applyBorder="1" applyAlignment="1" applyProtection="1">
      <alignment horizontal="center" vertical="center"/>
      <protection hidden="1"/>
    </xf>
    <xf numFmtId="0" fontId="76" fillId="30" borderId="46" xfId="0" applyFont="1" applyFill="1" applyBorder="1" applyAlignment="1" applyProtection="1">
      <alignment horizontal="center" vertical="center"/>
      <protection hidden="1"/>
    </xf>
    <xf numFmtId="0" fontId="13" fillId="0" borderId="20" xfId="0" applyFont="1" applyBorder="1" applyProtection="1">
      <alignment vertical="center"/>
      <protection hidden="1"/>
    </xf>
    <xf numFmtId="0" fontId="13" fillId="0" borderId="12" xfId="0" applyFont="1" applyBorder="1" applyProtection="1">
      <alignment vertical="center"/>
      <protection hidden="1"/>
    </xf>
    <xf numFmtId="0" fontId="42" fillId="0" borderId="38"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79"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4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8" fillId="30" borderId="40" xfId="0" applyFont="1" applyFill="1" applyBorder="1" applyAlignment="1" applyProtection="1">
      <alignment horizontal="center" vertical="center"/>
      <protection hidden="1"/>
    </xf>
    <xf numFmtId="0" fontId="55" fillId="30" borderId="29" xfId="0" applyFont="1" applyFill="1" applyBorder="1" applyAlignment="1" applyProtection="1">
      <alignment vertical="top" textRotation="180" shrinkToFit="1"/>
      <protection hidden="1"/>
    </xf>
    <xf numFmtId="0" fontId="4" fillId="0" borderId="77"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0" borderId="36" xfId="0" applyFont="1" applyFill="1" applyBorder="1" applyAlignment="1" applyProtection="1">
      <alignment horizontal="center" vertical="center"/>
      <protection hidden="1"/>
    </xf>
    <xf numFmtId="0" fontId="4" fillId="30" borderId="46" xfId="0" applyFont="1" applyFill="1" applyBorder="1" applyAlignment="1" applyProtection="1">
      <alignment horizontal="center" vertical="center"/>
      <protection hidden="1"/>
    </xf>
    <xf numFmtId="0" fontId="1" fillId="0" borderId="46" xfId="0" applyFont="1" applyBorder="1" applyAlignment="1" applyProtection="1">
      <alignment horizontal="right" vertical="center"/>
      <protection hidden="1"/>
    </xf>
    <xf numFmtId="0" fontId="80" fillId="0" borderId="0" xfId="0" applyFont="1" applyProtection="1">
      <alignment vertical="center"/>
      <protection hidden="1"/>
    </xf>
    <xf numFmtId="0" fontId="8" fillId="0" borderId="70" xfId="0" applyFont="1" applyBorder="1" applyAlignment="1" applyProtection="1">
      <alignment horizontal="center" vertical="center"/>
      <protection hidden="1"/>
    </xf>
    <xf numFmtId="0" fontId="10" fillId="0" borderId="20" xfId="0" applyFont="1" applyBorder="1" applyAlignment="1" applyProtection="1">
      <alignment horizontal="left" vertical="center"/>
      <protection hidden="1"/>
    </xf>
    <xf numFmtId="0" fontId="81"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8" fillId="30" borderId="70" xfId="0" applyFont="1" applyFill="1" applyBorder="1" applyAlignment="1" applyProtection="1">
      <alignment horizontal="center" vertical="center"/>
      <protection hidden="1"/>
    </xf>
    <xf numFmtId="0" fontId="1" fillId="26" borderId="19" xfId="0" applyFont="1" applyFill="1" applyBorder="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6" borderId="66" xfId="0" applyFont="1" applyFill="1" applyBorder="1" applyAlignment="1" applyProtection="1">
      <alignment horizontal="center" vertical="center"/>
      <protection hidden="1"/>
    </xf>
    <xf numFmtId="0" fontId="58" fillId="26" borderId="66" xfId="0" applyFont="1" applyFill="1" applyBorder="1" applyProtection="1">
      <alignment vertical="center"/>
      <protection hidden="1"/>
    </xf>
    <xf numFmtId="0" fontId="0" fillId="26" borderId="24" xfId="0" applyFill="1" applyBorder="1">
      <alignment vertical="center"/>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quotePrefix="1" applyProtection="1">
      <alignmen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3" borderId="0" xfId="0" applyFont="1" applyFill="1" applyAlignment="1" applyProtection="1">
      <alignment vertical="center" wrapText="1"/>
      <protection hidden="1"/>
    </xf>
    <xf numFmtId="0" fontId="3" fillId="34" borderId="0" xfId="0" applyFont="1" applyFill="1" applyAlignment="1" applyProtection="1">
      <alignment vertical="center" wrapText="1"/>
      <protection hidden="1"/>
    </xf>
    <xf numFmtId="0" fontId="1" fillId="0" borderId="19" xfId="0" applyFont="1" applyBorder="1" applyProtection="1">
      <alignment vertical="center"/>
      <protection hidden="1"/>
    </xf>
    <xf numFmtId="0" fontId="61" fillId="0" borderId="23" xfId="0" applyFont="1" applyBorder="1" applyAlignment="1" applyProtection="1">
      <alignment horizontal="center" vertical="center"/>
      <protection hidden="1"/>
    </xf>
    <xf numFmtId="0" fontId="61"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8" fillId="35" borderId="32"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60" fillId="0" borderId="0" xfId="0" applyFont="1" applyAlignment="1" applyProtection="1">
      <alignment horizontal="center" vertical="center" wrapText="1"/>
      <protection hidden="1"/>
    </xf>
    <xf numFmtId="0" fontId="60" fillId="0" borderId="0" xfId="0" applyFont="1" applyAlignment="1" applyProtection="1">
      <alignment horizontal="left" vertical="center"/>
      <protection hidden="1"/>
    </xf>
    <xf numFmtId="49" fontId="60" fillId="0" borderId="0" xfId="0" applyNumberFormat="1" applyFont="1" applyAlignment="1" applyProtection="1">
      <alignment horizontal="left" vertical="center"/>
      <protection hidden="1"/>
    </xf>
    <xf numFmtId="49" fontId="60" fillId="0" borderId="0" xfId="0" applyNumberFormat="1" applyFont="1" applyAlignment="1" applyProtection="1">
      <alignment horizontal="center" vertical="center"/>
      <protection hidden="1"/>
    </xf>
    <xf numFmtId="49" fontId="60" fillId="0" borderId="0" xfId="0" applyNumberFormat="1" applyFont="1" applyProtection="1">
      <alignment vertical="center"/>
      <protection hidden="1"/>
    </xf>
    <xf numFmtId="49" fontId="60" fillId="0" borderId="0" xfId="0" applyNumberFormat="1" applyFont="1" applyAlignment="1" applyProtection="1">
      <alignment horizontal="left" vertical="center" wrapText="1"/>
      <protection hidden="1"/>
    </xf>
    <xf numFmtId="0" fontId="60" fillId="0" borderId="0" xfId="0" applyFont="1" applyAlignment="1" applyProtection="1">
      <alignment vertical="center" wrapText="1"/>
      <protection hidden="1"/>
    </xf>
    <xf numFmtId="0" fontId="83" fillId="0" borderId="0" xfId="0" applyFont="1" applyAlignment="1" applyProtection="1">
      <alignment horizontal="center" vertical="center"/>
      <protection hidden="1"/>
    </xf>
    <xf numFmtId="0" fontId="84" fillId="0" borderId="0" xfId="0" applyFont="1" applyAlignment="1" applyProtection="1">
      <alignment horizontal="left" vertical="center" wrapText="1"/>
      <protection hidden="1"/>
    </xf>
    <xf numFmtId="0" fontId="83" fillId="0" borderId="0" xfId="0" applyFont="1" applyAlignment="1" applyProtection="1">
      <alignment horizontal="left" vertical="center"/>
      <protection hidden="1"/>
    </xf>
    <xf numFmtId="0" fontId="84" fillId="0" borderId="0" xfId="0" applyFont="1" applyAlignment="1" applyProtection="1">
      <alignment horizontal="left" vertical="center"/>
      <protection hidden="1"/>
    </xf>
    <xf numFmtId="0" fontId="85" fillId="0" borderId="0" xfId="0" applyFont="1" applyAlignment="1" applyProtection="1">
      <alignment horizontal="center" vertical="center"/>
      <protection hidden="1"/>
    </xf>
    <xf numFmtId="0" fontId="85" fillId="0" borderId="0" xfId="0" applyFont="1" applyAlignment="1" applyProtection="1">
      <alignment horizontal="left" vertical="center"/>
      <protection hidden="1"/>
    </xf>
    <xf numFmtId="49" fontId="86" fillId="0" borderId="0" xfId="0" applyNumberFormat="1" applyFont="1" applyAlignment="1" applyProtection="1">
      <alignment horizontal="left" vertical="center"/>
      <protection hidden="1"/>
    </xf>
    <xf numFmtId="0" fontId="85" fillId="0" borderId="0" xfId="0" quotePrefix="1" applyFont="1" applyAlignment="1" applyProtection="1">
      <alignment horizontal="left" vertical="center"/>
      <protection hidden="1"/>
    </xf>
    <xf numFmtId="49" fontId="86" fillId="0" borderId="0" xfId="0" applyNumberFormat="1" applyFont="1" applyAlignment="1" applyProtection="1">
      <alignment horizontal="right" vertical="center"/>
      <protection hidden="1"/>
    </xf>
    <xf numFmtId="49" fontId="84" fillId="0" borderId="0" xfId="0" applyNumberFormat="1" applyFont="1" applyAlignment="1" applyProtection="1">
      <alignment horizontal="left" vertical="center" wrapText="1"/>
      <protection hidden="1"/>
    </xf>
    <xf numFmtId="0" fontId="85" fillId="0" borderId="0" xfId="0" applyFont="1" applyProtection="1">
      <alignment vertical="center"/>
      <protection hidden="1"/>
    </xf>
    <xf numFmtId="49" fontId="86" fillId="0" borderId="0" xfId="0" applyNumberFormat="1" applyFont="1" applyAlignment="1" applyProtection="1">
      <alignment horizontal="center" vertical="center"/>
      <protection hidden="1"/>
    </xf>
    <xf numFmtId="0" fontId="42" fillId="31" borderId="0" xfId="0" applyFont="1" applyFill="1" applyAlignment="1" applyProtection="1">
      <alignment horizontal="left" vertical="center" wrapText="1"/>
      <protection hidden="1"/>
    </xf>
    <xf numFmtId="0" fontId="42" fillId="31" borderId="78"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4" fillId="27"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79"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52" fillId="0" borderId="21" xfId="0" applyFont="1" applyBorder="1" applyAlignment="1" applyProtection="1">
      <alignment horizontal="left" vertical="center" shrinkToFit="1"/>
      <protection hidden="1"/>
    </xf>
    <xf numFmtId="0" fontId="52" fillId="0" borderId="22" xfId="0" applyFont="1" applyBorder="1" applyAlignment="1" applyProtection="1">
      <alignment horizontal="left" vertical="center" shrinkToFit="1"/>
      <protection hidden="1"/>
    </xf>
    <xf numFmtId="0" fontId="52" fillId="0" borderId="0" xfId="0" applyFont="1" applyAlignment="1" applyProtection="1">
      <alignment horizontal="left" vertical="center" wrapText="1"/>
      <protection hidden="1"/>
    </xf>
    <xf numFmtId="0" fontId="52" fillId="0" borderId="11" xfId="0" applyFont="1" applyBorder="1" applyAlignment="1" applyProtection="1">
      <alignment horizontal="left" vertical="center" wrapText="1"/>
      <protection hidden="1"/>
    </xf>
    <xf numFmtId="0" fontId="9" fillId="0" borderId="13" xfId="0" applyFont="1" applyBorder="1" applyAlignment="1">
      <alignment horizontal="left" vertical="center" wrapText="1"/>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63" fillId="32" borderId="13"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21" xfId="0" applyFont="1" applyBorder="1" applyAlignment="1" applyProtection="1">
      <alignment horizontal="left" vertical="center"/>
      <protection hidden="1"/>
    </xf>
    <xf numFmtId="0" fontId="3" fillId="0" borderId="22" xfId="0" applyFont="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9" fillId="0" borderId="80" xfId="0" applyFont="1" applyBorder="1" applyAlignment="1" applyProtection="1">
      <alignment horizontal="left" vertical="center"/>
      <protection hidden="1"/>
    </xf>
    <xf numFmtId="0" fontId="0" fillId="0" borderId="26" xfId="0" applyBorder="1">
      <alignment vertical="center"/>
    </xf>
    <xf numFmtId="0" fontId="0" fillId="0" borderId="31" xfId="0" applyBorder="1">
      <alignment vertical="center"/>
    </xf>
    <xf numFmtId="0" fontId="9" fillId="0" borderId="53" xfId="0" applyFont="1" applyBorder="1" applyAlignment="1" applyProtection="1">
      <alignment horizontal="left" vertical="center"/>
      <protection hidden="1"/>
    </xf>
    <xf numFmtId="0" fontId="0" fillId="0" borderId="32" xfId="0" applyBorder="1">
      <alignment vertical="center"/>
    </xf>
    <xf numFmtId="0" fontId="0" fillId="0" borderId="27" xfId="0" applyBorder="1">
      <alignment vertical="center"/>
    </xf>
    <xf numFmtId="0" fontId="9" fillId="0" borderId="55" xfId="0" applyFont="1" applyBorder="1" applyAlignment="1" applyProtection="1">
      <alignment horizontal="left" vertical="center"/>
      <protection hidden="1"/>
    </xf>
    <xf numFmtId="0" fontId="0" fillId="0" borderId="30" xfId="0" applyBorder="1">
      <alignment vertical="center"/>
    </xf>
    <xf numFmtId="0" fontId="0" fillId="0" borderId="60" xfId="0" applyBorder="1">
      <alignmen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55"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1" xfId="0" applyFont="1" applyBorder="1" applyAlignment="1">
      <alignment horizontal="left" vertical="center"/>
    </xf>
    <xf numFmtId="0" fontId="9" fillId="0" borderId="32" xfId="0" applyFont="1" applyBorder="1" applyAlignment="1">
      <alignment horizontal="left" vertical="center"/>
    </xf>
    <xf numFmtId="0" fontId="9" fillId="0" borderId="27" xfId="0" applyFont="1" applyBorder="1" applyAlignment="1">
      <alignment horizontal="left" vertical="center"/>
    </xf>
    <xf numFmtId="0" fontId="6" fillId="0" borderId="53" xfId="0" applyFont="1" applyBorder="1" applyAlignment="1" applyProtection="1">
      <alignment horizontal="left" vertical="center" shrinkToFit="1"/>
      <protection hidden="1"/>
    </xf>
    <xf numFmtId="0" fontId="0" fillId="0" borderId="75" xfId="0" applyBorder="1">
      <alignmen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8" xfId="0" applyFont="1" applyBorder="1" applyAlignment="1">
      <alignment horizontal="left" vertical="center"/>
    </xf>
    <xf numFmtId="0" fontId="30" fillId="0" borderId="80"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3" fillId="0" borderId="32" xfId="0" applyFont="1" applyBorder="1" applyAlignment="1" applyProtection="1">
      <alignment horizontal="left" vertical="center" shrinkToFit="1"/>
      <protection hidden="1"/>
    </xf>
    <xf numFmtId="0" fontId="3" fillId="0" borderId="27" xfId="0" applyFont="1" applyBorder="1" applyAlignment="1" applyProtection="1">
      <alignment horizontal="left" vertical="center" shrinkToFit="1"/>
      <protection hidden="1"/>
    </xf>
    <xf numFmtId="0" fontId="9" fillId="0" borderId="59" xfId="0" applyFont="1" applyBorder="1" applyAlignment="1" applyProtection="1">
      <alignment horizontal="left" vertical="center"/>
      <protection hidden="1"/>
    </xf>
    <xf numFmtId="0" fontId="1" fillId="0" borderId="38" xfId="0" applyFont="1" applyBorder="1" applyAlignment="1">
      <alignment horizontal="left" vertical="center"/>
    </xf>
    <xf numFmtId="0" fontId="1" fillId="0" borderId="33" xfId="0" applyFont="1" applyBorder="1" applyAlignment="1">
      <alignment horizontal="left" vertical="center"/>
    </xf>
    <xf numFmtId="0" fontId="9" fillId="0" borderId="2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53" fillId="0" borderId="82" xfId="0" applyFont="1" applyBorder="1" applyAlignment="1" applyProtection="1">
      <alignment horizontal="left" vertical="center"/>
      <protection hidden="1"/>
    </xf>
    <xf numFmtId="0" fontId="73" fillId="0" borderId="34" xfId="0" applyFont="1" applyBorder="1" applyAlignment="1">
      <alignment horizontal="left" vertical="center"/>
    </xf>
    <xf numFmtId="0" fontId="73" fillId="0" borderId="83" xfId="0" applyFont="1" applyBorder="1" applyAlignment="1">
      <alignment horizontal="left" vertical="center"/>
    </xf>
    <xf numFmtId="0" fontId="58" fillId="27" borderId="12" xfId="0" applyFont="1" applyFill="1" applyBorder="1" applyAlignment="1" applyProtection="1">
      <alignment horizontal="center" vertical="center"/>
      <protection hidden="1"/>
    </xf>
    <xf numFmtId="0" fontId="0" fillId="0" borderId="13" xfId="0" applyBorder="1">
      <alignment vertical="center"/>
    </xf>
    <xf numFmtId="0" fontId="0" fillId="0" borderId="14" xfId="0" applyBorder="1">
      <alignment vertical="center"/>
    </xf>
    <xf numFmtId="0" fontId="1" fillId="0" borderId="26" xfId="0" applyFont="1" applyBorder="1" applyAlignment="1">
      <alignment horizontal="left" vertical="center"/>
    </xf>
    <xf numFmtId="0" fontId="1" fillId="0" borderId="84" xfId="0" applyFont="1" applyBorder="1" applyAlignment="1">
      <alignment horizontal="left" vertical="center"/>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30" fillId="0" borderId="59" xfId="0" applyFont="1" applyBorder="1" applyAlignment="1" applyProtection="1">
      <alignment horizontal="left" vertical="center"/>
      <protection hidden="1"/>
    </xf>
    <xf numFmtId="0" fontId="1" fillId="0" borderId="76" xfId="0" applyFont="1" applyBorder="1" applyAlignment="1">
      <alignment horizontal="left" vertical="center"/>
    </xf>
    <xf numFmtId="0" fontId="53" fillId="0" borderId="34"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0" fillId="0" borderId="85" xfId="0" applyBorder="1">
      <alignment vertical="center"/>
    </xf>
    <xf numFmtId="0" fontId="30" fillId="0" borderId="82" xfId="0" applyFont="1" applyBorder="1" applyAlignment="1" applyProtection="1">
      <alignment horizontal="left" vertical="center"/>
      <protection hidden="1"/>
    </xf>
    <xf numFmtId="0" fontId="0" fillId="0" borderId="34" xfId="0" applyBorder="1">
      <alignment vertical="center"/>
    </xf>
    <xf numFmtId="0" fontId="0" fillId="0" borderId="83" xfId="0" applyBorder="1">
      <alignment vertical="center"/>
    </xf>
    <xf numFmtId="0" fontId="58" fillId="0" borderId="59" xfId="0" applyFont="1" applyBorder="1" applyAlignment="1" applyProtection="1">
      <alignment horizontal="left" vertical="center"/>
      <protection hidden="1"/>
    </xf>
    <xf numFmtId="0" fontId="0" fillId="0" borderId="38" xfId="0" applyBorder="1">
      <alignment vertical="center"/>
    </xf>
    <xf numFmtId="0" fontId="0" fillId="0" borderId="76" xfId="0" applyBorder="1">
      <alignment vertical="center"/>
    </xf>
    <xf numFmtId="0" fontId="10" fillId="0" borderId="10" xfId="0" applyFont="1" applyBorder="1" applyAlignment="1" applyProtection="1">
      <alignment horizontal="left" vertical="center"/>
      <protection hidden="1"/>
    </xf>
    <xf numFmtId="0" fontId="0" fillId="0" borderId="0" xfId="0">
      <alignment vertical="center"/>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27" borderId="10" xfId="0" applyFont="1" applyFill="1" applyBorder="1" applyAlignment="1" applyProtection="1">
      <alignment horizontal="left" vertical="center"/>
      <protection hidden="1"/>
    </xf>
    <xf numFmtId="0" fontId="0" fillId="0" borderId="11" xfId="0" applyBorder="1">
      <alignment vertical="center"/>
    </xf>
    <xf numFmtId="0" fontId="3" fillId="0" borderId="57" xfId="0" applyFont="1" applyBorder="1" applyAlignment="1" applyProtection="1">
      <alignment horizontal="center" vertical="center" shrinkToFit="1"/>
      <protection hidden="1"/>
    </xf>
    <xf numFmtId="0" fontId="0" fillId="0" borderId="32" xfId="0" applyBorder="1" applyAlignment="1">
      <alignment vertical="center" shrinkToFit="1"/>
    </xf>
    <xf numFmtId="0" fontId="3" fillId="0" borderId="32" xfId="0" applyFont="1" applyBorder="1" applyAlignment="1" applyProtection="1">
      <alignment horizontal="center" vertical="center" shrinkToFit="1"/>
      <protection hidden="1"/>
    </xf>
    <xf numFmtId="0" fontId="0" fillId="0" borderId="27" xfId="0" applyBorder="1" applyAlignment="1">
      <alignment vertical="center" shrinkToFit="1"/>
    </xf>
    <xf numFmtId="0" fontId="30" fillId="0" borderId="16" xfId="0" applyFont="1" applyBorder="1" applyAlignment="1" applyProtection="1">
      <alignment horizontal="center" vertical="center"/>
      <protection hidden="1"/>
    </xf>
    <xf numFmtId="0" fontId="0" fillId="0" borderId="17" xfId="0" applyBorder="1">
      <alignment vertical="center"/>
    </xf>
    <xf numFmtId="0" fontId="0" fillId="0" borderId="18" xfId="0" applyBorder="1">
      <alignment vertical="center"/>
    </xf>
    <xf numFmtId="0" fontId="7" fillId="0" borderId="16" xfId="0" applyFont="1" applyBorder="1" applyAlignment="1" applyProtection="1">
      <alignment horizontal="left" vertical="center" shrinkToFit="1"/>
      <protection hidden="1"/>
    </xf>
    <xf numFmtId="0" fontId="3" fillId="0" borderId="19" xfId="0" applyFont="1" applyBorder="1" applyAlignment="1" applyProtection="1">
      <alignment horizontal="center" vertical="center" wrapText="1"/>
      <protection hidden="1"/>
    </xf>
    <xf numFmtId="0" fontId="0" fillId="0" borderId="23" xfId="0" applyBorder="1">
      <alignment vertical="center"/>
    </xf>
    <xf numFmtId="0" fontId="0" fillId="0" borderId="24" xfId="0" applyBorder="1">
      <alignment vertical="center"/>
    </xf>
    <xf numFmtId="0" fontId="30" fillId="0" borderId="26"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8" fillId="27" borderId="59" xfId="0" applyFont="1" applyFill="1" applyBorder="1" applyAlignment="1" applyProtection="1">
      <alignment horizontal="left"/>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3" fillId="26" borderId="19" xfId="0" applyFont="1" applyFill="1" applyBorder="1" applyAlignment="1" applyProtection="1">
      <alignment horizontal="center" vertical="center"/>
      <protection hidden="1"/>
    </xf>
    <xf numFmtId="0" fontId="33" fillId="26" borderId="24" xfId="0" applyFont="1" applyFill="1" applyBorder="1" applyAlignment="1" applyProtection="1">
      <alignment horizontal="center" vertical="center"/>
      <protection hidden="1"/>
    </xf>
    <xf numFmtId="0" fontId="58" fillId="26" borderId="12" xfId="0" applyFont="1" applyFill="1" applyBorder="1" applyAlignment="1" applyProtection="1">
      <alignment horizontal="left"/>
      <protection hidden="1"/>
    </xf>
    <xf numFmtId="0" fontId="10" fillId="26" borderId="55" xfId="0" applyFont="1" applyFill="1" applyBorder="1" applyAlignment="1" applyProtection="1">
      <alignment horizontal="center" vertical="center"/>
      <protection hidden="1"/>
    </xf>
    <xf numFmtId="0" fontId="10" fillId="26" borderId="30" xfId="0" applyFont="1" applyFill="1" applyBorder="1" applyAlignment="1" applyProtection="1">
      <alignment horizontal="center" vertical="center"/>
      <protection hidden="1"/>
    </xf>
    <xf numFmtId="0" fontId="10" fillId="26" borderId="85" xfId="0" applyFont="1" applyFill="1" applyBorder="1" applyAlignment="1" applyProtection="1">
      <alignment horizontal="center" vertical="center"/>
      <protection hidden="1"/>
    </xf>
    <xf numFmtId="0" fontId="52"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0" fillId="0" borderId="23" xfId="0" applyBorder="1" applyAlignment="1">
      <alignment horizontal="center" vertical="center"/>
    </xf>
    <xf numFmtId="0" fontId="0" fillId="0" borderId="24" xfId="0" applyBorder="1" applyAlignment="1">
      <alignment horizontal="center" vertical="center"/>
    </xf>
    <xf numFmtId="0" fontId="30" fillId="0" borderId="53" xfId="0" applyFont="1" applyBorder="1" applyAlignment="1" applyProtection="1">
      <alignment horizontal="left" vertical="center"/>
      <protection hidden="1"/>
    </xf>
    <xf numFmtId="0" fontId="1" fillId="0" borderId="32" xfId="0" applyFont="1" applyBorder="1" applyAlignment="1">
      <alignment horizontal="left" vertical="center"/>
    </xf>
    <xf numFmtId="0" fontId="1" fillId="0" borderId="75" xfId="0" applyFont="1" applyBorder="1" applyAlignment="1">
      <alignment horizontal="left" vertical="center"/>
    </xf>
    <xf numFmtId="0" fontId="9" fillId="0" borderId="55" xfId="0" applyFont="1" applyBorder="1" applyAlignment="1" applyProtection="1">
      <alignment horizontal="center" vertical="center"/>
      <protection hidden="1"/>
    </xf>
    <xf numFmtId="0" fontId="0" fillId="0" borderId="84" xfId="0" applyBorder="1">
      <alignment vertical="center"/>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9" fillId="0" borderId="57" xfId="0" applyFont="1" applyBorder="1" applyAlignment="1" applyProtection="1">
      <alignment horizontal="center" vertical="center"/>
      <protection hidden="1"/>
    </xf>
    <xf numFmtId="0" fontId="58" fillId="29" borderId="80" xfId="0" applyFont="1" applyFill="1" applyBorder="1" applyAlignment="1" applyProtection="1">
      <alignment horizontal="left" vertical="center" shrinkToFit="1"/>
      <protection hidden="1"/>
    </xf>
    <xf numFmtId="0" fontId="1" fillId="0" borderId="57"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0" fillId="0" borderId="28" xfId="0" applyBorder="1">
      <alignment vertical="center"/>
    </xf>
    <xf numFmtId="0" fontId="13" fillId="0" borderId="20" xfId="0" applyFont="1" applyBorder="1" applyAlignment="1" applyProtection="1">
      <alignment horizontal="center" vertical="center"/>
      <protection hidden="1"/>
    </xf>
    <xf numFmtId="0" fontId="0" fillId="0" borderId="21" xfId="0" applyBorder="1">
      <alignment vertical="center"/>
    </xf>
    <xf numFmtId="0" fontId="0" fillId="0" borderId="61" xfId="0" applyBorder="1">
      <alignment vertical="center"/>
    </xf>
    <xf numFmtId="0" fontId="58" fillId="0" borderId="16" xfId="0" applyFont="1" applyBorder="1" applyAlignment="1" applyProtection="1">
      <alignment horizontal="center" vertical="center" wrapText="1"/>
      <protection hidden="1"/>
    </xf>
    <xf numFmtId="0" fontId="0" fillId="0" borderId="29" xfId="0" applyBorder="1">
      <alignment vertical="center"/>
    </xf>
    <xf numFmtId="0" fontId="3" fillId="0" borderId="62" xfId="0" applyFont="1" applyBorder="1" applyAlignment="1" applyProtection="1">
      <alignment horizontal="center" vertical="center"/>
      <protection hidden="1"/>
    </xf>
    <xf numFmtId="0" fontId="0" fillId="0" borderId="41" xfId="0" applyBorder="1">
      <alignment vertical="center"/>
    </xf>
    <xf numFmtId="0" fontId="0" fillId="0" borderId="45" xfId="0" applyBorder="1">
      <alignment vertical="center"/>
    </xf>
    <xf numFmtId="0" fontId="13" fillId="0" borderId="12" xfId="0" applyFont="1" applyBorder="1" applyAlignment="1" applyProtection="1">
      <alignment horizontal="center" vertical="center"/>
      <protection hidden="1"/>
    </xf>
    <xf numFmtId="0" fontId="0" fillId="0" borderId="81" xfId="0" applyBorder="1">
      <alignment vertical="center"/>
    </xf>
    <xf numFmtId="0" fontId="3" fillId="26" borderId="80" xfId="0" applyFont="1" applyFill="1" applyBorder="1" applyAlignment="1" applyProtection="1">
      <alignment horizontal="left" vertical="center"/>
      <protection hidden="1"/>
    </xf>
    <xf numFmtId="0" fontId="3" fillId="26" borderId="26" xfId="0" applyFont="1" applyFill="1" applyBorder="1" applyAlignment="1" applyProtection="1">
      <alignment horizontal="left" vertical="center"/>
      <protection hidden="1"/>
    </xf>
    <xf numFmtId="0" fontId="3" fillId="26" borderId="84" xfId="0" applyFont="1" applyFill="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52" fillId="26" borderId="80" xfId="0" applyFont="1" applyFill="1" applyBorder="1" applyAlignment="1" applyProtection="1">
      <alignment horizontal="left" vertical="center"/>
      <protection hidden="1"/>
    </xf>
    <xf numFmtId="0" fontId="52" fillId="26" borderId="26" xfId="0" applyFont="1" applyFill="1" applyBorder="1" applyAlignment="1" applyProtection="1">
      <alignment horizontal="left" vertical="center"/>
      <protection hidden="1"/>
    </xf>
    <xf numFmtId="0" fontId="52" fillId="26" borderId="84" xfId="0" applyFont="1" applyFill="1" applyBorder="1" applyAlignment="1" applyProtection="1">
      <alignment horizontal="left" vertical="center"/>
      <protection hidden="1"/>
    </xf>
    <xf numFmtId="0" fontId="52" fillId="26" borderId="82" xfId="0" applyFont="1" applyFill="1" applyBorder="1" applyAlignment="1" applyProtection="1">
      <alignment horizontal="left" vertical="center"/>
      <protection hidden="1"/>
    </xf>
    <xf numFmtId="0" fontId="52" fillId="26" borderId="34" xfId="0" applyFont="1" applyFill="1" applyBorder="1" applyAlignment="1" applyProtection="1">
      <alignment horizontal="left" vertical="center"/>
      <protection hidden="1"/>
    </xf>
    <xf numFmtId="0" fontId="52" fillId="26" borderId="83" xfId="0" applyFont="1" applyFill="1" applyBorder="1" applyAlignment="1" applyProtection="1">
      <alignment horizontal="left" vertical="center"/>
      <protection hidden="1"/>
    </xf>
    <xf numFmtId="0" fontId="9" fillId="0" borderId="20" xfId="0" applyFont="1" applyBorder="1" applyAlignment="1" applyProtection="1">
      <alignment horizontal="right" vertical="center" wrapText="1"/>
      <protection hidden="1"/>
    </xf>
    <xf numFmtId="0" fontId="0" fillId="0" borderId="10" xfId="0" applyBorder="1">
      <alignment vertical="center"/>
    </xf>
    <xf numFmtId="0" fontId="0" fillId="0" borderId="12" xfId="0" applyBorder="1">
      <alignment vertical="center"/>
    </xf>
    <xf numFmtId="0" fontId="49" fillId="0" borderId="21" xfId="0" applyFont="1" applyBorder="1" applyAlignment="1" applyProtection="1">
      <alignment horizontal="center" vertical="center" wrapText="1"/>
      <protection hidden="1"/>
    </xf>
    <xf numFmtId="0" fontId="9" fillId="29" borderId="80" xfId="0" applyFont="1" applyFill="1" applyBorder="1" applyAlignment="1" applyProtection="1">
      <alignment horizontal="center" vertical="center" wrapText="1"/>
      <protection hidden="1"/>
    </xf>
    <xf numFmtId="0" fontId="9" fillId="29" borderId="26" xfId="0" applyFont="1" applyFill="1" applyBorder="1" applyAlignment="1" applyProtection="1">
      <alignment horizontal="center" vertical="center" wrapText="1"/>
      <protection hidden="1"/>
    </xf>
    <xf numFmtId="0" fontId="9" fillId="29" borderId="84" xfId="0" applyFont="1" applyFill="1" applyBorder="1" applyAlignment="1" applyProtection="1">
      <alignment horizontal="center" vertical="center" wrapText="1"/>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86" xfId="0" applyFont="1" applyBorder="1" applyAlignment="1" applyProtection="1">
      <alignment horizontal="center" vertical="center" textRotation="255"/>
      <protection hidden="1"/>
    </xf>
    <xf numFmtId="0" fontId="9" fillId="0" borderId="21" xfId="0" applyFont="1" applyBorder="1" applyAlignment="1" applyProtection="1">
      <alignment horizontal="left" vertical="center" wrapText="1"/>
      <protection hidden="1"/>
    </xf>
    <xf numFmtId="0" fontId="0" fillId="0" borderId="22" xfId="0" applyBorder="1">
      <alignment vertical="center"/>
    </xf>
    <xf numFmtId="0" fontId="58" fillId="26" borderId="62" xfId="0" applyFont="1" applyFill="1" applyBorder="1" applyAlignment="1" applyProtection="1">
      <alignment horizontal="center" vertical="center" wrapText="1"/>
      <protection hidden="1"/>
    </xf>
    <xf numFmtId="0" fontId="58" fillId="26" borderId="12" xfId="0" applyFont="1" applyFill="1" applyBorder="1" applyAlignment="1" applyProtection="1">
      <alignment horizontal="left" vertical="center"/>
      <protection hidden="1"/>
    </xf>
    <xf numFmtId="0" fontId="53" fillId="26" borderId="20" xfId="0" applyFont="1" applyFill="1" applyBorder="1" applyAlignment="1" applyProtection="1">
      <alignment horizontal="left" vertical="center" wrapText="1"/>
      <protection hidden="1"/>
    </xf>
    <xf numFmtId="0" fontId="0" fillId="26" borderId="21" xfId="0" applyFill="1" applyBorder="1">
      <alignment vertical="center"/>
    </xf>
    <xf numFmtId="0" fontId="0" fillId="26" borderId="22" xfId="0" applyFill="1" applyBorder="1">
      <alignment vertical="center"/>
    </xf>
    <xf numFmtId="0" fontId="58" fillId="26" borderId="12" xfId="0" applyFont="1" applyFill="1" applyBorder="1" applyAlignment="1" applyProtection="1">
      <alignment horizontal="left" vertical="center" wrapText="1"/>
      <protection hidden="1"/>
    </xf>
    <xf numFmtId="0" fontId="0" fillId="26" borderId="13" xfId="0" applyFill="1" applyBorder="1">
      <alignment vertical="center"/>
    </xf>
    <xf numFmtId="0" fontId="0" fillId="26" borderId="14" xfId="0" applyFill="1" applyBorder="1">
      <alignment vertical="center"/>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61"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8" xfId="0" applyFont="1" applyFill="1" applyBorder="1" applyAlignment="1" applyProtection="1">
      <alignment horizontal="left" vertical="center" wrapText="1"/>
      <protection hidden="1"/>
    </xf>
    <xf numFmtId="0" fontId="58" fillId="0" borderId="38" xfId="0" applyFont="1" applyBorder="1" applyAlignment="1" applyProtection="1">
      <alignment horizontal="left" vertical="center"/>
      <protection hidden="1"/>
    </xf>
    <xf numFmtId="0" fontId="58" fillId="0" borderId="76"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52" fillId="0" borderId="82" xfId="0" applyFont="1" applyBorder="1" applyAlignment="1" applyProtection="1">
      <alignment horizontal="center" vertical="center" wrapText="1"/>
      <protection hidden="1"/>
    </xf>
    <xf numFmtId="0" fontId="52" fillId="0" borderId="34" xfId="0" applyFont="1" applyBorder="1" applyAlignment="1" applyProtection="1">
      <alignment horizontal="center" vertical="center" wrapText="1"/>
      <protection hidden="1"/>
    </xf>
    <xf numFmtId="0" fontId="52" fillId="0" borderId="47" xfId="0" applyFont="1" applyBorder="1" applyAlignment="1" applyProtection="1">
      <alignment horizontal="center" vertical="center" wrapText="1"/>
      <protection hidden="1"/>
    </xf>
    <xf numFmtId="0" fontId="52" fillId="0" borderId="12" xfId="0" applyFont="1" applyBorder="1" applyAlignment="1" applyProtection="1">
      <alignment horizontal="center" vertical="center" wrapText="1"/>
      <protection hidden="1"/>
    </xf>
    <xf numFmtId="0" fontId="52" fillId="0" borderId="13" xfId="0" applyFont="1" applyBorder="1" applyAlignment="1" applyProtection="1">
      <alignment horizontal="center" vertical="center" wrapText="1"/>
      <protection hidden="1"/>
    </xf>
    <xf numFmtId="0" fontId="52" fillId="0" borderId="81" xfId="0" applyFont="1" applyBorder="1" applyAlignment="1" applyProtection="1">
      <alignment horizontal="center" vertical="center" wrapText="1"/>
      <protection hidden="1"/>
    </xf>
    <xf numFmtId="0" fontId="52" fillId="0" borderId="57" xfId="0" applyFont="1" applyBorder="1" applyAlignment="1" applyProtection="1">
      <alignment horizontal="left" vertical="center"/>
      <protection hidden="1"/>
    </xf>
    <xf numFmtId="0" fontId="52" fillId="0" borderId="32" xfId="0" applyFont="1" applyBorder="1" applyAlignment="1" applyProtection="1">
      <alignment horizontal="left" vertical="center"/>
      <protection hidden="1"/>
    </xf>
    <xf numFmtId="0" fontId="52" fillId="0" borderId="75" xfId="0" applyFont="1" applyBorder="1" applyAlignment="1" applyProtection="1">
      <alignment horizontal="left" vertical="center"/>
      <protection hidden="1"/>
    </xf>
    <xf numFmtId="0" fontId="53" fillId="0" borderId="10" xfId="0" applyFont="1" applyBorder="1" applyAlignment="1" applyProtection="1">
      <alignment horizontal="left" vertical="center" wrapText="1"/>
      <protection hidden="1"/>
    </xf>
    <xf numFmtId="0" fontId="52" fillId="0" borderId="50" xfId="0" applyFont="1" applyBorder="1" applyAlignment="1" applyProtection="1">
      <alignment horizontal="left" vertical="center"/>
      <protection hidden="1"/>
    </xf>
    <xf numFmtId="0" fontId="52" fillId="0" borderId="30" xfId="0" applyFont="1" applyBorder="1" applyAlignment="1" applyProtection="1">
      <alignment horizontal="left" vertical="center"/>
      <protection hidden="1"/>
    </xf>
    <xf numFmtId="0" fontId="52" fillId="0" borderId="85" xfId="0" applyFont="1" applyBorder="1" applyAlignment="1" applyProtection="1">
      <alignment horizontal="left" vertical="center"/>
      <protection hidden="1"/>
    </xf>
    <xf numFmtId="0" fontId="53" fillId="0" borderId="12" xfId="0" applyFont="1" applyBorder="1" applyAlignment="1" applyProtection="1">
      <alignment horizontal="left" vertical="center" wrapText="1"/>
      <protection hidden="1"/>
    </xf>
    <xf numFmtId="0" fontId="30" fillId="27" borderId="10" xfId="0" applyFont="1" applyFill="1" applyBorder="1" applyAlignment="1" applyProtection="1">
      <alignment horizontal="left" vertical="center" wrapText="1"/>
      <protection hidden="1"/>
    </xf>
    <xf numFmtId="0" fontId="0" fillId="0" borderId="87" xfId="0" applyBorder="1">
      <alignment vertical="center"/>
    </xf>
    <xf numFmtId="0" fontId="0" fillId="0" borderId="88" xfId="0" applyBorder="1">
      <alignment vertical="center"/>
    </xf>
    <xf numFmtId="0" fontId="0" fillId="0" borderId="89" xfId="0" applyBorder="1">
      <alignment vertical="center"/>
    </xf>
    <xf numFmtId="0" fontId="1" fillId="27" borderId="66" xfId="0" applyFont="1" applyFill="1" applyBorder="1" applyAlignment="1" applyProtection="1">
      <alignment horizontal="center" vertical="center"/>
      <protection hidden="1"/>
    </xf>
    <xf numFmtId="0" fontId="1" fillId="27" borderId="58" xfId="0" applyFont="1" applyFill="1" applyBorder="1" applyAlignment="1" applyProtection="1">
      <alignment horizontal="center" vertical="center"/>
      <protection hidden="1"/>
    </xf>
    <xf numFmtId="0" fontId="0" fillId="0" borderId="58" xfId="0" applyBorder="1">
      <alignment vertical="center"/>
    </xf>
    <xf numFmtId="0" fontId="3" fillId="27" borderId="82" xfId="0" applyFont="1" applyFill="1" applyBorder="1" applyAlignment="1" applyProtection="1">
      <alignment horizontal="left" vertical="center"/>
      <protection hidden="1"/>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8"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1" xfId="0" applyFont="1" applyBorder="1" applyAlignment="1" applyProtection="1">
      <alignment horizontal="left" vertical="center" wrapText="1"/>
      <protection hidden="1"/>
    </xf>
    <xf numFmtId="0" fontId="0" fillId="0" borderId="86" xfId="0" applyBorder="1">
      <alignment vertical="center"/>
    </xf>
    <xf numFmtId="0" fontId="58" fillId="27" borderId="10" xfId="0" applyFont="1" applyFill="1" applyBorder="1" applyAlignment="1" applyProtection="1">
      <alignment horizontal="left"/>
      <protection hidden="1"/>
    </xf>
    <xf numFmtId="0" fontId="58" fillId="27" borderId="87" xfId="0" applyFont="1" applyFill="1" applyBorder="1" applyAlignment="1" applyProtection="1">
      <alignment horizontal="left"/>
      <protection hidden="1"/>
    </xf>
    <xf numFmtId="0" fontId="0" fillId="0" borderId="90" xfId="0" applyBorder="1">
      <alignment vertical="center"/>
    </xf>
    <xf numFmtId="0" fontId="1" fillId="27" borderId="19" xfId="0" applyFont="1" applyFill="1" applyBorder="1" applyAlignment="1" applyProtection="1">
      <alignment horizontal="center" vertical="center"/>
      <protection hidden="1"/>
    </xf>
    <xf numFmtId="0" fontId="3" fillId="27" borderId="19" xfId="0" applyFont="1" applyFill="1" applyBorder="1" applyAlignment="1" applyProtection="1">
      <alignment horizontal="center" vertical="center" textRotation="255"/>
      <protection hidden="1"/>
    </xf>
    <xf numFmtId="0" fontId="58" fillId="27" borderId="55" xfId="0" applyFont="1" applyFill="1" applyBorder="1" applyAlignment="1" applyProtection="1">
      <alignment horizontal="left"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9" fillId="27" borderId="80" xfId="0" applyFont="1" applyFill="1" applyBorder="1" applyAlignment="1" applyProtection="1">
      <alignment horizontal="left" vertical="center"/>
      <protection hidden="1"/>
    </xf>
    <xf numFmtId="0" fontId="3" fillId="0" borderId="15" xfId="0" applyFont="1" applyBorder="1" applyAlignment="1" applyProtection="1">
      <alignment horizontal="center" vertical="center" textRotation="255"/>
      <protection hidden="1"/>
    </xf>
    <xf numFmtId="0" fontId="1" fillId="0" borderId="19" xfId="0" applyFont="1" applyBorder="1" applyAlignment="1" applyProtection="1">
      <alignment horizontal="center" vertical="center"/>
      <protection hidden="1"/>
    </xf>
    <xf numFmtId="0" fontId="58" fillId="0" borderId="53" xfId="0" applyFont="1" applyBorder="1" applyAlignment="1" applyProtection="1">
      <alignment horizontal="left" vertical="center" shrinkToFit="1"/>
      <protection hidden="1"/>
    </xf>
    <xf numFmtId="0" fontId="1" fillId="0" borderId="62" xfId="0" applyFont="1" applyBorder="1" applyAlignment="1" applyProtection="1">
      <alignment horizontal="center" vertical="center"/>
      <protection hidden="1"/>
    </xf>
    <xf numFmtId="0" fontId="0" fillId="0" borderId="48" xfId="0" applyBorder="1">
      <alignment vertical="center"/>
    </xf>
    <xf numFmtId="0" fontId="1" fillId="0" borderId="73" xfId="0" applyFont="1" applyBorder="1" applyAlignment="1" applyProtection="1">
      <alignment horizontal="center" vertical="center"/>
      <protection hidden="1"/>
    </xf>
    <xf numFmtId="0" fontId="58" fillId="0" borderId="82" xfId="0" applyFont="1" applyBorder="1" applyAlignment="1" applyProtection="1">
      <alignment horizontal="left" vertical="center"/>
      <protection hidden="1"/>
    </xf>
    <xf numFmtId="0" fontId="58" fillId="0" borderId="34" xfId="0" applyFont="1" applyBorder="1" applyAlignment="1" applyProtection="1">
      <alignment horizontal="left" vertical="center"/>
      <protection hidden="1"/>
    </xf>
    <xf numFmtId="0" fontId="58" fillId="0" borderId="83" xfId="0" applyFont="1" applyBorder="1" applyAlignment="1" applyProtection="1">
      <alignment horizontal="left" vertical="center"/>
      <protection hidden="1"/>
    </xf>
    <xf numFmtId="0" fontId="9" fillId="0" borderId="20" xfId="0" applyFont="1" applyBorder="1" applyAlignment="1" applyProtection="1">
      <alignment horizontal="left" vertical="center"/>
      <protection hidden="1"/>
    </xf>
    <xf numFmtId="0" fontId="0" fillId="0" borderId="33" xfId="0" applyBorder="1">
      <alignment vertical="center"/>
    </xf>
    <xf numFmtId="0" fontId="9" fillId="0" borderId="82" xfId="0" applyFont="1" applyBorder="1" applyAlignment="1" applyProtection="1">
      <alignment horizontal="left" vertical="center"/>
      <protection hidden="1"/>
    </xf>
    <xf numFmtId="0" fontId="0" fillId="0" borderId="47" xfId="0" applyBorder="1">
      <alignment vertical="center"/>
    </xf>
    <xf numFmtId="0" fontId="53" fillId="0" borderId="10" xfId="0" applyFont="1" applyBorder="1" applyAlignment="1" applyProtection="1">
      <alignment horizontal="left" vertical="center"/>
      <protection hidden="1"/>
    </xf>
    <xf numFmtId="0" fontId="73" fillId="0" borderId="0" xfId="0" applyFont="1" applyAlignment="1">
      <alignment horizontal="left" vertical="center"/>
    </xf>
    <xf numFmtId="0" fontId="73" fillId="0" borderId="11" xfId="0" applyFont="1" applyBorder="1" applyAlignment="1">
      <alignment horizontal="left" vertical="center"/>
    </xf>
    <xf numFmtId="0" fontId="30" fillId="0" borderId="55" xfId="0" applyFont="1" applyBorder="1" applyAlignment="1" applyProtection="1">
      <alignment horizontal="left" vertical="center"/>
      <protection hidden="1"/>
    </xf>
    <xf numFmtId="0" fontId="58" fillId="0" borderId="32" xfId="0" applyFont="1" applyBorder="1" applyAlignment="1" applyProtection="1">
      <alignment horizontal="left" vertical="center" shrinkToFit="1"/>
      <protection hidden="1"/>
    </xf>
    <xf numFmtId="0" fontId="58" fillId="0" borderId="75" xfId="0" applyFont="1" applyBorder="1" applyAlignment="1" applyProtection="1">
      <alignment horizontal="left" vertical="center" shrinkToFit="1"/>
      <protection hidden="1"/>
    </xf>
    <xf numFmtId="0" fontId="9" fillId="0" borderId="59" xfId="0" applyFont="1" applyBorder="1" applyAlignment="1" applyProtection="1">
      <alignment horizontal="center" vertical="center"/>
      <protection hidden="1"/>
    </xf>
    <xf numFmtId="0" fontId="58" fillId="0" borderId="55" xfId="0" applyFont="1" applyBorder="1" applyAlignment="1" applyProtection="1">
      <alignment horizontal="right" vertical="center" shrinkToFit="1"/>
      <protection hidden="1"/>
    </xf>
    <xf numFmtId="0" fontId="30" fillId="0" borderId="20"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8" fillId="0" borderId="20"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58" fillId="0" borderId="10" xfId="0" applyFont="1" applyBorder="1" applyAlignment="1" applyProtection="1">
      <alignment horizontal="center" vertical="center"/>
      <protection hidden="1"/>
    </xf>
    <xf numFmtId="0" fontId="53" fillId="0" borderId="59" xfId="0" applyFont="1" applyBorder="1" applyAlignment="1" applyProtection="1">
      <alignment horizontal="left" vertical="center"/>
      <protection hidden="1"/>
    </xf>
    <xf numFmtId="0" fontId="53" fillId="0" borderId="53" xfId="0" applyFont="1" applyBorder="1" applyAlignment="1" applyProtection="1">
      <alignment horizontal="right" vertical="center" shrinkToFit="1"/>
      <protection hidden="1"/>
    </xf>
    <xf numFmtId="0" fontId="53" fillId="0" borderId="53" xfId="0" applyFont="1" applyBorder="1" applyAlignment="1" applyProtection="1">
      <alignment horizontal="left" vertical="center" shrinkToFit="1"/>
      <protection hidden="1"/>
    </xf>
    <xf numFmtId="0" fontId="3" fillId="0" borderId="82" xfId="0" applyFont="1" applyBorder="1" applyAlignment="1" applyProtection="1">
      <alignment horizontal="left" vertical="center" wrapText="1"/>
      <protection hidden="1"/>
    </xf>
    <xf numFmtId="0" fontId="0" fillId="0" borderId="59" xfId="0" applyBorder="1">
      <alignment vertical="center"/>
    </xf>
    <xf numFmtId="0" fontId="3" fillId="0" borderId="57" xfId="0" applyFont="1" applyBorder="1" applyAlignment="1" applyProtection="1">
      <alignment horizontal="left" vertical="center"/>
      <protection hidden="1"/>
    </xf>
    <xf numFmtId="0" fontId="1" fillId="0" borderId="66" xfId="0" applyFont="1" applyBorder="1" applyAlignment="1" applyProtection="1">
      <alignment horizontal="center" vertical="center"/>
      <protection hidden="1"/>
    </xf>
    <xf numFmtId="0" fontId="3" fillId="0" borderId="53" xfId="0" applyFont="1" applyBorder="1" applyAlignment="1" applyProtection="1">
      <alignment horizontal="center" vertical="center" wrapText="1"/>
      <protection hidden="1"/>
    </xf>
    <xf numFmtId="0" fontId="10" fillId="0" borderId="55" xfId="0" applyFont="1" applyBorder="1" applyAlignment="1" applyProtection="1">
      <alignment horizontal="left" vertical="center" wrapText="1"/>
      <protection hidden="1"/>
    </xf>
    <xf numFmtId="0" fontId="3" fillId="0" borderId="55" xfId="0" applyFont="1" applyBorder="1" applyAlignment="1" applyProtection="1">
      <alignment horizontal="center" vertical="center" wrapText="1"/>
      <protection hidden="1"/>
    </xf>
    <xf numFmtId="0" fontId="3" fillId="0" borderId="20"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75" fillId="0" borderId="38" xfId="0" applyFont="1" applyBorder="1" applyAlignment="1" applyProtection="1">
      <alignment horizontal="right" vertical="center" wrapText="1"/>
      <protection hidden="1"/>
    </xf>
    <xf numFmtId="0" fontId="78" fillId="0" borderId="38"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3" fillId="0" borderId="0" xfId="0" applyFont="1" applyAlignment="1" applyProtection="1">
      <alignment horizontal="center" vertical="center"/>
      <protection locked="0"/>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12" xfId="0" applyFont="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57"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9" fillId="0" borderId="27" xfId="0" applyFont="1" applyBorder="1" applyAlignment="1" applyProtection="1">
      <alignment horizontal="center" vertical="center"/>
      <protection hidden="1"/>
    </xf>
    <xf numFmtId="0" fontId="3" fillId="0" borderId="70" xfId="0" applyFont="1" applyBorder="1" applyAlignment="1" applyProtection="1">
      <alignment horizontal="center" vertical="center"/>
      <protection hidden="1"/>
    </xf>
    <xf numFmtId="0" fontId="3" fillId="0" borderId="37" xfId="0" applyFont="1" applyBorder="1" applyAlignment="1" applyProtection="1">
      <alignment horizontal="center" vertical="center"/>
      <protection hidden="1"/>
    </xf>
    <xf numFmtId="49" fontId="62" fillId="0" borderId="74" xfId="0" applyNumberFormat="1" applyFont="1" applyBorder="1" applyAlignment="1" applyProtection="1">
      <alignment horizontal="center" vertical="center" shrinkToFit="1"/>
      <protection locked="0"/>
    </xf>
    <xf numFmtId="49" fontId="62" fillId="0" borderId="34" xfId="0" applyNumberFormat="1" applyFont="1" applyBorder="1" applyAlignment="1" applyProtection="1">
      <alignment horizontal="center" vertical="center" shrinkToFit="1"/>
      <protection locked="0"/>
    </xf>
    <xf numFmtId="49" fontId="62" fillId="0" borderId="47" xfId="0" applyNumberFormat="1" applyFont="1" applyBorder="1" applyAlignment="1" applyProtection="1">
      <alignment horizontal="center" vertical="center" shrinkToFit="1"/>
      <protection locked="0"/>
    </xf>
    <xf numFmtId="49" fontId="62" fillId="0" borderId="49" xfId="0" applyNumberFormat="1" applyFont="1" applyBorder="1" applyAlignment="1" applyProtection="1">
      <alignment horizontal="center" vertical="center" shrinkToFit="1"/>
      <protection locked="0"/>
    </xf>
    <xf numFmtId="49" fontId="62" fillId="0" borderId="38" xfId="0" applyNumberFormat="1" applyFont="1" applyBorder="1" applyAlignment="1" applyProtection="1">
      <alignment horizontal="center" vertical="center" shrinkToFit="1"/>
      <protection locked="0"/>
    </xf>
    <xf numFmtId="49" fontId="62" fillId="0" borderId="33" xfId="0" applyNumberFormat="1" applyFont="1" applyBorder="1" applyAlignment="1" applyProtection="1">
      <alignment horizontal="center" vertical="center" shrinkToFit="1"/>
      <protection locked="0"/>
    </xf>
    <xf numFmtId="0" fontId="1" fillId="0" borderId="57"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27" xfId="0" applyFont="1" applyBorder="1" applyAlignment="1" applyProtection="1">
      <alignment horizontal="left" vertical="center" shrinkToFit="1"/>
      <protection locked="0"/>
    </xf>
    <xf numFmtId="0" fontId="3" fillId="0" borderId="36"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49" fontId="44" fillId="0" borderId="57" xfId="0" applyNumberFormat="1" applyFont="1" applyBorder="1" applyAlignment="1" applyProtection="1">
      <alignment horizontal="center" vertical="center" shrinkToFit="1"/>
      <protection locked="0"/>
    </xf>
    <xf numFmtId="49" fontId="44" fillId="0" borderId="32"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xf numFmtId="0" fontId="3" fillId="0" borderId="38" xfId="0" applyFont="1" applyBorder="1" applyAlignment="1" applyProtection="1">
      <alignment horizontal="right" vertical="center" shrinkToFit="1"/>
      <protection hidden="1"/>
    </xf>
    <xf numFmtId="0" fontId="30" fillId="0" borderId="36" xfId="0" applyFont="1" applyBorder="1" applyAlignment="1" applyProtection="1">
      <alignment horizontal="center" vertical="center" wrapText="1"/>
      <protection hidden="1"/>
    </xf>
    <xf numFmtId="0" fontId="30" fillId="0" borderId="36"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3" fillId="0" borderId="38" xfId="0" applyFont="1" applyBorder="1" applyAlignment="1" applyProtection="1">
      <alignment horizontal="left" vertical="center" shrinkToFit="1"/>
      <protection hidden="1"/>
    </xf>
    <xf numFmtId="0" fontId="3" fillId="0" borderId="0" xfId="0" applyFont="1" applyAlignment="1" applyProtection="1">
      <alignment horizontal="right" vertical="center" shrinkToFit="1"/>
      <protection hidden="1"/>
    </xf>
    <xf numFmtId="0" fontId="1" fillId="0" borderId="34"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3" fillId="0" borderId="74"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54" fillId="0" borderId="57" xfId="0" applyFont="1" applyBorder="1" applyAlignment="1" applyProtection="1">
      <alignment horizontal="center" vertical="center"/>
      <protection hidden="1"/>
    </xf>
    <xf numFmtId="0" fontId="54" fillId="0" borderId="32" xfId="0" applyFont="1" applyBorder="1" applyAlignment="1" applyProtection="1">
      <alignment horizontal="center" vertical="center"/>
      <protection hidden="1"/>
    </xf>
    <xf numFmtId="0" fontId="54" fillId="0" borderId="27"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8">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8.jpeg"/><Relationship Id="rId13" Type="http://schemas.openxmlformats.org/officeDocument/2006/relationships/image" Target="../media/image23.jpeg"/><Relationship Id="rId3" Type="http://schemas.openxmlformats.org/officeDocument/2006/relationships/image" Target="../media/image14.jpeg"/><Relationship Id="rId7" Type="http://schemas.openxmlformats.org/officeDocument/2006/relationships/image" Target="../media/image11.png"/><Relationship Id="rId12" Type="http://schemas.openxmlformats.org/officeDocument/2006/relationships/image" Target="../media/image22.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jpeg"/><Relationship Id="rId5" Type="http://schemas.openxmlformats.org/officeDocument/2006/relationships/image" Target="../media/image16.jpeg"/><Relationship Id="rId10" Type="http://schemas.openxmlformats.org/officeDocument/2006/relationships/image" Target="../media/image20.jpeg"/><Relationship Id="rId4" Type="http://schemas.openxmlformats.org/officeDocument/2006/relationships/image" Target="../media/image15.jpeg"/><Relationship Id="rId9" Type="http://schemas.openxmlformats.org/officeDocument/2006/relationships/image" Target="../media/image19.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142875</xdr:colOff>
      <xdr:row>15</xdr:row>
      <xdr:rowOff>161925</xdr:rowOff>
    </xdr:from>
    <xdr:to>
      <xdr:col>22</xdr:col>
      <xdr:colOff>209550</xdr:colOff>
      <xdr:row>32</xdr:row>
      <xdr:rowOff>152400</xdr:rowOff>
    </xdr:to>
    <xdr:pic>
      <xdr:nvPicPr>
        <xdr:cNvPr id="4273" name="Picture 40" descr="m12_u">
          <a:extLst>
            <a:ext uri="{FF2B5EF4-FFF2-40B4-BE49-F238E27FC236}">
              <a16:creationId xmlns:a16="http://schemas.microsoft.com/office/drawing/2014/main" id="{00000000-0008-0000-0000-0000B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14875" y="3505200"/>
          <a:ext cx="1952625" cy="2905125"/>
        </a:xfrm>
        <a:prstGeom prst="rect">
          <a:avLst/>
        </a:prstGeom>
        <a:noFill/>
        <a:ln w="9525">
          <a:noFill/>
          <a:miter lim="800000"/>
          <a:headEnd/>
          <a:tailEnd/>
        </a:ln>
      </xdr:spPr>
    </xdr:pic>
    <xdr:clientData/>
  </xdr:twoCellAnchor>
  <xdr:twoCellAnchor editAs="oneCell">
    <xdr:from>
      <xdr:col>3</xdr:col>
      <xdr:colOff>95250</xdr:colOff>
      <xdr:row>14</xdr:row>
      <xdr:rowOff>152400</xdr:rowOff>
    </xdr:from>
    <xdr:to>
      <xdr:col>11</xdr:col>
      <xdr:colOff>209550</xdr:colOff>
      <xdr:row>25</xdr:row>
      <xdr:rowOff>28575</xdr:rowOff>
    </xdr:to>
    <xdr:pic>
      <xdr:nvPicPr>
        <xdr:cNvPr id="4274" name="Picture 38" descr="m12_u">
          <a:extLst>
            <a:ext uri="{FF2B5EF4-FFF2-40B4-BE49-F238E27FC236}">
              <a16:creationId xmlns:a16="http://schemas.microsoft.com/office/drawing/2014/main" id="{00000000-0008-0000-0000-0000B2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81025" y="3324225"/>
          <a:ext cx="2628900" cy="1762125"/>
        </a:xfrm>
        <a:prstGeom prst="rect">
          <a:avLst/>
        </a:prstGeom>
        <a:noFill/>
        <a:ln w="9525">
          <a:noFill/>
          <a:miter lim="800000"/>
          <a:headEnd/>
          <a:tailEnd/>
        </a:ln>
      </xdr:spPr>
    </xdr:pic>
    <xdr:clientData/>
  </xdr:twoCellAnchor>
  <xdr:twoCellAnchor editAs="oneCell">
    <xdr:from>
      <xdr:col>2</xdr:col>
      <xdr:colOff>304800</xdr:colOff>
      <xdr:row>27</xdr:row>
      <xdr:rowOff>0</xdr:rowOff>
    </xdr:from>
    <xdr:to>
      <xdr:col>11</xdr:col>
      <xdr:colOff>304800</xdr:colOff>
      <xdr:row>35</xdr:row>
      <xdr:rowOff>152400</xdr:rowOff>
    </xdr:to>
    <xdr:pic>
      <xdr:nvPicPr>
        <xdr:cNvPr id="4275" name="Picture 39" descr="m12_y">
          <a:extLst>
            <a:ext uri="{FF2B5EF4-FFF2-40B4-BE49-F238E27FC236}">
              <a16:creationId xmlns:a16="http://schemas.microsoft.com/office/drawing/2014/main" id="{00000000-0008-0000-0000-0000B3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 y="5400675"/>
          <a:ext cx="2828925" cy="1524000"/>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0</xdr:colOff>
      <xdr:row>1</xdr:row>
      <xdr:rowOff>38100</xdr:rowOff>
    </xdr:from>
    <xdr:to>
      <xdr:col>4</xdr:col>
      <xdr:colOff>57150</xdr:colOff>
      <xdr:row>1</xdr:row>
      <xdr:rowOff>257175</xdr:rowOff>
    </xdr:to>
    <xdr:grpSp>
      <xdr:nvGrpSpPr>
        <xdr:cNvPr id="4279" name="Group 33">
          <a:extLst>
            <a:ext uri="{FF2B5EF4-FFF2-40B4-BE49-F238E27FC236}">
              <a16:creationId xmlns:a16="http://schemas.microsoft.com/office/drawing/2014/main" id="{00000000-0008-0000-0000-0000B7100000}"/>
            </a:ext>
          </a:extLst>
        </xdr:cNvPr>
        <xdr:cNvGrpSpPr>
          <a:grpSpLocks/>
        </xdr:cNvGrpSpPr>
      </xdr:nvGrpSpPr>
      <xdr:grpSpPr bwMode="auto">
        <a:xfrm>
          <a:off x="171450" y="361950"/>
          <a:ext cx="685800" cy="219075"/>
          <a:chOff x="0" y="1"/>
          <a:chExt cx="1079" cy="344"/>
        </a:xfrm>
      </xdr:grpSpPr>
      <xdr:sp macro="" textlink="">
        <xdr:nvSpPr>
          <xdr:cNvPr id="4281" name="Freeform 34">
            <a:extLst>
              <a:ext uri="{FF2B5EF4-FFF2-40B4-BE49-F238E27FC236}">
                <a16:creationId xmlns:a16="http://schemas.microsoft.com/office/drawing/2014/main" id="{00000000-0008-0000-0000-0000B910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282" name="Freeform 35">
            <a:extLst>
              <a:ext uri="{FF2B5EF4-FFF2-40B4-BE49-F238E27FC236}">
                <a16:creationId xmlns:a16="http://schemas.microsoft.com/office/drawing/2014/main" id="{00000000-0008-0000-0000-0000BA10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283" name="Freeform 36">
            <a:extLst>
              <a:ext uri="{FF2B5EF4-FFF2-40B4-BE49-F238E27FC236}">
                <a16:creationId xmlns:a16="http://schemas.microsoft.com/office/drawing/2014/main" id="{00000000-0008-0000-0000-0000BB10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238125</xdr:colOff>
      <xdr:row>0</xdr:row>
      <xdr:rowOff>314325</xdr:rowOff>
    </xdr:from>
    <xdr:to>
      <xdr:col>33</xdr:col>
      <xdr:colOff>219075</xdr:colOff>
      <xdr:row>9</xdr:row>
      <xdr:rowOff>76200</xdr:rowOff>
    </xdr:to>
    <xdr:pic>
      <xdr:nvPicPr>
        <xdr:cNvPr id="4280" name="Picture 43" descr="095">
          <a:extLst>
            <a:ext uri="{FF2B5EF4-FFF2-40B4-BE49-F238E27FC236}">
              <a16:creationId xmlns:a16="http://schemas.microsoft.com/office/drawing/2014/main" id="{00000000-0008-0000-0000-0000B8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991475" y="314325"/>
          <a:ext cx="2447925" cy="21526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0241" name="Text Box 1">
          <a:extLst>
            <a:ext uri="{FF2B5EF4-FFF2-40B4-BE49-F238E27FC236}">
              <a16:creationId xmlns:a16="http://schemas.microsoft.com/office/drawing/2014/main" id="{00000000-0008-0000-0100-000001280000}"/>
            </a:ext>
          </a:extLst>
        </xdr:cNvPr>
        <xdr:cNvSpPr txBox="1">
          <a:spLocks noChangeArrowheads="1"/>
        </xdr:cNvSpPr>
      </xdr:nvSpPr>
      <xdr:spPr bwMode="auto">
        <a:xfrm>
          <a:off x="6353175" y="7105650"/>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0413" name="Group 2">
          <a:extLst>
            <a:ext uri="{FF2B5EF4-FFF2-40B4-BE49-F238E27FC236}">
              <a16:creationId xmlns:a16="http://schemas.microsoft.com/office/drawing/2014/main" id="{00000000-0008-0000-0100-0000AD280000}"/>
            </a:ext>
          </a:extLst>
        </xdr:cNvPr>
        <xdr:cNvGrpSpPr>
          <a:grpSpLocks/>
        </xdr:cNvGrpSpPr>
      </xdr:nvGrpSpPr>
      <xdr:grpSpPr bwMode="auto">
        <a:xfrm>
          <a:off x="4705350" y="6038850"/>
          <a:ext cx="1543050" cy="1019175"/>
          <a:chOff x="494" y="1632"/>
          <a:chExt cx="162" cy="107"/>
        </a:xfrm>
      </xdr:grpSpPr>
      <xdr:pic>
        <xdr:nvPicPr>
          <xdr:cNvPr id="10423" name="Picture 3" descr="12_pe">
            <a:extLst>
              <a:ext uri="{FF2B5EF4-FFF2-40B4-BE49-F238E27FC236}">
                <a16:creationId xmlns:a16="http://schemas.microsoft.com/office/drawing/2014/main" id="{00000000-0008-0000-0100-0000B72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4" y="1632"/>
            <a:ext cx="162" cy="107"/>
          </a:xfrm>
          <a:prstGeom prst="rect">
            <a:avLst/>
          </a:prstGeom>
          <a:noFill/>
          <a:ln w="9525">
            <a:noFill/>
            <a:miter lim="800000"/>
            <a:headEnd/>
            <a:tailEnd/>
          </a:ln>
        </xdr:spPr>
      </xdr:pic>
      <xdr:sp macro="" textlink="">
        <xdr:nvSpPr>
          <xdr:cNvPr id="10424" name="Rectangle 4">
            <a:extLst>
              <a:ext uri="{FF2B5EF4-FFF2-40B4-BE49-F238E27FC236}">
                <a16:creationId xmlns:a16="http://schemas.microsoft.com/office/drawing/2014/main" id="{00000000-0008-0000-0100-0000B8280000}"/>
              </a:ext>
            </a:extLst>
          </xdr:cNvPr>
          <xdr:cNvSpPr>
            <a:spLocks noChangeArrowheads="1"/>
          </xdr:cNvSpPr>
        </xdr:nvSpPr>
        <xdr:spPr bwMode="auto">
          <a:xfrm>
            <a:off x="536" y="1663"/>
            <a:ext cx="32" cy="56"/>
          </a:xfrm>
          <a:prstGeom prst="rect">
            <a:avLst/>
          </a:prstGeom>
          <a:solidFill>
            <a:srgbClr val="FFFFFF"/>
          </a:solidFill>
          <a:ln w="9525">
            <a:noFill/>
            <a:miter lim="800000"/>
            <a:headEnd/>
            <a:tailEnd/>
          </a:ln>
        </xdr:spPr>
      </xdr:sp>
    </xdr:grpSp>
    <xdr:clientData/>
  </xdr:twoCellAnchor>
  <xdr:twoCellAnchor editAs="oneCell">
    <xdr:from>
      <xdr:col>7</xdr:col>
      <xdr:colOff>95250</xdr:colOff>
      <xdr:row>47</xdr:row>
      <xdr:rowOff>28575</xdr:rowOff>
    </xdr:from>
    <xdr:to>
      <xdr:col>11</xdr:col>
      <xdr:colOff>428625</xdr:colOff>
      <xdr:row>49</xdr:row>
      <xdr:rowOff>381000</xdr:rowOff>
    </xdr:to>
    <xdr:pic>
      <xdr:nvPicPr>
        <xdr:cNvPr id="10414" name="Picture 19" descr="10_kyu_haiki のコピー">
          <a:extLst>
            <a:ext uri="{FF2B5EF4-FFF2-40B4-BE49-F238E27FC236}">
              <a16:creationId xmlns:a16="http://schemas.microsoft.com/office/drawing/2014/main" id="{00000000-0008-0000-0100-0000AE28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5210175"/>
          <a:ext cx="3048000" cy="723900"/>
        </a:xfrm>
        <a:prstGeom prst="rect">
          <a:avLst/>
        </a:prstGeom>
        <a:noFill/>
        <a:ln w="9525">
          <a:noFill/>
          <a:miter lim="800000"/>
          <a:headEnd/>
          <a:tailEnd/>
        </a:ln>
      </xdr:spPr>
    </xdr:pic>
    <xdr:clientData/>
  </xdr:twoCellAnchor>
  <xdr:twoCellAnchor editAs="oneCell">
    <xdr:from>
      <xdr:col>7</xdr:col>
      <xdr:colOff>114300</xdr:colOff>
      <xdr:row>26</xdr:row>
      <xdr:rowOff>38100</xdr:rowOff>
    </xdr:from>
    <xdr:to>
      <xdr:col>10</xdr:col>
      <xdr:colOff>200025</xdr:colOff>
      <xdr:row>28</xdr:row>
      <xdr:rowOff>809625</xdr:rowOff>
    </xdr:to>
    <xdr:pic>
      <xdr:nvPicPr>
        <xdr:cNvPr id="10415" name="Picture 6" descr="1_SA2_SI">
          <a:extLst>
            <a:ext uri="{FF2B5EF4-FFF2-40B4-BE49-F238E27FC236}">
              <a16:creationId xmlns:a16="http://schemas.microsoft.com/office/drawing/2014/main" id="{00000000-0008-0000-0100-0000AF2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14875" y="1876425"/>
          <a:ext cx="2171700" cy="1143000"/>
        </a:xfrm>
        <a:prstGeom prst="rect">
          <a:avLst/>
        </a:prstGeom>
        <a:noFill/>
        <a:ln w="9525">
          <a:noFill/>
          <a:miter lim="800000"/>
          <a:headEnd/>
          <a:tailEnd/>
        </a:ln>
      </xdr:spPr>
    </xdr:pic>
    <xdr:clientData/>
  </xdr:twoCellAnchor>
  <xdr:twoCellAnchor editAs="oneCell">
    <xdr:from>
      <xdr:col>7</xdr:col>
      <xdr:colOff>114300</xdr:colOff>
      <xdr:row>41</xdr:row>
      <xdr:rowOff>19050</xdr:rowOff>
    </xdr:from>
    <xdr:to>
      <xdr:col>15</xdr:col>
      <xdr:colOff>114300</xdr:colOff>
      <xdr:row>43</xdr:row>
      <xdr:rowOff>942975</xdr:rowOff>
    </xdr:to>
    <xdr:pic>
      <xdr:nvPicPr>
        <xdr:cNvPr id="10416" name="Picture 7" descr="1_SA2">
          <a:extLst>
            <a:ext uri="{FF2B5EF4-FFF2-40B4-BE49-F238E27FC236}">
              <a16:creationId xmlns:a16="http://schemas.microsoft.com/office/drawing/2014/main" id="{00000000-0008-0000-0100-0000B028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14875" y="3067050"/>
          <a:ext cx="5229225" cy="12954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0417" name="Group 8">
          <a:extLst>
            <a:ext uri="{FF2B5EF4-FFF2-40B4-BE49-F238E27FC236}">
              <a16:creationId xmlns:a16="http://schemas.microsoft.com/office/drawing/2014/main" id="{00000000-0008-0000-0100-0000B1280000}"/>
            </a:ext>
          </a:extLst>
        </xdr:cNvPr>
        <xdr:cNvGrpSpPr>
          <a:grpSpLocks/>
        </xdr:cNvGrpSpPr>
      </xdr:nvGrpSpPr>
      <xdr:grpSpPr bwMode="auto">
        <a:xfrm>
          <a:off x="4762500" y="4438650"/>
          <a:ext cx="1533525" cy="695325"/>
          <a:chOff x="500" y="1098"/>
          <a:chExt cx="161" cy="61"/>
        </a:xfrm>
      </xdr:grpSpPr>
      <xdr:pic>
        <xdr:nvPicPr>
          <xdr:cNvPr id="10421" name="Picture 18" descr="10_pe_ichi のコピー">
            <a:extLst>
              <a:ext uri="{FF2B5EF4-FFF2-40B4-BE49-F238E27FC236}">
                <a16:creationId xmlns:a16="http://schemas.microsoft.com/office/drawing/2014/main" id="{00000000-0008-0000-0100-0000B52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500" y="1098"/>
            <a:ext cx="161" cy="61"/>
          </a:xfrm>
          <a:prstGeom prst="rect">
            <a:avLst/>
          </a:prstGeom>
          <a:noFill/>
          <a:ln w="9525">
            <a:noFill/>
            <a:miter lim="800000"/>
            <a:headEnd/>
            <a:tailEnd/>
          </a:ln>
        </xdr:spPr>
      </xdr:pic>
      <xdr:sp macro="" textlink="">
        <xdr:nvSpPr>
          <xdr:cNvPr id="10250" name="Text Box 10">
            <a:extLst>
              <a:ext uri="{FF2B5EF4-FFF2-40B4-BE49-F238E27FC236}">
                <a16:creationId xmlns:a16="http://schemas.microsoft.com/office/drawing/2014/main" id="{00000000-0008-0000-0100-00000A28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142875</xdr:colOff>
      <xdr:row>65</xdr:row>
      <xdr:rowOff>95250</xdr:rowOff>
    </xdr:from>
    <xdr:to>
      <xdr:col>10</xdr:col>
      <xdr:colOff>228600</xdr:colOff>
      <xdr:row>67</xdr:row>
      <xdr:rowOff>742950</xdr:rowOff>
    </xdr:to>
    <xdr:pic>
      <xdr:nvPicPr>
        <xdr:cNvPr id="10418" name="Picture 11" descr="1_DIN16">
          <a:extLst>
            <a:ext uri="{FF2B5EF4-FFF2-40B4-BE49-F238E27FC236}">
              <a16:creationId xmlns:a16="http://schemas.microsoft.com/office/drawing/2014/main" id="{00000000-0008-0000-0100-0000B228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7200900"/>
          <a:ext cx="2171700" cy="1019175"/>
        </a:xfrm>
        <a:prstGeom prst="rect">
          <a:avLst/>
        </a:prstGeom>
        <a:noFill/>
        <a:ln w="9525">
          <a:noFill/>
          <a:miter lim="800000"/>
          <a:headEnd/>
          <a:tailEnd/>
        </a:ln>
      </xdr:spPr>
    </xdr:pic>
    <xdr:clientData/>
  </xdr:twoCellAnchor>
  <xdr:twoCellAnchor>
    <xdr:from>
      <xdr:col>10</xdr:col>
      <xdr:colOff>247650</xdr:colOff>
      <xdr:row>66</xdr:row>
      <xdr:rowOff>104775</xdr:rowOff>
    </xdr:from>
    <xdr:to>
      <xdr:col>16</xdr:col>
      <xdr:colOff>0</xdr:colOff>
      <xdr:row>67</xdr:row>
      <xdr:rowOff>542925</xdr:rowOff>
    </xdr:to>
    <xdr:sp macro="" textlink="">
      <xdr:nvSpPr>
        <xdr:cNvPr id="10252" name="Text Box 12">
          <a:extLst>
            <a:ext uri="{FF2B5EF4-FFF2-40B4-BE49-F238E27FC236}">
              <a16:creationId xmlns:a16="http://schemas.microsoft.com/office/drawing/2014/main" id="{00000000-0008-0000-0100-00000C280000}"/>
            </a:ext>
          </a:extLst>
        </xdr:cNvPr>
        <xdr:cNvSpPr txBox="1">
          <a:spLocks noChangeArrowheads="1"/>
        </xdr:cNvSpPr>
      </xdr:nvSpPr>
      <xdr:spPr bwMode="auto">
        <a:xfrm>
          <a:off x="6934200" y="7372350"/>
          <a:ext cx="3152775"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0</xdr:colOff>
      <xdr:row>2</xdr:row>
      <xdr:rowOff>57150</xdr:rowOff>
    </xdr:from>
    <xdr:to>
      <xdr:col>20</xdr:col>
      <xdr:colOff>9525</xdr:colOff>
      <xdr:row>3</xdr:row>
      <xdr:rowOff>0</xdr:rowOff>
    </xdr:to>
    <xdr:pic>
      <xdr:nvPicPr>
        <xdr:cNvPr id="10420" name="Picture 14" descr="名刺">
          <a:extLst>
            <a:ext uri="{FF2B5EF4-FFF2-40B4-BE49-F238E27FC236}">
              <a16:creationId xmlns:a16="http://schemas.microsoft.com/office/drawing/2014/main" id="{00000000-0008-0000-0100-0000B428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086975" y="476250"/>
          <a:ext cx="685800" cy="219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56</xdr:row>
      <xdr:rowOff>57150</xdr:rowOff>
    </xdr:from>
    <xdr:to>
      <xdr:col>14</xdr:col>
      <xdr:colOff>485775</xdr:colOff>
      <xdr:row>58</xdr:row>
      <xdr:rowOff>571500</xdr:rowOff>
    </xdr:to>
    <xdr:pic>
      <xdr:nvPicPr>
        <xdr:cNvPr id="3415" name="Picture 20" descr="00_haiatu のコピー">
          <a:extLst>
            <a:ext uri="{FF2B5EF4-FFF2-40B4-BE49-F238E27FC236}">
              <a16:creationId xmlns:a16="http://schemas.microsoft.com/office/drawing/2014/main" id="{00000000-0008-0000-0200-000057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28301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16" name="Picture 21" descr="00_kirikae のコピー">
          <a:extLst>
            <a:ext uri="{FF2B5EF4-FFF2-40B4-BE49-F238E27FC236}">
              <a16:creationId xmlns:a16="http://schemas.microsoft.com/office/drawing/2014/main" id="{00000000-0008-0000-0200-000058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62900"/>
          <a:ext cx="4171950" cy="1247775"/>
        </a:xfrm>
        <a:prstGeom prst="rect">
          <a:avLst/>
        </a:prstGeom>
        <a:noFill/>
        <a:ln w="9525">
          <a:noFill/>
          <a:miter lim="800000"/>
          <a:headEnd/>
          <a:tailEnd/>
        </a:ln>
      </xdr:spPr>
    </xdr:pic>
    <xdr:clientData/>
  </xdr:twoCellAnchor>
  <xdr:twoCellAnchor editAs="oneCell">
    <xdr:from>
      <xdr:col>7</xdr:col>
      <xdr:colOff>28575</xdr:colOff>
      <xdr:row>62</xdr:row>
      <xdr:rowOff>76200</xdr:rowOff>
    </xdr:from>
    <xdr:to>
      <xdr:col>14</xdr:col>
      <xdr:colOff>438150</xdr:colOff>
      <xdr:row>64</xdr:row>
      <xdr:rowOff>171450</xdr:rowOff>
    </xdr:to>
    <xdr:pic>
      <xdr:nvPicPr>
        <xdr:cNvPr id="3417" name="Picture 22" descr="00_koiru のコピー">
          <a:extLst>
            <a:ext uri="{FF2B5EF4-FFF2-40B4-BE49-F238E27FC236}">
              <a16:creationId xmlns:a16="http://schemas.microsoft.com/office/drawing/2014/main" id="{00000000-0008-0000-0200-000059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4563725"/>
          <a:ext cx="4229100" cy="514350"/>
        </a:xfrm>
        <a:prstGeom prst="rect">
          <a:avLst/>
        </a:prstGeom>
        <a:noFill/>
        <a:ln w="9525">
          <a:noFill/>
          <a:miter lim="800000"/>
          <a:headEnd/>
          <a:tailEnd/>
        </a:ln>
      </xdr:spPr>
    </xdr:pic>
    <xdr:clientData/>
  </xdr:twoCellAnchor>
  <xdr:twoCellAnchor editAs="oneCell">
    <xdr:from>
      <xdr:col>7</xdr:col>
      <xdr:colOff>95250</xdr:colOff>
      <xdr:row>53</xdr:row>
      <xdr:rowOff>66675</xdr:rowOff>
    </xdr:from>
    <xdr:to>
      <xdr:col>11</xdr:col>
      <xdr:colOff>38100</xdr:colOff>
      <xdr:row>55</xdr:row>
      <xdr:rowOff>114300</xdr:rowOff>
    </xdr:to>
    <xdr:pic>
      <xdr:nvPicPr>
        <xdr:cNvPr id="3418" name="Picture 24" descr="00_pairotto_siyo のコピー">
          <a:extLst>
            <a:ext uri="{FF2B5EF4-FFF2-40B4-BE49-F238E27FC236}">
              <a16:creationId xmlns:a16="http://schemas.microsoft.com/office/drawing/2014/main" id="{00000000-0008-0000-0200-00005A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2211050"/>
          <a:ext cx="2105025" cy="466725"/>
        </a:xfrm>
        <a:prstGeom prst="rect">
          <a:avLst/>
        </a:prstGeom>
        <a:noFill/>
        <a:ln w="9525">
          <a:noFill/>
          <a:miter lim="800000"/>
          <a:headEnd/>
          <a:tailEnd/>
        </a:ln>
      </xdr:spPr>
    </xdr:pic>
    <xdr:clientData/>
  </xdr:twoCellAnchor>
  <xdr:twoCellAnchor editAs="oneCell">
    <xdr:from>
      <xdr:col>7</xdr:col>
      <xdr:colOff>38100</xdr:colOff>
      <xdr:row>59</xdr:row>
      <xdr:rowOff>19050</xdr:rowOff>
    </xdr:from>
    <xdr:to>
      <xdr:col>14</xdr:col>
      <xdr:colOff>28575</xdr:colOff>
      <xdr:row>61</xdr:row>
      <xdr:rowOff>219075</xdr:rowOff>
    </xdr:to>
    <xdr:pic>
      <xdr:nvPicPr>
        <xdr:cNvPr id="3419" name="Picture 25" descr="00_pairottoi_op のコピー">
          <a:extLst>
            <a:ext uri="{FF2B5EF4-FFF2-40B4-BE49-F238E27FC236}">
              <a16:creationId xmlns:a16="http://schemas.microsoft.com/office/drawing/2014/main" id="{00000000-0008-0000-0200-00005B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383030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420" name="Picture 53" descr="00_torituke_op_2 のコピー">
          <a:extLst>
            <a:ext uri="{FF2B5EF4-FFF2-40B4-BE49-F238E27FC236}">
              <a16:creationId xmlns:a16="http://schemas.microsoft.com/office/drawing/2014/main" id="{00000000-0008-0000-0200-00005C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153150"/>
          <a:ext cx="4181475" cy="866775"/>
        </a:xfrm>
        <a:prstGeom prst="rect">
          <a:avLst/>
        </a:prstGeom>
        <a:noFill/>
        <a:ln w="9525">
          <a:noFill/>
          <a:miter lim="800000"/>
          <a:headEnd/>
          <a:tailEnd/>
        </a:ln>
      </xdr:spPr>
    </xdr:pic>
    <xdr:clientData/>
  </xdr:twoCellAnchor>
  <xdr:twoCellAnchor>
    <xdr:from>
      <xdr:col>16</xdr:col>
      <xdr:colOff>47625</xdr:colOff>
      <xdr:row>2</xdr:row>
      <xdr:rowOff>133350</xdr:rowOff>
    </xdr:from>
    <xdr:to>
      <xdr:col>22</xdr:col>
      <xdr:colOff>85725</xdr:colOff>
      <xdr:row>3</xdr:row>
      <xdr:rowOff>76200</xdr:rowOff>
    </xdr:to>
    <xdr:pic>
      <xdr:nvPicPr>
        <xdr:cNvPr id="3421" name="Picture 72" descr="名刺">
          <a:extLst>
            <a:ext uri="{FF2B5EF4-FFF2-40B4-BE49-F238E27FC236}">
              <a16:creationId xmlns:a16="http://schemas.microsoft.com/office/drawing/2014/main" id="{00000000-0008-0000-0200-00005D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515475" y="552450"/>
          <a:ext cx="685800" cy="2190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pic>
      <xdr:nvPicPr>
        <xdr:cNvPr id="3422" name="Picture 75" descr="30_AB2">
          <a:extLst>
            <a:ext uri="{FF2B5EF4-FFF2-40B4-BE49-F238E27FC236}">
              <a16:creationId xmlns:a16="http://schemas.microsoft.com/office/drawing/2014/main" id="{00000000-0008-0000-0200-00005E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05350" y="9267825"/>
          <a:ext cx="4276725" cy="2114550"/>
        </a:xfrm>
        <a:prstGeom prst="rect">
          <a:avLst/>
        </a:prstGeom>
        <a:noFill/>
        <a:ln w="9525">
          <a:noFill/>
          <a:miter lim="800000"/>
          <a:headEnd/>
          <a:tailEnd/>
        </a:ln>
      </xdr:spPr>
    </xdr:pic>
    <xdr:clientData/>
  </xdr:twoCellAnchor>
  <xdr:twoCellAnchor editAs="oneCell">
    <xdr:from>
      <xdr:col>7</xdr:col>
      <xdr:colOff>57150</xdr:colOff>
      <xdr:row>50</xdr:row>
      <xdr:rowOff>47625</xdr:rowOff>
    </xdr:from>
    <xdr:to>
      <xdr:col>12</xdr:col>
      <xdr:colOff>457200</xdr:colOff>
      <xdr:row>52</xdr:row>
      <xdr:rowOff>247650</xdr:rowOff>
    </xdr:to>
    <xdr:pic>
      <xdr:nvPicPr>
        <xdr:cNvPr id="3423" name="Picture 82" descr="56-12">
          <a:extLst>
            <a:ext uri="{FF2B5EF4-FFF2-40B4-BE49-F238E27FC236}">
              <a16:creationId xmlns:a16="http://schemas.microsoft.com/office/drawing/2014/main" id="{00000000-0008-0000-0200-00005F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695825" y="11468100"/>
          <a:ext cx="3209925" cy="619125"/>
        </a:xfrm>
        <a:prstGeom prst="rect">
          <a:avLst/>
        </a:prstGeom>
        <a:noFill/>
        <a:ln w="9525">
          <a:noFill/>
          <a:miter lim="800000"/>
          <a:headEnd/>
          <a:tailEnd/>
        </a:ln>
      </xdr:spPr>
    </xdr:pic>
    <xdr:clientData/>
  </xdr:twoCellAnchor>
  <xdr:twoCellAnchor>
    <xdr:from>
      <xdr:col>11</xdr:col>
      <xdr:colOff>180975</xdr:colOff>
      <xdr:row>16</xdr:row>
      <xdr:rowOff>0</xdr:rowOff>
    </xdr:from>
    <xdr:to>
      <xdr:col>15</xdr:col>
      <xdr:colOff>381000</xdr:colOff>
      <xdr:row>16</xdr:row>
      <xdr:rowOff>581025</xdr:rowOff>
    </xdr:to>
    <xdr:sp macro="" textlink="">
      <xdr:nvSpPr>
        <xdr:cNvPr id="3159" name="Text Box 87">
          <a:extLst>
            <a:ext uri="{FF2B5EF4-FFF2-40B4-BE49-F238E27FC236}">
              <a16:creationId xmlns:a16="http://schemas.microsoft.com/office/drawing/2014/main" id="{00000000-0008-0000-0200-0000570C0000}"/>
            </a:ext>
          </a:extLst>
        </xdr:cNvPr>
        <xdr:cNvSpPr txBox="1">
          <a:spLocks noChangeArrowheads="1"/>
        </xdr:cNvSpPr>
      </xdr:nvSpPr>
      <xdr:spPr bwMode="auto">
        <a:xfrm>
          <a:off x="6981825" y="391477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xdr:from>
      <xdr:col>7</xdr:col>
      <xdr:colOff>85725</xdr:colOff>
      <xdr:row>11</xdr:row>
      <xdr:rowOff>57150</xdr:rowOff>
    </xdr:from>
    <xdr:to>
      <xdr:col>11</xdr:col>
      <xdr:colOff>85725</xdr:colOff>
      <xdr:row>13</xdr:row>
      <xdr:rowOff>123825</xdr:rowOff>
    </xdr:to>
    <xdr:grpSp>
      <xdr:nvGrpSpPr>
        <xdr:cNvPr id="3425" name="Group 88">
          <a:extLst>
            <a:ext uri="{FF2B5EF4-FFF2-40B4-BE49-F238E27FC236}">
              <a16:creationId xmlns:a16="http://schemas.microsoft.com/office/drawing/2014/main" id="{00000000-0008-0000-0200-0000610D0000}"/>
            </a:ext>
          </a:extLst>
        </xdr:cNvPr>
        <xdr:cNvGrpSpPr>
          <a:grpSpLocks/>
        </xdr:cNvGrpSpPr>
      </xdr:nvGrpSpPr>
      <xdr:grpSpPr bwMode="auto">
        <a:xfrm>
          <a:off x="4724400" y="2924175"/>
          <a:ext cx="2162175" cy="485775"/>
          <a:chOff x="492" y="176"/>
          <a:chExt cx="227" cy="51"/>
        </a:xfrm>
      </xdr:grpSpPr>
      <xdr:pic>
        <xdr:nvPicPr>
          <xdr:cNvPr id="3433" name="Picture 29" descr="00_teikaku_56 のコピー">
            <a:extLst>
              <a:ext uri="{FF2B5EF4-FFF2-40B4-BE49-F238E27FC236}">
                <a16:creationId xmlns:a16="http://schemas.microsoft.com/office/drawing/2014/main" id="{00000000-0008-0000-0200-000069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2" y="176"/>
            <a:ext cx="221" cy="48"/>
          </a:xfrm>
          <a:prstGeom prst="rect">
            <a:avLst/>
          </a:prstGeom>
          <a:noFill/>
          <a:ln w="9525">
            <a:noFill/>
            <a:miter lim="800000"/>
            <a:headEnd/>
            <a:tailEnd/>
          </a:ln>
        </xdr:spPr>
      </xdr:pic>
      <xdr:sp macro="" textlink="">
        <xdr:nvSpPr>
          <xdr:cNvPr id="3434" name="Rectangle 90">
            <a:extLst>
              <a:ext uri="{FF2B5EF4-FFF2-40B4-BE49-F238E27FC236}">
                <a16:creationId xmlns:a16="http://schemas.microsoft.com/office/drawing/2014/main" id="{00000000-0008-0000-0200-00006A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57150</xdr:colOff>
      <xdr:row>14</xdr:row>
      <xdr:rowOff>38100</xdr:rowOff>
    </xdr:from>
    <xdr:to>
      <xdr:col>14</xdr:col>
      <xdr:colOff>485775</xdr:colOff>
      <xdr:row>16</xdr:row>
      <xdr:rowOff>800100</xdr:rowOff>
    </xdr:to>
    <xdr:grpSp>
      <xdr:nvGrpSpPr>
        <xdr:cNvPr id="3426" name="Group 91">
          <a:extLst>
            <a:ext uri="{FF2B5EF4-FFF2-40B4-BE49-F238E27FC236}">
              <a16:creationId xmlns:a16="http://schemas.microsoft.com/office/drawing/2014/main" id="{00000000-0008-0000-0200-0000620D0000}"/>
            </a:ext>
          </a:extLst>
        </xdr:cNvPr>
        <xdr:cNvGrpSpPr>
          <a:grpSpLocks/>
        </xdr:cNvGrpSpPr>
      </xdr:nvGrpSpPr>
      <xdr:grpSpPr bwMode="auto">
        <a:xfrm>
          <a:off x="4695825" y="3533775"/>
          <a:ext cx="4248150" cy="1181100"/>
          <a:chOff x="490" y="237"/>
          <a:chExt cx="446" cy="124"/>
        </a:xfrm>
      </xdr:grpSpPr>
      <xdr:pic>
        <xdr:nvPicPr>
          <xdr:cNvPr id="3431" name="Picture 26" descr="00_ranpu のコピー">
            <a:extLst>
              <a:ext uri="{FF2B5EF4-FFF2-40B4-BE49-F238E27FC236}">
                <a16:creationId xmlns:a16="http://schemas.microsoft.com/office/drawing/2014/main" id="{00000000-0008-0000-0200-000067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90" y="237"/>
            <a:ext cx="446" cy="124"/>
          </a:xfrm>
          <a:prstGeom prst="rect">
            <a:avLst/>
          </a:prstGeom>
          <a:noFill/>
          <a:ln w="9525">
            <a:noFill/>
            <a:miter lim="800000"/>
            <a:headEnd/>
            <a:tailEnd/>
          </a:ln>
        </xdr:spPr>
      </xdr:pic>
      <xdr:sp macro="" textlink="">
        <xdr:nvSpPr>
          <xdr:cNvPr id="3432" name="Rectangle 93">
            <a:extLst>
              <a:ext uri="{FF2B5EF4-FFF2-40B4-BE49-F238E27FC236}">
                <a16:creationId xmlns:a16="http://schemas.microsoft.com/office/drawing/2014/main" id="{00000000-0008-0000-0200-000068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333375</xdr:colOff>
      <xdr:row>15</xdr:row>
      <xdr:rowOff>200025</xdr:rowOff>
    </xdr:from>
    <xdr:to>
      <xdr:col>15</xdr:col>
      <xdr:colOff>238125</xdr:colOff>
      <xdr:row>16</xdr:row>
      <xdr:rowOff>752475</xdr:rowOff>
    </xdr:to>
    <xdr:sp macro="" textlink="">
      <xdr:nvSpPr>
        <xdr:cNvPr id="3166" name="Text Box 94">
          <a:extLst>
            <a:ext uri="{FF2B5EF4-FFF2-40B4-BE49-F238E27FC236}">
              <a16:creationId xmlns:a16="http://schemas.microsoft.com/office/drawing/2014/main" id="{00000000-0008-0000-0200-00005E0C0000}"/>
            </a:ext>
          </a:extLst>
        </xdr:cNvPr>
        <xdr:cNvSpPr txBox="1">
          <a:spLocks noChangeArrowheads="1"/>
        </xdr:cNvSpPr>
      </xdr:nvSpPr>
      <xdr:spPr bwMode="auto">
        <a:xfrm>
          <a:off x="7134225" y="3905250"/>
          <a:ext cx="2066925" cy="7620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a:t>
          </a:r>
          <a:r>
            <a:rPr lang="ja-JP" altLang="en-US" sz="800" b="0" i="0" u="none" strike="noStrike" baseline="0">
              <a:solidFill>
                <a:srgbClr val="0000FF"/>
              </a:solidFill>
              <a:latin typeface="ＭＳ Ｐゴシック"/>
              <a:ea typeface="ＭＳ Ｐゴシック"/>
            </a:rPr>
            <a:t>プラスコモン）の場合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editAs="oneCell">
    <xdr:from>
      <xdr:col>7</xdr:col>
      <xdr:colOff>142875</xdr:colOff>
      <xdr:row>17</xdr:row>
      <xdr:rowOff>85725</xdr:rowOff>
    </xdr:from>
    <xdr:to>
      <xdr:col>14</xdr:col>
      <xdr:colOff>400050</xdr:colOff>
      <xdr:row>19</xdr:row>
      <xdr:rowOff>714375</xdr:rowOff>
    </xdr:to>
    <xdr:pic>
      <xdr:nvPicPr>
        <xdr:cNvPr id="3428" name="Picture 95" descr="sy_ma">
          <a:extLst>
            <a:ext uri="{FF2B5EF4-FFF2-40B4-BE49-F238E27FC236}">
              <a16:creationId xmlns:a16="http://schemas.microsoft.com/office/drawing/2014/main" id="{00000000-0008-0000-0200-0000640D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781550" y="484822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29" name="Picture 27" descr="00_siru のコピー">
          <a:extLst>
            <a:ext uri="{FF2B5EF4-FFF2-40B4-BE49-F238E27FC236}">
              <a16:creationId xmlns:a16="http://schemas.microsoft.com/office/drawing/2014/main" id="{00000000-0008-0000-0200-0000650D0000}"/>
            </a:ext>
          </a:extLst>
        </xdr:cNvPr>
        <xdr:cNvPicPr>
          <a:picLocks noChangeAspect="1" noChangeArrowheads="1"/>
        </xdr:cNvPicPr>
      </xdr:nvPicPr>
      <xdr:blipFill>
        <a:blip xmlns:r="http://schemas.openxmlformats.org/officeDocument/2006/relationships" r:embed="rId13"/>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3" name="Text Box 50">
          <a:extLst>
            <a:ext uri="{FF2B5EF4-FFF2-40B4-BE49-F238E27FC236}">
              <a16:creationId xmlns:a16="http://schemas.microsoft.com/office/drawing/2014/main" id="{00000000-0008-0000-0200-000017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28575</xdr:rowOff>
    </xdr:from>
    <xdr:to>
      <xdr:col>41</xdr:col>
      <xdr:colOff>0</xdr:colOff>
      <xdr:row>1</xdr:row>
      <xdr:rowOff>85725</xdr:rowOff>
    </xdr:to>
    <xdr:pic>
      <xdr:nvPicPr>
        <xdr:cNvPr id="7411" name="Picture 190" descr="名刺">
          <a:extLst>
            <a:ext uri="{FF2B5EF4-FFF2-40B4-BE49-F238E27FC236}">
              <a16:creationId xmlns:a16="http://schemas.microsoft.com/office/drawing/2014/main" id="{00000000-0008-0000-0300-0000F3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62" t="s">
        <v>514</v>
      </c>
      <c r="C1" s="462"/>
      <c r="D1" s="462"/>
      <c r="E1" s="462"/>
      <c r="F1" s="462"/>
      <c r="G1" s="463"/>
      <c r="I1" s="14"/>
      <c r="J1" s="15" t="s">
        <v>633</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62"/>
      <c r="C2" s="462"/>
      <c r="D2" s="462"/>
      <c r="E2" s="462"/>
      <c r="F2" s="462"/>
      <c r="G2" s="463"/>
      <c r="I2" s="14"/>
      <c r="J2" s="20" t="s">
        <v>457</v>
      </c>
      <c r="V2" s="166"/>
      <c r="AF2" s="21"/>
      <c r="AQ2" s="17"/>
      <c r="AR2" s="22" t="s">
        <v>276</v>
      </c>
      <c r="AS2" s="22" t="s">
        <v>277</v>
      </c>
      <c r="AT2" s="22" t="s">
        <v>278</v>
      </c>
      <c r="AU2" s="22"/>
      <c r="AV2" s="22" t="s">
        <v>279</v>
      </c>
      <c r="AW2" s="22" t="s">
        <v>280</v>
      </c>
      <c r="AX2" s="22" t="s">
        <v>281</v>
      </c>
      <c r="AY2" s="22"/>
      <c r="AZ2" s="22" t="s">
        <v>282</v>
      </c>
      <c r="BA2" s="22" t="s">
        <v>283</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74" t="s">
        <v>173</v>
      </c>
      <c r="D4" s="474"/>
      <c r="E4" s="471"/>
      <c r="F4" s="472"/>
      <c r="G4" s="472"/>
      <c r="H4" s="472"/>
      <c r="I4" s="472"/>
      <c r="J4" s="473"/>
      <c r="K4" s="474" t="s">
        <v>174</v>
      </c>
      <c r="L4" s="474"/>
      <c r="M4" s="471"/>
      <c r="N4" s="472"/>
      <c r="O4" s="472"/>
      <c r="P4" s="472"/>
      <c r="Q4" s="472"/>
      <c r="R4" s="473"/>
      <c r="S4" s="474" t="s">
        <v>175</v>
      </c>
      <c r="T4" s="474"/>
      <c r="U4" s="471"/>
      <c r="V4" s="472"/>
      <c r="W4" s="472"/>
      <c r="X4" s="472"/>
      <c r="Y4" s="473"/>
      <c r="BA4" s="2" t="s">
        <v>176</v>
      </c>
      <c r="BB4" s="2" t="s">
        <v>177</v>
      </c>
    </row>
    <row r="5" spans="2:79" s="1" customFormat="1" ht="21" customHeight="1" x14ac:dyDescent="0.15">
      <c r="C5" s="474" t="s">
        <v>253</v>
      </c>
      <c r="D5" s="474"/>
      <c r="E5" s="471"/>
      <c r="F5" s="472"/>
      <c r="G5" s="472"/>
      <c r="H5" s="472"/>
      <c r="I5" s="472"/>
      <c r="J5" s="473"/>
      <c r="K5" s="474" t="s">
        <v>528</v>
      </c>
      <c r="L5" s="474"/>
      <c r="M5" s="471"/>
      <c r="N5" s="472"/>
      <c r="O5" s="472"/>
      <c r="P5" s="472"/>
      <c r="Q5" s="472"/>
      <c r="R5" s="473"/>
      <c r="BA5" s="2" t="s">
        <v>176</v>
      </c>
      <c r="BB5" s="2" t="s">
        <v>177</v>
      </c>
    </row>
    <row r="6" spans="2:79" s="1" customFormat="1" ht="21" customHeight="1" x14ac:dyDescent="0.15">
      <c r="C6" s="478" t="s">
        <v>178</v>
      </c>
      <c r="D6" s="479"/>
      <c r="E6" s="490"/>
      <c r="F6" s="491"/>
      <c r="G6" s="491"/>
      <c r="H6" s="492"/>
      <c r="I6" s="482" t="s">
        <v>179</v>
      </c>
      <c r="J6" s="483"/>
      <c r="K6" s="480" t="s">
        <v>180</v>
      </c>
      <c r="L6" s="481"/>
      <c r="M6" s="481"/>
      <c r="N6" s="481"/>
      <c r="O6" s="488"/>
      <c r="P6" s="488"/>
      <c r="Q6" s="488"/>
      <c r="R6" s="488"/>
    </row>
    <row r="7" spans="2:79" s="1" customFormat="1" ht="23.25" customHeight="1" x14ac:dyDescent="0.15">
      <c r="C7" s="487" t="s">
        <v>313</v>
      </c>
      <c r="D7" s="487"/>
      <c r="E7" s="487"/>
      <c r="F7" s="487"/>
      <c r="G7" s="487"/>
      <c r="K7" s="489" t="s">
        <v>181</v>
      </c>
      <c r="L7" s="489"/>
      <c r="M7" s="489"/>
      <c r="N7" s="489"/>
      <c r="O7" s="489"/>
      <c r="P7" s="489"/>
      <c r="Q7" s="489"/>
      <c r="R7" s="489"/>
      <c r="S7" s="489"/>
      <c r="T7" s="489"/>
      <c r="U7" s="489"/>
      <c r="V7" s="489"/>
      <c r="W7" s="489"/>
      <c r="X7" s="489"/>
      <c r="Y7" s="489"/>
    </row>
    <row r="8" spans="2:79" s="1" customFormat="1" ht="21" customHeight="1" x14ac:dyDescent="0.15">
      <c r="C8" s="474" t="s">
        <v>182</v>
      </c>
      <c r="D8" s="474"/>
      <c r="E8" s="484"/>
      <c r="F8" s="485"/>
      <c r="G8" s="485"/>
      <c r="H8" s="485"/>
      <c r="I8" s="485"/>
      <c r="J8" s="486"/>
      <c r="K8" s="474" t="s">
        <v>183</v>
      </c>
      <c r="L8" s="474"/>
      <c r="M8" s="484"/>
      <c r="N8" s="485"/>
      <c r="O8" s="485"/>
      <c r="P8" s="485"/>
      <c r="Q8" s="485"/>
      <c r="R8" s="486"/>
      <c r="S8" s="474" t="s">
        <v>184</v>
      </c>
      <c r="T8" s="474"/>
      <c r="U8" s="484"/>
      <c r="V8" s="485"/>
      <c r="W8" s="485"/>
      <c r="X8" s="485"/>
      <c r="Y8" s="486"/>
    </row>
    <row r="9" spans="2:79" ht="21" customHeight="1" x14ac:dyDescent="0.15">
      <c r="C9" s="474" t="s">
        <v>185</v>
      </c>
      <c r="D9" s="474"/>
      <c r="E9" s="493"/>
      <c r="F9" s="494"/>
      <c r="G9" s="494"/>
      <c r="H9" s="494"/>
      <c r="I9" s="494"/>
      <c r="J9" s="494"/>
      <c r="K9" s="494"/>
      <c r="L9" s="494"/>
      <c r="M9" s="494"/>
      <c r="N9" s="494"/>
      <c r="O9" s="494"/>
      <c r="P9" s="494"/>
      <c r="Q9" s="494"/>
      <c r="R9" s="494"/>
      <c r="S9" s="494"/>
      <c r="T9" s="494"/>
      <c r="U9" s="494"/>
      <c r="V9" s="494"/>
      <c r="W9" s="494"/>
      <c r="X9" s="494"/>
      <c r="Y9" s="495"/>
    </row>
    <row r="10" spans="2:79" ht="6.75" customHeight="1" x14ac:dyDescent="0.15"/>
    <row r="11" spans="2:79" x14ac:dyDescent="0.15">
      <c r="C11" s="1" t="s">
        <v>186</v>
      </c>
    </row>
    <row r="12" spans="2:79" ht="14.25" x14ac:dyDescent="0.15">
      <c r="C12" s="465" t="s">
        <v>187</v>
      </c>
      <c r="D12" s="466"/>
      <c r="E12" s="466"/>
      <c r="F12" s="466"/>
      <c r="G12" s="466"/>
      <c r="H12" s="466"/>
      <c r="I12" s="466"/>
      <c r="J12" s="466"/>
      <c r="K12" s="466"/>
      <c r="L12" s="466"/>
      <c r="M12" s="466"/>
      <c r="N12" s="467"/>
      <c r="O12" s="465" t="s">
        <v>254</v>
      </c>
      <c r="P12" s="466"/>
      <c r="Q12" s="466"/>
      <c r="R12" s="466"/>
      <c r="S12" s="466"/>
      <c r="T12" s="466"/>
      <c r="U12" s="466"/>
      <c r="V12" s="466"/>
      <c r="W12" s="466"/>
      <c r="X12" s="466"/>
      <c r="Y12" s="467"/>
      <c r="Z12" s="248"/>
      <c r="AA12" s="249" t="s">
        <v>515</v>
      </c>
      <c r="AB12" s="3"/>
      <c r="AC12" s="3"/>
      <c r="AD12" s="3"/>
      <c r="AE12" s="3"/>
      <c r="AF12" s="3"/>
      <c r="AG12" s="3"/>
      <c r="AH12" s="4"/>
    </row>
    <row r="13" spans="2:79" x14ac:dyDescent="0.15">
      <c r="C13" s="468" t="s">
        <v>188</v>
      </c>
      <c r="D13" s="469"/>
      <c r="E13" s="469"/>
      <c r="F13" s="469"/>
      <c r="G13" s="469"/>
      <c r="H13" s="469"/>
      <c r="I13" s="469"/>
      <c r="J13" s="469"/>
      <c r="K13" s="469"/>
      <c r="L13" s="469"/>
      <c r="M13" s="469"/>
      <c r="N13" s="470"/>
      <c r="O13" s="468" t="s">
        <v>255</v>
      </c>
      <c r="P13" s="469"/>
      <c r="Q13" s="469"/>
      <c r="R13" s="469"/>
      <c r="S13" s="469"/>
      <c r="T13" s="469"/>
      <c r="U13" s="469"/>
      <c r="V13" s="469"/>
      <c r="W13" s="469"/>
      <c r="X13" s="469"/>
      <c r="Y13" s="470"/>
      <c r="Z13" s="250" t="s">
        <v>516</v>
      </c>
      <c r="AA13" s="248" t="s">
        <v>321</v>
      </c>
      <c r="AB13" s="3"/>
      <c r="AC13" s="3"/>
      <c r="AD13" s="3"/>
      <c r="AE13" s="3"/>
      <c r="AF13" s="3"/>
      <c r="AG13" s="3"/>
      <c r="AH13" s="4"/>
    </row>
    <row r="14" spans="2:79" x14ac:dyDescent="0.15">
      <c r="C14" s="5"/>
      <c r="N14" s="6"/>
      <c r="O14" s="5"/>
      <c r="Y14" s="6"/>
      <c r="Z14" s="250"/>
      <c r="AA14" s="248"/>
      <c r="AB14" s="3"/>
      <c r="AC14" s="3"/>
      <c r="AD14" s="3"/>
      <c r="AE14" s="3"/>
      <c r="AF14" s="3"/>
      <c r="AG14" s="3"/>
      <c r="AH14" s="4"/>
    </row>
    <row r="15" spans="2:79" x14ac:dyDescent="0.15">
      <c r="C15" s="5"/>
      <c r="N15" s="6"/>
      <c r="O15" s="5"/>
      <c r="Y15" s="6"/>
      <c r="Z15" s="250" t="s">
        <v>517</v>
      </c>
      <c r="AA15" s="248" t="s">
        <v>518</v>
      </c>
      <c r="AB15" s="3"/>
      <c r="AC15" s="3"/>
      <c r="AD15" s="3"/>
      <c r="AE15" s="3"/>
      <c r="AF15" s="3"/>
      <c r="AG15" s="3"/>
      <c r="AH15" s="4"/>
    </row>
    <row r="16" spans="2:79" x14ac:dyDescent="0.15">
      <c r="C16" s="5"/>
      <c r="N16" s="6"/>
      <c r="O16" s="5"/>
      <c r="S16" s="464" t="s">
        <v>189</v>
      </c>
      <c r="T16" s="464"/>
      <c r="U16" s="464"/>
      <c r="Y16" s="6"/>
      <c r="Z16" s="250"/>
      <c r="AA16" s="248" t="s">
        <v>519</v>
      </c>
      <c r="AB16" s="3"/>
      <c r="AC16" s="3"/>
      <c r="AD16" s="3"/>
      <c r="AE16" s="3"/>
      <c r="AF16" s="3"/>
      <c r="AG16" s="3"/>
      <c r="AH16" s="4"/>
    </row>
    <row r="17" spans="3:34" x14ac:dyDescent="0.15">
      <c r="C17" s="5"/>
      <c r="N17" s="6"/>
      <c r="O17" s="5"/>
      <c r="Y17" s="6"/>
      <c r="Z17" s="250"/>
      <c r="AA17" s="248"/>
      <c r="AB17" s="3"/>
      <c r="AC17" s="3"/>
      <c r="AD17" s="3"/>
      <c r="AE17" s="3"/>
      <c r="AF17" s="3"/>
      <c r="AG17" s="3"/>
      <c r="AH17" s="4"/>
    </row>
    <row r="18" spans="3:34" x14ac:dyDescent="0.15">
      <c r="C18" s="5"/>
      <c r="N18" s="6"/>
      <c r="O18" s="5"/>
      <c r="Y18" s="6"/>
      <c r="Z18" s="250" t="s">
        <v>520</v>
      </c>
      <c r="AA18" s="248" t="s">
        <v>521</v>
      </c>
      <c r="AB18" s="3"/>
      <c r="AC18" s="3"/>
      <c r="AD18" s="3"/>
      <c r="AE18" s="3"/>
      <c r="AF18" s="3"/>
      <c r="AG18" s="3"/>
      <c r="AH18" s="4"/>
    </row>
    <row r="19" spans="3:34" x14ac:dyDescent="0.15">
      <c r="C19" s="5"/>
      <c r="N19" s="6"/>
      <c r="O19" s="5"/>
      <c r="Y19" s="6"/>
      <c r="Z19" s="250"/>
      <c r="AA19" s="248" t="s">
        <v>190</v>
      </c>
      <c r="AB19" s="3"/>
      <c r="AC19" s="3"/>
      <c r="AD19" s="3"/>
      <c r="AE19" s="3"/>
      <c r="AF19" s="3"/>
      <c r="AG19" s="3"/>
      <c r="AH19" s="4"/>
    </row>
    <row r="20" spans="3:34" x14ac:dyDescent="0.15">
      <c r="C20" s="5"/>
      <c r="N20" s="6"/>
      <c r="O20" s="5"/>
      <c r="Y20" s="6"/>
      <c r="Z20" s="250"/>
      <c r="AA20" s="248"/>
      <c r="AB20" s="3"/>
      <c r="AC20" s="3"/>
      <c r="AD20" s="3"/>
      <c r="AE20" s="3"/>
      <c r="AF20" s="3"/>
      <c r="AG20" s="3"/>
      <c r="AH20" s="4"/>
    </row>
    <row r="21" spans="3:34" x14ac:dyDescent="0.15">
      <c r="C21" s="5"/>
      <c r="N21" s="6"/>
      <c r="O21" s="5"/>
      <c r="Y21" s="6"/>
      <c r="Z21" s="250" t="s">
        <v>522</v>
      </c>
      <c r="AA21" s="248" t="s">
        <v>523</v>
      </c>
      <c r="AB21" s="3"/>
      <c r="AC21" s="3"/>
      <c r="AD21" s="3"/>
      <c r="AE21" s="3"/>
      <c r="AF21" s="3"/>
      <c r="AG21" s="3"/>
      <c r="AH21" s="4"/>
    </row>
    <row r="22" spans="3:34" x14ac:dyDescent="0.15">
      <c r="C22" s="5"/>
      <c r="N22" s="6"/>
      <c r="O22" s="5"/>
      <c r="X22" s="7" t="s">
        <v>256</v>
      </c>
      <c r="Y22" s="6"/>
      <c r="Z22" s="250"/>
      <c r="AA22" s="248" t="s">
        <v>524</v>
      </c>
      <c r="AB22" s="3"/>
      <c r="AC22" s="3"/>
      <c r="AD22" s="3"/>
      <c r="AE22" s="3"/>
      <c r="AF22" s="3"/>
      <c r="AG22" s="3"/>
    </row>
    <row r="23" spans="3:34" x14ac:dyDescent="0.15">
      <c r="C23" s="5"/>
      <c r="N23" s="6"/>
      <c r="O23" s="5"/>
      <c r="X23" s="7" t="s">
        <v>256</v>
      </c>
      <c r="Y23" s="6"/>
      <c r="Z23" s="250"/>
      <c r="AA23" s="248"/>
      <c r="AB23" s="3"/>
      <c r="AC23" s="3"/>
      <c r="AD23" s="3"/>
      <c r="AE23" s="3"/>
      <c r="AF23" s="3"/>
      <c r="AG23" s="3"/>
    </row>
    <row r="24" spans="3:34" x14ac:dyDescent="0.15">
      <c r="C24" s="5"/>
      <c r="N24" s="6"/>
      <c r="O24" s="5"/>
      <c r="X24" s="7" t="s">
        <v>191</v>
      </c>
      <c r="Y24" s="6"/>
      <c r="Z24" s="250" t="s">
        <v>525</v>
      </c>
      <c r="AA24" s="248" t="s">
        <v>526</v>
      </c>
      <c r="AB24" s="3"/>
      <c r="AC24" s="3"/>
      <c r="AD24" s="3"/>
      <c r="AE24" s="3"/>
      <c r="AF24" s="3"/>
      <c r="AG24" s="3"/>
    </row>
    <row r="25" spans="3:34" x14ac:dyDescent="0.15">
      <c r="C25" s="5"/>
      <c r="N25" s="6"/>
      <c r="O25" s="5"/>
      <c r="X25" s="7" t="s">
        <v>192</v>
      </c>
      <c r="Y25" s="6"/>
      <c r="Z25" s="250"/>
      <c r="AA25" s="248" t="s">
        <v>195</v>
      </c>
      <c r="AB25" s="3"/>
      <c r="AC25" s="3"/>
      <c r="AD25" s="3"/>
      <c r="AE25" s="3"/>
      <c r="AF25" s="3"/>
      <c r="AG25" s="3"/>
    </row>
    <row r="26" spans="3:34" x14ac:dyDescent="0.15">
      <c r="C26" s="5"/>
      <c r="N26" s="6"/>
      <c r="O26" s="5"/>
      <c r="X26" s="7" t="s">
        <v>193</v>
      </c>
      <c r="Y26" s="6"/>
      <c r="Z26" s="250"/>
      <c r="AA26" s="248" t="s">
        <v>857</v>
      </c>
      <c r="AB26" s="3"/>
      <c r="AC26" s="3"/>
      <c r="AD26" s="3"/>
      <c r="AE26" s="3"/>
      <c r="AF26" s="3"/>
      <c r="AG26" s="3"/>
    </row>
    <row r="27" spans="3:34" x14ac:dyDescent="0.15">
      <c r="C27" s="5"/>
      <c r="G27" s="464" t="s">
        <v>194</v>
      </c>
      <c r="H27" s="464"/>
      <c r="I27" s="464"/>
      <c r="J27" s="464"/>
      <c r="K27" s="464"/>
      <c r="N27" s="6"/>
      <c r="O27" s="5"/>
      <c r="Y27" s="6"/>
      <c r="Z27" s="251"/>
      <c r="AA27" s="252"/>
      <c r="AB27" s="3"/>
      <c r="AC27" s="3"/>
      <c r="AD27" s="3"/>
      <c r="AE27" s="3"/>
      <c r="AF27" s="3"/>
      <c r="AG27" s="3"/>
    </row>
    <row r="28" spans="3:34" x14ac:dyDescent="0.15">
      <c r="C28" s="5"/>
      <c r="N28" s="6"/>
      <c r="O28" s="5"/>
      <c r="Y28" s="6"/>
      <c r="Z28" s="250" t="s">
        <v>527</v>
      </c>
      <c r="AA28" s="248" t="s">
        <v>858</v>
      </c>
    </row>
    <row r="29" spans="3:34" x14ac:dyDescent="0.15">
      <c r="C29" s="5"/>
      <c r="N29" s="6"/>
      <c r="O29" s="5"/>
      <c r="Y29" s="6"/>
      <c r="Z29" s="251"/>
      <c r="AA29" s="408" t="s">
        <v>859</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75"/>
      <c r="AB33" s="476"/>
      <c r="AC33" s="477"/>
    </row>
    <row r="34" spans="3:33" x14ac:dyDescent="0.15">
      <c r="C34" s="5"/>
      <c r="N34" s="6"/>
      <c r="O34" s="5"/>
      <c r="S34" s="464" t="s">
        <v>196</v>
      </c>
      <c r="T34" s="464"/>
      <c r="U34" s="464"/>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428</v>
      </c>
    </row>
  </sheetData>
  <sheetProtection password="CC67" sheet="1" objects="1" formatCells="0" selectLockedCells="1"/>
  <mergeCells count="35">
    <mergeCell ref="E6:H6"/>
    <mergeCell ref="M4:R4"/>
    <mergeCell ref="E9:Y9"/>
    <mergeCell ref="AA33:AC33"/>
    <mergeCell ref="C4:D4"/>
    <mergeCell ref="K4:L4"/>
    <mergeCell ref="C5:D5"/>
    <mergeCell ref="K5:L5"/>
    <mergeCell ref="E5:J5"/>
    <mergeCell ref="C13:N13"/>
    <mergeCell ref="C6:D6"/>
    <mergeCell ref="K6:N6"/>
    <mergeCell ref="I6:J6"/>
    <mergeCell ref="C8:D8"/>
    <mergeCell ref="E8:J8"/>
    <mergeCell ref="C7:G7"/>
    <mergeCell ref="U8:Y8"/>
    <mergeCell ref="U4:Y4"/>
    <mergeCell ref="M5:R5"/>
    <mergeCell ref="B1:G1"/>
    <mergeCell ref="B2:G2"/>
    <mergeCell ref="S34:U34"/>
    <mergeCell ref="O12:Y12"/>
    <mergeCell ref="O13:Y13"/>
    <mergeCell ref="G27:K27"/>
    <mergeCell ref="S16:U16"/>
    <mergeCell ref="E4:J4"/>
    <mergeCell ref="C12:N12"/>
    <mergeCell ref="C9:D9"/>
    <mergeCell ref="S4:T4"/>
    <mergeCell ref="O6:R6"/>
    <mergeCell ref="M8:R8"/>
    <mergeCell ref="K7:Y7"/>
    <mergeCell ref="K8:L8"/>
    <mergeCell ref="S8:T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&amp;R&amp;9SMC-SS5Y5-M12SA2-d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O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5" customWidth="1"/>
    <col min="2" max="2" width="3" style="66" hidden="1" customWidth="1"/>
    <col min="3" max="3" width="20.75" style="38" customWidth="1"/>
    <col min="4" max="4" width="1.125" style="12" customWidth="1"/>
    <col min="5" max="5" width="34.625" style="58" customWidth="1"/>
    <col min="6" max="6" width="5" style="12" hidden="1" customWidth="1"/>
    <col min="7" max="7" width="1.375" style="12" customWidth="1"/>
    <col min="8" max="10" width="9.125" style="12" customWidth="1"/>
    <col min="11" max="15" width="8.25" style="12" customWidth="1"/>
    <col min="16" max="16" width="3.375" style="12" customWidth="1"/>
    <col min="17" max="17" width="1.125" style="12" customWidth="1"/>
    <col min="18" max="18" width="6.625" style="67" customWidth="1"/>
    <col min="19" max="19" width="6.25" style="67" hidden="1" customWidth="1"/>
    <col min="20" max="20" width="1.125" style="12" customWidth="1"/>
    <col min="21" max="21" width="7.75" style="98" customWidth="1"/>
    <col min="22" max="26" width="8.375" style="274" customWidth="1"/>
    <col min="27" max="28" width="26" style="165" customWidth="1"/>
    <col min="29" max="29" width="26" style="449" customWidth="1"/>
    <col min="30" max="30" width="23.75" style="449" customWidth="1"/>
    <col min="31" max="31" width="8.375" style="274" customWidth="1"/>
    <col min="32" max="58" width="5.5" style="100" customWidth="1"/>
    <col min="59" max="67" width="8.125" style="98" customWidth="1"/>
    <col min="68" max="73" width="8.125" style="12" customWidth="1"/>
    <col min="74" max="79" width="8.125" style="12"/>
    <col min="80" max="91" width="8.125" style="98"/>
    <col min="92" max="16384" width="8.125" style="12"/>
  </cols>
  <sheetData>
    <row r="1" spans="1:91" s="24" customFormat="1" ht="16.5" customHeight="1" x14ac:dyDescent="0.15">
      <c r="A1" s="23"/>
      <c r="C1" s="159" t="s">
        <v>634</v>
      </c>
      <c r="D1" s="160"/>
      <c r="E1" s="161"/>
      <c r="K1" s="503" t="s">
        <v>291</v>
      </c>
      <c r="L1" s="503"/>
      <c r="M1" s="503"/>
      <c r="N1" s="503"/>
      <c r="O1" s="503"/>
      <c r="R1" s="26"/>
      <c r="S1" s="26"/>
      <c r="U1" s="96"/>
      <c r="V1" s="267"/>
      <c r="W1" s="267"/>
      <c r="X1" s="267"/>
      <c r="Y1" s="267"/>
      <c r="Z1" s="267"/>
      <c r="AA1" s="165"/>
      <c r="AB1" s="165"/>
      <c r="AC1" s="443"/>
      <c r="AD1" s="443"/>
      <c r="AE1" s="267"/>
      <c r="AF1" s="228"/>
      <c r="AG1" s="228"/>
      <c r="AH1" s="228"/>
      <c r="AI1" s="228"/>
      <c r="AJ1" s="228"/>
      <c r="AK1" s="228"/>
      <c r="AL1" s="228"/>
      <c r="AM1" s="228"/>
      <c r="AN1" s="228"/>
      <c r="AO1" s="228"/>
      <c r="AP1" s="228"/>
      <c r="AQ1" s="228"/>
      <c r="AR1" s="228"/>
      <c r="AS1" s="228"/>
      <c r="AT1" s="228"/>
      <c r="AU1" s="228"/>
      <c r="AV1" s="228"/>
      <c r="AW1" s="228"/>
      <c r="AX1" s="228"/>
      <c r="AY1" s="228"/>
      <c r="AZ1" s="228"/>
      <c r="BA1" s="228"/>
      <c r="BB1" s="228"/>
      <c r="BC1" s="228"/>
      <c r="BD1" s="228"/>
      <c r="BE1" s="228"/>
      <c r="BF1" s="228"/>
      <c r="BG1" s="96"/>
      <c r="BH1" s="96"/>
      <c r="BI1" s="96"/>
      <c r="BJ1" s="96"/>
      <c r="BK1" s="96"/>
      <c r="BL1" s="96"/>
      <c r="BM1" s="96"/>
      <c r="BN1" s="96"/>
      <c r="BO1" s="96"/>
      <c r="CB1" s="96"/>
      <c r="CC1" s="96"/>
      <c r="CD1" s="96"/>
      <c r="CE1" s="96"/>
      <c r="CF1" s="96"/>
      <c r="CG1" s="96"/>
      <c r="CH1" s="96"/>
      <c r="CI1" s="96"/>
      <c r="CJ1" s="96"/>
      <c r="CK1" s="96"/>
      <c r="CL1" s="96"/>
      <c r="CM1" s="96"/>
    </row>
    <row r="2" spans="1:91" s="24" customFormat="1" ht="16.5" customHeight="1" x14ac:dyDescent="0.15">
      <c r="A2" s="23"/>
      <c r="C2" s="509" t="s">
        <v>498</v>
      </c>
      <c r="D2" s="509"/>
      <c r="E2" s="509"/>
      <c r="F2" s="27"/>
      <c r="G2" s="27"/>
      <c r="H2" s="27"/>
      <c r="I2" s="27"/>
      <c r="J2" s="27"/>
      <c r="K2" s="508" t="s">
        <v>292</v>
      </c>
      <c r="L2" s="508"/>
      <c r="M2" s="508"/>
      <c r="N2" s="508"/>
      <c r="O2" s="508"/>
      <c r="U2" s="96"/>
      <c r="V2" s="267"/>
      <c r="W2" s="267"/>
      <c r="X2" s="267"/>
      <c r="Y2" s="267"/>
      <c r="Z2" s="267"/>
      <c r="AA2" s="165"/>
      <c r="AB2" s="165"/>
      <c r="AC2" s="443"/>
      <c r="AD2" s="443"/>
      <c r="AE2" s="267"/>
      <c r="AF2" s="228"/>
      <c r="AG2" s="228"/>
      <c r="AH2" s="228"/>
      <c r="AI2" s="228"/>
      <c r="AJ2" s="228"/>
      <c r="AK2" s="228"/>
      <c r="AL2" s="228"/>
      <c r="AM2" s="228"/>
      <c r="AN2" s="228"/>
      <c r="AO2" s="228"/>
      <c r="AP2" s="228"/>
      <c r="AQ2" s="228"/>
      <c r="AR2" s="228"/>
      <c r="AS2" s="228"/>
      <c r="AT2" s="228"/>
      <c r="AU2" s="228"/>
      <c r="AV2" s="228"/>
      <c r="AW2" s="228"/>
      <c r="AX2" s="228"/>
      <c r="AY2" s="228"/>
      <c r="AZ2" s="228"/>
      <c r="BA2" s="228"/>
      <c r="BB2" s="228"/>
      <c r="BC2" s="228"/>
      <c r="BD2" s="228"/>
      <c r="BE2" s="228"/>
      <c r="BF2" s="228"/>
      <c r="BG2" s="96"/>
      <c r="BH2" s="96"/>
      <c r="BI2" s="96"/>
      <c r="BJ2" s="96"/>
      <c r="BK2" s="96"/>
      <c r="BL2" s="96"/>
      <c r="BM2" s="96"/>
      <c r="BN2" s="96"/>
      <c r="BO2" s="96"/>
      <c r="CB2" s="96"/>
      <c r="CC2" s="96"/>
      <c r="CD2" s="96"/>
      <c r="CE2" s="96"/>
      <c r="CF2" s="96"/>
      <c r="CG2" s="96"/>
      <c r="CH2" s="96"/>
      <c r="CI2" s="96"/>
      <c r="CJ2" s="96"/>
      <c r="CK2" s="96"/>
      <c r="CL2" s="96"/>
      <c r="CM2" s="96"/>
    </row>
    <row r="3" spans="1:91" s="24" customFormat="1" ht="21.75" customHeight="1" x14ac:dyDescent="0.15">
      <c r="A3" s="23"/>
      <c r="C3" s="28" t="s">
        <v>271</v>
      </c>
      <c r="D3" s="29"/>
      <c r="E3" s="505" t="str">
        <f>IF(AND(仕様書作成!AJ8&lt;&gt;"",ベース!R61&lt;&gt;"M"),ベース!$AD$3,IF(OR(E28="",E43="",E46=""),$AA$3,IF(OR(E7="",E49="",E67="",E28="",E43="",E46="",E58="",E61=""),$AB$3,IF(OR(E47&lt;&gt;"",E50&lt;&gt;"",E68&lt;&gt;""),$AC$3,CONCATENATE(S7,S10,S13,S16,S19,S22,S25,S28,S31,S34,S37,S40,S43,S46,S49,S52,S55,S58,S61,S64,S67)))))</f>
        <v>必須項目に入力漏れがあります</v>
      </c>
      <c r="F3" s="505"/>
      <c r="G3" s="505"/>
      <c r="H3" s="505"/>
      <c r="I3" s="506"/>
      <c r="J3" s="30"/>
      <c r="K3" s="504" t="s">
        <v>295</v>
      </c>
      <c r="L3" s="504"/>
      <c r="M3" s="504"/>
      <c r="N3" s="504"/>
      <c r="O3" s="504"/>
      <c r="P3" s="30"/>
      <c r="Q3" s="30"/>
      <c r="R3" s="26"/>
      <c r="S3" s="26"/>
      <c r="U3" s="96"/>
      <c r="V3" s="267"/>
      <c r="W3" s="267"/>
      <c r="X3" s="267"/>
      <c r="Y3" s="267"/>
      <c r="Z3" s="267"/>
      <c r="AA3" s="165" t="s">
        <v>572</v>
      </c>
      <c r="AB3" s="165" t="s">
        <v>376</v>
      </c>
      <c r="AC3" s="165" t="s">
        <v>573</v>
      </c>
      <c r="AD3" s="443" t="s">
        <v>530</v>
      </c>
      <c r="AE3" s="267"/>
      <c r="AF3" s="228"/>
      <c r="AG3" s="228"/>
      <c r="AH3" s="228"/>
      <c r="AI3" s="228"/>
      <c r="AJ3" s="228"/>
      <c r="AK3" s="228"/>
      <c r="AL3" s="228"/>
      <c r="AM3" s="228"/>
      <c r="AN3" s="228"/>
      <c r="AO3" s="228"/>
      <c r="AP3" s="228"/>
      <c r="AQ3" s="228"/>
      <c r="AR3" s="228"/>
      <c r="AS3" s="228"/>
      <c r="AT3" s="228"/>
      <c r="AU3" s="228"/>
      <c r="AV3" s="228"/>
      <c r="AW3" s="228"/>
      <c r="AX3" s="228"/>
      <c r="AY3" s="228"/>
      <c r="AZ3" s="228"/>
      <c r="BA3" s="228"/>
      <c r="BB3" s="228"/>
      <c r="BC3" s="228"/>
      <c r="BD3" s="228"/>
      <c r="BE3" s="228"/>
      <c r="BF3" s="228"/>
      <c r="BG3" s="96"/>
      <c r="BH3" s="96"/>
      <c r="BI3" s="96"/>
      <c r="BJ3" s="96"/>
      <c r="BK3" s="96"/>
      <c r="BL3" s="96"/>
      <c r="BM3" s="96"/>
      <c r="BN3" s="96"/>
      <c r="BO3" s="96"/>
      <c r="CB3" s="96"/>
      <c r="CC3" s="96"/>
      <c r="CD3" s="96"/>
      <c r="CE3" s="96"/>
      <c r="CF3" s="96"/>
      <c r="CG3" s="96"/>
      <c r="CH3" s="96"/>
      <c r="CI3" s="96"/>
      <c r="CJ3" s="96"/>
      <c r="CK3" s="96"/>
      <c r="CL3" s="96"/>
      <c r="CM3" s="96"/>
    </row>
    <row r="4" spans="1:91" s="24" customFormat="1" ht="6.75" customHeight="1" x14ac:dyDescent="0.15">
      <c r="A4" s="23"/>
      <c r="C4" s="25"/>
      <c r="E4" s="31"/>
      <c r="F4" s="30"/>
      <c r="G4" s="30"/>
      <c r="H4" s="30"/>
      <c r="I4" s="30"/>
      <c r="J4" s="30"/>
      <c r="K4" s="30"/>
      <c r="L4" s="30"/>
      <c r="M4" s="30"/>
      <c r="N4" s="30"/>
      <c r="O4" s="30"/>
      <c r="P4" s="30"/>
      <c r="Q4" s="30"/>
      <c r="R4" s="26"/>
      <c r="S4" s="26"/>
      <c r="U4" s="96"/>
      <c r="V4" s="267"/>
      <c r="W4" s="267"/>
      <c r="X4" s="267"/>
      <c r="Y4" s="267"/>
      <c r="Z4" s="267"/>
      <c r="AA4" s="165"/>
      <c r="AB4" s="165"/>
      <c r="AC4" s="443"/>
      <c r="AD4" s="443"/>
      <c r="AE4" s="267"/>
      <c r="AF4" s="228"/>
      <c r="AG4" s="228"/>
      <c r="AH4" s="228"/>
      <c r="AI4" s="228"/>
      <c r="AJ4" s="228"/>
      <c r="AK4" s="228"/>
      <c r="AL4" s="228"/>
      <c r="AM4" s="228"/>
      <c r="AN4" s="228"/>
      <c r="AO4" s="228"/>
      <c r="AP4" s="228"/>
      <c r="AQ4" s="228"/>
      <c r="AR4" s="228"/>
      <c r="AS4" s="228"/>
      <c r="AT4" s="228"/>
      <c r="AU4" s="228"/>
      <c r="AV4" s="228"/>
      <c r="AW4" s="228"/>
      <c r="AX4" s="228"/>
      <c r="AY4" s="228"/>
      <c r="AZ4" s="228"/>
      <c r="BA4" s="228"/>
      <c r="BB4" s="228"/>
      <c r="BC4" s="228"/>
      <c r="BD4" s="228"/>
      <c r="BE4" s="228"/>
      <c r="BF4" s="228"/>
      <c r="BG4" s="96"/>
      <c r="BH4" s="96"/>
      <c r="BI4" s="96"/>
      <c r="BJ4" s="96"/>
      <c r="BK4" s="96"/>
      <c r="BL4" s="96"/>
      <c r="BM4" s="96"/>
      <c r="BN4" s="96"/>
      <c r="BO4" s="96"/>
      <c r="CB4" s="96"/>
      <c r="CC4" s="96"/>
      <c r="CD4" s="96"/>
      <c r="CE4" s="96"/>
      <c r="CF4" s="96"/>
      <c r="CG4" s="96"/>
      <c r="CH4" s="96"/>
      <c r="CI4" s="96"/>
      <c r="CJ4" s="96"/>
      <c r="CK4" s="96"/>
      <c r="CL4" s="96"/>
      <c r="CM4" s="96"/>
    </row>
    <row r="5" spans="1:91" s="37" customFormat="1" ht="16.5" customHeight="1" x14ac:dyDescent="0.15">
      <c r="A5" s="23"/>
      <c r="B5" s="24"/>
      <c r="C5" s="32" t="s">
        <v>273</v>
      </c>
      <c r="D5" s="33"/>
      <c r="E5" s="34" t="s">
        <v>272</v>
      </c>
      <c r="F5" s="34"/>
      <c r="G5" s="34"/>
      <c r="H5" s="33"/>
      <c r="I5" s="507" t="s">
        <v>274</v>
      </c>
      <c r="J5" s="507"/>
      <c r="K5" s="507"/>
      <c r="L5" s="507"/>
      <c r="M5" s="507"/>
      <c r="N5" s="507"/>
      <c r="O5" s="507"/>
      <c r="P5" s="35"/>
      <c r="Q5" s="34"/>
      <c r="R5" s="36" t="s">
        <v>270</v>
      </c>
      <c r="S5" s="36"/>
      <c r="T5" s="35"/>
      <c r="U5" s="97"/>
      <c r="V5" s="267"/>
      <c r="W5" s="267"/>
      <c r="X5" s="267"/>
      <c r="Y5" s="267"/>
      <c r="Z5" s="267"/>
      <c r="AA5" s="165"/>
      <c r="AB5" s="165"/>
      <c r="AC5" s="443"/>
      <c r="AD5" s="443"/>
      <c r="AE5" s="267"/>
      <c r="AF5" s="100"/>
      <c r="AG5" s="100"/>
      <c r="AH5" s="100"/>
      <c r="AI5" s="100"/>
      <c r="AJ5" s="100"/>
      <c r="AK5" s="100"/>
      <c r="AL5" s="100"/>
      <c r="AM5" s="100"/>
      <c r="AN5" s="100"/>
      <c r="AO5" s="100"/>
      <c r="AP5" s="100"/>
      <c r="AQ5" s="100"/>
      <c r="AR5" s="100"/>
      <c r="AS5" s="100"/>
      <c r="AT5" s="100"/>
      <c r="AU5" s="100"/>
      <c r="AV5" s="100"/>
      <c r="AW5" s="100"/>
      <c r="AX5" s="100"/>
      <c r="AY5" s="100"/>
      <c r="AZ5" s="100"/>
      <c r="BA5" s="100"/>
      <c r="BB5" s="100"/>
      <c r="BC5" s="100"/>
      <c r="BD5" s="100"/>
      <c r="BE5" s="100"/>
      <c r="BF5" s="100"/>
      <c r="BG5" s="97"/>
      <c r="BH5" s="97"/>
      <c r="BI5" s="97"/>
      <c r="BJ5" s="97"/>
      <c r="BK5" s="97"/>
      <c r="BL5" s="97"/>
      <c r="BM5" s="97"/>
      <c r="BN5" s="97"/>
      <c r="BO5" s="97"/>
      <c r="CB5" s="97"/>
      <c r="CC5" s="97"/>
      <c r="CD5" s="97"/>
      <c r="CE5" s="97"/>
      <c r="CF5" s="97"/>
      <c r="CG5" s="97"/>
      <c r="CH5" s="97"/>
      <c r="CI5" s="97"/>
      <c r="CJ5" s="97"/>
      <c r="CK5" s="97"/>
      <c r="CL5" s="97"/>
      <c r="CM5" s="97"/>
    </row>
    <row r="6" spans="1:91" s="37" customFormat="1" ht="12.75" customHeight="1" x14ac:dyDescent="0.15">
      <c r="A6" s="24">
        <v>1</v>
      </c>
      <c r="B6" s="24"/>
      <c r="C6" s="39"/>
      <c r="D6" s="40"/>
      <c r="E6" s="41" t="s">
        <v>574</v>
      </c>
      <c r="F6" s="42"/>
      <c r="G6" s="42"/>
      <c r="H6" s="407" t="str">
        <f>IF(OR(AND(R7="10-",バルブ!R7=$AA$8),AND(R7=$AA$8,バルブ!R7="10-")),$AB$7,"")</f>
        <v/>
      </c>
      <c r="I6" s="42"/>
      <c r="J6" s="42"/>
      <c r="K6" s="42"/>
      <c r="L6" s="42"/>
      <c r="M6" s="42"/>
      <c r="N6" s="42"/>
      <c r="O6" s="42"/>
      <c r="P6" s="43"/>
      <c r="Q6" s="42"/>
      <c r="R6" s="44"/>
      <c r="S6" s="44"/>
      <c r="T6" s="43"/>
      <c r="U6" s="97"/>
      <c r="V6" s="267"/>
      <c r="W6" s="267"/>
      <c r="X6" s="267"/>
      <c r="Y6" s="267"/>
      <c r="Z6" s="267"/>
      <c r="AA6" s="165"/>
      <c r="AB6" s="165"/>
      <c r="AC6" s="443"/>
      <c r="AD6" s="443"/>
      <c r="AE6" s="267"/>
      <c r="AF6" s="100"/>
      <c r="AG6" s="100"/>
      <c r="AH6" s="100"/>
      <c r="AI6" s="100"/>
      <c r="AJ6" s="100"/>
      <c r="AK6" s="100"/>
      <c r="AL6" s="100"/>
      <c r="AM6" s="100"/>
      <c r="AN6" s="100"/>
      <c r="AO6" s="100"/>
      <c r="AP6" s="100"/>
      <c r="AQ6" s="100"/>
      <c r="AR6" s="100"/>
      <c r="AS6" s="100"/>
      <c r="AT6" s="100"/>
      <c r="AU6" s="100"/>
      <c r="AV6" s="100"/>
      <c r="AW6" s="100"/>
      <c r="AX6" s="100"/>
      <c r="AY6" s="100"/>
      <c r="AZ6" s="100"/>
      <c r="BA6" s="100"/>
      <c r="BB6" s="100"/>
      <c r="BC6" s="100"/>
      <c r="BD6" s="100"/>
      <c r="BE6" s="100"/>
      <c r="BF6" s="100"/>
      <c r="BG6" s="97"/>
      <c r="BH6" s="97"/>
      <c r="BI6" s="97"/>
      <c r="BJ6" s="97"/>
      <c r="BK6" s="97"/>
      <c r="BL6" s="97"/>
      <c r="BM6" s="97"/>
      <c r="BN6" s="97"/>
      <c r="BO6" s="97"/>
      <c r="CB6" s="97"/>
      <c r="CC6" s="97"/>
      <c r="CD6" s="97"/>
      <c r="CE6" s="97"/>
      <c r="CF6" s="97"/>
      <c r="CG6" s="97"/>
      <c r="CH6" s="97"/>
      <c r="CI6" s="97"/>
      <c r="CJ6" s="97"/>
      <c r="CK6" s="97"/>
      <c r="CL6" s="97"/>
      <c r="CM6" s="97"/>
    </row>
    <row r="7" spans="1:91" s="37" customFormat="1" ht="16.5" customHeight="1" x14ac:dyDescent="0.15">
      <c r="A7" s="76" t="s">
        <v>575</v>
      </c>
      <c r="B7" s="29" t="s">
        <v>576</v>
      </c>
      <c r="C7" s="46" t="s">
        <v>258</v>
      </c>
      <c r="D7" s="47"/>
      <c r="E7" s="225" t="s">
        <v>293</v>
      </c>
      <c r="F7" s="37">
        <f>IF(E7="","",MATCH(E7,AF7:BB7,0))</f>
        <v>1</v>
      </c>
      <c r="H7" s="48" t="s">
        <v>287</v>
      </c>
      <c r="I7" s="38"/>
      <c r="J7" s="38"/>
      <c r="K7" s="38"/>
      <c r="L7" s="38"/>
      <c r="M7" s="38"/>
      <c r="N7" s="38"/>
      <c r="O7" s="38"/>
      <c r="P7" s="49"/>
      <c r="Q7" s="38"/>
      <c r="R7" s="50" t="str">
        <f>IF(F7="","",INDEX(AF8:BB8,1,F7))</f>
        <v>無記号</v>
      </c>
      <c r="S7" s="26" t="str">
        <f>IF(R7="","",IF(R7="無記号","",R7))</f>
        <v/>
      </c>
      <c r="T7" s="51"/>
      <c r="U7" s="97"/>
      <c r="V7" s="267"/>
      <c r="W7" s="267"/>
      <c r="X7" s="267"/>
      <c r="Y7" s="267"/>
      <c r="Z7" s="267"/>
      <c r="AA7" s="165" t="s">
        <v>1002</v>
      </c>
      <c r="AB7" s="165" t="s">
        <v>377</v>
      </c>
      <c r="AC7" s="443"/>
      <c r="AD7" s="443"/>
      <c r="AE7" s="267"/>
      <c r="AF7" s="100" t="s">
        <v>293</v>
      </c>
      <c r="AG7" s="100" t="s">
        <v>577</v>
      </c>
      <c r="AH7" s="100"/>
      <c r="AI7" s="100"/>
      <c r="AJ7" s="100"/>
      <c r="AK7" s="100"/>
      <c r="AL7" s="100"/>
      <c r="AM7" s="100"/>
      <c r="AN7" s="100"/>
      <c r="AO7" s="100"/>
      <c r="AP7" s="100"/>
      <c r="AQ7" s="100"/>
      <c r="AR7" s="100"/>
      <c r="AS7" s="100"/>
      <c r="AT7" s="100"/>
      <c r="AU7" s="100"/>
      <c r="AV7" s="100"/>
      <c r="AW7" s="100"/>
      <c r="AX7" s="100"/>
      <c r="AY7" s="100"/>
      <c r="AZ7" s="100"/>
      <c r="BA7" s="100"/>
      <c r="BB7" s="100"/>
      <c r="BC7" s="100"/>
      <c r="BD7" s="100"/>
      <c r="BE7" s="100"/>
      <c r="BF7" s="100"/>
      <c r="BG7" s="97"/>
      <c r="BH7" s="97"/>
      <c r="BI7" s="97"/>
      <c r="BJ7" s="97"/>
      <c r="BK7" s="97"/>
      <c r="BL7" s="97"/>
      <c r="BM7" s="97"/>
      <c r="BN7" s="97"/>
      <c r="BO7" s="97"/>
      <c r="CB7" s="97"/>
      <c r="CC7" s="97"/>
      <c r="CD7" s="97"/>
      <c r="CE7" s="97"/>
      <c r="CF7" s="97"/>
      <c r="CG7" s="97"/>
      <c r="CH7" s="97"/>
      <c r="CI7" s="97"/>
      <c r="CJ7" s="97"/>
      <c r="CK7" s="97"/>
      <c r="CL7" s="97"/>
      <c r="CM7" s="97"/>
    </row>
    <row r="8" spans="1:91" s="37" customFormat="1" ht="37.5" customHeight="1" x14ac:dyDescent="0.15">
      <c r="A8" s="23"/>
      <c r="B8" s="24"/>
      <c r="C8" s="52"/>
      <c r="D8" s="53"/>
      <c r="E8" s="442" t="str">
        <f>IF(R7="10-",AA7,"")</f>
        <v/>
      </c>
      <c r="F8" s="54"/>
      <c r="G8" s="54"/>
      <c r="H8" s="510" t="str">
        <f>IF(R7="10-",AB8,"")</f>
        <v/>
      </c>
      <c r="I8" s="496"/>
      <c r="J8" s="496"/>
      <c r="K8" s="496"/>
      <c r="L8" s="496"/>
      <c r="M8" s="496"/>
      <c r="N8" s="496"/>
      <c r="O8" s="496"/>
      <c r="P8" s="497"/>
      <c r="Q8" s="54"/>
      <c r="R8" s="56"/>
      <c r="S8" s="56"/>
      <c r="T8" s="55"/>
      <c r="U8" s="97"/>
      <c r="V8" s="267"/>
      <c r="W8" s="267"/>
      <c r="X8" s="267"/>
      <c r="Y8" s="267"/>
      <c r="Z8" s="267"/>
      <c r="AA8" s="165" t="s">
        <v>149</v>
      </c>
      <c r="AB8" s="165" t="s">
        <v>854</v>
      </c>
      <c r="AC8" s="443"/>
      <c r="AD8" s="443"/>
      <c r="AE8" s="267"/>
      <c r="AF8" s="100" t="s">
        <v>149</v>
      </c>
      <c r="AG8" s="205" t="s">
        <v>578</v>
      </c>
      <c r="AH8" s="100"/>
      <c r="AI8" s="100"/>
      <c r="AJ8" s="100"/>
      <c r="AK8" s="100"/>
      <c r="AL8" s="100"/>
      <c r="AM8" s="100"/>
      <c r="AN8" s="100"/>
      <c r="AO8" s="100"/>
      <c r="AP8" s="100"/>
      <c r="AQ8" s="100"/>
      <c r="AR8" s="100"/>
      <c r="AS8" s="100"/>
      <c r="AT8" s="100"/>
      <c r="AU8" s="100"/>
      <c r="AV8" s="100"/>
      <c r="AW8" s="100"/>
      <c r="AX8" s="100"/>
      <c r="AY8" s="100"/>
      <c r="AZ8" s="100"/>
      <c r="BA8" s="100"/>
      <c r="BB8" s="100"/>
      <c r="BC8" s="100"/>
      <c r="BD8" s="100"/>
      <c r="BE8" s="100"/>
      <c r="BF8" s="100"/>
      <c r="BG8" s="97"/>
      <c r="BH8" s="97"/>
      <c r="BI8" s="97"/>
      <c r="BJ8" s="97"/>
      <c r="BK8" s="97"/>
      <c r="BL8" s="97"/>
      <c r="BM8" s="97"/>
      <c r="BN8" s="97"/>
      <c r="BO8" s="97"/>
      <c r="CB8" s="97"/>
      <c r="CC8" s="97"/>
      <c r="CD8" s="97"/>
      <c r="CE8" s="97"/>
      <c r="CF8" s="97"/>
      <c r="CG8" s="97"/>
      <c r="CH8" s="97"/>
      <c r="CI8" s="97"/>
      <c r="CJ8" s="97"/>
      <c r="CK8" s="97"/>
      <c r="CL8" s="97"/>
      <c r="CM8" s="97"/>
    </row>
    <row r="9" spans="1:91" s="37" customFormat="1" ht="16.5" hidden="1" customHeight="1" x14ac:dyDescent="0.15">
      <c r="A9" s="23"/>
      <c r="B9" s="24"/>
      <c r="C9" s="38"/>
      <c r="E9" s="57"/>
      <c r="R9" s="26"/>
      <c r="S9" s="26"/>
      <c r="U9" s="97"/>
      <c r="V9" s="267"/>
      <c r="W9" s="267"/>
      <c r="X9" s="267"/>
      <c r="Y9" s="267"/>
      <c r="Z9" s="267"/>
      <c r="AA9" s="165"/>
      <c r="AB9" s="165"/>
      <c r="AC9" s="443"/>
      <c r="AD9" s="443"/>
      <c r="AE9" s="267"/>
      <c r="AF9" s="100"/>
      <c r="AG9" s="205"/>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c r="BG9" s="97"/>
      <c r="BH9" s="97"/>
      <c r="BI9" s="97"/>
      <c r="BJ9" s="97"/>
      <c r="BK9" s="97"/>
      <c r="BL9" s="97"/>
      <c r="BM9" s="97"/>
      <c r="BN9" s="97"/>
      <c r="BO9" s="97"/>
      <c r="CB9" s="97"/>
      <c r="CC9" s="97"/>
      <c r="CD9" s="97"/>
      <c r="CE9" s="97"/>
      <c r="CF9" s="97"/>
      <c r="CG9" s="97"/>
      <c r="CH9" s="97"/>
      <c r="CI9" s="97"/>
      <c r="CJ9" s="97"/>
      <c r="CK9" s="97"/>
      <c r="CL9" s="97"/>
      <c r="CM9" s="97"/>
    </row>
    <row r="10" spans="1:91" s="37" customFormat="1" ht="16.5" hidden="1" customHeight="1" x14ac:dyDescent="0.15">
      <c r="A10" s="23"/>
      <c r="B10" s="24"/>
      <c r="C10" s="38"/>
      <c r="E10" s="58"/>
      <c r="R10" s="26"/>
      <c r="S10" s="26"/>
      <c r="U10" s="97"/>
      <c r="V10" s="267"/>
      <c r="W10" s="267"/>
      <c r="X10" s="267"/>
      <c r="Y10" s="267"/>
      <c r="Z10" s="267"/>
      <c r="AA10" s="165"/>
      <c r="AB10" s="165"/>
      <c r="AC10" s="443"/>
      <c r="AD10" s="443"/>
      <c r="AE10" s="267"/>
      <c r="AF10" s="100"/>
      <c r="AG10" s="100"/>
      <c r="AH10" s="100"/>
      <c r="AI10" s="100"/>
      <c r="AJ10" s="100"/>
      <c r="AK10" s="100"/>
      <c r="AL10" s="100"/>
      <c r="AM10" s="100"/>
      <c r="AN10" s="100"/>
      <c r="AO10" s="100"/>
      <c r="AP10" s="100"/>
      <c r="AQ10" s="100"/>
      <c r="AR10" s="100"/>
      <c r="AS10" s="100"/>
      <c r="AT10" s="100"/>
      <c r="AU10" s="100"/>
      <c r="AV10" s="100"/>
      <c r="AW10" s="100"/>
      <c r="AX10" s="100"/>
      <c r="AY10" s="100"/>
      <c r="AZ10" s="100"/>
      <c r="BA10" s="100"/>
      <c r="BB10" s="100"/>
      <c r="BC10" s="100"/>
      <c r="BD10" s="100"/>
      <c r="BE10" s="100"/>
      <c r="BF10" s="100"/>
      <c r="BG10" s="97"/>
      <c r="BH10" s="97"/>
      <c r="BI10" s="97"/>
      <c r="BJ10" s="97"/>
      <c r="BK10" s="97"/>
      <c r="BL10" s="97"/>
      <c r="BM10" s="97"/>
      <c r="BN10" s="97"/>
      <c r="BO10" s="97"/>
      <c r="CB10" s="97"/>
      <c r="CC10" s="97"/>
      <c r="CD10" s="97"/>
      <c r="CE10" s="97"/>
      <c r="CF10" s="97"/>
      <c r="CG10" s="97"/>
      <c r="CH10" s="97"/>
      <c r="CI10" s="97"/>
      <c r="CJ10" s="97"/>
      <c r="CK10" s="97"/>
      <c r="CL10" s="97"/>
      <c r="CM10" s="97"/>
    </row>
    <row r="11" spans="1:91" s="37" customFormat="1" ht="16.5" hidden="1" customHeight="1" x14ac:dyDescent="0.15">
      <c r="A11" s="23"/>
      <c r="B11" s="24"/>
      <c r="C11" s="38"/>
      <c r="E11" s="58"/>
      <c r="R11" s="26"/>
      <c r="S11" s="26"/>
      <c r="U11" s="97"/>
      <c r="V11" s="267"/>
      <c r="W11" s="267"/>
      <c r="X11" s="267"/>
      <c r="Y11" s="267"/>
      <c r="Z11" s="267"/>
      <c r="AA11" s="165"/>
      <c r="AB11" s="165"/>
      <c r="AC11" s="443"/>
      <c r="AD11" s="443"/>
      <c r="AE11" s="267"/>
      <c r="AF11" s="100"/>
      <c r="AG11" s="100"/>
      <c r="AH11" s="100"/>
      <c r="AI11" s="100"/>
      <c r="AJ11" s="100"/>
      <c r="AK11" s="100"/>
      <c r="AL11" s="100"/>
      <c r="AM11" s="100"/>
      <c r="AN11" s="100"/>
      <c r="AO11" s="100"/>
      <c r="AP11" s="100"/>
      <c r="AQ11" s="100"/>
      <c r="AR11" s="100"/>
      <c r="AS11" s="100"/>
      <c r="AT11" s="100"/>
      <c r="AU11" s="100"/>
      <c r="AV11" s="100"/>
      <c r="AW11" s="100"/>
      <c r="AX11" s="100"/>
      <c r="AY11" s="100"/>
      <c r="AZ11" s="100"/>
      <c r="BA11" s="100"/>
      <c r="BB11" s="100"/>
      <c r="BC11" s="100"/>
      <c r="BD11" s="100"/>
      <c r="BE11" s="100"/>
      <c r="BF11" s="100"/>
      <c r="BG11" s="97"/>
      <c r="BH11" s="97"/>
      <c r="BI11" s="97"/>
      <c r="BJ11" s="97"/>
      <c r="BK11" s="97"/>
      <c r="BL11" s="97"/>
      <c r="BM11" s="97"/>
      <c r="BN11" s="97"/>
      <c r="BO11" s="97"/>
      <c r="CB11" s="97"/>
      <c r="CC11" s="97"/>
      <c r="CD11" s="97"/>
      <c r="CE11" s="97"/>
      <c r="CF11" s="97"/>
      <c r="CG11" s="97"/>
      <c r="CH11" s="97"/>
      <c r="CI11" s="97"/>
      <c r="CJ11" s="97"/>
      <c r="CK11" s="97"/>
      <c r="CL11" s="97"/>
      <c r="CM11" s="97"/>
    </row>
    <row r="12" spans="1:91" s="37" customFormat="1" ht="16.5" hidden="1" customHeight="1" x14ac:dyDescent="0.15">
      <c r="A12" s="23"/>
      <c r="B12" s="24"/>
      <c r="C12" s="38"/>
      <c r="E12" s="58"/>
      <c r="R12" s="26"/>
      <c r="S12" s="26"/>
      <c r="U12" s="97"/>
      <c r="V12" s="267"/>
      <c r="W12" s="267"/>
      <c r="X12" s="267"/>
      <c r="Y12" s="267"/>
      <c r="Z12" s="267"/>
      <c r="AA12" s="165"/>
      <c r="AB12" s="165"/>
      <c r="AC12" s="443"/>
      <c r="AD12" s="443"/>
      <c r="AE12" s="267"/>
      <c r="AF12" s="100"/>
      <c r="AG12" s="100"/>
      <c r="AH12" s="100"/>
      <c r="AI12" s="100"/>
      <c r="AJ12" s="100"/>
      <c r="AK12" s="100"/>
      <c r="AL12" s="100"/>
      <c r="AM12" s="100"/>
      <c r="AN12" s="100"/>
      <c r="AO12" s="100"/>
      <c r="AP12" s="100"/>
      <c r="AQ12" s="100"/>
      <c r="AR12" s="100"/>
      <c r="AS12" s="100"/>
      <c r="AT12" s="100"/>
      <c r="AU12" s="100"/>
      <c r="AV12" s="100"/>
      <c r="AW12" s="100"/>
      <c r="AX12" s="100"/>
      <c r="AY12" s="100"/>
      <c r="AZ12" s="100"/>
      <c r="BA12" s="100"/>
      <c r="BB12" s="100"/>
      <c r="BC12" s="100"/>
      <c r="BD12" s="100"/>
      <c r="BE12" s="100"/>
      <c r="BF12" s="100"/>
      <c r="BG12" s="97"/>
      <c r="BH12" s="97"/>
      <c r="BI12" s="97"/>
      <c r="BJ12" s="97"/>
      <c r="BK12" s="97"/>
      <c r="BL12" s="97"/>
      <c r="BM12" s="97"/>
      <c r="BN12" s="97"/>
      <c r="BO12" s="97"/>
      <c r="CB12" s="97"/>
      <c r="CC12" s="97"/>
      <c r="CD12" s="97"/>
      <c r="CE12" s="97"/>
      <c r="CF12" s="97"/>
      <c r="CG12" s="97"/>
      <c r="CH12" s="97"/>
      <c r="CI12" s="97"/>
      <c r="CJ12" s="97"/>
      <c r="CK12" s="97"/>
      <c r="CL12" s="97"/>
      <c r="CM12" s="97"/>
    </row>
    <row r="13" spans="1:91" s="37" customFormat="1" ht="16.5" hidden="1" customHeight="1" x14ac:dyDescent="0.15">
      <c r="A13" s="23"/>
      <c r="B13" s="59" t="s">
        <v>579</v>
      </c>
      <c r="C13" s="38" t="s">
        <v>580</v>
      </c>
      <c r="E13" s="58"/>
      <c r="R13" s="26" t="s">
        <v>581</v>
      </c>
      <c r="S13" s="26" t="str">
        <f>IF(R13="","",IF(R13="無記号","",R13))</f>
        <v>SS5Y</v>
      </c>
      <c r="U13" s="97"/>
      <c r="V13" s="267"/>
      <c r="W13" s="267"/>
      <c r="X13" s="267"/>
      <c r="Y13" s="267"/>
      <c r="Z13" s="267"/>
      <c r="AA13" s="165"/>
      <c r="AB13" s="165"/>
      <c r="AC13" s="443"/>
      <c r="AD13" s="443"/>
      <c r="AE13" s="267"/>
      <c r="AF13" s="100"/>
      <c r="AG13" s="100"/>
      <c r="AH13" s="100"/>
      <c r="AI13" s="100"/>
      <c r="AJ13" s="100"/>
      <c r="AK13" s="100"/>
      <c r="AL13" s="100"/>
      <c r="AM13" s="100"/>
      <c r="AN13" s="100"/>
      <c r="AO13" s="100"/>
      <c r="AP13" s="100"/>
      <c r="AQ13" s="100"/>
      <c r="AR13" s="100"/>
      <c r="AS13" s="100"/>
      <c r="AT13" s="100"/>
      <c r="AU13" s="100"/>
      <c r="AV13" s="100"/>
      <c r="AW13" s="100"/>
      <c r="AX13" s="100"/>
      <c r="AY13" s="100"/>
      <c r="AZ13" s="100"/>
      <c r="BA13" s="100"/>
      <c r="BB13" s="100"/>
      <c r="BC13" s="100"/>
      <c r="BD13" s="100"/>
      <c r="BE13" s="100"/>
      <c r="BF13" s="100"/>
      <c r="BG13" s="97"/>
      <c r="BH13" s="97"/>
      <c r="BI13" s="97"/>
      <c r="BJ13" s="97"/>
      <c r="BK13" s="97"/>
      <c r="BL13" s="97"/>
      <c r="BM13" s="97"/>
      <c r="BN13" s="97"/>
      <c r="BO13" s="97"/>
      <c r="CB13" s="97"/>
      <c r="CC13" s="97"/>
      <c r="CD13" s="97"/>
      <c r="CE13" s="97"/>
      <c r="CF13" s="97"/>
      <c r="CG13" s="97"/>
      <c r="CH13" s="97"/>
      <c r="CI13" s="97"/>
      <c r="CJ13" s="97"/>
      <c r="CK13" s="97"/>
      <c r="CL13" s="97"/>
      <c r="CM13" s="97"/>
    </row>
    <row r="14" spans="1:91" s="37" customFormat="1" ht="16.5" hidden="1" customHeight="1" x14ac:dyDescent="0.15">
      <c r="A14" s="23"/>
      <c r="B14" s="24"/>
      <c r="C14" s="38"/>
      <c r="E14" s="58"/>
      <c r="R14" s="26"/>
      <c r="S14" s="26"/>
      <c r="U14" s="97"/>
      <c r="V14" s="267"/>
      <c r="W14" s="267"/>
      <c r="X14" s="267"/>
      <c r="Y14" s="267"/>
      <c r="Z14" s="267"/>
      <c r="AA14" s="165"/>
      <c r="AB14" s="165"/>
      <c r="AC14" s="443"/>
      <c r="AD14" s="443"/>
      <c r="AE14" s="267"/>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97"/>
      <c r="BH14" s="97"/>
      <c r="BI14" s="97"/>
      <c r="BJ14" s="97"/>
      <c r="BK14" s="97"/>
      <c r="BL14" s="97"/>
      <c r="BM14" s="97"/>
      <c r="BN14" s="97"/>
      <c r="BO14" s="97"/>
      <c r="CB14" s="97"/>
      <c r="CC14" s="97"/>
      <c r="CD14" s="97"/>
      <c r="CE14" s="97"/>
      <c r="CF14" s="97"/>
      <c r="CG14" s="97"/>
      <c r="CH14" s="97"/>
      <c r="CI14" s="97"/>
      <c r="CJ14" s="97"/>
      <c r="CK14" s="97"/>
      <c r="CL14" s="97"/>
      <c r="CM14" s="97"/>
    </row>
    <row r="15" spans="1:91" s="37" customFormat="1" ht="16.5" hidden="1" customHeight="1" thickBot="1" x14ac:dyDescent="0.2">
      <c r="A15" s="23"/>
      <c r="B15" s="24"/>
      <c r="C15" s="38"/>
      <c r="E15" s="58"/>
      <c r="R15" s="26"/>
      <c r="S15" s="26"/>
      <c r="U15" s="97"/>
      <c r="V15" s="267"/>
      <c r="W15" s="267"/>
      <c r="X15" s="267"/>
      <c r="Y15" s="267"/>
      <c r="Z15" s="267"/>
      <c r="AA15" s="165"/>
      <c r="AB15" s="165"/>
      <c r="AC15" s="443"/>
      <c r="AD15" s="443"/>
      <c r="AE15" s="267"/>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97"/>
      <c r="BH15" s="97"/>
      <c r="BI15" s="97"/>
      <c r="BJ15" s="97"/>
      <c r="BK15" s="97"/>
      <c r="BL15" s="97"/>
      <c r="BM15" s="97"/>
      <c r="BN15" s="97"/>
      <c r="BO15" s="97"/>
      <c r="CB15" s="97"/>
      <c r="CC15" s="97"/>
      <c r="CD15" s="97"/>
      <c r="CE15" s="97"/>
      <c r="CF15" s="97"/>
      <c r="CG15" s="97"/>
      <c r="CH15" s="97"/>
      <c r="CI15" s="97"/>
      <c r="CJ15" s="97"/>
      <c r="CK15" s="97"/>
      <c r="CL15" s="97"/>
      <c r="CM15" s="97"/>
    </row>
    <row r="16" spans="1:91" s="37" customFormat="1" ht="16.5" hidden="1" customHeight="1" thickBot="1" x14ac:dyDescent="0.2">
      <c r="A16" s="23"/>
      <c r="B16" s="59" t="s">
        <v>582</v>
      </c>
      <c r="C16" s="38" t="s">
        <v>583</v>
      </c>
      <c r="E16" s="58"/>
      <c r="R16" s="60">
        <v>5</v>
      </c>
      <c r="S16" s="26">
        <f>IF(R16="","",IF(R16="無記号","",R16))</f>
        <v>5</v>
      </c>
      <c r="U16" s="97"/>
      <c r="V16" s="267"/>
      <c r="W16" s="267"/>
      <c r="X16" s="267"/>
      <c r="Y16" s="267"/>
      <c r="Z16" s="267"/>
      <c r="AA16" s="165"/>
      <c r="AB16" s="165"/>
      <c r="AC16" s="443"/>
      <c r="AD16" s="443"/>
      <c r="AE16" s="267"/>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97"/>
      <c r="BH16" s="97"/>
      <c r="BI16" s="97"/>
      <c r="BJ16" s="97"/>
      <c r="BK16" s="97"/>
      <c r="BL16" s="97"/>
      <c r="BM16" s="97"/>
      <c r="BN16" s="97"/>
      <c r="BO16" s="97"/>
      <c r="CB16" s="97"/>
      <c r="CC16" s="97"/>
      <c r="CD16" s="97"/>
      <c r="CE16" s="97"/>
      <c r="CF16" s="97"/>
      <c r="CG16" s="97"/>
      <c r="CH16" s="97"/>
      <c r="CI16" s="97"/>
      <c r="CJ16" s="97"/>
      <c r="CK16" s="97"/>
      <c r="CL16" s="97"/>
      <c r="CM16" s="97"/>
    </row>
    <row r="17" spans="1:93" s="37" customFormat="1" ht="16.5" hidden="1" customHeight="1" x14ac:dyDescent="0.15">
      <c r="A17" s="23"/>
      <c r="B17" s="24"/>
      <c r="C17" s="38"/>
      <c r="E17" s="58"/>
      <c r="R17" s="26"/>
      <c r="S17" s="26"/>
      <c r="U17" s="97"/>
      <c r="V17" s="267"/>
      <c r="W17" s="267"/>
      <c r="X17" s="267"/>
      <c r="Y17" s="267"/>
      <c r="Z17" s="267"/>
      <c r="AA17" s="165"/>
      <c r="AB17" s="165"/>
      <c r="AC17" s="443"/>
      <c r="AD17" s="443"/>
      <c r="AE17" s="267"/>
      <c r="AF17" s="100"/>
      <c r="AG17" s="100"/>
      <c r="AH17" s="100"/>
      <c r="AI17" s="100"/>
      <c r="AJ17" s="100"/>
      <c r="AK17" s="100"/>
      <c r="AL17" s="100"/>
      <c r="AM17" s="100"/>
      <c r="AN17" s="100"/>
      <c r="AO17" s="100"/>
      <c r="AP17" s="100"/>
      <c r="AQ17" s="100"/>
      <c r="AR17" s="100"/>
      <c r="AS17" s="100"/>
      <c r="AT17" s="100"/>
      <c r="AU17" s="100"/>
      <c r="AV17" s="100"/>
      <c r="AW17" s="100"/>
      <c r="AX17" s="100"/>
      <c r="AY17" s="100"/>
      <c r="AZ17" s="100"/>
      <c r="BA17" s="100"/>
      <c r="BB17" s="100"/>
      <c r="BC17" s="100"/>
      <c r="BD17" s="100"/>
      <c r="BE17" s="100"/>
      <c r="BF17" s="100"/>
      <c r="BG17" s="97"/>
      <c r="BH17" s="97"/>
      <c r="BI17" s="97"/>
      <c r="BJ17" s="97"/>
      <c r="BK17" s="97"/>
      <c r="BL17" s="97"/>
      <c r="BM17" s="97"/>
      <c r="BN17" s="97"/>
      <c r="BO17" s="97"/>
      <c r="CB17" s="97"/>
      <c r="CC17" s="97"/>
      <c r="CD17" s="97"/>
      <c r="CE17" s="97"/>
      <c r="CF17" s="97"/>
      <c r="CG17" s="97"/>
      <c r="CH17" s="97"/>
      <c r="CI17" s="97"/>
      <c r="CJ17" s="97"/>
      <c r="CK17" s="97"/>
      <c r="CL17" s="97"/>
      <c r="CM17" s="97"/>
    </row>
    <row r="18" spans="1:93" s="37" customFormat="1" ht="16.5" hidden="1" customHeight="1" x14ac:dyDescent="0.15">
      <c r="A18" s="23"/>
      <c r="B18" s="24"/>
      <c r="C18" s="38"/>
      <c r="E18" s="58"/>
      <c r="R18" s="26"/>
      <c r="S18" s="26"/>
      <c r="U18" s="97"/>
      <c r="V18" s="267"/>
      <c r="W18" s="267"/>
      <c r="X18" s="267"/>
      <c r="Y18" s="267"/>
      <c r="Z18" s="267"/>
      <c r="AA18" s="165"/>
      <c r="AB18" s="165"/>
      <c r="AC18" s="443"/>
      <c r="AD18" s="443"/>
      <c r="AE18" s="267"/>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100"/>
      <c r="BF18" s="100"/>
      <c r="BG18" s="97"/>
      <c r="BH18" s="97"/>
      <c r="BI18" s="97"/>
      <c r="BJ18" s="97"/>
      <c r="BK18" s="97"/>
      <c r="BL18" s="97"/>
      <c r="BM18" s="97"/>
      <c r="BN18" s="97"/>
      <c r="BO18" s="97"/>
      <c r="CB18" s="97"/>
      <c r="CC18" s="97"/>
      <c r="CD18" s="97"/>
      <c r="CE18" s="97"/>
      <c r="CF18" s="97"/>
      <c r="CG18" s="97"/>
      <c r="CH18" s="97"/>
      <c r="CI18" s="97"/>
      <c r="CJ18" s="97"/>
      <c r="CK18" s="97"/>
      <c r="CL18" s="97"/>
      <c r="CM18" s="97"/>
    </row>
    <row r="19" spans="1:93" s="37" customFormat="1" ht="16.5" hidden="1" customHeight="1" x14ac:dyDescent="0.15">
      <c r="A19" s="23"/>
      <c r="B19" s="24"/>
      <c r="C19" s="38"/>
      <c r="E19" s="58"/>
      <c r="R19" s="26" t="s">
        <v>167</v>
      </c>
      <c r="S19" s="26" t="str">
        <f>IF(R19="","",IF(R19="無記号","",R19))</f>
        <v>-</v>
      </c>
      <c r="U19" s="97"/>
      <c r="V19" s="267"/>
      <c r="W19" s="267"/>
      <c r="X19" s="267"/>
      <c r="Y19" s="267"/>
      <c r="Z19" s="267"/>
      <c r="AA19" s="165"/>
      <c r="AB19" s="165"/>
      <c r="AC19" s="443"/>
      <c r="AD19" s="443"/>
      <c r="AE19" s="267"/>
      <c r="AF19" s="100"/>
      <c r="AG19" s="100"/>
      <c r="AH19" s="100"/>
      <c r="AI19" s="100"/>
      <c r="AJ19" s="100"/>
      <c r="AK19" s="100"/>
      <c r="AL19" s="100"/>
      <c r="AM19" s="100"/>
      <c r="AN19" s="100"/>
      <c r="AO19" s="100"/>
      <c r="AP19" s="100"/>
      <c r="AQ19" s="100"/>
      <c r="AR19" s="100"/>
      <c r="AS19" s="100"/>
      <c r="AT19" s="100"/>
      <c r="AU19" s="100"/>
      <c r="AV19" s="100"/>
      <c r="AW19" s="100"/>
      <c r="AX19" s="100"/>
      <c r="AY19" s="100"/>
      <c r="AZ19" s="100"/>
      <c r="BA19" s="100"/>
      <c r="BB19" s="100"/>
      <c r="BC19" s="100"/>
      <c r="BD19" s="100"/>
      <c r="BE19" s="100"/>
      <c r="BF19" s="100"/>
      <c r="BG19" s="97"/>
      <c r="BH19" s="97"/>
      <c r="BI19" s="97"/>
      <c r="BJ19" s="97"/>
      <c r="BK19" s="97"/>
      <c r="BL19" s="97"/>
      <c r="BM19" s="97"/>
      <c r="BN19" s="97"/>
      <c r="BO19" s="97"/>
      <c r="CB19" s="97"/>
      <c r="CC19" s="97"/>
      <c r="CD19" s="97"/>
      <c r="CE19" s="97"/>
      <c r="CF19" s="97"/>
      <c r="CG19" s="97"/>
      <c r="CH19" s="97"/>
      <c r="CI19" s="97"/>
      <c r="CJ19" s="97"/>
      <c r="CK19" s="97"/>
      <c r="CL19" s="97"/>
      <c r="CM19" s="97"/>
    </row>
    <row r="20" spans="1:93" s="37" customFormat="1" ht="16.5" hidden="1" customHeight="1" x14ac:dyDescent="0.15">
      <c r="A20" s="23"/>
      <c r="B20" s="24"/>
      <c r="C20" s="38"/>
      <c r="E20" s="58"/>
      <c r="R20" s="26"/>
      <c r="S20" s="26"/>
      <c r="U20" s="97"/>
      <c r="V20" s="267"/>
      <c r="W20" s="267"/>
      <c r="X20" s="267"/>
      <c r="Y20" s="267"/>
      <c r="Z20" s="267"/>
      <c r="AA20" s="165"/>
      <c r="AB20" s="165"/>
      <c r="AC20" s="443"/>
      <c r="AD20" s="443"/>
      <c r="AE20" s="267"/>
      <c r="AF20" s="100"/>
      <c r="AG20" s="100"/>
      <c r="AH20" s="100"/>
      <c r="AI20" s="100"/>
      <c r="AJ20" s="100"/>
      <c r="AK20" s="100"/>
      <c r="AL20" s="100"/>
      <c r="AM20" s="100"/>
      <c r="AN20" s="100"/>
      <c r="AO20" s="100"/>
      <c r="AP20" s="100"/>
      <c r="AQ20" s="100"/>
      <c r="AR20" s="100"/>
      <c r="AS20" s="100"/>
      <c r="AT20" s="100"/>
      <c r="AU20" s="100"/>
      <c r="AV20" s="100"/>
      <c r="AW20" s="100"/>
      <c r="AX20" s="100"/>
      <c r="AY20" s="100"/>
      <c r="AZ20" s="100"/>
      <c r="BA20" s="100"/>
      <c r="BB20" s="100"/>
      <c r="BC20" s="100"/>
      <c r="BD20" s="100"/>
      <c r="BE20" s="100"/>
      <c r="BF20" s="100"/>
      <c r="BG20" s="97"/>
      <c r="BH20" s="97"/>
      <c r="BI20" s="97"/>
      <c r="BJ20" s="97"/>
      <c r="BK20" s="97"/>
      <c r="BL20" s="97"/>
      <c r="BM20" s="97"/>
      <c r="BN20" s="97"/>
      <c r="BO20" s="97"/>
      <c r="CB20" s="97"/>
      <c r="CC20" s="97"/>
      <c r="CD20" s="97"/>
      <c r="CE20" s="97"/>
      <c r="CF20" s="97"/>
      <c r="CG20" s="97"/>
      <c r="CH20" s="97"/>
      <c r="CI20" s="97"/>
      <c r="CJ20" s="97"/>
      <c r="CK20" s="97"/>
      <c r="CL20" s="97"/>
      <c r="CM20" s="97"/>
    </row>
    <row r="21" spans="1:93" s="37" customFormat="1" ht="16.5" hidden="1" customHeight="1" thickBot="1" x14ac:dyDescent="0.2">
      <c r="A21" s="23"/>
      <c r="B21" s="24"/>
      <c r="C21" s="38"/>
      <c r="E21" s="58"/>
      <c r="R21" s="26"/>
      <c r="S21" s="26"/>
      <c r="U21" s="97"/>
      <c r="V21" s="267"/>
      <c r="W21" s="267"/>
      <c r="X21" s="267"/>
      <c r="Y21" s="267"/>
      <c r="Z21" s="267"/>
      <c r="AA21" s="165"/>
      <c r="AB21" s="165"/>
      <c r="AC21" s="443"/>
      <c r="AD21" s="443"/>
      <c r="AE21" s="267"/>
      <c r="AF21" s="100"/>
      <c r="AG21" s="100"/>
      <c r="AH21" s="100"/>
      <c r="AI21" s="100"/>
      <c r="AJ21" s="100"/>
      <c r="AK21" s="100"/>
      <c r="AL21" s="100"/>
      <c r="AM21" s="100"/>
      <c r="AN21" s="100"/>
      <c r="AO21" s="100"/>
      <c r="AP21" s="100"/>
      <c r="AQ21" s="100"/>
      <c r="AR21" s="100"/>
      <c r="AS21" s="100"/>
      <c r="AT21" s="100"/>
      <c r="AU21" s="100"/>
      <c r="AV21" s="100"/>
      <c r="AW21" s="100"/>
      <c r="AX21" s="100"/>
      <c r="AY21" s="100"/>
      <c r="AZ21" s="100"/>
      <c r="BA21" s="100"/>
      <c r="BB21" s="100"/>
      <c r="BC21" s="100"/>
      <c r="BD21" s="100"/>
      <c r="BE21" s="100"/>
      <c r="BF21" s="100"/>
      <c r="BG21" s="97"/>
      <c r="BH21" s="97"/>
      <c r="BI21" s="97"/>
      <c r="BJ21" s="97"/>
      <c r="BK21" s="97"/>
      <c r="BL21" s="97"/>
      <c r="BM21" s="97"/>
      <c r="BN21" s="97"/>
      <c r="BO21" s="97"/>
      <c r="CB21" s="97"/>
      <c r="CC21" s="97"/>
      <c r="CD21" s="97"/>
      <c r="CE21" s="97"/>
      <c r="CF21" s="97"/>
      <c r="CG21" s="97"/>
      <c r="CH21" s="97"/>
      <c r="CI21" s="97"/>
      <c r="CJ21" s="97"/>
      <c r="CK21" s="97"/>
      <c r="CL21" s="97"/>
      <c r="CM21" s="97"/>
    </row>
    <row r="22" spans="1:93" s="37" customFormat="1" ht="16.5" hidden="1" customHeight="1" thickBot="1" x14ac:dyDescent="0.2">
      <c r="A22" s="23"/>
      <c r="B22" s="59" t="s">
        <v>584</v>
      </c>
      <c r="C22" s="38" t="s">
        <v>585</v>
      </c>
      <c r="E22" s="58"/>
      <c r="R22" s="60" t="s">
        <v>508</v>
      </c>
      <c r="S22" s="26" t="str">
        <f>IF(R22="","",IF(R22="無記号","",R22))</f>
        <v>M12</v>
      </c>
      <c r="U22" s="97"/>
      <c r="V22" s="267"/>
      <c r="W22" s="267"/>
      <c r="X22" s="267"/>
      <c r="Y22" s="267"/>
      <c r="Z22" s="267"/>
      <c r="AA22" s="165"/>
      <c r="AB22" s="165"/>
      <c r="AC22" s="443"/>
      <c r="AD22" s="443"/>
      <c r="AE22" s="267"/>
      <c r="AF22" s="100"/>
      <c r="AG22" s="100"/>
      <c r="AH22" s="100"/>
      <c r="AI22" s="100"/>
      <c r="AJ22" s="100"/>
      <c r="AK22" s="100"/>
      <c r="AL22" s="100"/>
      <c r="AM22" s="100"/>
      <c r="AN22" s="100"/>
      <c r="AO22" s="100"/>
      <c r="AP22" s="100"/>
      <c r="AQ22" s="100"/>
      <c r="AR22" s="100"/>
      <c r="AS22" s="100"/>
      <c r="AT22" s="100"/>
      <c r="AU22" s="100"/>
      <c r="AV22" s="100"/>
      <c r="AW22" s="100"/>
      <c r="AX22" s="100"/>
      <c r="AY22" s="100"/>
      <c r="AZ22" s="100"/>
      <c r="BA22" s="100"/>
      <c r="BB22" s="100"/>
      <c r="BC22" s="100"/>
      <c r="BD22" s="100"/>
      <c r="BE22" s="100"/>
      <c r="BF22" s="100"/>
      <c r="BG22" s="97"/>
      <c r="BH22" s="97"/>
      <c r="BI22" s="97"/>
      <c r="BJ22" s="97"/>
      <c r="BK22" s="97"/>
      <c r="BL22" s="97"/>
      <c r="BM22" s="97"/>
      <c r="BN22" s="97"/>
      <c r="BO22" s="97"/>
      <c r="CB22" s="97"/>
      <c r="CC22" s="97"/>
      <c r="CD22" s="97"/>
      <c r="CE22" s="97"/>
      <c r="CF22" s="97"/>
      <c r="CG22" s="97"/>
      <c r="CH22" s="97"/>
      <c r="CI22" s="97"/>
      <c r="CJ22" s="97"/>
      <c r="CK22" s="97"/>
      <c r="CL22" s="97"/>
      <c r="CM22" s="97"/>
    </row>
    <row r="23" spans="1:93" s="37" customFormat="1" ht="16.5" hidden="1" customHeight="1" x14ac:dyDescent="0.15">
      <c r="A23" s="23"/>
      <c r="B23" s="24"/>
      <c r="C23" s="38"/>
      <c r="E23" s="58"/>
      <c r="R23" s="26"/>
      <c r="S23" s="26"/>
      <c r="U23" s="97"/>
      <c r="V23" s="267"/>
      <c r="W23" s="267"/>
      <c r="X23" s="267"/>
      <c r="Y23" s="267"/>
      <c r="Z23" s="267"/>
      <c r="AA23" s="165"/>
      <c r="AB23" s="165"/>
      <c r="AC23" s="443"/>
      <c r="AD23" s="443"/>
      <c r="AE23" s="267"/>
      <c r="AF23" s="100"/>
      <c r="AG23" s="100"/>
      <c r="AH23" s="100"/>
      <c r="AI23" s="100"/>
      <c r="AJ23" s="100"/>
      <c r="AK23" s="100"/>
      <c r="AL23" s="100"/>
      <c r="AM23" s="100"/>
      <c r="AN23" s="100"/>
      <c r="AO23" s="100"/>
      <c r="AP23" s="100"/>
      <c r="AQ23" s="100"/>
      <c r="AR23" s="100"/>
      <c r="AS23" s="100"/>
      <c r="AT23" s="100"/>
      <c r="AU23" s="100"/>
      <c r="AV23" s="100"/>
      <c r="AW23" s="100"/>
      <c r="AX23" s="100"/>
      <c r="AY23" s="100"/>
      <c r="AZ23" s="100"/>
      <c r="BA23" s="100"/>
      <c r="BB23" s="100"/>
      <c r="BC23" s="100"/>
      <c r="BD23" s="100"/>
      <c r="BE23" s="100"/>
      <c r="BF23" s="100"/>
      <c r="BG23" s="97"/>
      <c r="BH23" s="97"/>
      <c r="BI23" s="97"/>
      <c r="BJ23" s="97"/>
      <c r="BK23" s="97"/>
      <c r="BL23" s="97"/>
      <c r="BM23" s="97"/>
      <c r="BN23" s="97"/>
      <c r="BO23" s="97"/>
      <c r="CB23" s="97"/>
      <c r="CC23" s="97"/>
      <c r="CD23" s="97"/>
      <c r="CE23" s="97"/>
      <c r="CF23" s="97"/>
      <c r="CG23" s="97"/>
      <c r="CH23" s="97"/>
      <c r="CI23" s="97"/>
      <c r="CJ23" s="97"/>
      <c r="CK23" s="97"/>
      <c r="CL23" s="97"/>
      <c r="CM23" s="97"/>
    </row>
    <row r="24" spans="1:93" s="37" customFormat="1" ht="16.5" hidden="1" customHeight="1" thickBot="1" x14ac:dyDescent="0.2">
      <c r="A24" s="23"/>
      <c r="B24" s="24"/>
      <c r="C24" s="38"/>
      <c r="E24" s="58"/>
      <c r="R24" s="26"/>
      <c r="S24" s="26"/>
      <c r="U24" s="97"/>
      <c r="V24" s="267"/>
      <c r="W24" s="267"/>
      <c r="X24" s="267"/>
      <c r="Y24" s="267"/>
      <c r="Z24" s="267"/>
      <c r="AA24" s="165"/>
      <c r="AB24" s="165"/>
      <c r="AC24" s="443"/>
      <c r="AD24" s="443"/>
      <c r="AE24" s="267"/>
      <c r="AF24" s="100"/>
      <c r="AG24" s="100"/>
      <c r="AH24" s="100"/>
      <c r="AI24" s="100"/>
      <c r="AJ24" s="100"/>
      <c r="AK24" s="100"/>
      <c r="AL24" s="100"/>
      <c r="AM24" s="100"/>
      <c r="AN24" s="100"/>
      <c r="AO24" s="100"/>
      <c r="AP24" s="100"/>
      <c r="AQ24" s="100"/>
      <c r="AR24" s="100"/>
      <c r="AS24" s="100"/>
      <c r="AT24" s="100"/>
      <c r="AU24" s="100"/>
      <c r="AV24" s="100"/>
      <c r="AW24" s="100"/>
      <c r="AX24" s="100"/>
      <c r="AY24" s="100"/>
      <c r="AZ24" s="100"/>
      <c r="BA24" s="100"/>
      <c r="BB24" s="100"/>
      <c r="BC24" s="100"/>
      <c r="BD24" s="100"/>
      <c r="BE24" s="100"/>
      <c r="BF24" s="100"/>
      <c r="BG24" s="97"/>
      <c r="BH24" s="97"/>
      <c r="BI24" s="97"/>
      <c r="BJ24" s="97"/>
      <c r="BK24" s="97"/>
      <c r="BL24" s="97"/>
      <c r="BM24" s="97"/>
      <c r="BN24" s="97"/>
      <c r="BO24" s="97"/>
      <c r="CB24" s="97"/>
      <c r="CC24" s="97"/>
      <c r="CD24" s="97"/>
      <c r="CE24" s="97"/>
      <c r="CF24" s="97"/>
      <c r="CG24" s="97"/>
      <c r="CH24" s="97"/>
      <c r="CI24" s="97"/>
      <c r="CJ24" s="97"/>
      <c r="CK24" s="97"/>
      <c r="CL24" s="97"/>
      <c r="CM24" s="97"/>
    </row>
    <row r="25" spans="1:93" s="37" customFormat="1" ht="16.5" hidden="1" customHeight="1" thickBot="1" x14ac:dyDescent="0.2">
      <c r="A25" s="23"/>
      <c r="B25" s="59" t="s">
        <v>586</v>
      </c>
      <c r="C25" s="38" t="s">
        <v>587</v>
      </c>
      <c r="E25" s="58"/>
      <c r="R25" s="60" t="s">
        <v>588</v>
      </c>
      <c r="S25" s="26" t="str">
        <f>IF(R25="","",IF(R25="無記号","",R25))</f>
        <v>S</v>
      </c>
      <c r="U25" s="97"/>
      <c r="V25" s="267"/>
      <c r="W25" s="267"/>
      <c r="X25" s="267"/>
      <c r="Y25" s="267"/>
      <c r="Z25" s="267"/>
      <c r="AA25" s="165"/>
      <c r="AB25" s="165"/>
      <c r="AC25" s="443"/>
      <c r="AD25" s="443"/>
      <c r="AE25" s="267"/>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c r="BC25" s="100"/>
      <c r="BD25" s="100"/>
      <c r="BE25" s="100"/>
      <c r="BF25" s="100"/>
      <c r="BG25" s="97"/>
      <c r="BH25" s="97"/>
      <c r="BI25" s="97"/>
      <c r="BJ25" s="97"/>
      <c r="BK25" s="97"/>
      <c r="BL25" s="97"/>
      <c r="BM25" s="97"/>
      <c r="BN25" s="97"/>
      <c r="BO25" s="97"/>
      <c r="CB25" s="97"/>
      <c r="CC25" s="97"/>
      <c r="CD25" s="97"/>
      <c r="CE25" s="97"/>
      <c r="CF25" s="97"/>
      <c r="CG25" s="97"/>
      <c r="CH25" s="97"/>
      <c r="CI25" s="97"/>
      <c r="CJ25" s="97"/>
      <c r="CK25" s="97"/>
      <c r="CL25" s="97"/>
      <c r="CM25" s="97"/>
    </row>
    <row r="26" spans="1:93" s="37" customFormat="1" ht="16.5" hidden="1" customHeight="1" x14ac:dyDescent="0.15">
      <c r="A26" s="23"/>
      <c r="B26" s="24"/>
      <c r="C26" s="38"/>
      <c r="R26" s="26"/>
      <c r="S26" s="26"/>
      <c r="U26" s="97"/>
      <c r="V26" s="267"/>
      <c r="W26" s="267"/>
      <c r="X26" s="267"/>
      <c r="Y26" s="267"/>
      <c r="Z26" s="267"/>
      <c r="AA26" s="165"/>
      <c r="AB26" s="165"/>
      <c r="AC26" s="443"/>
      <c r="AD26" s="443"/>
      <c r="AE26" s="267"/>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c r="BG26" s="97"/>
      <c r="BH26" s="97"/>
      <c r="BI26" s="97"/>
      <c r="BJ26" s="97"/>
      <c r="BK26" s="97"/>
      <c r="BL26" s="97"/>
      <c r="BM26" s="97"/>
      <c r="BN26" s="97"/>
      <c r="BO26" s="97"/>
      <c r="CB26" s="97"/>
      <c r="CC26" s="97"/>
      <c r="CD26" s="97"/>
      <c r="CE26" s="97"/>
      <c r="CF26" s="97"/>
      <c r="CG26" s="97"/>
      <c r="CH26" s="97"/>
      <c r="CI26" s="97"/>
      <c r="CJ26" s="97"/>
      <c r="CK26" s="97"/>
      <c r="CL26" s="97"/>
      <c r="CM26" s="97"/>
    </row>
    <row r="27" spans="1:93" s="37" customFormat="1" ht="12.75" customHeight="1" x14ac:dyDescent="0.15">
      <c r="A27" s="24">
        <v>2</v>
      </c>
      <c r="B27" s="24"/>
      <c r="C27" s="39"/>
      <c r="D27" s="40"/>
      <c r="E27" s="61" t="s">
        <v>150</v>
      </c>
      <c r="F27" s="42"/>
      <c r="G27" s="42"/>
      <c r="H27" s="40"/>
      <c r="I27" s="42"/>
      <c r="J27" s="42"/>
      <c r="K27" s="42"/>
      <c r="L27" s="42"/>
      <c r="M27" s="42"/>
      <c r="N27" s="42"/>
      <c r="O27" s="42"/>
      <c r="P27" s="43"/>
      <c r="Q27" s="42"/>
      <c r="R27" s="44"/>
      <c r="S27" s="44"/>
      <c r="T27" s="43"/>
      <c r="U27" s="97"/>
      <c r="V27" s="267"/>
      <c r="W27" s="267"/>
      <c r="X27" s="267"/>
      <c r="Y27" s="267"/>
      <c r="Z27" s="267"/>
      <c r="AA27" s="444"/>
      <c r="AB27" s="444"/>
      <c r="AC27" s="267"/>
      <c r="AD27" s="267"/>
      <c r="AE27" s="267"/>
      <c r="AF27" s="100"/>
      <c r="AG27" s="100"/>
      <c r="AH27" s="100"/>
      <c r="AI27" s="100"/>
      <c r="AJ27" s="100"/>
      <c r="AK27" s="100"/>
      <c r="AL27" s="100"/>
      <c r="AM27" s="100"/>
      <c r="AN27" s="100"/>
      <c r="AO27" s="100"/>
      <c r="AP27" s="100"/>
      <c r="AQ27" s="100"/>
      <c r="AR27" s="100"/>
      <c r="AS27" s="100"/>
      <c r="AT27" s="100"/>
      <c r="AU27" s="100"/>
      <c r="AV27" s="100"/>
      <c r="AW27" s="100"/>
      <c r="AX27" s="100"/>
      <c r="AY27" s="100"/>
      <c r="AZ27" s="100"/>
      <c r="BA27" s="100"/>
      <c r="BB27" s="100"/>
      <c r="BC27" s="100"/>
      <c r="BD27" s="100"/>
      <c r="BE27" s="100"/>
      <c r="BF27" s="100"/>
      <c r="BG27" s="97"/>
      <c r="BH27" s="97"/>
      <c r="BI27" s="97"/>
      <c r="BJ27" s="97"/>
      <c r="BK27" s="97"/>
      <c r="BL27" s="97"/>
      <c r="BM27" s="97"/>
      <c r="BN27" s="97"/>
      <c r="BO27" s="97"/>
      <c r="BP27" s="97"/>
      <c r="BQ27" s="97"/>
      <c r="BR27" s="97"/>
      <c r="BS27" s="97"/>
      <c r="BT27" s="97"/>
      <c r="BU27" s="97"/>
      <c r="BV27" s="97"/>
      <c r="BW27" s="97"/>
      <c r="BX27" s="97"/>
      <c r="BY27" s="97"/>
      <c r="BZ27" s="97"/>
      <c r="CA27" s="97"/>
      <c r="CB27" s="97"/>
      <c r="CC27" s="97"/>
      <c r="CD27" s="97"/>
      <c r="CE27" s="97"/>
      <c r="CF27" s="97"/>
      <c r="CG27" s="97"/>
      <c r="CH27" s="97"/>
      <c r="CI27" s="97"/>
      <c r="CJ27" s="97"/>
      <c r="CK27" s="97"/>
      <c r="CL27" s="97"/>
      <c r="CM27" s="97"/>
      <c r="CN27" s="97"/>
      <c r="CO27" s="97"/>
    </row>
    <row r="28" spans="1:93" s="37" customFormat="1" ht="16.5" customHeight="1" x14ac:dyDescent="0.15">
      <c r="A28" s="45" t="s">
        <v>575</v>
      </c>
      <c r="B28" s="29" t="s">
        <v>589</v>
      </c>
      <c r="C28" s="46" t="s">
        <v>531</v>
      </c>
      <c r="D28" s="47"/>
      <c r="E28" s="224"/>
      <c r="F28" s="37" t="str">
        <f>IF(E28="","",MATCH(E28,AF28:BB28,0))</f>
        <v/>
      </c>
      <c r="H28" s="47"/>
      <c r="L28" s="1"/>
      <c r="P28" s="51"/>
      <c r="R28" s="50" t="str">
        <f>IF(F28="","",INDEX(AF29:BB29,1,F28))</f>
        <v/>
      </c>
      <c r="S28" s="26" t="str">
        <f>IF(R28="","",IF(R28="無記号","",R28))</f>
        <v/>
      </c>
      <c r="T28" s="168"/>
      <c r="U28" s="22"/>
      <c r="V28" s="268"/>
      <c r="W28" s="268"/>
      <c r="X28" s="268"/>
      <c r="Y28" s="268"/>
      <c r="Z28" s="268"/>
      <c r="AA28" s="445"/>
      <c r="AB28" s="445"/>
      <c r="AC28" s="446"/>
      <c r="AD28" s="267"/>
      <c r="AE28" s="267"/>
      <c r="AF28" s="100" t="s">
        <v>590</v>
      </c>
      <c r="AG28" s="100" t="s">
        <v>591</v>
      </c>
      <c r="AH28" s="100" t="s">
        <v>592</v>
      </c>
      <c r="AI28" s="100"/>
      <c r="AJ28" s="100"/>
      <c r="AK28" s="100"/>
      <c r="AL28" s="100"/>
      <c r="AM28" s="100"/>
      <c r="AN28" s="100"/>
      <c r="AO28" s="100"/>
      <c r="AP28" s="100"/>
      <c r="AQ28" s="100"/>
      <c r="AR28" s="100"/>
      <c r="AS28" s="100"/>
      <c r="AT28" s="100"/>
      <c r="AU28" s="100"/>
      <c r="AV28" s="100"/>
      <c r="AW28" s="100"/>
      <c r="AX28" s="100"/>
      <c r="AY28" s="100"/>
      <c r="AZ28" s="100"/>
      <c r="BA28" s="100"/>
      <c r="BB28" s="100"/>
      <c r="BC28" s="100"/>
      <c r="BD28" s="100"/>
      <c r="BE28" s="100"/>
      <c r="BF28" s="100"/>
      <c r="BG28" s="97"/>
      <c r="BH28" s="97"/>
      <c r="BI28" s="97"/>
      <c r="BJ28" s="97"/>
      <c r="BK28" s="97"/>
      <c r="BL28" s="97"/>
      <c r="BM28" s="97"/>
      <c r="BN28" s="97"/>
      <c r="BO28" s="97"/>
      <c r="BP28" s="97"/>
      <c r="BQ28" s="97"/>
      <c r="BR28" s="97"/>
      <c r="BS28" s="97"/>
      <c r="BT28" s="97"/>
      <c r="BU28" s="97"/>
      <c r="BV28" s="97"/>
      <c r="BW28" s="97"/>
      <c r="BX28" s="97"/>
      <c r="BY28" s="97"/>
      <c r="BZ28" s="97"/>
      <c r="CA28" s="97"/>
      <c r="CB28" s="97"/>
      <c r="CC28" s="97"/>
      <c r="CD28" s="97"/>
      <c r="CE28" s="97"/>
      <c r="CF28" s="97"/>
      <c r="CG28" s="97"/>
      <c r="CH28" s="97"/>
      <c r="CI28" s="97"/>
      <c r="CJ28" s="97"/>
      <c r="CK28" s="97"/>
      <c r="CL28" s="97"/>
      <c r="CM28" s="97"/>
      <c r="CN28" s="97"/>
      <c r="CO28" s="97"/>
    </row>
    <row r="29" spans="1:93" s="37" customFormat="1" ht="66" customHeight="1" x14ac:dyDescent="0.15">
      <c r="A29" s="23"/>
      <c r="B29" s="24"/>
      <c r="C29" s="52"/>
      <c r="D29" s="53"/>
      <c r="E29" s="62"/>
      <c r="F29" s="54"/>
      <c r="G29" s="54"/>
      <c r="H29" s="53"/>
      <c r="I29" s="54"/>
      <c r="J29" s="54"/>
      <c r="K29" s="54"/>
      <c r="L29" s="502"/>
      <c r="M29" s="502"/>
      <c r="N29" s="54"/>
      <c r="O29" s="54"/>
      <c r="P29" s="55"/>
      <c r="Q29" s="54"/>
      <c r="R29" s="56"/>
      <c r="S29" s="56"/>
      <c r="T29" s="169"/>
      <c r="U29" s="101"/>
      <c r="V29" s="267"/>
      <c r="W29" s="269"/>
      <c r="X29" s="267"/>
      <c r="Y29" s="267"/>
      <c r="Z29" s="269"/>
      <c r="AA29" s="445"/>
      <c r="AB29" s="444"/>
      <c r="AC29" s="447"/>
      <c r="AD29" s="267"/>
      <c r="AE29" s="267"/>
      <c r="AF29" s="205" t="s">
        <v>593</v>
      </c>
      <c r="AG29" s="205" t="s">
        <v>594</v>
      </c>
      <c r="AH29" s="100" t="s">
        <v>595</v>
      </c>
      <c r="AI29" s="100"/>
      <c r="AJ29" s="100"/>
      <c r="AK29" s="100"/>
      <c r="AL29" s="100"/>
      <c r="AM29" s="100"/>
      <c r="AN29" s="100"/>
      <c r="AO29" s="100"/>
      <c r="AP29" s="100"/>
      <c r="AQ29" s="100"/>
      <c r="AR29" s="100"/>
      <c r="AS29" s="100"/>
      <c r="AT29" s="100"/>
      <c r="AU29" s="100"/>
      <c r="AV29" s="100"/>
      <c r="AW29" s="100"/>
      <c r="AX29" s="100"/>
      <c r="AY29" s="100"/>
      <c r="AZ29" s="100"/>
      <c r="BA29" s="100"/>
      <c r="BB29" s="100"/>
      <c r="BC29" s="100"/>
      <c r="BD29" s="100"/>
      <c r="BE29" s="100"/>
      <c r="BF29" s="100"/>
      <c r="BG29" s="97"/>
      <c r="BH29" s="97"/>
      <c r="BI29" s="97"/>
      <c r="BJ29" s="97"/>
      <c r="BK29" s="97"/>
      <c r="BL29" s="97"/>
      <c r="BM29" s="97"/>
      <c r="BN29" s="97"/>
      <c r="BO29" s="97"/>
      <c r="BP29" s="97"/>
      <c r="BQ29" s="97"/>
      <c r="BR29" s="97"/>
      <c r="BS29" s="97"/>
      <c r="BT29" s="97"/>
      <c r="BU29" s="97"/>
      <c r="BV29" s="97"/>
      <c r="BW29" s="97"/>
      <c r="BX29" s="97"/>
      <c r="BY29" s="97"/>
      <c r="BZ29" s="97"/>
      <c r="CA29" s="97"/>
      <c r="CB29" s="97"/>
      <c r="CC29" s="97"/>
      <c r="CD29" s="97"/>
      <c r="CE29" s="97"/>
      <c r="CF29" s="97"/>
      <c r="CG29" s="97"/>
      <c r="CH29" s="97"/>
      <c r="CI29" s="97"/>
      <c r="CJ29" s="97"/>
      <c r="CK29" s="97"/>
      <c r="CL29" s="97"/>
      <c r="CM29" s="97"/>
      <c r="CN29" s="97"/>
      <c r="CO29" s="97"/>
    </row>
    <row r="30" spans="1:93" s="37" customFormat="1" ht="16.5" hidden="1" customHeight="1" x14ac:dyDescent="0.15">
      <c r="A30" s="24">
        <v>3</v>
      </c>
      <c r="B30" s="24"/>
      <c r="C30" s="39"/>
      <c r="D30" s="40"/>
      <c r="E30" s="61" t="s">
        <v>150</v>
      </c>
      <c r="F30" s="42"/>
      <c r="G30" s="42"/>
      <c r="H30" s="40"/>
      <c r="I30" s="42"/>
      <c r="J30" s="42"/>
      <c r="K30" s="42"/>
      <c r="L30" s="42"/>
      <c r="M30" s="42"/>
      <c r="N30" s="42"/>
      <c r="O30" s="42"/>
      <c r="P30" s="43"/>
      <c r="Q30" s="42"/>
      <c r="R30" s="44"/>
      <c r="S30" s="44"/>
      <c r="T30" s="43"/>
      <c r="U30" s="101"/>
      <c r="V30" s="267"/>
      <c r="W30" s="269"/>
      <c r="X30" s="267"/>
      <c r="Y30" s="267"/>
      <c r="Z30" s="269"/>
      <c r="AA30" s="445"/>
      <c r="AB30" s="444"/>
      <c r="AC30" s="447"/>
      <c r="AD30" s="267"/>
      <c r="AE30" s="267"/>
      <c r="AF30" s="205"/>
      <c r="AG30" s="205"/>
      <c r="AH30" s="100"/>
      <c r="AI30" s="100"/>
      <c r="AJ30" s="100"/>
      <c r="AK30" s="100"/>
      <c r="AL30" s="100"/>
      <c r="AM30" s="100"/>
      <c r="AN30" s="100"/>
      <c r="AO30" s="100"/>
      <c r="AP30" s="100"/>
      <c r="AQ30" s="100"/>
      <c r="AR30" s="100"/>
      <c r="AS30" s="100"/>
      <c r="AT30" s="100"/>
      <c r="AU30" s="100"/>
      <c r="AV30" s="100"/>
      <c r="AW30" s="100"/>
      <c r="AX30" s="100"/>
      <c r="AY30" s="100"/>
      <c r="AZ30" s="100"/>
      <c r="BA30" s="100"/>
      <c r="BB30" s="100"/>
      <c r="BC30" s="100"/>
      <c r="BD30" s="100"/>
      <c r="BE30" s="100"/>
      <c r="BF30" s="100"/>
      <c r="BG30" s="97"/>
      <c r="BH30" s="97"/>
      <c r="BI30" s="97"/>
      <c r="BJ30" s="97"/>
      <c r="BK30" s="97"/>
      <c r="BL30" s="97"/>
      <c r="BM30" s="97"/>
      <c r="BN30" s="97"/>
      <c r="BO30" s="97"/>
      <c r="BP30" s="97"/>
      <c r="BQ30" s="97"/>
      <c r="BR30" s="97"/>
      <c r="BS30" s="97"/>
      <c r="BT30" s="97"/>
      <c r="BU30" s="97"/>
      <c r="BV30" s="97"/>
      <c r="BW30" s="97"/>
      <c r="BX30" s="97"/>
      <c r="BY30" s="97"/>
      <c r="BZ30" s="97"/>
      <c r="CA30" s="97"/>
      <c r="CB30" s="97"/>
      <c r="CC30" s="97"/>
      <c r="CD30" s="97"/>
      <c r="CE30" s="97"/>
      <c r="CF30" s="97"/>
      <c r="CG30" s="97"/>
      <c r="CH30" s="97"/>
      <c r="CI30" s="97"/>
      <c r="CJ30" s="97"/>
      <c r="CK30" s="97"/>
      <c r="CL30" s="97"/>
      <c r="CM30" s="97"/>
    </row>
    <row r="31" spans="1:93" s="37" customFormat="1" ht="16.5" hidden="1" customHeight="1" x14ac:dyDescent="0.15">
      <c r="A31" s="45" t="s">
        <v>575</v>
      </c>
      <c r="B31" s="59" t="s">
        <v>596</v>
      </c>
      <c r="C31" s="46" t="s">
        <v>437</v>
      </c>
      <c r="D31" s="47"/>
      <c r="E31" s="167"/>
      <c r="F31" s="37" t="str">
        <f>IF(E31="","",MATCH(E31,AF31:BB31,0))</f>
        <v/>
      </c>
      <c r="H31" s="47"/>
      <c r="P31" s="51"/>
      <c r="R31" s="50" t="str">
        <f>IF(F31="","",INDEX(AF32:BB32,1,F31))</f>
        <v/>
      </c>
      <c r="S31" s="26" t="str">
        <f>IF(R31="","",IF(R31="無記号","",R31))</f>
        <v/>
      </c>
      <c r="T31" s="168"/>
      <c r="U31" s="101"/>
      <c r="V31" s="267"/>
      <c r="W31" s="269"/>
      <c r="X31" s="267"/>
      <c r="Y31" s="267"/>
      <c r="Z31" s="267"/>
      <c r="AA31" s="445"/>
      <c r="AB31" s="444"/>
      <c r="AC31" s="267"/>
      <c r="AD31" s="267"/>
      <c r="AE31" s="267"/>
      <c r="AF31" s="100" t="s">
        <v>597</v>
      </c>
      <c r="AG31" s="100" t="s">
        <v>438</v>
      </c>
      <c r="AH31" s="100" t="s">
        <v>119</v>
      </c>
      <c r="AI31" s="100" t="s">
        <v>120</v>
      </c>
      <c r="AJ31" s="100" t="s">
        <v>121</v>
      </c>
      <c r="AK31" s="100" t="s">
        <v>122</v>
      </c>
      <c r="AL31" s="100" t="s">
        <v>123</v>
      </c>
      <c r="AM31" s="100" t="s">
        <v>124</v>
      </c>
      <c r="AN31" s="100" t="s">
        <v>125</v>
      </c>
      <c r="AO31" s="100"/>
      <c r="AP31" s="100"/>
      <c r="AQ31" s="100"/>
      <c r="AR31" s="100"/>
      <c r="AS31" s="100"/>
      <c r="AT31" s="100"/>
      <c r="AU31" s="100"/>
      <c r="AV31" s="100"/>
      <c r="AW31" s="100"/>
      <c r="AX31" s="100"/>
      <c r="AY31" s="100"/>
      <c r="AZ31" s="100"/>
      <c r="BA31" s="100"/>
      <c r="BB31" s="100"/>
      <c r="BC31" s="100"/>
      <c r="BD31" s="100"/>
      <c r="BE31" s="100"/>
      <c r="BF31" s="100"/>
      <c r="BG31" s="97"/>
      <c r="BH31" s="97"/>
      <c r="BI31" s="97"/>
      <c r="BJ31" s="97"/>
      <c r="BK31" s="97"/>
      <c r="BL31" s="97"/>
      <c r="BM31" s="97"/>
      <c r="BN31" s="97"/>
      <c r="BO31" s="97"/>
      <c r="BP31" s="97"/>
      <c r="BQ31" s="97"/>
      <c r="BR31" s="97"/>
      <c r="BS31" s="97"/>
      <c r="BT31" s="97"/>
      <c r="BU31" s="97"/>
      <c r="BV31" s="97"/>
      <c r="BW31" s="97"/>
      <c r="BX31" s="97"/>
      <c r="BY31" s="97"/>
      <c r="BZ31" s="97"/>
      <c r="CA31" s="97"/>
      <c r="CB31" s="97"/>
      <c r="CC31" s="97"/>
      <c r="CD31" s="97"/>
      <c r="CE31" s="97"/>
      <c r="CF31" s="97"/>
      <c r="CG31" s="97"/>
      <c r="CH31" s="97"/>
      <c r="CI31" s="97"/>
      <c r="CJ31" s="97"/>
      <c r="CK31" s="97"/>
      <c r="CL31" s="97"/>
      <c r="CM31" s="97"/>
    </row>
    <row r="32" spans="1:93" s="37" customFormat="1" ht="37.5" hidden="1" customHeight="1" x14ac:dyDescent="0.15">
      <c r="A32" s="24"/>
      <c r="B32" s="24"/>
      <c r="C32" s="52"/>
      <c r="D32" s="53"/>
      <c r="E32" s="170" t="str">
        <f>IF(AND(R28="0",S31&lt;&gt;""),$AA$32,"")</f>
        <v/>
      </c>
      <c r="F32" s="54"/>
      <c r="G32" s="54"/>
      <c r="H32" s="53"/>
      <c r="I32" s="54"/>
      <c r="J32" s="54"/>
      <c r="K32" s="54"/>
      <c r="L32" s="54"/>
      <c r="M32" s="54"/>
      <c r="N32" s="54"/>
      <c r="O32" s="54"/>
      <c r="P32" s="55"/>
      <c r="Q32" s="54"/>
      <c r="R32" s="56"/>
      <c r="S32" s="56"/>
      <c r="T32" s="169"/>
      <c r="U32" s="101"/>
      <c r="V32" s="269"/>
      <c r="W32" s="269"/>
      <c r="X32" s="267"/>
      <c r="Y32" s="267"/>
      <c r="Z32" s="267"/>
      <c r="AA32" s="448" t="s">
        <v>439</v>
      </c>
      <c r="AB32" s="444"/>
      <c r="AC32" s="267"/>
      <c r="AD32" s="267"/>
      <c r="AE32" s="267"/>
      <c r="AF32" s="100" t="s">
        <v>149</v>
      </c>
      <c r="AG32" s="100">
        <v>1</v>
      </c>
      <c r="AH32" s="100">
        <v>2</v>
      </c>
      <c r="AI32" s="100">
        <v>3</v>
      </c>
      <c r="AJ32" s="100">
        <v>4</v>
      </c>
      <c r="AK32" s="100">
        <v>5</v>
      </c>
      <c r="AL32" s="100">
        <v>6</v>
      </c>
      <c r="AM32" s="100">
        <v>7</v>
      </c>
      <c r="AN32" s="100">
        <v>8</v>
      </c>
      <c r="AO32" s="100"/>
      <c r="AP32" s="100"/>
      <c r="AQ32" s="100"/>
      <c r="AR32" s="100"/>
      <c r="AS32" s="100"/>
      <c r="AT32" s="100"/>
      <c r="AU32" s="100"/>
      <c r="AV32" s="100"/>
      <c r="AW32" s="100"/>
      <c r="AX32" s="100"/>
      <c r="AY32" s="100"/>
      <c r="AZ32" s="100"/>
      <c r="BA32" s="100"/>
      <c r="BB32" s="100"/>
      <c r="BC32" s="100"/>
      <c r="BD32" s="100"/>
      <c r="BE32" s="100"/>
      <c r="BF32" s="100"/>
      <c r="BG32" s="97"/>
      <c r="BH32" s="97"/>
      <c r="BI32" s="97"/>
      <c r="BJ32" s="97"/>
      <c r="BK32" s="97"/>
      <c r="BL32" s="97"/>
      <c r="BM32" s="97"/>
      <c r="BN32" s="97"/>
      <c r="BO32" s="97"/>
      <c r="BP32" s="97"/>
      <c r="BQ32" s="97"/>
      <c r="BR32" s="97"/>
      <c r="BS32" s="97"/>
      <c r="BT32" s="97"/>
      <c r="BU32" s="97"/>
      <c r="BV32" s="97"/>
      <c r="BW32" s="97"/>
      <c r="BX32" s="97"/>
      <c r="BY32" s="97"/>
      <c r="BZ32" s="97"/>
      <c r="CA32" s="97"/>
      <c r="CB32" s="97"/>
      <c r="CC32" s="97"/>
      <c r="CD32" s="97"/>
      <c r="CE32" s="97"/>
      <c r="CF32" s="97"/>
      <c r="CG32" s="97"/>
      <c r="CH32" s="97"/>
      <c r="CI32" s="97"/>
      <c r="CJ32" s="97"/>
      <c r="CK32" s="97"/>
      <c r="CL32" s="97"/>
      <c r="CM32" s="97"/>
    </row>
    <row r="33" spans="1:93" s="37" customFormat="1" ht="16.5" hidden="1" customHeight="1" x14ac:dyDescent="0.15">
      <c r="A33" s="24">
        <v>4</v>
      </c>
      <c r="B33" s="24"/>
      <c r="C33" s="39"/>
      <c r="D33" s="40"/>
      <c r="E33" s="61" t="s">
        <v>150</v>
      </c>
      <c r="F33" s="42"/>
      <c r="G33" s="42"/>
      <c r="H33" s="40"/>
      <c r="I33" s="42"/>
      <c r="J33" s="42"/>
      <c r="K33" s="42"/>
      <c r="L33" s="42"/>
      <c r="M33" s="42"/>
      <c r="N33" s="42"/>
      <c r="O33" s="42"/>
      <c r="P33" s="43"/>
      <c r="Q33" s="42"/>
      <c r="R33" s="44"/>
      <c r="S33" s="44"/>
      <c r="T33" s="43"/>
      <c r="U33" s="101"/>
      <c r="V33" s="269"/>
      <c r="W33" s="269"/>
      <c r="X33" s="267"/>
      <c r="Y33" s="267"/>
      <c r="Z33" s="267"/>
      <c r="AA33" s="445"/>
      <c r="AB33" s="444"/>
      <c r="AC33" s="267"/>
      <c r="AD33" s="267"/>
      <c r="AE33" s="267"/>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0"/>
      <c r="BC33" s="100"/>
      <c r="BD33" s="100"/>
      <c r="BE33" s="100"/>
      <c r="BF33" s="100"/>
      <c r="BG33" s="97"/>
      <c r="BH33" s="97"/>
      <c r="BI33" s="97"/>
      <c r="BJ33" s="97"/>
      <c r="BK33" s="97"/>
      <c r="BL33" s="97"/>
      <c r="BM33" s="97"/>
      <c r="BN33" s="97"/>
      <c r="BO33" s="97"/>
      <c r="BP33" s="97"/>
      <c r="BQ33" s="97"/>
      <c r="BR33" s="97"/>
      <c r="BS33" s="97"/>
      <c r="BT33" s="97"/>
      <c r="BU33" s="97"/>
      <c r="BV33" s="97"/>
      <c r="BW33" s="97"/>
      <c r="BX33" s="97"/>
      <c r="BY33" s="97"/>
      <c r="BZ33" s="97"/>
      <c r="CA33" s="97"/>
      <c r="CB33" s="97"/>
      <c r="CC33" s="97"/>
      <c r="CD33" s="97"/>
      <c r="CE33" s="97"/>
      <c r="CF33" s="97"/>
      <c r="CG33" s="97"/>
      <c r="CH33" s="97"/>
      <c r="CI33" s="97"/>
      <c r="CJ33" s="97"/>
      <c r="CK33" s="97"/>
      <c r="CL33" s="97"/>
      <c r="CM33" s="97"/>
    </row>
    <row r="34" spans="1:93" s="37" customFormat="1" ht="16.5" hidden="1" customHeight="1" x14ac:dyDescent="0.15">
      <c r="A34" s="45" t="s">
        <v>575</v>
      </c>
      <c r="B34" s="59" t="s">
        <v>598</v>
      </c>
      <c r="C34" s="46" t="s">
        <v>440</v>
      </c>
      <c r="D34" s="47"/>
      <c r="E34" s="167"/>
      <c r="F34" s="37" t="str">
        <f>IF(E34="","",MATCH(E34,AF34:BB34,0))</f>
        <v/>
      </c>
      <c r="H34" s="47"/>
      <c r="P34" s="51"/>
      <c r="R34" s="50" t="str">
        <f>IF(F34="","",INDEX(AF35:BB35,1,F34))</f>
        <v/>
      </c>
      <c r="S34" s="26" t="str">
        <f>IF(R34="","",IF(R34="無記号","",R34))</f>
        <v/>
      </c>
      <c r="T34" s="168"/>
      <c r="U34" s="101"/>
      <c r="V34" s="269"/>
      <c r="W34" s="269"/>
      <c r="X34" s="267"/>
      <c r="Y34" s="269"/>
      <c r="Z34" s="269"/>
      <c r="AA34" s="445"/>
      <c r="AB34" s="444"/>
      <c r="AC34" s="267"/>
      <c r="AD34" s="267"/>
      <c r="AE34" s="267"/>
      <c r="AF34" s="100" t="s">
        <v>441</v>
      </c>
      <c r="AG34" s="100" t="s">
        <v>442</v>
      </c>
      <c r="AH34" s="100" t="s">
        <v>443</v>
      </c>
      <c r="AI34" s="100" t="s">
        <v>444</v>
      </c>
      <c r="AJ34" s="100" t="s">
        <v>445</v>
      </c>
      <c r="AK34" s="100" t="s">
        <v>446</v>
      </c>
      <c r="AL34" s="100" t="s">
        <v>447</v>
      </c>
      <c r="AM34" s="100"/>
      <c r="AN34" s="100"/>
      <c r="AO34" s="100"/>
      <c r="AP34" s="100"/>
      <c r="AQ34" s="100"/>
      <c r="AR34" s="100"/>
      <c r="AS34" s="100"/>
      <c r="AT34" s="100"/>
      <c r="AU34" s="100"/>
      <c r="AV34" s="100"/>
      <c r="AW34" s="100"/>
      <c r="AX34" s="100"/>
      <c r="AY34" s="100"/>
      <c r="AZ34" s="100"/>
      <c r="BA34" s="100"/>
      <c r="BB34" s="100"/>
      <c r="BC34" s="100"/>
      <c r="BD34" s="100"/>
      <c r="BE34" s="100"/>
      <c r="BF34" s="100"/>
      <c r="BG34" s="97"/>
      <c r="BH34" s="97"/>
      <c r="BI34" s="97"/>
      <c r="BJ34" s="97"/>
      <c r="BK34" s="97"/>
      <c r="BL34" s="97"/>
      <c r="BM34" s="97"/>
      <c r="BN34" s="97"/>
      <c r="BO34" s="97"/>
      <c r="BP34" s="97"/>
      <c r="BQ34" s="97"/>
      <c r="BR34" s="97"/>
      <c r="BS34" s="97"/>
      <c r="BT34" s="97"/>
      <c r="BU34" s="97"/>
      <c r="BV34" s="97"/>
      <c r="BW34" s="97"/>
      <c r="BX34" s="97"/>
      <c r="BY34" s="97"/>
      <c r="BZ34" s="97"/>
      <c r="CA34" s="97"/>
      <c r="CB34" s="97"/>
      <c r="CC34" s="97"/>
      <c r="CD34" s="97"/>
      <c r="CE34" s="97"/>
      <c r="CF34" s="97"/>
      <c r="CG34" s="97"/>
      <c r="CH34" s="97"/>
      <c r="CI34" s="97"/>
      <c r="CJ34" s="97"/>
      <c r="CK34" s="97"/>
      <c r="CL34" s="97"/>
      <c r="CM34" s="97"/>
    </row>
    <row r="35" spans="1:93" s="37" customFormat="1" ht="40.5" hidden="1" customHeight="1" x14ac:dyDescent="0.15">
      <c r="A35" s="23"/>
      <c r="B35" s="24"/>
      <c r="C35" s="52"/>
      <c r="D35" s="53"/>
      <c r="E35" s="170" t="str">
        <f>IF(E34="","",IF(E32&lt;&gt;"","",IF(AND(S31="",S34&lt;&gt;""),$AA$35,IF(AND(S31&lt;&gt;"",S34=""),$AB$35,""))))</f>
        <v/>
      </c>
      <c r="F35" s="54"/>
      <c r="G35" s="54"/>
      <c r="H35" s="53"/>
      <c r="I35" s="54"/>
      <c r="J35" s="54"/>
      <c r="K35" s="54"/>
      <c r="L35" s="54"/>
      <c r="M35" s="54"/>
      <c r="N35" s="54"/>
      <c r="O35" s="54"/>
      <c r="P35" s="55"/>
      <c r="Q35" s="54"/>
      <c r="R35" s="56"/>
      <c r="S35" s="56"/>
      <c r="T35" s="169"/>
      <c r="U35" s="101"/>
      <c r="V35" s="269"/>
      <c r="W35" s="269"/>
      <c r="X35" s="267"/>
      <c r="Y35" s="269"/>
      <c r="Z35" s="269"/>
      <c r="AA35" s="448" t="s">
        <v>532</v>
      </c>
      <c r="AB35" s="448" t="s">
        <v>456</v>
      </c>
      <c r="AC35" s="267"/>
      <c r="AD35" s="267"/>
      <c r="AE35" s="267"/>
      <c r="AF35" s="100" t="s">
        <v>149</v>
      </c>
      <c r="AG35" s="100" t="s">
        <v>576</v>
      </c>
      <c r="AH35" s="100" t="s">
        <v>579</v>
      </c>
      <c r="AI35" s="100" t="s">
        <v>582</v>
      </c>
      <c r="AJ35" s="100" t="s">
        <v>584</v>
      </c>
      <c r="AK35" s="100" t="s">
        <v>586</v>
      </c>
      <c r="AL35" s="100" t="s">
        <v>589</v>
      </c>
      <c r="AM35" s="100"/>
      <c r="AN35" s="100"/>
      <c r="AO35" s="100"/>
      <c r="AP35" s="100"/>
      <c r="AQ35" s="100"/>
      <c r="AR35" s="100"/>
      <c r="AS35" s="100"/>
      <c r="AT35" s="100"/>
      <c r="AU35" s="100"/>
      <c r="AV35" s="100"/>
      <c r="AW35" s="100"/>
      <c r="AX35" s="100"/>
      <c r="AY35" s="100"/>
      <c r="AZ35" s="100"/>
      <c r="BA35" s="100"/>
      <c r="BB35" s="100"/>
      <c r="BC35" s="100"/>
      <c r="BD35" s="100"/>
      <c r="BE35" s="100"/>
      <c r="BF35" s="100"/>
      <c r="BG35" s="97"/>
      <c r="BH35" s="97"/>
      <c r="BI35" s="97"/>
      <c r="BJ35" s="97"/>
      <c r="BK35" s="97"/>
      <c r="BL35" s="97"/>
      <c r="BM35" s="97"/>
      <c r="BN35" s="97"/>
      <c r="BO35" s="97"/>
      <c r="BP35" s="97"/>
      <c r="BQ35" s="97"/>
      <c r="BR35" s="97"/>
      <c r="BS35" s="97"/>
      <c r="BT35" s="97"/>
      <c r="BU35" s="97"/>
      <c r="BV35" s="97"/>
      <c r="BW35" s="97"/>
      <c r="BX35" s="97"/>
      <c r="BY35" s="97"/>
      <c r="BZ35" s="97"/>
      <c r="CA35" s="97"/>
      <c r="CB35" s="97"/>
      <c r="CC35" s="97"/>
      <c r="CD35" s="97"/>
      <c r="CE35" s="97"/>
      <c r="CF35" s="97"/>
      <c r="CG35" s="97"/>
      <c r="CH35" s="97"/>
      <c r="CI35" s="97"/>
      <c r="CJ35" s="97"/>
      <c r="CK35" s="97"/>
      <c r="CL35" s="97"/>
      <c r="CM35" s="97"/>
    </row>
    <row r="36" spans="1:93" s="37" customFormat="1" ht="16.5" hidden="1" customHeight="1" x14ac:dyDescent="0.15">
      <c r="A36" s="23"/>
      <c r="B36" s="24"/>
      <c r="C36" s="38"/>
      <c r="E36" s="58"/>
      <c r="R36" s="26"/>
      <c r="S36" s="26"/>
      <c r="T36" s="239"/>
      <c r="U36" s="101"/>
      <c r="V36" s="269"/>
      <c r="W36" s="269"/>
      <c r="X36" s="267"/>
      <c r="Y36" s="269"/>
      <c r="Z36" s="269"/>
      <c r="AA36" s="445"/>
      <c r="AB36" s="444"/>
      <c r="AC36" s="267"/>
      <c r="AD36" s="267"/>
      <c r="AE36" s="267"/>
      <c r="AF36" s="100"/>
      <c r="AG36" s="100"/>
      <c r="AH36" s="100"/>
      <c r="AI36" s="100"/>
      <c r="AJ36" s="100"/>
      <c r="AK36" s="100"/>
      <c r="AL36" s="100"/>
      <c r="AM36" s="100"/>
      <c r="AN36" s="100"/>
      <c r="AO36" s="100"/>
      <c r="AP36" s="100"/>
      <c r="AQ36" s="100"/>
      <c r="AR36" s="100"/>
      <c r="AS36" s="100"/>
      <c r="AT36" s="100"/>
      <c r="AU36" s="100"/>
      <c r="AV36" s="100"/>
      <c r="AW36" s="100"/>
      <c r="AX36" s="100"/>
      <c r="AY36" s="100"/>
      <c r="AZ36" s="100"/>
      <c r="BA36" s="100"/>
      <c r="BB36" s="100"/>
      <c r="BC36" s="100"/>
      <c r="BD36" s="100"/>
      <c r="BE36" s="100"/>
      <c r="BF36" s="100"/>
      <c r="BG36" s="97"/>
      <c r="BH36" s="97"/>
      <c r="BI36" s="97"/>
      <c r="BJ36" s="97"/>
      <c r="BK36" s="97"/>
      <c r="BL36" s="97"/>
      <c r="BM36" s="97"/>
      <c r="BN36" s="97"/>
      <c r="BO36" s="97"/>
      <c r="BP36" s="97"/>
      <c r="BQ36" s="97"/>
      <c r="BR36" s="97"/>
      <c r="BS36" s="97"/>
      <c r="BT36" s="97"/>
      <c r="BU36" s="97"/>
      <c r="BV36" s="97"/>
      <c r="BW36" s="97"/>
      <c r="BX36" s="97"/>
      <c r="BY36" s="97"/>
      <c r="BZ36" s="97"/>
      <c r="CA36" s="97"/>
      <c r="CB36" s="97"/>
      <c r="CC36" s="97"/>
      <c r="CD36" s="97"/>
      <c r="CE36" s="97"/>
      <c r="CF36" s="97"/>
      <c r="CG36" s="97"/>
      <c r="CH36" s="97"/>
      <c r="CI36" s="97"/>
      <c r="CJ36" s="97"/>
      <c r="CK36" s="97"/>
      <c r="CL36" s="97"/>
      <c r="CM36" s="97"/>
    </row>
    <row r="37" spans="1:93" s="37" customFormat="1" ht="16.5" hidden="1" customHeight="1" x14ac:dyDescent="0.15">
      <c r="A37" s="23"/>
      <c r="B37" s="24"/>
      <c r="C37" s="38"/>
      <c r="E37" s="58"/>
      <c r="R37" s="26" t="s">
        <v>167</v>
      </c>
      <c r="S37" s="26" t="str">
        <f>IF(R37="","",IF(R37="無記号","",R37))</f>
        <v>-</v>
      </c>
      <c r="T37" s="239"/>
      <c r="U37" s="101"/>
      <c r="V37" s="269"/>
      <c r="W37" s="269"/>
      <c r="X37" s="267"/>
      <c r="Y37" s="269"/>
      <c r="Z37" s="269"/>
      <c r="AA37" s="445"/>
      <c r="AB37" s="444"/>
      <c r="AC37" s="267"/>
      <c r="AD37" s="267"/>
      <c r="AE37" s="267"/>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97"/>
      <c r="BH37" s="97"/>
      <c r="BI37" s="97"/>
      <c r="BJ37" s="97"/>
      <c r="BK37" s="97"/>
      <c r="BL37" s="97"/>
      <c r="BM37" s="97"/>
      <c r="BN37" s="97"/>
      <c r="BO37" s="97"/>
      <c r="BP37" s="97"/>
      <c r="BQ37" s="97"/>
      <c r="BR37" s="97"/>
      <c r="BS37" s="97"/>
      <c r="BT37" s="97"/>
      <c r="BU37" s="97"/>
      <c r="BV37" s="97"/>
      <c r="BW37" s="97"/>
      <c r="BX37" s="97"/>
      <c r="BY37" s="97"/>
      <c r="BZ37" s="97"/>
      <c r="CA37" s="97"/>
      <c r="CB37" s="97"/>
      <c r="CC37" s="97"/>
      <c r="CD37" s="97"/>
      <c r="CE37" s="97"/>
      <c r="CF37" s="97"/>
      <c r="CG37" s="97"/>
      <c r="CH37" s="97"/>
      <c r="CI37" s="97"/>
      <c r="CJ37" s="97"/>
      <c r="CK37" s="97"/>
      <c r="CL37" s="97"/>
      <c r="CM37" s="97"/>
    </row>
    <row r="38" spans="1:93" s="37" customFormat="1" ht="16.5" hidden="1" customHeight="1" x14ac:dyDescent="0.15">
      <c r="A38" s="23"/>
      <c r="B38" s="24"/>
      <c r="C38" s="38"/>
      <c r="E38" s="58"/>
      <c r="R38" s="26"/>
      <c r="S38" s="26"/>
      <c r="T38" s="239"/>
      <c r="U38" s="101"/>
      <c r="V38" s="269"/>
      <c r="W38" s="269"/>
      <c r="X38" s="267"/>
      <c r="Y38" s="269"/>
      <c r="Z38" s="269"/>
      <c r="AA38" s="445"/>
      <c r="AB38" s="444"/>
      <c r="AC38" s="267"/>
      <c r="AD38" s="267"/>
      <c r="AE38" s="267"/>
      <c r="AF38" s="100"/>
      <c r="AG38" s="100"/>
      <c r="AH38" s="100"/>
      <c r="AI38" s="100"/>
      <c r="AJ38" s="100"/>
      <c r="AK38" s="100"/>
      <c r="AL38" s="100"/>
      <c r="AM38" s="100"/>
      <c r="AN38" s="100"/>
      <c r="AO38" s="100"/>
      <c r="AP38" s="100"/>
      <c r="AQ38" s="100"/>
      <c r="AR38" s="100"/>
      <c r="AS38" s="100"/>
      <c r="AT38" s="100"/>
      <c r="AU38" s="100"/>
      <c r="AV38" s="100"/>
      <c r="AW38" s="100"/>
      <c r="AX38" s="100"/>
      <c r="AY38" s="100"/>
      <c r="AZ38" s="100"/>
      <c r="BA38" s="100"/>
      <c r="BB38" s="100"/>
      <c r="BC38" s="100"/>
      <c r="BD38" s="100"/>
      <c r="BE38" s="100"/>
      <c r="BF38" s="100"/>
      <c r="BG38" s="97"/>
      <c r="BH38" s="97"/>
      <c r="BI38" s="97"/>
      <c r="BJ38" s="97"/>
      <c r="BK38" s="97"/>
      <c r="BL38" s="97"/>
      <c r="BM38" s="97"/>
      <c r="BN38" s="97"/>
      <c r="BO38" s="97"/>
      <c r="BP38" s="97"/>
      <c r="BQ38" s="97"/>
      <c r="BR38" s="97"/>
      <c r="BS38" s="97"/>
      <c r="BT38" s="97"/>
      <c r="BU38" s="97"/>
      <c r="BV38" s="97"/>
      <c r="BW38" s="97"/>
      <c r="BX38" s="97"/>
      <c r="BY38" s="97"/>
      <c r="BZ38" s="97"/>
      <c r="CA38" s="97"/>
      <c r="CB38" s="97"/>
      <c r="CC38" s="97"/>
      <c r="CD38" s="97"/>
      <c r="CE38" s="97"/>
      <c r="CF38" s="97"/>
      <c r="CG38" s="97"/>
      <c r="CH38" s="97"/>
      <c r="CI38" s="97"/>
      <c r="CJ38" s="97"/>
      <c r="CK38" s="97"/>
      <c r="CL38" s="97"/>
      <c r="CM38" s="97"/>
    </row>
    <row r="39" spans="1:93" s="37" customFormat="1" ht="16.5" hidden="1" customHeight="1" x14ac:dyDescent="0.15">
      <c r="A39" s="23"/>
      <c r="B39" s="24"/>
      <c r="C39" s="38"/>
      <c r="E39" s="58"/>
      <c r="R39" s="26"/>
      <c r="S39" s="26"/>
      <c r="T39" s="239"/>
      <c r="U39" s="101"/>
      <c r="V39" s="269"/>
      <c r="W39" s="269"/>
      <c r="X39" s="267"/>
      <c r="Y39" s="269"/>
      <c r="Z39" s="269"/>
      <c r="AA39" s="445"/>
      <c r="AB39" s="444"/>
      <c r="AC39" s="267"/>
      <c r="AD39" s="267"/>
      <c r="AE39" s="267"/>
      <c r="AF39" s="100"/>
      <c r="AG39" s="100"/>
      <c r="AH39" s="100"/>
      <c r="AI39" s="100"/>
      <c r="AJ39" s="100"/>
      <c r="AK39" s="100"/>
      <c r="AL39" s="100"/>
      <c r="AM39" s="100"/>
      <c r="AN39" s="100"/>
      <c r="AO39" s="100"/>
      <c r="AP39" s="100"/>
      <c r="AQ39" s="100"/>
      <c r="AR39" s="100"/>
      <c r="AS39" s="100"/>
      <c r="AT39" s="100"/>
      <c r="AU39" s="100"/>
      <c r="AV39" s="100"/>
      <c r="AW39" s="100"/>
      <c r="AX39" s="100"/>
      <c r="AY39" s="100"/>
      <c r="AZ39" s="100"/>
      <c r="BA39" s="100"/>
      <c r="BB39" s="100"/>
      <c r="BC39" s="100"/>
      <c r="BD39" s="100"/>
      <c r="BE39" s="100"/>
      <c r="BF39" s="100"/>
      <c r="BG39" s="97"/>
      <c r="BH39" s="97"/>
      <c r="BI39" s="97"/>
      <c r="BJ39" s="97"/>
      <c r="BK39" s="97"/>
      <c r="BL39" s="97"/>
      <c r="BM39" s="97"/>
      <c r="BN39" s="97"/>
      <c r="BO39" s="97"/>
      <c r="BP39" s="97"/>
      <c r="BQ39" s="97"/>
      <c r="BR39" s="97"/>
      <c r="BS39" s="97"/>
      <c r="BT39" s="97"/>
      <c r="BU39" s="97"/>
      <c r="BV39" s="97"/>
      <c r="BW39" s="97"/>
      <c r="BX39" s="97"/>
      <c r="BY39" s="97"/>
      <c r="BZ39" s="97"/>
      <c r="CA39" s="97"/>
      <c r="CB39" s="97"/>
      <c r="CC39" s="97"/>
      <c r="CD39" s="97"/>
      <c r="CE39" s="97"/>
      <c r="CF39" s="97"/>
      <c r="CG39" s="97"/>
      <c r="CH39" s="97"/>
      <c r="CI39" s="97"/>
      <c r="CJ39" s="97"/>
      <c r="CK39" s="97"/>
      <c r="CL39" s="97"/>
      <c r="CM39" s="97"/>
    </row>
    <row r="40" spans="1:93" s="37" customFormat="1" ht="16.5" hidden="1" customHeight="1" x14ac:dyDescent="0.15">
      <c r="A40" s="23"/>
      <c r="B40" s="59" t="s">
        <v>599</v>
      </c>
      <c r="C40" s="38" t="s">
        <v>51</v>
      </c>
      <c r="E40" s="58"/>
      <c r="R40" s="26"/>
      <c r="S40" s="26" t="str">
        <f>IF(R40="","",IF(R40="無記号","",R40))</f>
        <v/>
      </c>
      <c r="T40" s="239"/>
      <c r="U40" s="101"/>
      <c r="V40" s="269"/>
      <c r="W40" s="269"/>
      <c r="X40" s="267"/>
      <c r="Y40" s="269"/>
      <c r="Z40" s="269"/>
      <c r="AA40" s="445"/>
      <c r="AB40" s="444"/>
      <c r="AC40" s="267"/>
      <c r="AD40" s="267"/>
      <c r="AE40" s="267"/>
      <c r="AF40" s="100"/>
      <c r="AG40" s="100"/>
      <c r="AH40" s="100"/>
      <c r="AI40" s="100"/>
      <c r="AJ40" s="100"/>
      <c r="AK40" s="100"/>
      <c r="AL40" s="100"/>
      <c r="AM40" s="100"/>
      <c r="AN40" s="100"/>
      <c r="AO40" s="100"/>
      <c r="AP40" s="100"/>
      <c r="AQ40" s="100"/>
      <c r="AR40" s="100"/>
      <c r="AS40" s="100"/>
      <c r="AT40" s="100"/>
      <c r="AU40" s="100"/>
      <c r="AV40" s="100"/>
      <c r="AW40" s="100"/>
      <c r="AX40" s="100"/>
      <c r="AY40" s="100"/>
      <c r="AZ40" s="100"/>
      <c r="BA40" s="100"/>
      <c r="BB40" s="100"/>
      <c r="BC40" s="100"/>
      <c r="BD40" s="100"/>
      <c r="BE40" s="100"/>
      <c r="BF40" s="100"/>
      <c r="BG40" s="97"/>
      <c r="BH40" s="97"/>
      <c r="BI40" s="97"/>
      <c r="BJ40" s="97"/>
      <c r="BK40" s="97"/>
      <c r="BL40" s="97"/>
      <c r="BM40" s="97"/>
      <c r="BN40" s="97"/>
      <c r="BO40" s="97"/>
      <c r="BP40" s="97"/>
      <c r="BQ40" s="97"/>
      <c r="BR40" s="97"/>
      <c r="BS40" s="97"/>
      <c r="BT40" s="97"/>
      <c r="BU40" s="97"/>
      <c r="BV40" s="97"/>
      <c r="BW40" s="97"/>
      <c r="BX40" s="97"/>
      <c r="BY40" s="97"/>
      <c r="BZ40" s="97"/>
      <c r="CA40" s="97"/>
      <c r="CB40" s="97"/>
      <c r="CC40" s="97"/>
      <c r="CD40" s="97"/>
      <c r="CE40" s="97"/>
      <c r="CF40" s="97"/>
      <c r="CG40" s="97"/>
      <c r="CH40" s="97"/>
      <c r="CI40" s="97"/>
      <c r="CJ40" s="97"/>
      <c r="CK40" s="97"/>
      <c r="CL40" s="97"/>
      <c r="CM40" s="97"/>
    </row>
    <row r="41" spans="1:93" s="37" customFormat="1" ht="16.5" hidden="1" customHeight="1" x14ac:dyDescent="0.15">
      <c r="A41" s="23"/>
      <c r="B41" s="24"/>
      <c r="C41" s="38"/>
      <c r="R41" s="26"/>
      <c r="S41" s="26"/>
      <c r="T41" s="239"/>
      <c r="U41" s="101"/>
      <c r="V41" s="269"/>
      <c r="W41" s="269"/>
      <c r="X41" s="267"/>
      <c r="Y41" s="269"/>
      <c r="Z41" s="269"/>
      <c r="AA41" s="445"/>
      <c r="AB41" s="444"/>
      <c r="AC41" s="267"/>
      <c r="AD41" s="267"/>
      <c r="AE41" s="267"/>
      <c r="AF41" s="100"/>
      <c r="AG41" s="100"/>
      <c r="AH41" s="100"/>
      <c r="AI41" s="100"/>
      <c r="AJ41" s="100"/>
      <c r="AK41" s="100"/>
      <c r="AL41" s="100"/>
      <c r="AM41" s="100"/>
      <c r="AN41" s="100"/>
      <c r="AO41" s="100"/>
      <c r="AP41" s="100"/>
      <c r="AQ41" s="100"/>
      <c r="AR41" s="100"/>
      <c r="AS41" s="100"/>
      <c r="AT41" s="100"/>
      <c r="AU41" s="100"/>
      <c r="AV41" s="100"/>
      <c r="AW41" s="100"/>
      <c r="AX41" s="100"/>
      <c r="AY41" s="100"/>
      <c r="AZ41" s="100"/>
      <c r="BA41" s="100"/>
      <c r="BB41" s="100"/>
      <c r="BC41" s="100"/>
      <c r="BD41" s="100"/>
      <c r="BE41" s="100"/>
      <c r="BF41" s="100"/>
      <c r="BG41" s="97"/>
      <c r="BH41" s="97"/>
      <c r="BI41" s="97"/>
      <c r="BJ41" s="97"/>
      <c r="BK41" s="97"/>
      <c r="BL41" s="97"/>
      <c r="BM41" s="97"/>
      <c r="BN41" s="97"/>
      <c r="BO41" s="97"/>
      <c r="BP41" s="97"/>
      <c r="BQ41" s="97"/>
      <c r="BR41" s="97"/>
      <c r="BS41" s="97"/>
      <c r="BT41" s="97"/>
      <c r="BU41" s="97"/>
      <c r="BV41" s="97"/>
      <c r="BW41" s="97"/>
      <c r="BX41" s="97"/>
      <c r="BY41" s="97"/>
      <c r="BZ41" s="97"/>
      <c r="CA41" s="97"/>
      <c r="CB41" s="97"/>
      <c r="CC41" s="97"/>
      <c r="CD41" s="97"/>
      <c r="CE41" s="97"/>
      <c r="CF41" s="97"/>
      <c r="CG41" s="97"/>
      <c r="CH41" s="97"/>
      <c r="CI41" s="97"/>
      <c r="CJ41" s="97"/>
      <c r="CK41" s="97"/>
      <c r="CL41" s="97"/>
      <c r="CM41" s="97"/>
    </row>
    <row r="42" spans="1:93" s="37" customFormat="1" ht="12.75" customHeight="1" x14ac:dyDescent="0.15">
      <c r="A42" s="24">
        <v>3</v>
      </c>
      <c r="B42" s="24"/>
      <c r="C42" s="39"/>
      <c r="D42" s="40"/>
      <c r="E42" s="61" t="s">
        <v>150</v>
      </c>
      <c r="F42" s="42"/>
      <c r="G42" s="42"/>
      <c r="H42" s="40"/>
      <c r="I42" s="42"/>
      <c r="J42" s="42"/>
      <c r="K42" s="42"/>
      <c r="L42" s="42"/>
      <c r="M42" s="42"/>
      <c r="N42" s="42"/>
      <c r="O42" s="42"/>
      <c r="P42" s="43"/>
      <c r="Q42" s="42"/>
      <c r="R42" s="44"/>
      <c r="S42" s="44"/>
      <c r="T42" s="241"/>
      <c r="U42" s="101"/>
      <c r="V42" s="269"/>
      <c r="W42" s="269"/>
      <c r="X42" s="267"/>
      <c r="Y42" s="269"/>
      <c r="Z42" s="269"/>
      <c r="AA42" s="445"/>
      <c r="AB42" s="444"/>
      <c r="AC42" s="267"/>
      <c r="AD42" s="267"/>
      <c r="AE42" s="267"/>
      <c r="AF42" s="100"/>
      <c r="AG42" s="100"/>
      <c r="AH42" s="100"/>
      <c r="AI42" s="100"/>
      <c r="AJ42" s="100"/>
      <c r="AK42" s="100"/>
      <c r="AL42" s="100"/>
      <c r="AM42" s="100"/>
      <c r="AN42" s="100"/>
      <c r="AO42" s="100"/>
      <c r="AP42" s="100"/>
      <c r="AQ42" s="100"/>
      <c r="AR42" s="100"/>
      <c r="AS42" s="100"/>
      <c r="AT42" s="100"/>
      <c r="AU42" s="100"/>
      <c r="AV42" s="100"/>
      <c r="AW42" s="100"/>
      <c r="AX42" s="100"/>
      <c r="AY42" s="100"/>
      <c r="AZ42" s="100"/>
      <c r="BA42" s="100"/>
      <c r="BB42" s="100"/>
      <c r="BC42" s="100"/>
      <c r="BD42" s="100"/>
      <c r="BE42" s="100"/>
      <c r="BF42" s="100"/>
      <c r="BG42" s="97"/>
      <c r="BH42" s="97"/>
      <c r="BI42" s="97"/>
      <c r="BJ42" s="97"/>
      <c r="BK42" s="97"/>
      <c r="BL42" s="97"/>
      <c r="BM42" s="97"/>
      <c r="BN42" s="97"/>
      <c r="BO42" s="97"/>
      <c r="BP42" s="97"/>
      <c r="BQ42" s="97"/>
      <c r="BR42" s="97"/>
      <c r="BS42" s="97"/>
      <c r="BT42" s="97"/>
      <c r="BU42" s="97"/>
      <c r="BV42" s="97"/>
      <c r="BW42" s="97"/>
      <c r="BX42" s="97"/>
      <c r="BY42" s="97"/>
      <c r="BZ42" s="97"/>
      <c r="CA42" s="97"/>
      <c r="CB42" s="97"/>
      <c r="CC42" s="97"/>
      <c r="CD42" s="97"/>
      <c r="CE42" s="97"/>
      <c r="CF42" s="97"/>
      <c r="CG42" s="97"/>
      <c r="CH42" s="97"/>
      <c r="CI42" s="97"/>
      <c r="CJ42" s="97"/>
      <c r="CK42" s="97"/>
      <c r="CL42" s="97"/>
      <c r="CM42" s="97"/>
      <c r="CN42" s="97"/>
      <c r="CO42" s="97"/>
    </row>
    <row r="43" spans="1:93" s="37" customFormat="1" ht="16.5" customHeight="1" x14ac:dyDescent="0.15">
      <c r="A43" s="45" t="s">
        <v>575</v>
      </c>
      <c r="B43" s="29" t="s">
        <v>600</v>
      </c>
      <c r="C43" s="46" t="s">
        <v>259</v>
      </c>
      <c r="D43" s="47"/>
      <c r="E43" s="224"/>
      <c r="F43" s="37" t="str">
        <f>IF(E43="","",MATCH(E43,AF43:BB43,0))</f>
        <v/>
      </c>
      <c r="H43" s="47"/>
      <c r="P43" s="51"/>
      <c r="R43" s="50" t="str">
        <f>IF(F43="","",INDEX(AF44:BB44,1,F43))</f>
        <v/>
      </c>
      <c r="S43" s="26" t="str">
        <f>IF(R43="","",IF(R43="無記号","",R43))</f>
        <v/>
      </c>
      <c r="T43" s="242"/>
      <c r="U43" s="101"/>
      <c r="V43" s="269"/>
      <c r="W43" s="269"/>
      <c r="X43" s="267"/>
      <c r="Y43" s="269"/>
      <c r="Z43" s="269"/>
      <c r="AA43" s="445"/>
      <c r="AB43" s="444"/>
      <c r="AC43" s="267"/>
      <c r="AD43" s="267"/>
      <c r="AE43" s="267"/>
      <c r="AF43" s="100" t="s">
        <v>119</v>
      </c>
      <c r="AG43" s="100" t="s">
        <v>120</v>
      </c>
      <c r="AH43" s="100" t="s">
        <v>121</v>
      </c>
      <c r="AI43" s="100" t="s">
        <v>122</v>
      </c>
      <c r="AJ43" s="100" t="s">
        <v>123</v>
      </c>
      <c r="AK43" s="100" t="s">
        <v>124</v>
      </c>
      <c r="AL43" s="100" t="s">
        <v>125</v>
      </c>
      <c r="AM43" s="100" t="s">
        <v>126</v>
      </c>
      <c r="AN43" s="100" t="s">
        <v>127</v>
      </c>
      <c r="AO43" s="100" t="s">
        <v>128</v>
      </c>
      <c r="AP43" s="100" t="s">
        <v>129</v>
      </c>
      <c r="AQ43" s="100" t="s">
        <v>130</v>
      </c>
      <c r="AR43" s="100" t="s">
        <v>131</v>
      </c>
      <c r="AS43" s="100" t="s">
        <v>132</v>
      </c>
      <c r="AT43" s="100" t="s">
        <v>133</v>
      </c>
      <c r="AU43" s="100" t="s">
        <v>134</v>
      </c>
      <c r="AV43" s="100" t="s">
        <v>135</v>
      </c>
      <c r="AW43" s="100" t="s">
        <v>136</v>
      </c>
      <c r="AX43" s="100" t="s">
        <v>137</v>
      </c>
      <c r="AY43" s="100" t="s">
        <v>138</v>
      </c>
      <c r="AZ43" s="100" t="s">
        <v>139</v>
      </c>
      <c r="BA43" s="100" t="s">
        <v>140</v>
      </c>
      <c r="BB43" s="100" t="s">
        <v>141</v>
      </c>
      <c r="BC43" s="100"/>
      <c r="BD43" s="100"/>
      <c r="BE43" s="100"/>
      <c r="BF43" s="100"/>
      <c r="BG43" s="97"/>
      <c r="BH43" s="97"/>
      <c r="BI43" s="97"/>
      <c r="BJ43" s="97"/>
      <c r="BK43" s="97"/>
      <c r="BL43" s="97"/>
      <c r="BM43" s="97"/>
      <c r="BN43" s="97"/>
      <c r="BO43" s="97"/>
      <c r="BP43" s="97"/>
      <c r="BQ43" s="97"/>
      <c r="BR43" s="97"/>
      <c r="BS43" s="97"/>
      <c r="BT43" s="97"/>
      <c r="BU43" s="97"/>
      <c r="BV43" s="97"/>
      <c r="BW43" s="97"/>
      <c r="BX43" s="97"/>
      <c r="BY43" s="97"/>
      <c r="BZ43" s="97"/>
      <c r="CA43" s="97"/>
      <c r="CB43" s="97"/>
      <c r="CC43" s="97"/>
      <c r="CD43" s="97"/>
      <c r="CE43" s="97"/>
      <c r="CF43" s="97"/>
      <c r="CG43" s="97"/>
      <c r="CH43" s="97"/>
      <c r="CI43" s="97"/>
      <c r="CJ43" s="97"/>
      <c r="CK43" s="97"/>
      <c r="CL43" s="97"/>
      <c r="CM43" s="97"/>
      <c r="CN43" s="97"/>
      <c r="CO43" s="97"/>
    </row>
    <row r="44" spans="1:93" s="37" customFormat="1" ht="75.75" customHeight="1" x14ac:dyDescent="0.15">
      <c r="A44" s="23"/>
      <c r="B44" s="24"/>
      <c r="C44" s="52"/>
      <c r="D44" s="53"/>
      <c r="E44" s="99" t="str">
        <f>IF(R44="","",IF(R44&gt;8,$AA$44,""))</f>
        <v/>
      </c>
      <c r="F44" s="54"/>
      <c r="G44" s="54"/>
      <c r="H44" s="53"/>
      <c r="I44" s="54"/>
      <c r="J44" s="54"/>
      <c r="K44" s="54"/>
      <c r="L44" s="54"/>
      <c r="M44" s="54"/>
      <c r="N44" s="54"/>
      <c r="O44" s="54"/>
      <c r="P44" s="55"/>
      <c r="Q44" s="54"/>
      <c r="R44" s="68" t="str">
        <f>IF(R43="","",VALUE(R43))</f>
        <v/>
      </c>
      <c r="S44" s="56"/>
      <c r="T44" s="169"/>
      <c r="U44" s="101"/>
      <c r="V44" s="269"/>
      <c r="W44" s="269"/>
      <c r="X44" s="267"/>
      <c r="Y44" s="269"/>
      <c r="Z44" s="269"/>
      <c r="AA44" s="448" t="s">
        <v>601</v>
      </c>
      <c r="AB44" s="444"/>
      <c r="AC44" s="267"/>
      <c r="AD44" s="267"/>
      <c r="AE44" s="267"/>
      <c r="AF44" s="205" t="s">
        <v>602</v>
      </c>
      <c r="AG44" s="205" t="s">
        <v>603</v>
      </c>
      <c r="AH44" s="205" t="s">
        <v>75</v>
      </c>
      <c r="AI44" s="205" t="s">
        <v>76</v>
      </c>
      <c r="AJ44" s="205" t="s">
        <v>78</v>
      </c>
      <c r="AK44" s="205" t="s">
        <v>80</v>
      </c>
      <c r="AL44" s="205" t="s">
        <v>82</v>
      </c>
      <c r="AM44" s="205" t="s">
        <v>84</v>
      </c>
      <c r="AN44" s="205" t="s">
        <v>86</v>
      </c>
      <c r="AO44" s="205" t="s">
        <v>88</v>
      </c>
      <c r="AP44" s="205" t="s">
        <v>90</v>
      </c>
      <c r="AQ44" s="205" t="s">
        <v>92</v>
      </c>
      <c r="AR44" s="205" t="s">
        <v>94</v>
      </c>
      <c r="AS44" s="205" t="s">
        <v>96</v>
      </c>
      <c r="AT44" s="205" t="s">
        <v>98</v>
      </c>
      <c r="AU44" s="205" t="s">
        <v>100</v>
      </c>
      <c r="AV44" s="205" t="s">
        <v>102</v>
      </c>
      <c r="AW44" s="205" t="s">
        <v>104</v>
      </c>
      <c r="AX44" s="205" t="s">
        <v>106</v>
      </c>
      <c r="AY44" s="205" t="s">
        <v>108</v>
      </c>
      <c r="AZ44" s="205" t="s">
        <v>110</v>
      </c>
      <c r="BA44" s="205" t="s">
        <v>112</v>
      </c>
      <c r="BB44" s="205" t="s">
        <v>114</v>
      </c>
      <c r="BC44" s="270"/>
      <c r="BD44" s="100"/>
      <c r="BE44" s="100"/>
      <c r="BF44" s="100"/>
      <c r="BG44" s="97"/>
      <c r="BH44" s="97"/>
      <c r="BI44" s="97"/>
      <c r="BJ44" s="97"/>
      <c r="BK44" s="97"/>
      <c r="BL44" s="97"/>
      <c r="BM44" s="97"/>
      <c r="BN44" s="97"/>
      <c r="BO44" s="97"/>
      <c r="BP44" s="97"/>
      <c r="BQ44" s="97"/>
      <c r="BR44" s="97"/>
      <c r="BS44" s="97"/>
      <c r="BT44" s="97"/>
      <c r="BU44" s="97"/>
      <c r="BV44" s="97"/>
      <c r="BW44" s="97"/>
      <c r="BX44" s="97"/>
      <c r="BY44" s="97"/>
      <c r="BZ44" s="97"/>
      <c r="CA44" s="97"/>
      <c r="CB44" s="97"/>
      <c r="CC44" s="97"/>
      <c r="CD44" s="97"/>
      <c r="CE44" s="97"/>
      <c r="CF44" s="97"/>
      <c r="CG44" s="97"/>
      <c r="CH44" s="97"/>
      <c r="CI44" s="97"/>
      <c r="CJ44" s="97"/>
      <c r="CK44" s="97"/>
      <c r="CL44" s="97"/>
      <c r="CM44" s="97"/>
      <c r="CN44" s="97"/>
      <c r="CO44" s="97"/>
    </row>
    <row r="45" spans="1:93" s="37" customFormat="1" ht="21.75" customHeight="1" x14ac:dyDescent="0.15">
      <c r="A45" s="24">
        <v>4</v>
      </c>
      <c r="B45" s="24"/>
      <c r="C45" s="39"/>
      <c r="D45" s="40"/>
      <c r="E45" s="61" t="s">
        <v>150</v>
      </c>
      <c r="F45" s="42"/>
      <c r="G45" s="42"/>
      <c r="H45" s="40"/>
      <c r="I45" s="42"/>
      <c r="J45" s="42"/>
      <c r="K45" s="511" t="s">
        <v>604</v>
      </c>
      <c r="L45" s="512"/>
      <c r="M45" s="512"/>
      <c r="N45" s="512"/>
      <c r="O45" s="512"/>
      <c r="P45" s="513"/>
      <c r="Q45" s="42"/>
      <c r="R45" s="44"/>
      <c r="S45" s="44"/>
      <c r="T45" s="241"/>
      <c r="U45" s="101"/>
      <c r="V45" s="269"/>
      <c r="W45" s="269"/>
      <c r="X45" s="267"/>
      <c r="Y45" s="269"/>
      <c r="Z45" s="269"/>
      <c r="AA45" s="445"/>
      <c r="AB45" s="444"/>
      <c r="AC45" s="267"/>
      <c r="AD45" s="267"/>
      <c r="AE45" s="267"/>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100"/>
      <c r="BD45" s="100"/>
      <c r="BE45" s="100"/>
      <c r="BF45" s="100"/>
      <c r="BG45" s="97"/>
      <c r="BH45" s="97"/>
      <c r="BI45" s="97"/>
      <c r="BJ45" s="97"/>
      <c r="BK45" s="97"/>
      <c r="BL45" s="97"/>
      <c r="BM45" s="97"/>
      <c r="BN45" s="97"/>
      <c r="BO45" s="97"/>
      <c r="BP45" s="97"/>
      <c r="BQ45" s="97"/>
      <c r="BR45" s="97"/>
      <c r="BS45" s="97"/>
      <c r="BT45" s="97"/>
      <c r="BU45" s="97"/>
      <c r="BV45" s="97"/>
      <c r="BW45" s="97"/>
      <c r="BX45" s="97"/>
      <c r="BY45" s="97"/>
      <c r="BZ45" s="97"/>
      <c r="CA45" s="97"/>
      <c r="CB45" s="97"/>
      <c r="CC45" s="97"/>
      <c r="CD45" s="97"/>
      <c r="CE45" s="97"/>
      <c r="CF45" s="97"/>
      <c r="CG45" s="97"/>
      <c r="CH45" s="97"/>
      <c r="CI45" s="97"/>
      <c r="CJ45" s="97"/>
      <c r="CK45" s="97"/>
      <c r="CL45" s="97"/>
      <c r="CM45" s="97"/>
      <c r="CN45" s="97"/>
      <c r="CO45" s="97"/>
    </row>
    <row r="46" spans="1:93" s="37" customFormat="1" ht="16.5" customHeight="1" x14ac:dyDescent="0.15">
      <c r="A46" s="45" t="s">
        <v>575</v>
      </c>
      <c r="B46" s="29" t="s">
        <v>605</v>
      </c>
      <c r="C46" s="46" t="s">
        <v>260</v>
      </c>
      <c r="D46" s="47"/>
      <c r="E46" s="224"/>
      <c r="F46" s="37" t="str">
        <f>IF(E46="","",MATCH(E46,AF46:BB46,0))</f>
        <v/>
      </c>
      <c r="H46" s="47"/>
      <c r="K46" s="514"/>
      <c r="L46" s="514"/>
      <c r="M46" s="514"/>
      <c r="N46" s="514"/>
      <c r="O46" s="514"/>
      <c r="P46" s="515"/>
      <c r="R46" s="50" t="str">
        <f>IF(F46="","",INDEX(AF47:BB47,1,F46))</f>
        <v/>
      </c>
      <c r="S46" s="26" t="str">
        <f>IF(R46="","",IF(R46="無記号","",R46))</f>
        <v/>
      </c>
      <c r="T46" s="242"/>
      <c r="U46" s="101"/>
      <c r="V46" s="269"/>
      <c r="W46" s="269"/>
      <c r="X46" s="267"/>
      <c r="Y46" s="269"/>
      <c r="Z46" s="269"/>
      <c r="AA46" s="445"/>
      <c r="AB46" s="444"/>
      <c r="AC46" s="267"/>
      <c r="AD46" s="267"/>
      <c r="AE46" s="267"/>
      <c r="AF46" s="100" t="s">
        <v>495</v>
      </c>
      <c r="AG46" s="100" t="s">
        <v>496</v>
      </c>
      <c r="AH46" s="100" t="s">
        <v>533</v>
      </c>
      <c r="AI46" s="100"/>
      <c r="AJ46" s="100"/>
      <c r="AK46" s="100"/>
      <c r="AL46" s="100"/>
      <c r="AM46" s="100"/>
      <c r="AN46" s="100"/>
      <c r="AO46" s="100"/>
      <c r="AP46" s="100"/>
      <c r="AQ46" s="100"/>
      <c r="AR46" s="100"/>
      <c r="AS46" s="100"/>
      <c r="AT46" s="100"/>
      <c r="AU46" s="100"/>
      <c r="AV46" s="100"/>
      <c r="AW46" s="100"/>
      <c r="AX46" s="100"/>
      <c r="AY46" s="100"/>
      <c r="AZ46" s="100"/>
      <c r="BA46" s="100"/>
      <c r="BB46" s="100"/>
      <c r="BC46" s="100"/>
      <c r="BD46" s="100"/>
      <c r="BE46" s="100"/>
      <c r="BF46" s="100"/>
      <c r="BG46" s="97"/>
      <c r="BH46" s="97"/>
      <c r="BI46" s="97"/>
      <c r="BJ46" s="97"/>
      <c r="BK46" s="97"/>
      <c r="BL46" s="97"/>
      <c r="BM46" s="97"/>
      <c r="BN46" s="97"/>
      <c r="BO46" s="97"/>
      <c r="BP46" s="97"/>
      <c r="BQ46" s="97"/>
      <c r="BR46" s="97"/>
      <c r="BS46" s="97"/>
      <c r="BT46" s="97"/>
      <c r="BU46" s="97"/>
      <c r="BV46" s="97"/>
      <c r="BW46" s="97"/>
      <c r="BX46" s="97"/>
      <c r="BY46" s="97"/>
      <c r="BZ46" s="97"/>
      <c r="CA46" s="97"/>
      <c r="CB46" s="97"/>
      <c r="CC46" s="97"/>
      <c r="CD46" s="97"/>
      <c r="CE46" s="97"/>
      <c r="CF46" s="97"/>
      <c r="CG46" s="97"/>
      <c r="CH46" s="97"/>
      <c r="CI46" s="97"/>
      <c r="CJ46" s="97"/>
      <c r="CK46" s="97"/>
      <c r="CL46" s="97"/>
      <c r="CM46" s="97"/>
      <c r="CN46" s="97"/>
      <c r="CO46" s="97"/>
    </row>
    <row r="47" spans="1:93" s="37" customFormat="1" ht="24.75" customHeight="1" x14ac:dyDescent="0.15">
      <c r="A47" s="23"/>
      <c r="B47" s="24"/>
      <c r="C47" s="52"/>
      <c r="D47" s="53"/>
      <c r="E47" s="64" t="str">
        <f>IF(R44="","",IF(AND(R44&gt;10,OR(R46="U",R46="D")),$AA$47,""))</f>
        <v/>
      </c>
      <c r="F47" s="54"/>
      <c r="G47" s="54"/>
      <c r="H47" s="53"/>
      <c r="I47" s="54"/>
      <c r="J47" s="54"/>
      <c r="K47" s="496" t="str">
        <f>IF(R44="","",IF(R44&gt;10,$AB$47,""))</f>
        <v/>
      </c>
      <c r="L47" s="496"/>
      <c r="M47" s="496"/>
      <c r="N47" s="496"/>
      <c r="O47" s="496"/>
      <c r="P47" s="497"/>
      <c r="Q47" s="54"/>
      <c r="R47" s="56"/>
      <c r="S47" s="56"/>
      <c r="T47" s="169"/>
      <c r="U47" s="101"/>
      <c r="V47" s="269"/>
      <c r="W47" s="269"/>
      <c r="X47" s="267"/>
      <c r="Y47" s="269"/>
      <c r="Z47" s="269"/>
      <c r="AA47" s="448" t="s">
        <v>606</v>
      </c>
      <c r="AB47" s="444" t="s">
        <v>378</v>
      </c>
      <c r="AC47" s="267"/>
      <c r="AD47" s="267"/>
      <c r="AE47" s="267"/>
      <c r="AF47" s="205" t="s">
        <v>607</v>
      </c>
      <c r="AG47" s="205" t="s">
        <v>584</v>
      </c>
      <c r="AH47" s="205" t="s">
        <v>579</v>
      </c>
      <c r="AI47" s="100"/>
      <c r="AJ47" s="100"/>
      <c r="AK47" s="100"/>
      <c r="AL47" s="100"/>
      <c r="AM47" s="100"/>
      <c r="AN47" s="100"/>
      <c r="AO47" s="100"/>
      <c r="AP47" s="100"/>
      <c r="AQ47" s="100"/>
      <c r="AR47" s="100"/>
      <c r="AS47" s="100"/>
      <c r="AT47" s="100"/>
      <c r="AU47" s="100"/>
      <c r="AV47" s="100"/>
      <c r="AW47" s="100"/>
      <c r="AX47" s="100"/>
      <c r="AY47" s="100"/>
      <c r="AZ47" s="100"/>
      <c r="BA47" s="100"/>
      <c r="BB47" s="100"/>
      <c r="BC47" s="100"/>
      <c r="BD47" s="100"/>
      <c r="BE47" s="100"/>
      <c r="BF47" s="100"/>
      <c r="BG47" s="97"/>
      <c r="BH47" s="97"/>
      <c r="BI47" s="97"/>
      <c r="BJ47" s="97"/>
      <c r="BK47" s="97"/>
      <c r="BL47" s="97"/>
      <c r="BM47" s="97"/>
      <c r="BN47" s="97"/>
      <c r="BO47" s="97"/>
      <c r="BP47" s="97"/>
      <c r="BQ47" s="97"/>
      <c r="BR47" s="97"/>
      <c r="BS47" s="97"/>
      <c r="BT47" s="97"/>
      <c r="BU47" s="97"/>
      <c r="BV47" s="97"/>
      <c r="BW47" s="97"/>
      <c r="BX47" s="97"/>
      <c r="BY47" s="97"/>
      <c r="BZ47" s="97"/>
      <c r="CA47" s="97"/>
      <c r="CB47" s="97"/>
      <c r="CC47" s="97"/>
      <c r="CD47" s="97"/>
      <c r="CE47" s="97"/>
      <c r="CF47" s="97"/>
      <c r="CG47" s="97"/>
      <c r="CH47" s="97"/>
      <c r="CI47" s="97"/>
      <c r="CJ47" s="97"/>
      <c r="CK47" s="97"/>
      <c r="CL47" s="97"/>
      <c r="CM47" s="97"/>
      <c r="CN47" s="97"/>
      <c r="CO47" s="97"/>
    </row>
    <row r="48" spans="1:93" s="37" customFormat="1" ht="12.75" customHeight="1" x14ac:dyDescent="0.15">
      <c r="A48" s="24">
        <v>5</v>
      </c>
      <c r="B48" s="24"/>
      <c r="C48" s="39"/>
      <c r="D48" s="40"/>
      <c r="E48" s="41" t="s">
        <v>574</v>
      </c>
      <c r="F48" s="42"/>
      <c r="G48" s="42"/>
      <c r="H48" s="40"/>
      <c r="I48" s="42"/>
      <c r="J48" s="42"/>
      <c r="K48" s="42"/>
      <c r="L48" s="271"/>
      <c r="M48" s="498" t="str">
        <f>IF(R46="B",$AA$49,"")</f>
        <v/>
      </c>
      <c r="N48" s="498"/>
      <c r="O48" s="498"/>
      <c r="P48" s="499"/>
      <c r="Q48" s="42"/>
      <c r="R48" s="44"/>
      <c r="S48" s="44"/>
      <c r="T48" s="241"/>
      <c r="U48" s="101"/>
      <c r="V48" s="269"/>
      <c r="W48" s="269"/>
      <c r="X48" s="267"/>
      <c r="Y48" s="269"/>
      <c r="Z48" s="269"/>
      <c r="AA48" s="448"/>
      <c r="AB48" s="165"/>
      <c r="AC48" s="443"/>
      <c r="AD48" s="443"/>
      <c r="AE48" s="267"/>
      <c r="AF48" s="205"/>
      <c r="AG48" s="205"/>
      <c r="AH48" s="205"/>
      <c r="AI48" s="100"/>
      <c r="AJ48" s="100"/>
      <c r="AK48" s="100"/>
      <c r="AL48" s="100"/>
      <c r="AM48" s="100"/>
      <c r="AN48" s="100"/>
      <c r="AO48" s="100"/>
      <c r="AP48" s="100"/>
      <c r="AQ48" s="100"/>
      <c r="AR48" s="100"/>
      <c r="AS48" s="100"/>
      <c r="AT48" s="100"/>
      <c r="AU48" s="100"/>
      <c r="AV48" s="100"/>
      <c r="AW48" s="100"/>
      <c r="AX48" s="100"/>
      <c r="AY48" s="100"/>
      <c r="AZ48" s="100"/>
      <c r="BA48" s="100"/>
      <c r="BB48" s="100"/>
      <c r="BC48" s="100"/>
      <c r="BD48" s="100"/>
      <c r="BE48" s="100"/>
      <c r="BF48" s="100"/>
      <c r="BG48" s="97"/>
      <c r="BH48" s="97"/>
      <c r="BI48" s="97"/>
      <c r="BJ48" s="97"/>
      <c r="BK48" s="97"/>
      <c r="BL48" s="97"/>
      <c r="BM48" s="97"/>
      <c r="BN48" s="97"/>
      <c r="BO48" s="97"/>
      <c r="BP48" s="97"/>
      <c r="BQ48" s="97"/>
      <c r="BR48" s="97"/>
      <c r="BS48" s="97"/>
      <c r="BT48" s="97"/>
      <c r="BU48" s="97"/>
      <c r="BV48" s="97"/>
      <c r="BW48" s="97"/>
      <c r="BX48" s="97"/>
      <c r="BY48" s="97"/>
      <c r="BZ48" s="97"/>
      <c r="CA48" s="97"/>
      <c r="CB48" s="97"/>
      <c r="CC48" s="97"/>
      <c r="CD48" s="97"/>
      <c r="CE48" s="97"/>
      <c r="CF48" s="97"/>
      <c r="CG48" s="97"/>
      <c r="CH48" s="97"/>
      <c r="CI48" s="97"/>
      <c r="CJ48" s="97"/>
      <c r="CK48" s="97"/>
      <c r="CL48" s="97"/>
      <c r="CM48" s="97"/>
    </row>
    <row r="49" spans="1:91" s="37" customFormat="1" ht="16.5" customHeight="1" x14ac:dyDescent="0.15">
      <c r="A49" s="76" t="s">
        <v>575</v>
      </c>
      <c r="B49" s="29" t="s">
        <v>608</v>
      </c>
      <c r="C49" s="46" t="s">
        <v>261</v>
      </c>
      <c r="D49" s="47"/>
      <c r="E49" s="225" t="s">
        <v>294</v>
      </c>
      <c r="F49" s="37">
        <f>IF(E49="","",MATCH(E49,AF49:BB49,0))</f>
        <v>1</v>
      </c>
      <c r="H49" s="47"/>
      <c r="M49" s="500" t="str">
        <f>IF(R7="10-",$AA$50,"")</f>
        <v/>
      </c>
      <c r="N49" s="500"/>
      <c r="O49" s="500"/>
      <c r="P49" s="501"/>
      <c r="R49" s="50" t="str">
        <f>IF(F49="","",INDEX(AF50:BB50,1,F49))</f>
        <v>無記号</v>
      </c>
      <c r="S49" s="26" t="str">
        <f>IF(R49="","",IF(R49="無記号","",R49))</f>
        <v/>
      </c>
      <c r="T49" s="242"/>
      <c r="U49" s="101"/>
      <c r="V49" s="269"/>
      <c r="W49" s="269"/>
      <c r="X49" s="267"/>
      <c r="Y49" s="269"/>
      <c r="Z49" s="269"/>
      <c r="AA49" s="448" t="s">
        <v>534</v>
      </c>
      <c r="AB49" s="165"/>
      <c r="AC49" s="443"/>
      <c r="AD49" s="443"/>
      <c r="AE49" s="267"/>
      <c r="AF49" s="100" t="s">
        <v>294</v>
      </c>
      <c r="AG49" s="100" t="s">
        <v>371</v>
      </c>
      <c r="AH49" s="100" t="s">
        <v>156</v>
      </c>
      <c r="AI49" s="100"/>
      <c r="AJ49" s="100"/>
      <c r="AK49" s="100"/>
      <c r="AL49" s="100"/>
      <c r="AM49" s="100"/>
      <c r="AN49" s="100"/>
      <c r="AO49" s="100"/>
      <c r="AP49" s="100"/>
      <c r="AQ49" s="100"/>
      <c r="AR49" s="100"/>
      <c r="AS49" s="100"/>
      <c r="AT49" s="100"/>
      <c r="AU49" s="100"/>
      <c r="AV49" s="100"/>
      <c r="AW49" s="100"/>
      <c r="AX49" s="100"/>
      <c r="AY49" s="100"/>
      <c r="AZ49" s="100"/>
      <c r="BA49" s="100"/>
      <c r="BB49" s="100"/>
      <c r="BC49" s="100"/>
      <c r="BD49" s="100"/>
      <c r="BE49" s="100"/>
      <c r="BF49" s="100"/>
      <c r="BG49" s="97"/>
      <c r="BH49" s="97"/>
      <c r="BI49" s="97"/>
      <c r="BJ49" s="97"/>
      <c r="BK49" s="97"/>
      <c r="BL49" s="97"/>
      <c r="BM49" s="97"/>
      <c r="BN49" s="97"/>
      <c r="BO49" s="97"/>
      <c r="BP49" s="97"/>
      <c r="BQ49" s="97"/>
      <c r="BR49" s="97"/>
      <c r="BS49" s="97"/>
      <c r="BT49" s="97"/>
      <c r="BU49" s="97"/>
      <c r="BV49" s="97"/>
      <c r="BW49" s="97"/>
      <c r="BX49" s="97"/>
      <c r="BY49" s="97"/>
      <c r="BZ49" s="97"/>
      <c r="CA49" s="97"/>
      <c r="CB49" s="97"/>
      <c r="CC49" s="97"/>
      <c r="CD49" s="97"/>
      <c r="CE49" s="97"/>
      <c r="CF49" s="97"/>
      <c r="CG49" s="97"/>
      <c r="CH49" s="97"/>
      <c r="CI49" s="97"/>
      <c r="CJ49" s="97"/>
      <c r="CK49" s="97"/>
      <c r="CL49" s="97"/>
      <c r="CM49" s="97"/>
    </row>
    <row r="50" spans="1:91" s="37" customFormat="1" ht="35.25" customHeight="1" x14ac:dyDescent="0.15">
      <c r="A50" s="23"/>
      <c r="B50" s="24"/>
      <c r="C50" s="52"/>
      <c r="D50" s="53"/>
      <c r="E50" s="170" t="str">
        <f>IF(AND(R7="10-",R49="S"),$AB$50,IF(AND(R46="B",R49="S"),$AC$50,""))</f>
        <v/>
      </c>
      <c r="F50" s="54"/>
      <c r="G50" s="54"/>
      <c r="H50" s="53"/>
      <c r="I50" s="54"/>
      <c r="J50" s="54"/>
      <c r="K50" s="54"/>
      <c r="L50" s="54"/>
      <c r="M50" s="500"/>
      <c r="N50" s="500"/>
      <c r="O50" s="500"/>
      <c r="P50" s="501"/>
      <c r="Q50" s="54"/>
      <c r="R50" s="56"/>
      <c r="S50" s="56"/>
      <c r="T50" s="169"/>
      <c r="U50" s="101"/>
      <c r="V50" s="269"/>
      <c r="W50" s="269"/>
      <c r="X50" s="267"/>
      <c r="Y50" s="269"/>
      <c r="Z50" s="269"/>
      <c r="AA50" s="165" t="s">
        <v>535</v>
      </c>
      <c r="AB50" s="165" t="s">
        <v>497</v>
      </c>
      <c r="AC50" s="165" t="s">
        <v>536</v>
      </c>
      <c r="AD50" s="443"/>
      <c r="AE50" s="267"/>
      <c r="AF50" s="100" t="s">
        <v>149</v>
      </c>
      <c r="AG50" s="205" t="s">
        <v>588</v>
      </c>
      <c r="AH50" s="205" t="s">
        <v>609</v>
      </c>
      <c r="AI50" s="100"/>
      <c r="AJ50" s="100"/>
      <c r="AK50" s="100"/>
      <c r="AL50" s="100"/>
      <c r="AM50" s="100"/>
      <c r="AN50" s="100"/>
      <c r="AO50" s="100"/>
      <c r="AP50" s="100"/>
      <c r="AQ50" s="100"/>
      <c r="AR50" s="100"/>
      <c r="AS50" s="100"/>
      <c r="AT50" s="100"/>
      <c r="AU50" s="100"/>
      <c r="AV50" s="100"/>
      <c r="AW50" s="100"/>
      <c r="AX50" s="100"/>
      <c r="AY50" s="100"/>
      <c r="AZ50" s="100"/>
      <c r="BA50" s="100"/>
      <c r="BB50" s="100"/>
      <c r="BC50" s="100"/>
      <c r="BD50" s="100"/>
      <c r="BE50" s="100"/>
      <c r="BF50" s="100"/>
      <c r="BG50" s="97"/>
      <c r="BH50" s="97"/>
      <c r="BI50" s="97"/>
      <c r="BJ50" s="97"/>
      <c r="BK50" s="97"/>
      <c r="BL50" s="97"/>
      <c r="BM50" s="97"/>
      <c r="BN50" s="97"/>
      <c r="BO50" s="97"/>
      <c r="BP50" s="97"/>
      <c r="BQ50" s="97"/>
      <c r="BR50" s="97"/>
      <c r="BS50" s="97"/>
      <c r="BT50" s="97"/>
      <c r="BU50" s="97"/>
      <c r="BV50" s="97"/>
      <c r="BW50" s="97"/>
      <c r="BX50" s="97"/>
      <c r="BY50" s="97"/>
      <c r="BZ50" s="97"/>
      <c r="CA50" s="97"/>
      <c r="CB50" s="97"/>
      <c r="CC50" s="97"/>
      <c r="CD50" s="97"/>
      <c r="CE50" s="97"/>
      <c r="CF50" s="97"/>
      <c r="CG50" s="97"/>
      <c r="CH50" s="97"/>
      <c r="CI50" s="97"/>
      <c r="CJ50" s="97"/>
      <c r="CK50" s="97"/>
      <c r="CL50" s="97"/>
      <c r="CM50" s="97"/>
    </row>
    <row r="51" spans="1:91" s="37" customFormat="1" ht="16.5" hidden="1" customHeight="1" x14ac:dyDescent="0.15">
      <c r="A51" s="23"/>
      <c r="B51" s="24"/>
      <c r="C51" s="38"/>
      <c r="E51" s="58"/>
      <c r="R51" s="26"/>
      <c r="S51" s="26"/>
      <c r="T51" s="239"/>
      <c r="U51" s="101"/>
      <c r="V51" s="269"/>
      <c r="W51" s="269"/>
      <c r="X51" s="267"/>
      <c r="Y51" s="269"/>
      <c r="Z51" s="269"/>
      <c r="AA51" s="448"/>
      <c r="AB51" s="165"/>
      <c r="AC51" s="443"/>
      <c r="AD51" s="443"/>
      <c r="AE51" s="267"/>
      <c r="AF51" s="100"/>
      <c r="AG51" s="205"/>
      <c r="AH51" s="205"/>
      <c r="AI51" s="100"/>
      <c r="AJ51" s="100"/>
      <c r="AK51" s="100"/>
      <c r="AL51" s="100"/>
      <c r="AM51" s="100"/>
      <c r="AN51" s="100"/>
      <c r="AO51" s="100"/>
      <c r="AP51" s="100"/>
      <c r="AQ51" s="100"/>
      <c r="AR51" s="100"/>
      <c r="AS51" s="100"/>
      <c r="AT51" s="100"/>
      <c r="AU51" s="100"/>
      <c r="AV51" s="100"/>
      <c r="AW51" s="100"/>
      <c r="AX51" s="100"/>
      <c r="AY51" s="100"/>
      <c r="AZ51" s="100"/>
      <c r="BA51" s="100"/>
      <c r="BB51" s="100"/>
      <c r="BC51" s="100"/>
      <c r="BD51" s="100"/>
      <c r="BE51" s="100"/>
      <c r="BF51" s="100"/>
      <c r="BG51" s="97"/>
      <c r="BH51" s="97"/>
      <c r="BI51" s="97"/>
      <c r="BJ51" s="97"/>
      <c r="BK51" s="97"/>
      <c r="BL51" s="97"/>
      <c r="BM51" s="97"/>
      <c r="BN51" s="97"/>
      <c r="BO51" s="97"/>
      <c r="CB51" s="97"/>
      <c r="CC51" s="97"/>
      <c r="CD51" s="97"/>
      <c r="CE51" s="97"/>
      <c r="CF51" s="97"/>
      <c r="CG51" s="97"/>
      <c r="CH51" s="97"/>
      <c r="CI51" s="97"/>
      <c r="CJ51" s="97"/>
      <c r="CK51" s="97"/>
      <c r="CL51" s="97"/>
      <c r="CM51" s="97"/>
    </row>
    <row r="52" spans="1:91" s="37" customFormat="1" ht="16.5" hidden="1" customHeight="1" x14ac:dyDescent="0.15">
      <c r="A52" s="23"/>
      <c r="B52" s="24"/>
      <c r="C52" s="38"/>
      <c r="E52" s="58"/>
      <c r="R52" s="26" t="s">
        <v>167</v>
      </c>
      <c r="S52" s="26" t="str">
        <f>IF(AND(S58="",S61="",S67=""),"","-")</f>
        <v/>
      </c>
      <c r="T52" s="239"/>
      <c r="U52" s="101"/>
      <c r="V52" s="269"/>
      <c r="W52" s="269"/>
      <c r="X52" s="267"/>
      <c r="Y52" s="269"/>
      <c r="Z52" s="269"/>
      <c r="AA52" s="448"/>
      <c r="AB52" s="165"/>
      <c r="AC52" s="443"/>
      <c r="AD52" s="443"/>
      <c r="AE52" s="267"/>
      <c r="AF52" s="100"/>
      <c r="AG52" s="100"/>
      <c r="AH52" s="100"/>
      <c r="AI52" s="100"/>
      <c r="AJ52" s="100"/>
      <c r="AK52" s="100"/>
      <c r="AL52" s="100"/>
      <c r="AM52" s="100"/>
      <c r="AN52" s="100"/>
      <c r="AO52" s="100"/>
      <c r="AP52" s="100"/>
      <c r="AQ52" s="100"/>
      <c r="AR52" s="100"/>
      <c r="AS52" s="100"/>
      <c r="AT52" s="100"/>
      <c r="AU52" s="100"/>
      <c r="AV52" s="100"/>
      <c r="AW52" s="100"/>
      <c r="AX52" s="100"/>
      <c r="AY52" s="100"/>
      <c r="AZ52" s="100"/>
      <c r="BA52" s="100"/>
      <c r="BB52" s="100"/>
      <c r="BC52" s="100"/>
      <c r="BD52" s="100"/>
      <c r="BE52" s="100"/>
      <c r="BF52" s="100"/>
      <c r="BG52" s="97"/>
      <c r="BH52" s="97"/>
      <c r="BI52" s="97"/>
      <c r="BJ52" s="97"/>
      <c r="BK52" s="97"/>
      <c r="BL52" s="97"/>
      <c r="BM52" s="97"/>
      <c r="BN52" s="97"/>
      <c r="BO52" s="97"/>
      <c r="CB52" s="97"/>
      <c r="CC52" s="97"/>
      <c r="CD52" s="97"/>
      <c r="CE52" s="97"/>
      <c r="CF52" s="97"/>
      <c r="CG52" s="97"/>
      <c r="CH52" s="97"/>
      <c r="CI52" s="97"/>
      <c r="CJ52" s="97"/>
      <c r="CK52" s="97"/>
      <c r="CL52" s="97"/>
      <c r="CM52" s="97"/>
    </row>
    <row r="53" spans="1:91" s="37" customFormat="1" ht="16.5" hidden="1" customHeight="1" x14ac:dyDescent="0.15">
      <c r="A53" s="23"/>
      <c r="B53" s="24"/>
      <c r="C53" s="38"/>
      <c r="R53" s="26"/>
      <c r="S53" s="26"/>
      <c r="T53" s="239"/>
      <c r="U53" s="101"/>
      <c r="V53" s="269"/>
      <c r="W53" s="269"/>
      <c r="X53" s="267"/>
      <c r="Y53" s="269"/>
      <c r="Z53" s="269"/>
      <c r="AA53" s="448"/>
      <c r="AB53" s="448"/>
      <c r="AC53" s="443"/>
      <c r="AD53" s="443"/>
      <c r="AE53" s="267"/>
      <c r="AF53" s="100"/>
      <c r="AG53" s="100"/>
      <c r="AH53" s="100"/>
      <c r="AI53" s="100"/>
      <c r="AJ53" s="100"/>
      <c r="AK53" s="100"/>
      <c r="AL53" s="100"/>
      <c r="AM53" s="100"/>
      <c r="AN53" s="100"/>
      <c r="AO53" s="100"/>
      <c r="AP53" s="100"/>
      <c r="AQ53" s="100"/>
      <c r="AR53" s="100"/>
      <c r="AS53" s="100"/>
      <c r="AT53" s="100"/>
      <c r="AU53" s="100"/>
      <c r="AV53" s="100"/>
      <c r="AW53" s="100"/>
      <c r="AX53" s="100"/>
      <c r="AY53" s="100"/>
      <c r="AZ53" s="100"/>
      <c r="BA53" s="100"/>
      <c r="BB53" s="100"/>
      <c r="BC53" s="100"/>
      <c r="BD53" s="100"/>
      <c r="BE53" s="100"/>
      <c r="BF53" s="100"/>
      <c r="BG53" s="97"/>
      <c r="BH53" s="97"/>
      <c r="BI53" s="97"/>
      <c r="BJ53" s="97"/>
      <c r="BK53" s="97"/>
      <c r="BL53" s="97"/>
      <c r="BM53" s="97"/>
      <c r="BN53" s="97"/>
      <c r="BO53" s="97"/>
      <c r="CB53" s="97"/>
      <c r="CC53" s="97"/>
      <c r="CD53" s="97"/>
      <c r="CE53" s="97"/>
      <c r="CF53" s="97"/>
      <c r="CG53" s="97"/>
      <c r="CH53" s="97"/>
      <c r="CI53" s="97"/>
      <c r="CJ53" s="97"/>
      <c r="CK53" s="97"/>
      <c r="CL53" s="97"/>
      <c r="CM53" s="97"/>
    </row>
    <row r="54" spans="1:91" s="37" customFormat="1" ht="12.75" hidden="1" customHeight="1" x14ac:dyDescent="0.15">
      <c r="A54" s="24">
        <v>6</v>
      </c>
      <c r="B54" s="24"/>
      <c r="C54" s="39"/>
      <c r="D54" s="40"/>
      <c r="E54" s="61" t="s">
        <v>150</v>
      </c>
      <c r="F54" s="42"/>
      <c r="G54" s="42"/>
      <c r="H54" s="40"/>
      <c r="I54" s="42"/>
      <c r="J54" s="42"/>
      <c r="K54" s="42"/>
      <c r="L54" s="42"/>
      <c r="M54" s="42"/>
      <c r="N54" s="42"/>
      <c r="O54" s="42"/>
      <c r="P54" s="43"/>
      <c r="Q54" s="42"/>
      <c r="R54" s="44"/>
      <c r="S54" s="44"/>
      <c r="T54" s="241"/>
      <c r="U54" s="101"/>
      <c r="V54" s="269"/>
      <c r="W54" s="269"/>
      <c r="X54" s="267"/>
      <c r="Y54" s="269"/>
      <c r="Z54" s="269"/>
      <c r="AA54" s="448"/>
      <c r="AB54" s="448"/>
      <c r="AC54" s="443"/>
      <c r="AD54" s="443"/>
      <c r="AE54" s="267"/>
      <c r="AF54" s="100"/>
      <c r="AG54" s="100"/>
      <c r="AH54" s="100"/>
      <c r="AI54" s="100"/>
      <c r="AJ54" s="100"/>
      <c r="AK54" s="100"/>
      <c r="AL54" s="100"/>
      <c r="AM54" s="100"/>
      <c r="AN54" s="100"/>
      <c r="AO54" s="100"/>
      <c r="AP54" s="100"/>
      <c r="AQ54" s="100"/>
      <c r="AR54" s="100"/>
      <c r="AS54" s="100"/>
      <c r="AT54" s="100"/>
      <c r="AU54" s="100"/>
      <c r="AV54" s="100"/>
      <c r="AW54" s="100"/>
      <c r="AX54" s="100"/>
      <c r="AY54" s="100"/>
      <c r="AZ54" s="100"/>
      <c r="BA54" s="100"/>
      <c r="BB54" s="100"/>
      <c r="BC54" s="100"/>
      <c r="BD54" s="100"/>
      <c r="BE54" s="100"/>
      <c r="BF54" s="100"/>
      <c r="BG54" s="97"/>
      <c r="BH54" s="97"/>
      <c r="BI54" s="97"/>
      <c r="BJ54" s="97"/>
      <c r="BK54" s="97"/>
      <c r="BL54" s="97"/>
      <c r="BM54" s="97"/>
      <c r="BN54" s="97"/>
      <c r="BO54" s="97"/>
      <c r="CB54" s="97"/>
      <c r="CC54" s="97"/>
      <c r="CD54" s="97"/>
      <c r="CE54" s="97"/>
      <c r="CF54" s="97"/>
      <c r="CG54" s="97"/>
      <c r="CH54" s="97"/>
      <c r="CI54" s="97"/>
      <c r="CJ54" s="97"/>
      <c r="CK54" s="97"/>
      <c r="CL54" s="97"/>
      <c r="CM54" s="97"/>
    </row>
    <row r="55" spans="1:91" s="37" customFormat="1" ht="16.5" hidden="1" customHeight="1" x14ac:dyDescent="0.15">
      <c r="A55" s="45" t="s">
        <v>575</v>
      </c>
      <c r="B55" s="29" t="s">
        <v>610</v>
      </c>
      <c r="C55" s="46" t="s">
        <v>537</v>
      </c>
      <c r="D55" s="47"/>
      <c r="E55" s="272"/>
      <c r="F55" s="37" t="str">
        <f>IF(E55="","",MATCH(E55,AF55:BB55,0))</f>
        <v/>
      </c>
      <c r="H55" s="47"/>
      <c r="P55" s="51"/>
      <c r="R55" s="50" t="str">
        <f>IF(F55="","",INDEX(AF56:BB56,1,F55))</f>
        <v/>
      </c>
      <c r="S55" s="26" t="str">
        <f>IF(R55="","",IF(R55="無記号","",R55))</f>
        <v/>
      </c>
      <c r="T55" s="242"/>
      <c r="U55" s="101"/>
      <c r="V55" s="269"/>
      <c r="W55" s="269"/>
      <c r="X55" s="267"/>
      <c r="Y55" s="269"/>
      <c r="Z55" s="269"/>
      <c r="AA55" s="448"/>
      <c r="AB55" s="448"/>
      <c r="AC55" s="443"/>
      <c r="AD55" s="443"/>
      <c r="AE55" s="267"/>
      <c r="AF55" s="100" t="s">
        <v>142</v>
      </c>
      <c r="AG55" s="100" t="s">
        <v>143</v>
      </c>
      <c r="AH55" s="100" t="s">
        <v>144</v>
      </c>
      <c r="AI55" s="100" t="s">
        <v>145</v>
      </c>
      <c r="AJ55" s="100" t="s">
        <v>538</v>
      </c>
      <c r="AK55" s="100" t="s">
        <v>539</v>
      </c>
      <c r="AL55" s="100" t="s">
        <v>540</v>
      </c>
      <c r="AM55" s="100" t="s">
        <v>541</v>
      </c>
      <c r="AN55" s="100" t="s">
        <v>146</v>
      </c>
      <c r="AO55" s="100" t="s">
        <v>147</v>
      </c>
      <c r="AP55" s="100" t="s">
        <v>148</v>
      </c>
      <c r="AQ55" s="100" t="s">
        <v>542</v>
      </c>
      <c r="AR55" s="100" t="s">
        <v>543</v>
      </c>
      <c r="AS55" s="100" t="s">
        <v>544</v>
      </c>
      <c r="AT55" s="100" t="s">
        <v>545</v>
      </c>
      <c r="AU55" s="100" t="s">
        <v>546</v>
      </c>
      <c r="AV55" s="100"/>
      <c r="AW55" s="100"/>
      <c r="AX55" s="100"/>
      <c r="AY55" s="100"/>
      <c r="AZ55" s="100"/>
      <c r="BA55" s="100"/>
      <c r="BB55" s="100"/>
      <c r="BC55" s="100"/>
      <c r="BD55" s="100"/>
      <c r="BE55" s="100"/>
      <c r="BF55" s="100"/>
      <c r="BG55" s="97"/>
      <c r="BH55" s="97"/>
      <c r="BI55" s="97"/>
      <c r="BJ55" s="97"/>
      <c r="BK55" s="97"/>
      <c r="BL55" s="97"/>
      <c r="BM55" s="97"/>
      <c r="BN55" s="97"/>
      <c r="BO55" s="97"/>
      <c r="CB55" s="97"/>
      <c r="CC55" s="97"/>
      <c r="CD55" s="97"/>
      <c r="CE55" s="97"/>
      <c r="CF55" s="97"/>
      <c r="CG55" s="97"/>
      <c r="CH55" s="97"/>
      <c r="CI55" s="97"/>
      <c r="CJ55" s="97"/>
      <c r="CK55" s="97"/>
      <c r="CL55" s="97"/>
      <c r="CM55" s="97"/>
    </row>
    <row r="56" spans="1:91" s="37" customFormat="1" ht="204.75" hidden="1" customHeight="1" x14ac:dyDescent="0.15">
      <c r="A56" s="45" t="s">
        <v>349</v>
      </c>
      <c r="B56" s="24"/>
      <c r="C56" s="52"/>
      <c r="D56" s="53"/>
      <c r="E56" s="63"/>
      <c r="F56" s="54"/>
      <c r="G56" s="54"/>
      <c r="H56" s="53"/>
      <c r="I56" s="54"/>
      <c r="J56" s="54"/>
      <c r="K56" s="54"/>
      <c r="L56" s="54"/>
      <c r="M56" s="54"/>
      <c r="N56" s="54"/>
      <c r="O56" s="54"/>
      <c r="P56" s="55"/>
      <c r="Q56" s="54"/>
      <c r="R56" s="56"/>
      <c r="S56" s="56"/>
      <c r="T56" s="169"/>
      <c r="U56" s="101"/>
      <c r="V56" s="269"/>
      <c r="W56" s="269"/>
      <c r="X56" s="267"/>
      <c r="Y56" s="269"/>
      <c r="Z56" s="269"/>
      <c r="AA56" s="448"/>
      <c r="AB56" s="448"/>
      <c r="AC56" s="443"/>
      <c r="AD56" s="443"/>
      <c r="AE56" s="267"/>
      <c r="AF56" s="205" t="s">
        <v>611</v>
      </c>
      <c r="AG56" s="205" t="s">
        <v>612</v>
      </c>
      <c r="AH56" s="205" t="s">
        <v>613</v>
      </c>
      <c r="AI56" s="205" t="s">
        <v>614</v>
      </c>
      <c r="AJ56" s="205" t="s">
        <v>615</v>
      </c>
      <c r="AK56" s="205" t="s">
        <v>616</v>
      </c>
      <c r="AL56" s="205" t="s">
        <v>617</v>
      </c>
      <c r="AM56" s="205" t="s">
        <v>618</v>
      </c>
      <c r="AN56" s="205" t="s">
        <v>619</v>
      </c>
      <c r="AO56" s="205" t="s">
        <v>620</v>
      </c>
      <c r="AP56" s="205" t="s">
        <v>621</v>
      </c>
      <c r="AQ56" s="205" t="s">
        <v>622</v>
      </c>
      <c r="AR56" s="205" t="s">
        <v>623</v>
      </c>
      <c r="AS56" s="205" t="s">
        <v>624</v>
      </c>
      <c r="AT56" s="205" t="s">
        <v>625</v>
      </c>
      <c r="AU56" s="205" t="s">
        <v>608</v>
      </c>
      <c r="AV56" s="100"/>
      <c r="AW56" s="100"/>
      <c r="AX56" s="100"/>
      <c r="AY56" s="100"/>
      <c r="AZ56" s="100"/>
      <c r="BA56" s="100"/>
      <c r="BB56" s="100"/>
      <c r="BC56" s="100"/>
      <c r="BD56" s="100"/>
      <c r="BE56" s="100"/>
      <c r="BF56" s="100"/>
      <c r="BG56" s="97"/>
      <c r="BH56" s="97"/>
      <c r="BI56" s="97"/>
      <c r="BJ56" s="97"/>
      <c r="BK56" s="97"/>
      <c r="BL56" s="97"/>
      <c r="BM56" s="97"/>
      <c r="BN56" s="97"/>
      <c r="BO56" s="97"/>
      <c r="CB56" s="97"/>
      <c r="CC56" s="97"/>
      <c r="CD56" s="97"/>
      <c r="CE56" s="97"/>
      <c r="CF56" s="97"/>
      <c r="CG56" s="97"/>
      <c r="CH56" s="97"/>
      <c r="CI56" s="97"/>
      <c r="CJ56" s="97"/>
      <c r="CK56" s="97"/>
      <c r="CL56" s="97"/>
      <c r="CM56" s="97"/>
    </row>
    <row r="57" spans="1:91" s="37" customFormat="1" ht="16.5" customHeight="1" x14ac:dyDescent="0.15">
      <c r="A57" s="24">
        <v>6</v>
      </c>
      <c r="B57" s="24"/>
      <c r="C57" s="39"/>
      <c r="D57" s="40"/>
      <c r="E57" s="41"/>
      <c r="F57" s="42"/>
      <c r="G57" s="43"/>
      <c r="H57" s="40"/>
      <c r="I57" s="42"/>
      <c r="J57" s="42"/>
      <c r="K57" s="42"/>
      <c r="L57" s="42"/>
      <c r="M57" s="42"/>
      <c r="N57" s="42"/>
      <c r="O57" s="42"/>
      <c r="P57" s="43"/>
      <c r="Q57" s="40"/>
      <c r="R57" s="44"/>
      <c r="S57" s="44"/>
      <c r="T57" s="241"/>
      <c r="U57" s="101"/>
      <c r="V57" s="269"/>
      <c r="W57" s="269"/>
      <c r="X57" s="267"/>
      <c r="Y57" s="269"/>
      <c r="Z57" s="269"/>
      <c r="AA57" s="448"/>
      <c r="AB57" s="448"/>
      <c r="AC57" s="443"/>
      <c r="AD57" s="443"/>
      <c r="AE57" s="267"/>
      <c r="AF57" s="205"/>
      <c r="AG57" s="205"/>
      <c r="AH57" s="205"/>
      <c r="AI57" s="205"/>
      <c r="AJ57" s="205"/>
      <c r="AK57" s="205"/>
      <c r="AL57" s="205"/>
      <c r="AM57" s="205"/>
      <c r="AN57" s="205"/>
      <c r="AO57" s="205"/>
      <c r="AP57" s="205"/>
      <c r="AQ57" s="205"/>
      <c r="AR57" s="205"/>
      <c r="AS57" s="205"/>
      <c r="AT57" s="205"/>
      <c r="AU57" s="205"/>
      <c r="AV57" s="100"/>
      <c r="AW57" s="100"/>
      <c r="AX57" s="100"/>
      <c r="AY57" s="100"/>
      <c r="AZ57" s="100"/>
      <c r="BA57" s="100"/>
      <c r="BB57" s="100"/>
      <c r="BC57" s="100"/>
      <c r="BD57" s="100"/>
      <c r="BE57" s="100"/>
      <c r="BF57" s="100"/>
      <c r="BG57" s="97"/>
      <c r="BH57" s="97"/>
      <c r="BI57" s="97"/>
      <c r="BJ57" s="97"/>
      <c r="BK57" s="97"/>
      <c r="BL57" s="97"/>
      <c r="BM57" s="97"/>
      <c r="BN57" s="97"/>
      <c r="BO57" s="97"/>
      <c r="CB57" s="97"/>
      <c r="CC57" s="97"/>
      <c r="CD57" s="97"/>
      <c r="CE57" s="97"/>
      <c r="CF57" s="97"/>
      <c r="CG57" s="97"/>
      <c r="CH57" s="97"/>
      <c r="CI57" s="97"/>
      <c r="CJ57" s="97"/>
      <c r="CK57" s="97"/>
      <c r="CL57" s="97"/>
      <c r="CM57" s="97"/>
    </row>
    <row r="58" spans="1:91" s="37" customFormat="1" ht="16.5" customHeight="1" x14ac:dyDescent="0.15">
      <c r="A58" s="76" t="s">
        <v>575</v>
      </c>
      <c r="B58" s="29" t="s">
        <v>626</v>
      </c>
      <c r="C58" s="46" t="s">
        <v>512</v>
      </c>
      <c r="D58" s="47"/>
      <c r="E58" s="225" t="s">
        <v>513</v>
      </c>
      <c r="F58" s="37">
        <f>IF(E58="","",MATCH(E58,AF58:BB58,0))</f>
        <v>1</v>
      </c>
      <c r="G58" s="51"/>
      <c r="H58" s="47"/>
      <c r="P58" s="51"/>
      <c r="Q58" s="47"/>
      <c r="R58" s="50" t="str">
        <f>IF(F58="","",INDEX(AF59:BB59,1,F58))</f>
        <v>無記号</v>
      </c>
      <c r="S58" s="26" t="str">
        <f>IF(R58="","",IF(R58="無記号","",R58))</f>
        <v/>
      </c>
      <c r="T58" s="242"/>
      <c r="U58" s="101"/>
      <c r="V58" s="269"/>
      <c r="W58" s="269"/>
      <c r="X58" s="267"/>
      <c r="Y58" s="269"/>
      <c r="Z58" s="269"/>
      <c r="AA58" s="448"/>
      <c r="AB58" s="448"/>
      <c r="AC58" s="443"/>
      <c r="AD58" s="443"/>
      <c r="AE58" s="267"/>
      <c r="AF58" s="100" t="s">
        <v>627</v>
      </c>
      <c r="AG58" s="100" t="s">
        <v>628</v>
      </c>
      <c r="AH58" s="100"/>
      <c r="AI58" s="100"/>
      <c r="AJ58" s="100"/>
      <c r="AK58" s="100"/>
      <c r="AL58" s="100"/>
      <c r="AM58" s="100"/>
      <c r="AN58" s="100"/>
      <c r="AO58" s="100"/>
      <c r="AP58" s="100"/>
      <c r="AQ58" s="100"/>
      <c r="AR58" s="100"/>
      <c r="AS58" s="100"/>
      <c r="AT58" s="100"/>
      <c r="AU58" s="100"/>
      <c r="AV58" s="100"/>
      <c r="AW58" s="100"/>
      <c r="AX58" s="100"/>
      <c r="AY58" s="100"/>
      <c r="AZ58" s="100"/>
      <c r="BA58" s="100"/>
      <c r="BB58" s="100"/>
      <c r="BC58" s="100"/>
      <c r="BD58" s="100"/>
      <c r="BE58" s="100"/>
      <c r="BF58" s="100"/>
      <c r="BG58" s="97"/>
      <c r="BH58" s="97"/>
      <c r="BI58" s="97"/>
      <c r="BJ58" s="97"/>
      <c r="BK58" s="97"/>
      <c r="BL58" s="97"/>
      <c r="BM58" s="97"/>
      <c r="BN58" s="97"/>
      <c r="BO58" s="97"/>
      <c r="CB58" s="97"/>
      <c r="CC58" s="97"/>
      <c r="CD58" s="97"/>
      <c r="CE58" s="97"/>
      <c r="CF58" s="97"/>
      <c r="CG58" s="97"/>
      <c r="CH58" s="97"/>
      <c r="CI58" s="97"/>
      <c r="CJ58" s="97"/>
      <c r="CK58" s="97"/>
      <c r="CL58" s="97"/>
      <c r="CM58" s="97"/>
    </row>
    <row r="59" spans="1:91" s="37" customFormat="1" ht="54" customHeight="1" x14ac:dyDescent="0.15">
      <c r="A59" s="23"/>
      <c r="B59" s="24"/>
      <c r="C59" s="52"/>
      <c r="D59" s="53"/>
      <c r="E59" s="62"/>
      <c r="F59" s="54"/>
      <c r="G59" s="55"/>
      <c r="H59" s="53"/>
      <c r="I59" s="54"/>
      <c r="J59" s="54"/>
      <c r="K59" s="54"/>
      <c r="L59" s="54"/>
      <c r="M59" s="54"/>
      <c r="N59" s="54"/>
      <c r="O59" s="54"/>
      <c r="P59" s="55"/>
      <c r="Q59" s="53"/>
      <c r="R59" s="56"/>
      <c r="S59" s="56"/>
      <c r="T59" s="169"/>
      <c r="U59" s="101"/>
      <c r="V59" s="269"/>
      <c r="W59" s="269"/>
      <c r="X59" s="267"/>
      <c r="Y59" s="269"/>
      <c r="Z59" s="269"/>
      <c r="AA59" s="448"/>
      <c r="AB59" s="448"/>
      <c r="AC59" s="443"/>
      <c r="AD59" s="443"/>
      <c r="AE59" s="267"/>
      <c r="AF59" s="100" t="s">
        <v>149</v>
      </c>
      <c r="AG59" s="100" t="s">
        <v>610</v>
      </c>
      <c r="AH59" s="100"/>
      <c r="AI59" s="100"/>
      <c r="AJ59" s="100"/>
      <c r="AK59" s="100"/>
      <c r="AL59" s="100"/>
      <c r="AM59" s="100"/>
      <c r="AN59" s="100"/>
      <c r="AO59" s="100"/>
      <c r="AP59" s="100"/>
      <c r="AQ59" s="100"/>
      <c r="AR59" s="100"/>
      <c r="AS59" s="100"/>
      <c r="AT59" s="100"/>
      <c r="AU59" s="100"/>
      <c r="AV59" s="100"/>
      <c r="AW59" s="100"/>
      <c r="AX59" s="100"/>
      <c r="AY59" s="100"/>
      <c r="AZ59" s="100"/>
      <c r="BA59" s="100"/>
      <c r="BB59" s="100"/>
      <c r="BC59" s="100"/>
      <c r="BD59" s="100"/>
      <c r="BE59" s="100"/>
      <c r="BF59" s="100"/>
      <c r="BG59" s="97"/>
      <c r="BH59" s="97"/>
      <c r="BI59" s="97"/>
      <c r="BJ59" s="97"/>
      <c r="BK59" s="97"/>
      <c r="BL59" s="97"/>
      <c r="BM59" s="97"/>
      <c r="BN59" s="97"/>
      <c r="BO59" s="97"/>
      <c r="CB59" s="97"/>
      <c r="CC59" s="97"/>
      <c r="CD59" s="97"/>
      <c r="CE59" s="97"/>
      <c r="CF59" s="97"/>
      <c r="CG59" s="97"/>
      <c r="CH59" s="97"/>
      <c r="CI59" s="97"/>
      <c r="CJ59" s="97"/>
      <c r="CK59" s="97"/>
      <c r="CL59" s="97"/>
      <c r="CM59" s="97"/>
    </row>
    <row r="60" spans="1:91" s="37" customFormat="1" ht="16.5" hidden="1" customHeight="1" x14ac:dyDescent="0.15">
      <c r="A60" s="24">
        <v>7</v>
      </c>
      <c r="B60" s="24"/>
      <c r="C60" s="39"/>
      <c r="D60" s="40"/>
      <c r="E60" s="41"/>
      <c r="F60" s="42"/>
      <c r="G60" s="43"/>
      <c r="H60" s="40"/>
      <c r="I60" s="42"/>
      <c r="J60" s="42"/>
      <c r="K60" s="42"/>
      <c r="L60" s="42"/>
      <c r="M60" s="42"/>
      <c r="N60" s="42"/>
      <c r="O60" s="42"/>
      <c r="P60" s="43"/>
      <c r="Q60" s="40"/>
      <c r="R60" s="44"/>
      <c r="S60" s="44"/>
      <c r="T60" s="241"/>
      <c r="U60" s="101"/>
      <c r="V60" s="269"/>
      <c r="W60" s="269"/>
      <c r="X60" s="267"/>
      <c r="Y60" s="269"/>
      <c r="Z60" s="269"/>
      <c r="AA60" s="448"/>
      <c r="AB60" s="448"/>
      <c r="AC60" s="443"/>
      <c r="AD60" s="443"/>
      <c r="AE60" s="267"/>
      <c r="AF60" s="100"/>
      <c r="AG60" s="100"/>
      <c r="AH60" s="100"/>
      <c r="AI60" s="100"/>
      <c r="AJ60" s="100"/>
      <c r="AK60" s="100"/>
      <c r="AL60" s="100"/>
      <c r="AM60" s="100"/>
      <c r="AN60" s="100"/>
      <c r="AO60" s="100"/>
      <c r="AP60" s="100"/>
      <c r="AQ60" s="100"/>
      <c r="AR60" s="100"/>
      <c r="AS60" s="100"/>
      <c r="AT60" s="100"/>
      <c r="AU60" s="100"/>
      <c r="AV60" s="100"/>
      <c r="AW60" s="100"/>
      <c r="AX60" s="100"/>
      <c r="AY60" s="100"/>
      <c r="AZ60" s="100"/>
      <c r="BA60" s="100"/>
      <c r="BB60" s="100"/>
      <c r="BC60" s="100"/>
      <c r="BD60" s="100"/>
      <c r="BE60" s="100"/>
      <c r="BF60" s="100"/>
      <c r="BG60" s="97"/>
      <c r="BH60" s="97"/>
      <c r="BI60" s="97"/>
      <c r="BJ60" s="97"/>
      <c r="BK60" s="97"/>
      <c r="BL60" s="97"/>
      <c r="BM60" s="97"/>
      <c r="BN60" s="97"/>
      <c r="BO60" s="97"/>
      <c r="CB60" s="97"/>
      <c r="CC60" s="97"/>
      <c r="CD60" s="97"/>
      <c r="CE60" s="97"/>
      <c r="CF60" s="97"/>
      <c r="CG60" s="97"/>
      <c r="CH60" s="97"/>
      <c r="CI60" s="97"/>
      <c r="CJ60" s="97"/>
      <c r="CK60" s="97"/>
      <c r="CL60" s="97"/>
      <c r="CM60" s="97"/>
    </row>
    <row r="61" spans="1:91" s="37" customFormat="1" ht="16.5" hidden="1" customHeight="1" x14ac:dyDescent="0.15">
      <c r="A61" s="76" t="s">
        <v>575</v>
      </c>
      <c r="B61" s="29" t="s">
        <v>629</v>
      </c>
      <c r="C61" s="46" t="s">
        <v>52</v>
      </c>
      <c r="D61" s="47"/>
      <c r="E61" s="225" t="s">
        <v>547</v>
      </c>
      <c r="F61" s="37">
        <f>IF(E61="","",MATCH(E61,AF61:BB61,0))</f>
        <v>1</v>
      </c>
      <c r="G61" s="51"/>
      <c r="H61" s="47"/>
      <c r="P61" s="51"/>
      <c r="Q61" s="47"/>
      <c r="R61" s="50" t="str">
        <f>IF(F61="","",INDEX(AF62:BB62,1,F61))</f>
        <v>無記号</v>
      </c>
      <c r="S61" s="26" t="str">
        <f>IF(R61="","",IF(R61="無記号","",R61))</f>
        <v/>
      </c>
      <c r="T61" s="242"/>
      <c r="U61" s="101"/>
      <c r="V61" s="269"/>
      <c r="W61" s="269"/>
      <c r="X61" s="267"/>
      <c r="Y61" s="269"/>
      <c r="Z61" s="269"/>
      <c r="AA61" s="448"/>
      <c r="AB61" s="448"/>
      <c r="AC61" s="443"/>
      <c r="AD61" s="443"/>
      <c r="AE61" s="267"/>
      <c r="AF61" s="100" t="s">
        <v>547</v>
      </c>
      <c r="AG61" s="100" t="s">
        <v>548</v>
      </c>
      <c r="AH61" s="100"/>
      <c r="AI61" s="100"/>
      <c r="AJ61" s="100"/>
      <c r="AK61" s="100"/>
      <c r="AL61" s="100"/>
      <c r="AM61" s="100"/>
      <c r="AN61" s="100"/>
      <c r="AO61" s="100"/>
      <c r="AP61" s="100"/>
      <c r="AQ61" s="100"/>
      <c r="AR61" s="100"/>
      <c r="AS61" s="100"/>
      <c r="AT61" s="100"/>
      <c r="AU61" s="100"/>
      <c r="AV61" s="100"/>
      <c r="AW61" s="100"/>
      <c r="AX61" s="100"/>
      <c r="AY61" s="100"/>
      <c r="AZ61" s="100"/>
      <c r="BA61" s="100"/>
      <c r="BB61" s="100"/>
      <c r="BC61" s="100"/>
      <c r="BD61" s="100"/>
      <c r="BE61" s="100"/>
      <c r="BF61" s="100"/>
      <c r="BG61" s="97"/>
      <c r="BH61" s="97"/>
      <c r="BI61" s="97"/>
      <c r="BJ61" s="97"/>
      <c r="BK61" s="97"/>
      <c r="BL61" s="97"/>
      <c r="BM61" s="97"/>
      <c r="BN61" s="97"/>
      <c r="BO61" s="97"/>
      <c r="CB61" s="97"/>
      <c r="CC61" s="97"/>
      <c r="CD61" s="97"/>
      <c r="CE61" s="97"/>
      <c r="CF61" s="97"/>
      <c r="CG61" s="97"/>
      <c r="CH61" s="97"/>
      <c r="CI61" s="97"/>
      <c r="CJ61" s="97"/>
      <c r="CK61" s="97"/>
      <c r="CL61" s="97"/>
      <c r="CM61" s="97"/>
    </row>
    <row r="62" spans="1:91" s="37" customFormat="1" ht="30.75" hidden="1" customHeight="1" x14ac:dyDescent="0.15">
      <c r="A62" s="23"/>
      <c r="B62" s="24"/>
      <c r="C62" s="52"/>
      <c r="D62" s="53"/>
      <c r="E62" s="62"/>
      <c r="F62" s="54"/>
      <c r="G62" s="55"/>
      <c r="H62" s="53"/>
      <c r="I62" s="54"/>
      <c r="J62" s="54"/>
      <c r="K62" s="54"/>
      <c r="L62" s="54"/>
      <c r="M62" s="54"/>
      <c r="N62" s="54"/>
      <c r="O62" s="54"/>
      <c r="P62" s="55"/>
      <c r="Q62" s="53"/>
      <c r="R62" s="56"/>
      <c r="S62" s="56"/>
      <c r="T62" s="169"/>
      <c r="U62" s="101"/>
      <c r="V62" s="269"/>
      <c r="W62" s="269"/>
      <c r="X62" s="267"/>
      <c r="Y62" s="269"/>
      <c r="Z62" s="269"/>
      <c r="AA62" s="448"/>
      <c r="AB62" s="448"/>
      <c r="AC62" s="443"/>
      <c r="AD62" s="443"/>
      <c r="AE62" s="267"/>
      <c r="AF62" s="100" t="s">
        <v>149</v>
      </c>
      <c r="AG62" s="100" t="s">
        <v>608</v>
      </c>
      <c r="AH62" s="100"/>
      <c r="AI62" s="100"/>
      <c r="AJ62" s="100"/>
      <c r="AK62" s="100"/>
      <c r="AL62" s="100"/>
      <c r="AM62" s="100"/>
      <c r="AN62" s="100"/>
      <c r="AO62" s="100"/>
      <c r="AP62" s="100"/>
      <c r="AQ62" s="100"/>
      <c r="AR62" s="100"/>
      <c r="AS62" s="100"/>
      <c r="AT62" s="100"/>
      <c r="AU62" s="100"/>
      <c r="AV62" s="100"/>
      <c r="AW62" s="100"/>
      <c r="AX62" s="100"/>
      <c r="AY62" s="100"/>
      <c r="AZ62" s="100"/>
      <c r="BA62" s="100"/>
      <c r="BB62" s="100"/>
      <c r="BC62" s="100"/>
      <c r="BD62" s="100"/>
      <c r="BE62" s="100"/>
      <c r="BF62" s="100"/>
      <c r="BG62" s="97"/>
      <c r="BH62" s="97"/>
      <c r="BI62" s="97"/>
      <c r="BJ62" s="97"/>
      <c r="BK62" s="97"/>
      <c r="BL62" s="97"/>
      <c r="BM62" s="97"/>
      <c r="BN62" s="97"/>
      <c r="BO62" s="97"/>
      <c r="CB62" s="97"/>
      <c r="CC62" s="97"/>
      <c r="CD62" s="97"/>
      <c r="CE62" s="97"/>
      <c r="CF62" s="97"/>
      <c r="CG62" s="97"/>
      <c r="CH62" s="97"/>
      <c r="CI62" s="97"/>
      <c r="CJ62" s="97"/>
      <c r="CK62" s="97"/>
      <c r="CL62" s="97"/>
      <c r="CM62" s="97"/>
    </row>
    <row r="63" spans="1:91" s="37" customFormat="1" ht="16.5" hidden="1" customHeight="1" x14ac:dyDescent="0.15">
      <c r="A63" s="23"/>
      <c r="B63" s="24"/>
      <c r="C63" s="39"/>
      <c r="D63" s="40"/>
      <c r="E63" s="41"/>
      <c r="F63" s="42"/>
      <c r="G63" s="43"/>
      <c r="R63" s="26"/>
      <c r="S63" s="26"/>
      <c r="T63" s="239"/>
      <c r="U63" s="101"/>
      <c r="V63" s="269"/>
      <c r="W63" s="269"/>
      <c r="X63" s="267"/>
      <c r="Y63" s="269"/>
      <c r="Z63" s="269"/>
      <c r="AA63" s="448"/>
      <c r="AB63" s="448"/>
      <c r="AC63" s="443"/>
      <c r="AD63" s="443"/>
      <c r="AE63" s="267"/>
      <c r="AF63" s="100"/>
      <c r="AG63" s="100"/>
      <c r="AH63" s="100"/>
      <c r="AI63" s="100"/>
      <c r="AJ63" s="100"/>
      <c r="AK63" s="100"/>
      <c r="AL63" s="100"/>
      <c r="AM63" s="100"/>
      <c r="AN63" s="100"/>
      <c r="AO63" s="100"/>
      <c r="AP63" s="100"/>
      <c r="AQ63" s="100"/>
      <c r="AR63" s="100"/>
      <c r="AS63" s="100"/>
      <c r="AT63" s="100"/>
      <c r="AU63" s="100"/>
      <c r="AV63" s="100"/>
      <c r="AW63" s="100"/>
      <c r="AX63" s="100"/>
      <c r="AY63" s="100"/>
      <c r="AZ63" s="100"/>
      <c r="BA63" s="100"/>
      <c r="BB63" s="100"/>
      <c r="BC63" s="100"/>
      <c r="BD63" s="100"/>
      <c r="BE63" s="100"/>
      <c r="BF63" s="100"/>
      <c r="BG63" s="97"/>
      <c r="BH63" s="97"/>
      <c r="BI63" s="97"/>
      <c r="BJ63" s="97"/>
      <c r="BK63" s="97"/>
      <c r="BL63" s="97"/>
      <c r="BM63" s="97"/>
      <c r="BN63" s="97"/>
      <c r="BO63" s="97"/>
      <c r="CB63" s="97"/>
      <c r="CC63" s="97"/>
      <c r="CD63" s="97"/>
      <c r="CE63" s="97"/>
      <c r="CF63" s="97"/>
      <c r="CG63" s="97"/>
      <c r="CH63" s="97"/>
      <c r="CI63" s="97"/>
      <c r="CJ63" s="97"/>
      <c r="CK63" s="97"/>
      <c r="CL63" s="97"/>
      <c r="CM63" s="97"/>
    </row>
    <row r="64" spans="1:91" s="37" customFormat="1" ht="16.5" hidden="1" customHeight="1" x14ac:dyDescent="0.15">
      <c r="A64" s="23"/>
      <c r="B64" s="29" t="s">
        <v>609</v>
      </c>
      <c r="C64" s="273" t="s">
        <v>549</v>
      </c>
      <c r="D64" s="47"/>
      <c r="E64" s="58"/>
      <c r="G64" s="51"/>
      <c r="R64" s="26"/>
      <c r="S64" s="26" t="str">
        <f>IF(R64="","",IF(R64="無記号","",R64))</f>
        <v/>
      </c>
      <c r="T64" s="239"/>
      <c r="U64" s="101"/>
      <c r="V64" s="269"/>
      <c r="W64" s="269"/>
      <c r="X64" s="269"/>
      <c r="Y64" s="269"/>
      <c r="Z64" s="269"/>
      <c r="AA64" s="448"/>
      <c r="AB64" s="448"/>
      <c r="AC64" s="443"/>
      <c r="AD64" s="443"/>
      <c r="AE64" s="267"/>
      <c r="AF64" s="97"/>
      <c r="AG64" s="97"/>
      <c r="AH64" s="97"/>
      <c r="AI64" s="97"/>
      <c r="AJ64" s="97"/>
      <c r="AK64" s="97"/>
      <c r="AL64" s="97"/>
      <c r="AM64" s="97"/>
      <c r="AN64" s="97"/>
      <c r="AO64" s="97"/>
      <c r="AP64" s="97"/>
      <c r="AQ64" s="97"/>
      <c r="AR64" s="97"/>
      <c r="AS64" s="97"/>
      <c r="AT64" s="97"/>
      <c r="AU64" s="97"/>
      <c r="AV64" s="97"/>
      <c r="AW64" s="97"/>
      <c r="AX64" s="97"/>
      <c r="AY64" s="97"/>
      <c r="AZ64" s="97"/>
      <c r="BA64" s="97"/>
      <c r="BB64" s="97"/>
      <c r="BC64" s="97"/>
      <c r="BD64" s="97"/>
      <c r="BE64" s="97"/>
      <c r="BF64" s="97"/>
      <c r="BG64" s="97"/>
      <c r="BH64" s="97"/>
      <c r="BI64" s="97"/>
      <c r="BJ64" s="97"/>
      <c r="BK64" s="97"/>
      <c r="BL64" s="97"/>
      <c r="BM64" s="97"/>
      <c r="BN64" s="97"/>
      <c r="BO64" s="97"/>
      <c r="CB64" s="97"/>
      <c r="CC64" s="97"/>
      <c r="CD64" s="97"/>
      <c r="CE64" s="97"/>
      <c r="CF64" s="97"/>
      <c r="CG64" s="97"/>
      <c r="CH64" s="97"/>
      <c r="CI64" s="97"/>
      <c r="CJ64" s="97"/>
      <c r="CK64" s="97"/>
      <c r="CL64" s="97"/>
      <c r="CM64" s="97"/>
    </row>
    <row r="65" spans="1:91" s="37" customFormat="1" ht="16.5" hidden="1" customHeight="1" x14ac:dyDescent="0.15">
      <c r="A65" s="23"/>
      <c r="B65" s="24"/>
      <c r="C65" s="52"/>
      <c r="D65" s="53"/>
      <c r="E65" s="54"/>
      <c r="F65" s="54"/>
      <c r="G65" s="55"/>
      <c r="R65" s="26"/>
      <c r="S65" s="26"/>
      <c r="T65" s="239"/>
      <c r="U65" s="101"/>
      <c r="V65" s="269"/>
      <c r="W65" s="269"/>
      <c r="X65" s="269"/>
      <c r="Y65" s="269"/>
      <c r="Z65" s="269"/>
      <c r="AA65" s="448"/>
      <c r="AB65" s="448"/>
      <c r="AC65" s="443"/>
      <c r="AD65" s="443"/>
      <c r="AE65" s="267"/>
      <c r="AF65" s="97"/>
      <c r="AG65" s="97"/>
      <c r="AH65" s="97"/>
      <c r="AI65" s="97"/>
      <c r="AJ65" s="97"/>
      <c r="AK65" s="97"/>
      <c r="AL65" s="97"/>
      <c r="AM65" s="97"/>
      <c r="AN65" s="97"/>
      <c r="AO65" s="97"/>
      <c r="AP65" s="97"/>
      <c r="AQ65" s="97"/>
      <c r="AR65" s="97"/>
      <c r="AS65" s="97"/>
      <c r="AT65" s="97"/>
      <c r="AU65" s="97"/>
      <c r="AV65" s="97"/>
      <c r="AW65" s="97"/>
      <c r="AX65" s="97"/>
      <c r="AY65" s="97"/>
      <c r="AZ65" s="97"/>
      <c r="BA65" s="97"/>
      <c r="BB65" s="97"/>
      <c r="BC65" s="97"/>
      <c r="BD65" s="97"/>
      <c r="BE65" s="97"/>
      <c r="BF65" s="97"/>
      <c r="BG65" s="97"/>
      <c r="BH65" s="97"/>
      <c r="BI65" s="97"/>
      <c r="BJ65" s="97"/>
      <c r="BK65" s="97"/>
      <c r="BL65" s="97"/>
      <c r="BM65" s="97"/>
      <c r="BN65" s="97"/>
      <c r="BO65" s="97"/>
      <c r="CB65" s="97"/>
      <c r="CC65" s="97"/>
      <c r="CD65" s="97"/>
      <c r="CE65" s="97"/>
      <c r="CF65" s="97"/>
      <c r="CG65" s="97"/>
      <c r="CH65" s="97"/>
      <c r="CI65" s="97"/>
      <c r="CJ65" s="97"/>
      <c r="CK65" s="97"/>
      <c r="CL65" s="97"/>
      <c r="CM65" s="97"/>
    </row>
    <row r="66" spans="1:91" s="37" customFormat="1" ht="12.75" customHeight="1" x14ac:dyDescent="0.15">
      <c r="A66" s="24">
        <v>7</v>
      </c>
      <c r="B66" s="24"/>
      <c r="C66" s="39"/>
      <c r="D66" s="40"/>
      <c r="E66" s="41" t="s">
        <v>574</v>
      </c>
      <c r="F66" s="42"/>
      <c r="G66" s="42"/>
      <c r="H66" s="40"/>
      <c r="I66" s="42"/>
      <c r="J66" s="42"/>
      <c r="K66" s="42"/>
      <c r="L66" s="42"/>
      <c r="M66" s="42"/>
      <c r="N66" s="42"/>
      <c r="O66" s="42"/>
      <c r="P66" s="43"/>
      <c r="Q66" s="42"/>
      <c r="R66" s="44"/>
      <c r="S66" s="44"/>
      <c r="T66" s="241"/>
      <c r="U66" s="101"/>
      <c r="V66" s="269"/>
      <c r="W66" s="269"/>
      <c r="X66" s="269"/>
      <c r="Y66" s="269"/>
      <c r="Z66" s="269"/>
      <c r="AA66" s="448"/>
      <c r="AB66" s="448"/>
      <c r="AC66" s="443"/>
      <c r="AD66" s="443"/>
      <c r="AE66" s="267"/>
      <c r="AF66" s="97"/>
      <c r="AG66" s="97"/>
      <c r="AH66" s="97"/>
      <c r="AI66" s="97"/>
      <c r="AJ66" s="97"/>
      <c r="AK66" s="97"/>
      <c r="AL66" s="97"/>
      <c r="AM66" s="97"/>
      <c r="AN66" s="97"/>
      <c r="AO66" s="97"/>
      <c r="AP66" s="97"/>
      <c r="AQ66" s="97"/>
      <c r="AR66" s="97"/>
      <c r="AS66" s="97"/>
      <c r="AT66" s="97"/>
      <c r="AU66" s="97"/>
      <c r="AV66" s="97"/>
      <c r="AW66" s="97"/>
      <c r="AX66" s="97"/>
      <c r="AY66" s="97"/>
      <c r="AZ66" s="97"/>
      <c r="BA66" s="97"/>
      <c r="BB66" s="97"/>
      <c r="BC66" s="97"/>
      <c r="BD66" s="97"/>
      <c r="BE66" s="97"/>
      <c r="BF66" s="97"/>
      <c r="BG66" s="97"/>
      <c r="BH66" s="97"/>
      <c r="BI66" s="97"/>
      <c r="BJ66" s="97"/>
      <c r="BK66" s="97"/>
      <c r="BL66" s="97"/>
      <c r="BM66" s="97"/>
      <c r="BN66" s="97"/>
      <c r="BO66" s="97"/>
      <c r="BP66" s="97"/>
      <c r="BQ66" s="97"/>
      <c r="BR66" s="97"/>
      <c r="BS66" s="97"/>
      <c r="BT66" s="97"/>
      <c r="BU66" s="97"/>
      <c r="BV66" s="97"/>
      <c r="BW66" s="97"/>
      <c r="BX66" s="97"/>
      <c r="BY66" s="97"/>
      <c r="BZ66" s="97"/>
      <c r="CA66" s="97"/>
      <c r="CB66" s="97"/>
      <c r="CC66" s="97"/>
      <c r="CD66" s="97"/>
      <c r="CE66" s="97"/>
      <c r="CF66" s="97"/>
      <c r="CG66" s="97"/>
      <c r="CH66" s="97"/>
      <c r="CI66" s="97"/>
      <c r="CJ66" s="97"/>
      <c r="CK66" s="97"/>
      <c r="CL66" s="97"/>
      <c r="CM66" s="97"/>
    </row>
    <row r="67" spans="1:91" s="37" customFormat="1" ht="16.5" customHeight="1" x14ac:dyDescent="0.15">
      <c r="A67" s="76"/>
      <c r="B67" s="29" t="s">
        <v>588</v>
      </c>
      <c r="C67" s="46" t="s">
        <v>152</v>
      </c>
      <c r="D67" s="47"/>
      <c r="E67" s="225" t="s">
        <v>372</v>
      </c>
      <c r="F67" s="37">
        <f>IF(E67="","",MATCH(E67,AF67:BB67,0))</f>
        <v>1</v>
      </c>
      <c r="H67" s="47"/>
      <c r="P67" s="51"/>
      <c r="R67" s="50" t="str">
        <f>IF(F67="","",INDEX(AF68:BB68,1,F67))</f>
        <v>無記号</v>
      </c>
      <c r="S67" s="26" t="str">
        <f>IF(R67="","",IF(R67="無記号","",R67))</f>
        <v/>
      </c>
      <c r="T67" s="51"/>
      <c r="U67" s="97"/>
      <c r="V67" s="267"/>
      <c r="W67" s="267"/>
      <c r="X67" s="267"/>
      <c r="Y67" s="267"/>
      <c r="Z67" s="267"/>
      <c r="AA67" s="165"/>
      <c r="AB67" s="165"/>
      <c r="AC67" s="443"/>
      <c r="AD67" s="443"/>
      <c r="AE67" s="267"/>
      <c r="AF67" s="100" t="s">
        <v>372</v>
      </c>
      <c r="AG67" s="100" t="s">
        <v>373</v>
      </c>
      <c r="AH67" s="100" t="s">
        <v>630</v>
      </c>
      <c r="AI67" s="100" t="s">
        <v>550</v>
      </c>
      <c r="AJ67" s="100" t="s">
        <v>551</v>
      </c>
      <c r="AK67" s="100" t="s">
        <v>552</v>
      </c>
      <c r="AL67" s="100" t="s">
        <v>553</v>
      </c>
      <c r="AM67" s="100" t="s">
        <v>554</v>
      </c>
      <c r="AN67" s="100" t="s">
        <v>555</v>
      </c>
      <c r="AO67" s="100" t="s">
        <v>556</v>
      </c>
      <c r="AP67" s="100" t="s">
        <v>557</v>
      </c>
      <c r="AQ67" s="100" t="s">
        <v>558</v>
      </c>
      <c r="AR67" s="100" t="s">
        <v>559</v>
      </c>
      <c r="AS67" s="100" t="s">
        <v>560</v>
      </c>
      <c r="AT67" s="100" t="s">
        <v>561</v>
      </c>
      <c r="AU67" s="100" t="s">
        <v>562</v>
      </c>
      <c r="AV67" s="100" t="s">
        <v>563</v>
      </c>
      <c r="AW67" s="100" t="s">
        <v>564</v>
      </c>
      <c r="AX67" s="100" t="s">
        <v>565</v>
      </c>
      <c r="AY67" s="100" t="s">
        <v>566</v>
      </c>
      <c r="AZ67" s="100" t="s">
        <v>567</v>
      </c>
      <c r="BA67" s="100" t="s">
        <v>568</v>
      </c>
      <c r="BB67" s="100" t="s">
        <v>569</v>
      </c>
      <c r="BC67" s="100" t="s">
        <v>570</v>
      </c>
      <c r="BD67" s="100" t="s">
        <v>571</v>
      </c>
      <c r="BE67" s="100"/>
      <c r="BF67" s="100"/>
      <c r="BG67" s="97"/>
      <c r="BH67" s="97"/>
      <c r="BI67" s="97"/>
      <c r="BJ67" s="97"/>
      <c r="BK67" s="97"/>
      <c r="BL67" s="97"/>
      <c r="BM67" s="97"/>
      <c r="BN67" s="97"/>
      <c r="BO67" s="97"/>
      <c r="BP67" s="97"/>
      <c r="BQ67" s="97"/>
      <c r="BR67" s="97"/>
      <c r="BS67" s="97"/>
      <c r="BT67" s="97"/>
      <c r="BU67" s="97"/>
      <c r="BV67" s="97"/>
      <c r="BW67" s="97"/>
      <c r="BX67" s="97"/>
      <c r="BY67" s="97"/>
      <c r="BZ67" s="97"/>
      <c r="CA67" s="97"/>
      <c r="CB67" s="97"/>
      <c r="CC67" s="97"/>
      <c r="CD67" s="97"/>
      <c r="CE67" s="97"/>
      <c r="CF67" s="97"/>
      <c r="CG67" s="97"/>
      <c r="CH67" s="97"/>
      <c r="CI67" s="97"/>
      <c r="CJ67" s="97"/>
      <c r="CK67" s="97"/>
      <c r="CL67" s="97"/>
      <c r="CM67" s="97"/>
    </row>
    <row r="68" spans="1:91" s="37" customFormat="1" ht="67.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69" t="str">
        <f>MID(R67,2,2)</f>
        <v>記号</v>
      </c>
      <c r="Q68" s="54"/>
      <c r="R68" s="68" t="str">
        <f>IF(OR(P68="",P68=$AC$68),"",VALUE(P68))</f>
        <v/>
      </c>
      <c r="S68" s="56"/>
      <c r="T68" s="55"/>
      <c r="U68" s="97"/>
      <c r="V68" s="267"/>
      <c r="W68" s="267"/>
      <c r="X68" s="267"/>
      <c r="Y68" s="267"/>
      <c r="Z68" s="267"/>
      <c r="AA68" s="165" t="s">
        <v>631</v>
      </c>
      <c r="AB68" s="165" t="s">
        <v>379</v>
      </c>
      <c r="AC68" s="443" t="s">
        <v>429</v>
      </c>
      <c r="AD68" s="443" t="s">
        <v>430</v>
      </c>
      <c r="AE68" s="267"/>
      <c r="AF68" s="100" t="s">
        <v>149</v>
      </c>
      <c r="AG68" s="205" t="s">
        <v>584</v>
      </c>
      <c r="AH68" s="205" t="s">
        <v>632</v>
      </c>
      <c r="AI68" s="205" t="s">
        <v>77</v>
      </c>
      <c r="AJ68" s="205" t="s">
        <v>79</v>
      </c>
      <c r="AK68" s="205" t="s">
        <v>81</v>
      </c>
      <c r="AL68" s="205" t="s">
        <v>83</v>
      </c>
      <c r="AM68" s="205" t="s">
        <v>85</v>
      </c>
      <c r="AN68" s="205" t="s">
        <v>87</v>
      </c>
      <c r="AO68" s="205" t="s">
        <v>89</v>
      </c>
      <c r="AP68" s="205" t="s">
        <v>91</v>
      </c>
      <c r="AQ68" s="205" t="s">
        <v>93</v>
      </c>
      <c r="AR68" s="205" t="s">
        <v>95</v>
      </c>
      <c r="AS68" s="205" t="s">
        <v>97</v>
      </c>
      <c r="AT68" s="205" t="s">
        <v>99</v>
      </c>
      <c r="AU68" s="205" t="s">
        <v>101</v>
      </c>
      <c r="AV68" s="205" t="s">
        <v>103</v>
      </c>
      <c r="AW68" s="205" t="s">
        <v>105</v>
      </c>
      <c r="AX68" s="205" t="s">
        <v>107</v>
      </c>
      <c r="AY68" s="205" t="s">
        <v>109</v>
      </c>
      <c r="AZ68" s="205" t="s">
        <v>111</v>
      </c>
      <c r="BA68" s="205" t="s">
        <v>113</v>
      </c>
      <c r="BB68" s="205" t="s">
        <v>115</v>
      </c>
      <c r="BC68" s="205" t="s">
        <v>116</v>
      </c>
      <c r="BD68" s="205" t="s">
        <v>117</v>
      </c>
      <c r="BE68" s="100"/>
      <c r="BF68" s="100"/>
      <c r="BG68" s="97"/>
      <c r="BH68" s="97"/>
      <c r="BI68" s="97"/>
      <c r="BJ68" s="97"/>
      <c r="BK68" s="97"/>
      <c r="BL68" s="97"/>
      <c r="BM68" s="97"/>
      <c r="BN68" s="97"/>
      <c r="BO68" s="97"/>
      <c r="BP68" s="97"/>
      <c r="BQ68" s="97"/>
      <c r="BR68" s="97"/>
      <c r="BS68" s="97"/>
      <c r="BT68" s="97"/>
      <c r="BU68" s="97"/>
      <c r="BV68" s="97"/>
      <c r="BW68" s="97"/>
      <c r="BX68" s="97"/>
      <c r="BY68" s="97"/>
      <c r="BZ68" s="97"/>
      <c r="CA68" s="97"/>
      <c r="CB68" s="97"/>
      <c r="CC68" s="97"/>
      <c r="CD68" s="97"/>
      <c r="CE68" s="97"/>
      <c r="CF68" s="97"/>
      <c r="CG68" s="97"/>
      <c r="CH68" s="97"/>
      <c r="CI68" s="97"/>
      <c r="CJ68" s="97"/>
      <c r="CK68" s="97"/>
      <c r="CL68" s="97"/>
      <c r="CM68" s="97"/>
    </row>
    <row r="69" spans="1:91" s="37" customFormat="1" ht="16.5" customHeight="1" x14ac:dyDescent="0.15">
      <c r="A69" s="23"/>
      <c r="B69" s="24"/>
      <c r="C69" s="38"/>
      <c r="E69" s="58"/>
      <c r="R69" s="26"/>
      <c r="S69" s="26"/>
      <c r="U69" s="97"/>
      <c r="V69" s="267"/>
      <c r="W69" s="267"/>
      <c r="X69" s="267"/>
      <c r="Y69" s="267"/>
      <c r="Z69" s="267"/>
      <c r="AA69" s="165"/>
      <c r="AB69" s="165"/>
      <c r="AC69" s="443"/>
      <c r="AD69" s="443"/>
      <c r="AE69" s="267"/>
      <c r="AF69" s="100"/>
      <c r="AG69" s="100"/>
      <c r="AH69" s="100"/>
      <c r="AI69" s="100"/>
      <c r="AJ69" s="100"/>
      <c r="AK69" s="100"/>
      <c r="AL69" s="100"/>
      <c r="AM69" s="100"/>
      <c r="AN69" s="100"/>
      <c r="AO69" s="100"/>
      <c r="AP69" s="100"/>
      <c r="AQ69" s="100"/>
      <c r="AR69" s="100"/>
      <c r="AS69" s="100"/>
      <c r="AT69" s="100"/>
      <c r="AU69" s="100"/>
      <c r="AV69" s="100"/>
      <c r="AW69" s="100"/>
      <c r="AX69" s="100"/>
      <c r="AY69" s="100"/>
      <c r="AZ69" s="100"/>
      <c r="BA69" s="100"/>
      <c r="BB69" s="100"/>
      <c r="BC69" s="100"/>
      <c r="BD69" s="100"/>
      <c r="BE69" s="100"/>
      <c r="BF69" s="100"/>
      <c r="BG69" s="97"/>
      <c r="BH69" s="97"/>
      <c r="BI69" s="97"/>
      <c r="BJ69" s="97"/>
      <c r="BK69" s="97"/>
      <c r="BL69" s="97"/>
      <c r="BM69" s="97"/>
      <c r="BN69" s="97"/>
      <c r="BO69" s="97"/>
      <c r="CB69" s="97"/>
      <c r="CC69" s="97"/>
      <c r="CD69" s="97"/>
      <c r="CE69" s="97"/>
      <c r="CF69" s="97"/>
      <c r="CG69" s="97"/>
      <c r="CH69" s="97"/>
      <c r="CI69" s="97"/>
      <c r="CJ69" s="97"/>
      <c r="CK69" s="97"/>
      <c r="CL69" s="97"/>
      <c r="CM69" s="97"/>
    </row>
    <row r="70" spans="1:91" s="37" customFormat="1" ht="16.5" customHeight="1" x14ac:dyDescent="0.15">
      <c r="A70" s="23"/>
      <c r="B70" s="24"/>
      <c r="C70" s="38"/>
      <c r="E70" s="58"/>
      <c r="R70" s="26"/>
      <c r="S70" s="26"/>
      <c r="U70" s="97"/>
      <c r="V70" s="267"/>
      <c r="W70" s="267"/>
      <c r="X70" s="267"/>
      <c r="Y70" s="267"/>
      <c r="Z70" s="267"/>
      <c r="AA70" s="165"/>
      <c r="AB70" s="165"/>
      <c r="AC70" s="443"/>
      <c r="AD70" s="443"/>
      <c r="AE70" s="267"/>
      <c r="AF70" s="100"/>
      <c r="AG70" s="100"/>
      <c r="AH70" s="100"/>
      <c r="AI70" s="100"/>
      <c r="AJ70" s="100"/>
      <c r="AK70" s="100"/>
      <c r="AL70" s="100"/>
      <c r="AM70" s="100"/>
      <c r="AN70" s="100"/>
      <c r="AO70" s="100"/>
      <c r="AP70" s="100"/>
      <c r="AQ70" s="100"/>
      <c r="AR70" s="100"/>
      <c r="AS70" s="100"/>
      <c r="AT70" s="100"/>
      <c r="AU70" s="100"/>
      <c r="AV70" s="100"/>
      <c r="AW70" s="100"/>
      <c r="AX70" s="100"/>
      <c r="AY70" s="100"/>
      <c r="AZ70" s="100"/>
      <c r="BA70" s="100"/>
      <c r="BB70" s="100"/>
      <c r="BC70" s="100"/>
      <c r="BD70" s="100"/>
      <c r="BE70" s="100"/>
      <c r="BF70" s="100"/>
      <c r="BG70" s="97"/>
      <c r="BH70" s="97"/>
      <c r="BI70" s="97"/>
      <c r="BJ70" s="97"/>
      <c r="BK70" s="97"/>
      <c r="BL70" s="97"/>
      <c r="BM70" s="97"/>
      <c r="BN70" s="97"/>
      <c r="BO70" s="97"/>
      <c r="CB70" s="97"/>
      <c r="CC70" s="97"/>
      <c r="CD70" s="97"/>
      <c r="CE70" s="97"/>
      <c r="CF70" s="97"/>
      <c r="CG70" s="97"/>
      <c r="CH70" s="97"/>
      <c r="CI70" s="97"/>
      <c r="CJ70" s="97"/>
      <c r="CK70" s="97"/>
      <c r="CL70" s="97"/>
      <c r="CM70" s="97"/>
    </row>
    <row r="71" spans="1:91" s="37" customFormat="1" ht="16.5" customHeight="1" x14ac:dyDescent="0.15">
      <c r="A71" s="23"/>
      <c r="B71" s="24"/>
      <c r="C71" s="38"/>
      <c r="E71" s="58"/>
      <c r="R71" s="26"/>
      <c r="S71" s="26"/>
      <c r="U71" s="97"/>
      <c r="V71" s="267"/>
      <c r="W71" s="267"/>
      <c r="X71" s="267"/>
      <c r="Y71" s="267"/>
      <c r="Z71" s="267"/>
      <c r="AA71" s="165"/>
      <c r="AB71" s="165"/>
      <c r="AC71" s="443"/>
      <c r="AD71" s="443"/>
      <c r="AE71" s="267"/>
      <c r="AF71" s="100"/>
      <c r="AG71" s="100"/>
      <c r="AH71" s="100"/>
      <c r="AI71" s="100"/>
      <c r="AJ71" s="100"/>
      <c r="AK71" s="100"/>
      <c r="AL71" s="100"/>
      <c r="AM71" s="100"/>
      <c r="AN71" s="100"/>
      <c r="AO71" s="100"/>
      <c r="AP71" s="100"/>
      <c r="AQ71" s="100"/>
      <c r="AR71" s="100"/>
      <c r="AS71" s="100"/>
      <c r="AT71" s="100"/>
      <c r="AU71" s="100"/>
      <c r="AV71" s="100"/>
      <c r="AW71" s="100"/>
      <c r="AX71" s="100"/>
      <c r="AY71" s="100"/>
      <c r="AZ71" s="100"/>
      <c r="BA71" s="100"/>
      <c r="BB71" s="100"/>
      <c r="BC71" s="100"/>
      <c r="BD71" s="100"/>
      <c r="BE71" s="100"/>
      <c r="BF71" s="100"/>
      <c r="BG71" s="97"/>
      <c r="BH71" s="97"/>
      <c r="BI71" s="97"/>
      <c r="BJ71" s="97"/>
      <c r="BK71" s="97"/>
      <c r="BL71" s="97"/>
      <c r="BM71" s="97"/>
      <c r="BN71" s="97"/>
      <c r="BO71" s="97"/>
      <c r="CB71" s="97"/>
      <c r="CC71" s="97"/>
      <c r="CD71" s="97"/>
      <c r="CE71" s="97"/>
      <c r="CF71" s="97"/>
      <c r="CG71" s="97"/>
      <c r="CH71" s="97"/>
      <c r="CI71" s="97"/>
      <c r="CJ71" s="97"/>
      <c r="CK71" s="97"/>
      <c r="CL71" s="97"/>
      <c r="CM71" s="97"/>
    </row>
    <row r="72" spans="1:91" s="37" customFormat="1" ht="16.5" customHeight="1" x14ac:dyDescent="0.15">
      <c r="A72" s="23"/>
      <c r="B72" s="24"/>
      <c r="C72" s="38"/>
      <c r="E72" s="58"/>
      <c r="R72" s="26"/>
      <c r="S72" s="26"/>
      <c r="U72" s="97"/>
      <c r="V72" s="267"/>
      <c r="W72" s="267"/>
      <c r="X72" s="267"/>
      <c r="Y72" s="267"/>
      <c r="Z72" s="267"/>
      <c r="AA72" s="165"/>
      <c r="AB72" s="165"/>
      <c r="AC72" s="443"/>
      <c r="AD72" s="443"/>
      <c r="AE72" s="267"/>
      <c r="AF72" s="100"/>
      <c r="AG72" s="100"/>
      <c r="AH72" s="100"/>
      <c r="AI72" s="100"/>
      <c r="AJ72" s="100"/>
      <c r="AK72" s="100"/>
      <c r="AL72" s="100"/>
      <c r="AM72" s="100"/>
      <c r="AN72" s="100"/>
      <c r="AO72" s="100"/>
      <c r="AP72" s="100"/>
      <c r="AQ72" s="100"/>
      <c r="AR72" s="100"/>
      <c r="AS72" s="100"/>
      <c r="AT72" s="100"/>
      <c r="AU72" s="100"/>
      <c r="AV72" s="100"/>
      <c r="AW72" s="100"/>
      <c r="AX72" s="100"/>
      <c r="AY72" s="100"/>
      <c r="AZ72" s="100"/>
      <c r="BA72" s="100"/>
      <c r="BB72" s="100"/>
      <c r="BC72" s="100"/>
      <c r="BD72" s="100"/>
      <c r="BE72" s="100"/>
      <c r="BF72" s="100"/>
      <c r="BG72" s="97"/>
      <c r="BH72" s="97"/>
      <c r="BI72" s="97"/>
      <c r="BJ72" s="97"/>
      <c r="BK72" s="97"/>
      <c r="BL72" s="97"/>
      <c r="BM72" s="97"/>
      <c r="BN72" s="97"/>
      <c r="BO72" s="97"/>
      <c r="CB72" s="97"/>
      <c r="CC72" s="97"/>
      <c r="CD72" s="97"/>
      <c r="CE72" s="97"/>
      <c r="CF72" s="97"/>
      <c r="CG72" s="97"/>
      <c r="CH72" s="97"/>
      <c r="CI72" s="97"/>
      <c r="CJ72" s="97"/>
      <c r="CK72" s="97"/>
      <c r="CL72" s="97"/>
      <c r="CM72" s="97"/>
    </row>
    <row r="73" spans="1:91" s="37" customFormat="1" ht="16.5" customHeight="1" x14ac:dyDescent="0.15">
      <c r="A73" s="23"/>
      <c r="B73" s="24"/>
      <c r="C73" s="38"/>
      <c r="E73" s="58"/>
      <c r="R73" s="26"/>
      <c r="S73" s="26"/>
      <c r="U73" s="97"/>
      <c r="V73" s="267"/>
      <c r="W73" s="267"/>
      <c r="X73" s="267"/>
      <c r="Y73" s="267"/>
      <c r="Z73" s="267"/>
      <c r="AA73" s="165"/>
      <c r="AB73" s="165"/>
      <c r="AC73" s="443"/>
      <c r="AD73" s="443"/>
      <c r="AE73" s="267"/>
      <c r="AF73" s="100"/>
      <c r="AG73" s="100"/>
      <c r="AH73" s="100"/>
      <c r="AI73" s="100"/>
      <c r="AJ73" s="100"/>
      <c r="AK73" s="100"/>
      <c r="AL73" s="100"/>
      <c r="AM73" s="100"/>
      <c r="AN73" s="100"/>
      <c r="AO73" s="100"/>
      <c r="AP73" s="100"/>
      <c r="AQ73" s="100"/>
      <c r="AR73" s="100"/>
      <c r="AS73" s="100"/>
      <c r="AT73" s="100"/>
      <c r="AU73" s="100"/>
      <c r="AV73" s="100"/>
      <c r="AW73" s="100"/>
      <c r="AX73" s="100"/>
      <c r="AY73" s="100"/>
      <c r="AZ73" s="100"/>
      <c r="BA73" s="100"/>
      <c r="BB73" s="100"/>
      <c r="BC73" s="100"/>
      <c r="BD73" s="100"/>
      <c r="BE73" s="100"/>
      <c r="BF73" s="100"/>
      <c r="BG73" s="97"/>
      <c r="BH73" s="97"/>
      <c r="BI73" s="97"/>
      <c r="BJ73" s="97"/>
      <c r="BK73" s="97"/>
      <c r="BL73" s="97"/>
      <c r="BM73" s="97"/>
      <c r="BN73" s="97"/>
      <c r="BO73" s="97"/>
      <c r="CB73" s="97"/>
      <c r="CC73" s="97"/>
      <c r="CD73" s="97"/>
      <c r="CE73" s="97"/>
      <c r="CF73" s="97"/>
      <c r="CG73" s="97"/>
      <c r="CH73" s="97"/>
      <c r="CI73" s="97"/>
      <c r="CJ73" s="97"/>
      <c r="CK73" s="97"/>
      <c r="CL73" s="97"/>
      <c r="CM73" s="97"/>
    </row>
    <row r="74" spans="1:91" s="37" customFormat="1" ht="16.5" customHeight="1" x14ac:dyDescent="0.15">
      <c r="A74" s="23"/>
      <c r="B74" s="24"/>
      <c r="C74" s="38"/>
      <c r="E74" s="58"/>
      <c r="R74" s="26"/>
      <c r="S74" s="26"/>
      <c r="U74" s="97"/>
      <c r="V74" s="267"/>
      <c r="W74" s="267"/>
      <c r="X74" s="267"/>
      <c r="Y74" s="267"/>
      <c r="Z74" s="267"/>
      <c r="AA74" s="165"/>
      <c r="AB74" s="165"/>
      <c r="AC74" s="443"/>
      <c r="AD74" s="443"/>
      <c r="AE74" s="267"/>
      <c r="AF74" s="100"/>
      <c r="AG74" s="100"/>
      <c r="AH74" s="100"/>
      <c r="AI74" s="100"/>
      <c r="AJ74" s="100"/>
      <c r="AK74" s="100"/>
      <c r="AL74" s="100"/>
      <c r="AM74" s="100"/>
      <c r="AN74" s="100"/>
      <c r="AO74" s="100"/>
      <c r="AP74" s="100"/>
      <c r="AQ74" s="100"/>
      <c r="AR74" s="100"/>
      <c r="AS74" s="100"/>
      <c r="AT74" s="100"/>
      <c r="AU74" s="100"/>
      <c r="AV74" s="100"/>
      <c r="AW74" s="100"/>
      <c r="AX74" s="100"/>
      <c r="AY74" s="100"/>
      <c r="AZ74" s="100"/>
      <c r="BA74" s="100"/>
      <c r="BB74" s="100"/>
      <c r="BC74" s="100"/>
      <c r="BD74" s="100"/>
      <c r="BE74" s="100"/>
      <c r="BF74" s="100"/>
      <c r="BG74" s="97"/>
      <c r="BH74" s="97"/>
      <c r="BI74" s="97"/>
      <c r="BJ74" s="97"/>
      <c r="BK74" s="97"/>
      <c r="BL74" s="97"/>
      <c r="BM74" s="97"/>
      <c r="BN74" s="97"/>
      <c r="BO74" s="97"/>
      <c r="CB74" s="97"/>
      <c r="CC74" s="97"/>
      <c r="CD74" s="97"/>
      <c r="CE74" s="97"/>
      <c r="CF74" s="97"/>
      <c r="CG74" s="97"/>
      <c r="CH74" s="97"/>
      <c r="CI74" s="97"/>
      <c r="CJ74" s="97"/>
      <c r="CK74" s="97"/>
      <c r="CL74" s="97"/>
      <c r="CM74" s="97"/>
    </row>
    <row r="75" spans="1:91" s="37" customFormat="1" ht="16.5" customHeight="1" x14ac:dyDescent="0.15">
      <c r="A75" s="23"/>
      <c r="B75" s="24"/>
      <c r="C75" s="38"/>
      <c r="E75" s="58"/>
      <c r="R75" s="26"/>
      <c r="S75" s="26"/>
      <c r="U75" s="97"/>
      <c r="V75" s="267"/>
      <c r="W75" s="267"/>
      <c r="X75" s="267"/>
      <c r="Y75" s="267"/>
      <c r="Z75" s="267"/>
      <c r="AA75" s="165"/>
      <c r="AB75" s="165"/>
      <c r="AC75" s="443"/>
      <c r="AD75" s="443"/>
      <c r="AE75" s="267"/>
      <c r="AF75" s="100"/>
      <c r="AG75" s="100"/>
      <c r="AH75" s="100"/>
      <c r="AI75" s="100"/>
      <c r="AJ75" s="100"/>
      <c r="AK75" s="100"/>
      <c r="AL75" s="100"/>
      <c r="AM75" s="100"/>
      <c r="AN75" s="100"/>
      <c r="AO75" s="100"/>
      <c r="AP75" s="100"/>
      <c r="AQ75" s="100"/>
      <c r="AR75" s="100"/>
      <c r="AS75" s="100"/>
      <c r="AT75" s="100"/>
      <c r="AU75" s="100"/>
      <c r="AV75" s="100"/>
      <c r="AW75" s="100"/>
      <c r="AX75" s="100"/>
      <c r="AY75" s="100"/>
      <c r="AZ75" s="100"/>
      <c r="BA75" s="100"/>
      <c r="BB75" s="100"/>
      <c r="BC75" s="100"/>
      <c r="BD75" s="100"/>
      <c r="BE75" s="100"/>
      <c r="BF75" s="100"/>
      <c r="BG75" s="97"/>
      <c r="BH75" s="97"/>
      <c r="BI75" s="97"/>
      <c r="BJ75" s="97"/>
      <c r="BK75" s="97"/>
      <c r="BL75" s="97"/>
      <c r="BM75" s="97"/>
      <c r="BN75" s="97"/>
      <c r="BO75" s="97"/>
      <c r="CB75" s="97"/>
      <c r="CC75" s="97"/>
      <c r="CD75" s="97"/>
      <c r="CE75" s="97"/>
      <c r="CF75" s="97"/>
      <c r="CG75" s="97"/>
      <c r="CH75" s="97"/>
      <c r="CI75" s="97"/>
      <c r="CJ75" s="97"/>
      <c r="CK75" s="97"/>
      <c r="CL75" s="97"/>
      <c r="CM75" s="97"/>
    </row>
    <row r="76" spans="1:91" s="37" customFormat="1" ht="16.5" customHeight="1" x14ac:dyDescent="0.15">
      <c r="A76" s="23"/>
      <c r="B76" s="24"/>
      <c r="C76" s="38"/>
      <c r="E76" s="58"/>
      <c r="R76" s="26"/>
      <c r="S76" s="26"/>
      <c r="U76" s="97"/>
      <c r="V76" s="267"/>
      <c r="W76" s="267"/>
      <c r="X76" s="267"/>
      <c r="Y76" s="267"/>
      <c r="Z76" s="267"/>
      <c r="AA76" s="165"/>
      <c r="AB76" s="165"/>
      <c r="AC76" s="443"/>
      <c r="AD76" s="443"/>
      <c r="AE76" s="267"/>
      <c r="AF76" s="100"/>
      <c r="AG76" s="100"/>
      <c r="AH76" s="100"/>
      <c r="AI76" s="100"/>
      <c r="AJ76" s="100"/>
      <c r="AK76" s="100"/>
      <c r="AL76" s="100"/>
      <c r="AM76" s="100"/>
      <c r="AN76" s="100"/>
      <c r="AO76" s="100"/>
      <c r="AP76" s="100"/>
      <c r="AQ76" s="100"/>
      <c r="AR76" s="100"/>
      <c r="AS76" s="100"/>
      <c r="AT76" s="100"/>
      <c r="AU76" s="100"/>
      <c r="AV76" s="100"/>
      <c r="AW76" s="100"/>
      <c r="AX76" s="100"/>
      <c r="AY76" s="100"/>
      <c r="AZ76" s="100"/>
      <c r="BA76" s="100"/>
      <c r="BB76" s="100"/>
      <c r="BC76" s="100"/>
      <c r="BD76" s="100"/>
      <c r="BE76" s="100"/>
      <c r="BF76" s="100"/>
      <c r="BG76" s="97"/>
      <c r="BH76" s="97"/>
      <c r="BI76" s="97"/>
      <c r="BJ76" s="97"/>
      <c r="BK76" s="97"/>
      <c r="BL76" s="97"/>
      <c r="BM76" s="97"/>
      <c r="BN76" s="97"/>
      <c r="BO76" s="97"/>
      <c r="CB76" s="97"/>
      <c r="CC76" s="97"/>
      <c r="CD76" s="97"/>
      <c r="CE76" s="97"/>
      <c r="CF76" s="97"/>
      <c r="CG76" s="97"/>
      <c r="CH76" s="97"/>
      <c r="CI76" s="97"/>
      <c r="CJ76" s="97"/>
      <c r="CK76" s="97"/>
      <c r="CL76" s="97"/>
      <c r="CM76" s="97"/>
    </row>
    <row r="77" spans="1:91" s="37" customFormat="1" ht="16.5" customHeight="1" x14ac:dyDescent="0.15">
      <c r="A77" s="23"/>
      <c r="B77" s="24"/>
      <c r="C77" s="38"/>
      <c r="E77" s="58"/>
      <c r="R77" s="26"/>
      <c r="S77" s="26"/>
      <c r="U77" s="97"/>
      <c r="V77" s="267"/>
      <c r="W77" s="267"/>
      <c r="X77" s="267"/>
      <c r="Y77" s="267"/>
      <c r="Z77" s="267"/>
      <c r="AA77" s="165"/>
      <c r="AB77" s="165"/>
      <c r="AC77" s="443"/>
      <c r="AD77" s="443"/>
      <c r="AE77" s="267"/>
      <c r="AF77" s="100"/>
      <c r="AG77" s="100"/>
      <c r="AH77" s="100"/>
      <c r="AI77" s="100"/>
      <c r="AJ77" s="100"/>
      <c r="AK77" s="100"/>
      <c r="AL77" s="100"/>
      <c r="AM77" s="100"/>
      <c r="AN77" s="100"/>
      <c r="AO77" s="100"/>
      <c r="AP77" s="100"/>
      <c r="AQ77" s="100"/>
      <c r="AR77" s="100"/>
      <c r="AS77" s="100"/>
      <c r="AT77" s="100"/>
      <c r="AU77" s="100"/>
      <c r="AV77" s="100"/>
      <c r="AW77" s="100"/>
      <c r="AX77" s="100"/>
      <c r="AY77" s="100"/>
      <c r="AZ77" s="100"/>
      <c r="BA77" s="100"/>
      <c r="BB77" s="100"/>
      <c r="BC77" s="100"/>
      <c r="BD77" s="100"/>
      <c r="BE77" s="100"/>
      <c r="BF77" s="100"/>
      <c r="BG77" s="97"/>
      <c r="BH77" s="97"/>
      <c r="BI77" s="97"/>
      <c r="BJ77" s="97"/>
      <c r="BK77" s="97"/>
      <c r="BL77" s="97"/>
      <c r="BM77" s="97"/>
      <c r="BN77" s="97"/>
      <c r="BO77" s="97"/>
      <c r="CB77" s="97"/>
      <c r="CC77" s="97"/>
      <c r="CD77" s="97"/>
      <c r="CE77" s="97"/>
      <c r="CF77" s="97"/>
      <c r="CG77" s="97"/>
      <c r="CH77" s="97"/>
      <c r="CI77" s="97"/>
      <c r="CJ77" s="97"/>
      <c r="CK77" s="97"/>
      <c r="CL77" s="97"/>
      <c r="CM77" s="97"/>
    </row>
  </sheetData>
  <sheetProtection password="CC67" sheet="1" objects="1" selectLockedCells="1"/>
  <mergeCells count="12">
    <mergeCell ref="E3:I3"/>
    <mergeCell ref="I5:O5"/>
    <mergeCell ref="K2:O2"/>
    <mergeCell ref="C2:E2"/>
    <mergeCell ref="H8:P8"/>
    <mergeCell ref="K47:P47"/>
    <mergeCell ref="M48:P48"/>
    <mergeCell ref="M49:P50"/>
    <mergeCell ref="L29:M29"/>
    <mergeCell ref="K1:O1"/>
    <mergeCell ref="K3:O3"/>
    <mergeCell ref="K45:P46"/>
  </mergeCells>
  <phoneticPr fontId="2"/>
  <conditionalFormatting sqref="E8">
    <cfRule type="expression" dxfId="27" priority="1" stopIfTrue="1">
      <formula>$R$7="10-"</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$AF$43:$AT$43</formula1>
    </dataValidation>
    <dataValidation type="list" allowBlank="1" showInputMessage="1" showErrorMessage="1" sqref="E46" xr:uid="{00000000-0002-0000-0100-000002000000}">
      <formula1>$AF$46:$AH$46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28" xr:uid="{00000000-0002-0000-0100-000006000000}">
      <formula1>$AF$28:$AH$28</formula1>
    </dataValidation>
    <dataValidation type="list" allowBlank="1" showInputMessage="1" showErrorMessage="1" sqref="E34" xr:uid="{00000000-0002-0000-0100-000007000000}">
      <formula1>$AF$34:$AL$34</formula1>
    </dataValidation>
    <dataValidation type="list" allowBlank="1" showInputMessage="1" showErrorMessage="1" sqref="E31" xr:uid="{00000000-0002-0000-0100-000008000000}">
      <formula1>$AF$31:$AN$31</formula1>
    </dataValidation>
    <dataValidation type="list" allowBlank="1" showInputMessage="1" showErrorMessage="1" sqref="E67" xr:uid="{00000000-0002-0000-0100-000009000000}">
      <formula1>$AF$67:$AV$67</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27"/>
  <sheetViews>
    <sheetView showGridLines="0" showRowColHeaders="0" workbookViewId="0">
      <pane ySplit="5" topLeftCell="A6" activePane="bottomLeft" state="frozen"/>
      <selection pane="bottomLeft" activeCell="E7" sqref="E7"/>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hidden="1" customWidth="1"/>
    <col min="19" max="19" width="1.375" style="66" hidden="1" customWidth="1"/>
    <col min="20" max="20" width="5.125" style="66" hidden="1" customWidth="1"/>
    <col min="21" max="21" width="7" style="66" customWidth="1"/>
    <col min="22" max="22" width="6" style="12" hidden="1" customWidth="1"/>
    <col min="23" max="23" width="1.5" style="12" customWidth="1"/>
    <col min="24" max="26" width="7" style="98" customWidth="1"/>
    <col min="27" max="29" width="25.125" style="165" customWidth="1"/>
    <col min="30" max="30" width="15.625" style="98" customWidth="1"/>
    <col min="31" max="31" width="6.5" style="98" customWidth="1"/>
    <col min="32" max="44" width="5.5" style="100" customWidth="1"/>
    <col min="45" max="58" width="5.5" style="38" customWidth="1"/>
    <col min="59" max="69" width="8.125" style="12" customWidth="1"/>
    <col min="70" max="16384" width="5.125" style="12"/>
  </cols>
  <sheetData>
    <row r="1" spans="1:109" s="24" customFormat="1" ht="16.5" customHeight="1" x14ac:dyDescent="0.15">
      <c r="A1" s="70"/>
      <c r="C1" s="159" t="s">
        <v>634</v>
      </c>
      <c r="D1" s="160"/>
      <c r="E1" s="161"/>
      <c r="K1" s="503" t="s">
        <v>448</v>
      </c>
      <c r="L1" s="503"/>
      <c r="M1" s="503"/>
      <c r="N1" s="503"/>
      <c r="O1" s="503"/>
      <c r="R1" s="71"/>
      <c r="S1" s="71"/>
      <c r="X1" s="96"/>
      <c r="Y1" s="96"/>
      <c r="Z1" s="450"/>
      <c r="AA1" s="451"/>
      <c r="AB1" s="451"/>
      <c r="AC1" s="451"/>
      <c r="AD1" s="450"/>
      <c r="AE1" s="450"/>
      <c r="AF1" s="452"/>
      <c r="AG1" s="452"/>
      <c r="AH1" s="452"/>
      <c r="AI1" s="452"/>
      <c r="AJ1" s="452"/>
      <c r="AK1" s="452"/>
      <c r="AL1" s="452"/>
      <c r="AM1" s="452"/>
      <c r="AN1" s="452"/>
      <c r="AO1" s="452"/>
      <c r="AP1" s="452"/>
      <c r="AQ1" s="452"/>
      <c r="AR1" s="452"/>
      <c r="AS1" s="452"/>
      <c r="AT1" s="452"/>
      <c r="AU1" s="452"/>
      <c r="AV1" s="452"/>
      <c r="AW1" s="452"/>
      <c r="AX1" s="452"/>
      <c r="AY1" s="452"/>
      <c r="AZ1" s="452"/>
      <c r="BA1" s="25"/>
      <c r="BB1" s="25"/>
      <c r="BC1" s="25"/>
      <c r="BD1" s="25"/>
      <c r="BE1" s="25"/>
      <c r="BF1" s="25"/>
    </row>
    <row r="2" spans="1:109" s="24" customFormat="1" ht="16.5" customHeight="1" x14ac:dyDescent="0.15">
      <c r="A2" s="70"/>
      <c r="C2" s="509" t="s">
        <v>498</v>
      </c>
      <c r="D2" s="509"/>
      <c r="E2" s="509"/>
      <c r="K2" s="519" t="s">
        <v>286</v>
      </c>
      <c r="L2" s="519"/>
      <c r="M2" s="519"/>
      <c r="N2" s="519"/>
      <c r="O2" s="519"/>
      <c r="Q2" s="66"/>
      <c r="R2" s="66"/>
      <c r="S2" s="66"/>
      <c r="X2" s="96"/>
      <c r="Y2" s="96"/>
      <c r="Z2" s="450"/>
      <c r="AA2" s="451"/>
      <c r="AB2" s="451"/>
      <c r="AC2" s="451"/>
      <c r="AD2" s="450"/>
      <c r="AE2" s="450"/>
      <c r="AF2" s="452"/>
      <c r="AG2" s="452"/>
      <c r="AH2" s="452"/>
      <c r="AI2" s="452"/>
      <c r="AJ2" s="452"/>
      <c r="AK2" s="452"/>
      <c r="AL2" s="452"/>
      <c r="AM2" s="452"/>
      <c r="AN2" s="452"/>
      <c r="AO2" s="452"/>
      <c r="AP2" s="452"/>
      <c r="AQ2" s="452"/>
      <c r="AR2" s="452"/>
      <c r="AS2" s="452"/>
      <c r="AT2" s="452"/>
      <c r="AU2" s="452"/>
      <c r="AV2" s="452"/>
      <c r="AW2" s="452"/>
      <c r="AX2" s="452"/>
      <c r="AY2" s="452"/>
      <c r="AZ2" s="452"/>
      <c r="BA2" s="25"/>
      <c r="BB2" s="25"/>
      <c r="BC2" s="25"/>
      <c r="BD2" s="25"/>
      <c r="BE2" s="25"/>
      <c r="BF2" s="25"/>
    </row>
    <row r="3" spans="1:109" s="24" customFormat="1" ht="21.75" customHeight="1" x14ac:dyDescent="0.15">
      <c r="A3" s="70"/>
      <c r="C3" s="28" t="s">
        <v>275</v>
      </c>
      <c r="D3" s="29"/>
      <c r="E3" s="505" t="str">
        <f>IF(OR(E8&lt;&gt;"",E26&lt;&gt;"",E17&lt;&gt;""),$AB$3,IF(OR(E7="",E10="",E13="",E16="",E19="",E22="",E25=""),$AA$3,CONCATENATE(V7,V34,V28,V31,V40,V43,V10,V55,V58,V61,V64,V67,V13,V16,V19,V79,V82,V49,V52,V94,V22,V25)))</f>
        <v>※選択項目に空欄があります。</v>
      </c>
      <c r="F3" s="505"/>
      <c r="G3" s="505"/>
      <c r="H3" s="505"/>
      <c r="I3" s="506"/>
      <c r="J3" s="30"/>
      <c r="K3" s="518" t="s">
        <v>308</v>
      </c>
      <c r="L3" s="518"/>
      <c r="M3" s="518"/>
      <c r="N3" s="518"/>
      <c r="O3" s="518"/>
      <c r="P3" s="518"/>
      <c r="Q3" s="30"/>
      <c r="X3" s="96"/>
      <c r="Y3" s="96"/>
      <c r="Z3" s="450"/>
      <c r="AA3" s="451" t="s">
        <v>636</v>
      </c>
      <c r="AB3" s="453" t="s">
        <v>662</v>
      </c>
      <c r="AC3" s="451"/>
      <c r="AD3" s="450"/>
      <c r="AE3" s="450"/>
      <c r="AF3" s="452"/>
      <c r="AG3" s="452"/>
      <c r="AH3" s="452"/>
      <c r="AI3" s="452"/>
      <c r="AJ3" s="452"/>
      <c r="AK3" s="452"/>
      <c r="AL3" s="452"/>
      <c r="AM3" s="452"/>
      <c r="AN3" s="452"/>
      <c r="AO3" s="452"/>
      <c r="AP3" s="452"/>
      <c r="AQ3" s="452"/>
      <c r="AR3" s="452"/>
      <c r="AS3" s="452"/>
      <c r="AT3" s="452"/>
      <c r="AU3" s="452"/>
      <c r="AV3" s="452"/>
      <c r="AW3" s="452"/>
      <c r="AX3" s="452"/>
      <c r="AY3" s="452"/>
      <c r="AZ3" s="452"/>
      <c r="BA3" s="25"/>
      <c r="BB3" s="25"/>
      <c r="BC3" s="25"/>
      <c r="BD3" s="25"/>
      <c r="BE3" s="25"/>
      <c r="BF3" s="25"/>
    </row>
    <row r="4" spans="1:109" s="24" customFormat="1" ht="9.75" customHeight="1" x14ac:dyDescent="0.15">
      <c r="A4" s="70"/>
      <c r="C4" s="25"/>
      <c r="E4" s="30"/>
      <c r="F4" s="30"/>
      <c r="G4" s="30"/>
      <c r="H4" s="30"/>
      <c r="I4" s="30"/>
      <c r="J4" s="30"/>
      <c r="K4" s="30"/>
      <c r="L4" s="30"/>
      <c r="M4" s="30"/>
      <c r="N4" s="30"/>
      <c r="O4" s="30"/>
      <c r="P4" s="30"/>
      <c r="Q4" s="30"/>
      <c r="X4" s="96"/>
      <c r="Y4" s="96"/>
      <c r="Z4" s="450"/>
      <c r="AA4" s="451"/>
      <c r="AB4" s="451"/>
      <c r="AC4" s="451"/>
      <c r="AD4" s="450"/>
      <c r="AE4" s="450"/>
      <c r="AF4" s="452"/>
      <c r="AG4" s="452"/>
      <c r="AH4" s="452"/>
      <c r="AI4" s="452"/>
      <c r="AJ4" s="452"/>
      <c r="AK4" s="452"/>
      <c r="AL4" s="452"/>
      <c r="AM4" s="452"/>
      <c r="AN4" s="452"/>
      <c r="AO4" s="452"/>
      <c r="AP4" s="452"/>
      <c r="AQ4" s="452"/>
      <c r="AR4" s="452"/>
      <c r="AS4" s="452"/>
      <c r="AT4" s="452"/>
      <c r="AU4" s="452"/>
      <c r="AV4" s="452"/>
      <c r="AW4" s="452"/>
      <c r="AX4" s="452"/>
      <c r="AY4" s="452"/>
      <c r="AZ4" s="452"/>
      <c r="BA4" s="25"/>
      <c r="BB4" s="25"/>
      <c r="BC4" s="25"/>
      <c r="BD4" s="25"/>
      <c r="BE4" s="25"/>
      <c r="BF4" s="25"/>
    </row>
    <row r="5" spans="1:109" s="37" customFormat="1" ht="16.5" customHeight="1" x14ac:dyDescent="0.15">
      <c r="A5" s="70"/>
      <c r="B5" s="24"/>
      <c r="C5" s="32" t="s">
        <v>273</v>
      </c>
      <c r="D5" s="33"/>
      <c r="E5" s="34" t="s">
        <v>272</v>
      </c>
      <c r="F5" s="72"/>
      <c r="G5" s="72"/>
      <c r="H5" s="73"/>
      <c r="I5" s="507" t="s">
        <v>274</v>
      </c>
      <c r="J5" s="507"/>
      <c r="K5" s="507"/>
      <c r="L5" s="507"/>
      <c r="M5" s="507"/>
      <c r="N5" s="507"/>
      <c r="O5" s="507"/>
      <c r="P5" s="72"/>
      <c r="Q5" s="73"/>
      <c r="R5" s="34" t="s">
        <v>270</v>
      </c>
      <c r="S5" s="34"/>
      <c r="T5" s="34"/>
      <c r="U5" s="34" t="s">
        <v>270</v>
      </c>
      <c r="V5" s="34"/>
      <c r="W5" s="35"/>
      <c r="X5" s="97"/>
      <c r="Y5" s="97"/>
      <c r="Z5" s="454"/>
      <c r="AA5" s="451"/>
      <c r="AB5" s="451"/>
      <c r="AC5" s="451"/>
      <c r="AD5" s="454"/>
      <c r="AE5" s="454"/>
      <c r="AF5" s="455"/>
      <c r="AG5" s="455"/>
      <c r="AH5" s="455"/>
      <c r="AI5" s="455"/>
      <c r="AJ5" s="455"/>
      <c r="AK5" s="455"/>
      <c r="AL5" s="455"/>
      <c r="AM5" s="455"/>
      <c r="AN5" s="455"/>
      <c r="AO5" s="455"/>
      <c r="AP5" s="455"/>
      <c r="AQ5" s="455"/>
      <c r="AR5" s="455"/>
      <c r="AS5" s="455"/>
      <c r="AT5" s="455"/>
      <c r="AU5" s="455"/>
      <c r="AV5" s="455"/>
      <c r="AW5" s="455"/>
      <c r="AX5" s="455"/>
      <c r="AY5" s="455"/>
      <c r="AZ5" s="455"/>
      <c r="BA5" s="38"/>
      <c r="BB5" s="38"/>
      <c r="BC5" s="38"/>
      <c r="BD5" s="38"/>
      <c r="BE5" s="38"/>
      <c r="BF5" s="38"/>
    </row>
    <row r="6" spans="1:109" s="37" customFormat="1" ht="16.5" customHeight="1" x14ac:dyDescent="0.15">
      <c r="A6" s="37">
        <v>1</v>
      </c>
      <c r="B6" s="24"/>
      <c r="C6" s="39"/>
      <c r="D6" s="40"/>
      <c r="E6" s="516"/>
      <c r="F6" s="516"/>
      <c r="G6" s="517"/>
      <c r="H6" s="407" t="str">
        <f>IF(OR(AND(R7="10-",ベース!R7=$AA$7),AND(R7=$AA$7,ベース!R7="10-")),$AC$8,"")</f>
        <v/>
      </c>
      <c r="I6" s="42"/>
      <c r="J6" s="42"/>
      <c r="K6" s="42"/>
      <c r="L6" s="42"/>
      <c r="M6" s="42"/>
      <c r="N6" s="42"/>
      <c r="O6" s="42"/>
      <c r="P6" s="43"/>
      <c r="Q6" s="47"/>
      <c r="R6" s="24"/>
      <c r="S6" s="240"/>
      <c r="T6" s="24"/>
      <c r="U6" s="24"/>
      <c r="W6" s="51"/>
      <c r="X6" s="97"/>
      <c r="Y6" s="97"/>
      <c r="Z6" s="454"/>
      <c r="AA6" s="451"/>
      <c r="AB6" s="451"/>
      <c r="AC6" s="451"/>
      <c r="AD6" s="454"/>
      <c r="AE6" s="454"/>
      <c r="AF6" s="455"/>
      <c r="AG6" s="455"/>
      <c r="AH6" s="455"/>
      <c r="AI6" s="455"/>
      <c r="AJ6" s="455"/>
      <c r="AK6" s="455"/>
      <c r="AL6" s="455"/>
      <c r="AM6" s="455"/>
      <c r="AN6" s="455"/>
      <c r="AO6" s="455"/>
      <c r="AP6" s="455"/>
      <c r="AQ6" s="455"/>
      <c r="AR6" s="455"/>
      <c r="AS6" s="455"/>
      <c r="AT6" s="455"/>
      <c r="AU6" s="455"/>
      <c r="AV6" s="455"/>
      <c r="AW6" s="455"/>
      <c r="AX6" s="455"/>
      <c r="AY6" s="455"/>
      <c r="AZ6" s="455"/>
      <c r="BA6" s="38"/>
      <c r="BB6" s="38"/>
      <c r="BC6" s="38"/>
      <c r="BD6" s="38"/>
      <c r="BE6" s="38"/>
      <c r="BF6" s="38"/>
    </row>
    <row r="7" spans="1:109" s="37" customFormat="1" ht="16.5" customHeight="1" x14ac:dyDescent="0.15">
      <c r="A7" s="76" t="s">
        <v>284</v>
      </c>
      <c r="B7" s="29" t="s">
        <v>54</v>
      </c>
      <c r="C7" s="46" t="s">
        <v>258</v>
      </c>
      <c r="D7" s="47"/>
      <c r="E7" s="94" t="s">
        <v>293</v>
      </c>
      <c r="F7" s="37">
        <f>IF(E7="","",MATCH(E7,AF7:BB7,0))</f>
        <v>1</v>
      </c>
      <c r="H7" s="48" t="s">
        <v>287</v>
      </c>
      <c r="I7" s="38"/>
      <c r="J7" s="38"/>
      <c r="K7" s="38"/>
      <c r="L7" s="38"/>
      <c r="M7" s="38"/>
      <c r="N7" s="38"/>
      <c r="O7" s="38"/>
      <c r="P7" s="49"/>
      <c r="Q7" s="47"/>
      <c r="R7" s="32" t="str">
        <f>IF(F7="","",INDEX(AF8:BB8,1,F7))</f>
        <v>無記号</v>
      </c>
      <c r="S7" s="51"/>
      <c r="T7" s="37" t="str">
        <f>IF(R7="","",IF(R7="無記号","",R7))</f>
        <v/>
      </c>
      <c r="U7" s="32" t="str">
        <f>IF(F7="","",INDEX(AF8:BB8,1,F7))</f>
        <v>無記号</v>
      </c>
      <c r="V7" s="37" t="str">
        <f>IF(U7="","",IF(U7="無記号","",U7))</f>
        <v/>
      </c>
      <c r="W7" s="51"/>
      <c r="X7" s="97"/>
      <c r="Y7" s="97"/>
      <c r="Z7" s="454"/>
      <c r="AA7" s="451" t="s">
        <v>149</v>
      </c>
      <c r="AB7" s="451"/>
      <c r="AC7" s="451"/>
      <c r="AD7" s="454"/>
      <c r="AE7" s="454"/>
      <c r="AF7" s="455" t="s">
        <v>293</v>
      </c>
      <c r="AG7" s="455" t="s">
        <v>322</v>
      </c>
      <c r="AH7" s="455"/>
      <c r="AI7" s="455"/>
      <c r="AJ7" s="455"/>
      <c r="AK7" s="455"/>
      <c r="AL7" s="455"/>
      <c r="AM7" s="455"/>
      <c r="AN7" s="455"/>
      <c r="AO7" s="455"/>
      <c r="AP7" s="455"/>
      <c r="AQ7" s="455"/>
      <c r="AR7" s="455"/>
      <c r="AS7" s="455"/>
      <c r="AT7" s="455"/>
      <c r="AU7" s="455"/>
      <c r="AV7" s="455"/>
      <c r="AW7" s="455"/>
      <c r="AX7" s="455"/>
      <c r="AY7" s="455"/>
      <c r="AZ7" s="455"/>
      <c r="BA7" s="38"/>
      <c r="BB7" s="38"/>
      <c r="BC7" s="38"/>
      <c r="BD7" s="38"/>
      <c r="BE7" s="38"/>
      <c r="BF7" s="38"/>
    </row>
    <row r="8" spans="1:109" s="37" customFormat="1" ht="37.5" customHeight="1" x14ac:dyDescent="0.15">
      <c r="A8" s="70"/>
      <c r="B8" s="24"/>
      <c r="C8" s="52"/>
      <c r="D8" s="53"/>
      <c r="E8" s="77" t="str">
        <f>IF(AND(R7="10-",ベース!R7=$AA$7),$AA$8,IF(AND(R7=$AA$7,ベース!R7="10-"),$AB$8,""))</f>
        <v/>
      </c>
      <c r="F8" s="54"/>
      <c r="G8" s="54"/>
      <c r="H8" s="510" t="str">
        <f>IF(R7="10-",AD8,"")</f>
        <v/>
      </c>
      <c r="I8" s="496"/>
      <c r="J8" s="496"/>
      <c r="K8" s="496"/>
      <c r="L8" s="496"/>
      <c r="M8" s="496"/>
      <c r="N8" s="496"/>
      <c r="O8" s="496"/>
      <c r="P8" s="497"/>
      <c r="Q8" s="53"/>
      <c r="R8" s="78"/>
      <c r="S8" s="79"/>
      <c r="T8" s="78"/>
      <c r="U8" s="78"/>
      <c r="V8" s="54"/>
      <c r="W8" s="55"/>
      <c r="X8" s="97"/>
      <c r="Y8" s="97"/>
      <c r="Z8" s="454"/>
      <c r="AA8" s="451" t="s">
        <v>380</v>
      </c>
      <c r="AB8" s="451" t="s">
        <v>381</v>
      </c>
      <c r="AC8" s="451" t="s">
        <v>377</v>
      </c>
      <c r="AD8" s="451" t="s">
        <v>854</v>
      </c>
      <c r="AE8" s="454"/>
      <c r="AF8" s="455" t="s">
        <v>149</v>
      </c>
      <c r="AG8" s="456" t="s">
        <v>323</v>
      </c>
      <c r="AH8" s="455"/>
      <c r="AI8" s="455"/>
      <c r="AJ8" s="455"/>
      <c r="AK8" s="455"/>
      <c r="AL8" s="455"/>
      <c r="AM8" s="455"/>
      <c r="AN8" s="455"/>
      <c r="AO8" s="455"/>
      <c r="AP8" s="455"/>
      <c r="AQ8" s="455"/>
      <c r="AR8" s="455"/>
      <c r="AS8" s="455"/>
      <c r="AT8" s="455"/>
      <c r="AU8" s="455"/>
      <c r="AV8" s="455"/>
      <c r="AW8" s="455"/>
      <c r="AX8" s="455"/>
      <c r="AY8" s="455"/>
      <c r="AZ8" s="455"/>
      <c r="BA8" s="38"/>
      <c r="BB8" s="38"/>
      <c r="BC8" s="38"/>
      <c r="BD8" s="38"/>
      <c r="BE8" s="38"/>
      <c r="BF8" s="38"/>
    </row>
    <row r="9" spans="1:109" s="37" customFormat="1" ht="16.5" customHeight="1" x14ac:dyDescent="0.15">
      <c r="A9" s="37">
        <v>2</v>
      </c>
      <c r="B9" s="24"/>
      <c r="C9" s="85"/>
      <c r="D9" s="40"/>
      <c r="E9" s="88"/>
      <c r="F9" s="42"/>
      <c r="G9" s="43"/>
      <c r="H9" s="40"/>
      <c r="I9" s="42"/>
      <c r="J9" s="42"/>
      <c r="K9" s="42"/>
      <c r="L9" s="42"/>
      <c r="M9" s="42"/>
      <c r="N9" s="42"/>
      <c r="O9" s="42"/>
      <c r="P9" s="43"/>
      <c r="Q9" s="40"/>
      <c r="R9" s="74"/>
      <c r="S9" s="75"/>
      <c r="T9" s="74"/>
      <c r="U9" s="74"/>
      <c r="V9" s="74"/>
      <c r="W9" s="43"/>
      <c r="Z9" s="454"/>
      <c r="AA9" s="451"/>
      <c r="AB9" s="451"/>
      <c r="AC9" s="451"/>
      <c r="AD9" s="454"/>
      <c r="AE9" s="454"/>
      <c r="AF9" s="455"/>
      <c r="AG9" s="455"/>
      <c r="AH9" s="455"/>
      <c r="AI9" s="455"/>
      <c r="AJ9" s="455"/>
      <c r="AK9" s="455"/>
      <c r="AL9" s="455"/>
      <c r="AM9" s="455"/>
      <c r="AN9" s="455"/>
      <c r="AO9" s="455"/>
      <c r="AP9" s="455"/>
      <c r="AQ9" s="455"/>
      <c r="AR9" s="455"/>
      <c r="AS9" s="455"/>
      <c r="AT9" s="455"/>
      <c r="AU9" s="455"/>
      <c r="AV9" s="455"/>
      <c r="AW9" s="455"/>
      <c r="AX9" s="455"/>
      <c r="AY9" s="455"/>
      <c r="AZ9" s="455"/>
      <c r="BA9" s="100"/>
      <c r="BB9" s="100"/>
      <c r="BC9" s="100"/>
      <c r="BD9" s="100"/>
      <c r="BE9" s="100"/>
      <c r="BF9" s="100"/>
      <c r="BG9" s="97"/>
      <c r="BH9" s="97"/>
      <c r="BI9" s="97"/>
      <c r="BJ9" s="97"/>
      <c r="BK9" s="97"/>
      <c r="BL9" s="97"/>
      <c r="BM9" s="97"/>
      <c r="BN9" s="97"/>
      <c r="BO9" s="97"/>
      <c r="BP9" s="97"/>
      <c r="BQ9" s="97"/>
      <c r="BR9" s="97"/>
      <c r="BS9" s="97"/>
      <c r="BT9" s="97"/>
      <c r="BU9" s="97"/>
      <c r="BV9" s="97"/>
      <c r="BW9" s="97"/>
      <c r="BX9" s="97"/>
      <c r="BY9" s="97"/>
      <c r="BZ9" s="97"/>
      <c r="CA9" s="97"/>
      <c r="CB9" s="97"/>
      <c r="CC9" s="97"/>
      <c r="CD9" s="97"/>
      <c r="CE9" s="97"/>
      <c r="CF9" s="97"/>
      <c r="CG9" s="97"/>
      <c r="CH9" s="97"/>
      <c r="CI9" s="97"/>
      <c r="CJ9" s="97"/>
      <c r="CK9" s="97"/>
      <c r="CL9" s="97"/>
      <c r="CM9" s="97"/>
      <c r="CN9" s="97"/>
      <c r="CO9" s="97"/>
      <c r="CP9" s="97"/>
      <c r="CQ9" s="97"/>
      <c r="CR9" s="97"/>
      <c r="CS9" s="97"/>
      <c r="CT9" s="97"/>
      <c r="CU9" s="97"/>
      <c r="CV9" s="97"/>
      <c r="CW9" s="97"/>
      <c r="CX9" s="97"/>
      <c r="CY9" s="97"/>
      <c r="CZ9" s="97"/>
      <c r="DA9" s="97"/>
      <c r="DB9" s="97"/>
      <c r="DC9" s="97"/>
      <c r="DD9" s="97"/>
      <c r="DE9" s="97"/>
    </row>
    <row r="10" spans="1:109" s="37" customFormat="1" ht="16.5" customHeight="1" x14ac:dyDescent="0.15">
      <c r="A10" s="76" t="s">
        <v>860</v>
      </c>
      <c r="B10" s="29" t="s">
        <v>861</v>
      </c>
      <c r="C10" s="46" t="s">
        <v>263</v>
      </c>
      <c r="D10" s="47"/>
      <c r="E10" s="416"/>
      <c r="F10" s="37" t="str">
        <f>IF(E10="","",MATCH(E10,AF10:BB10,0))</f>
        <v/>
      </c>
      <c r="G10" s="51"/>
      <c r="H10" s="47"/>
      <c r="L10" s="58"/>
      <c r="P10" s="51"/>
      <c r="Q10" s="47"/>
      <c r="R10" s="32" t="str">
        <f>IF(F10="","",INDEX(AF11:BB11,1,F10))</f>
        <v/>
      </c>
      <c r="S10" s="51"/>
      <c r="T10" s="37" t="str">
        <f>IF(R10="","",IF(R10="無記号","",R10))</f>
        <v/>
      </c>
      <c r="U10" s="32" t="str">
        <f>IF(F10="","",INDEX(AF11:BB11,1,F10))</f>
        <v/>
      </c>
      <c r="V10" s="37" t="str">
        <f>IF(U10="","",IF(U10="無記号","",U10))</f>
        <v/>
      </c>
      <c r="W10" s="242"/>
      <c r="Z10" s="454"/>
      <c r="AA10" s="451" t="s">
        <v>862</v>
      </c>
      <c r="AB10" s="451" t="s">
        <v>863</v>
      </c>
      <c r="AC10" s="451" t="s">
        <v>864</v>
      </c>
      <c r="AD10" s="454"/>
      <c r="AE10" s="454"/>
      <c r="AF10" s="455" t="s">
        <v>153</v>
      </c>
      <c r="AG10" s="455" t="s">
        <v>865</v>
      </c>
      <c r="AH10" s="455" t="s">
        <v>285</v>
      </c>
      <c r="AI10" s="455"/>
      <c r="AJ10" s="455"/>
      <c r="AK10" s="455"/>
      <c r="AL10" s="455"/>
      <c r="AM10" s="455"/>
      <c r="AN10" s="455"/>
      <c r="AO10" s="455"/>
      <c r="AP10" s="455"/>
      <c r="AQ10" s="455"/>
      <c r="AR10" s="455"/>
      <c r="AS10" s="455"/>
      <c r="AT10" s="455"/>
      <c r="AU10" s="455"/>
      <c r="AV10" s="455"/>
      <c r="AW10" s="455"/>
      <c r="AX10" s="455"/>
      <c r="AY10" s="455"/>
      <c r="AZ10" s="455"/>
      <c r="BA10" s="100"/>
      <c r="BB10" s="100"/>
      <c r="BC10" s="100"/>
      <c r="BD10" s="100"/>
      <c r="BE10" s="100"/>
      <c r="BF10" s="100"/>
      <c r="BG10" s="97"/>
      <c r="BH10" s="97"/>
      <c r="BI10" s="97"/>
      <c r="BJ10" s="97"/>
      <c r="BK10" s="97"/>
      <c r="BL10" s="97"/>
      <c r="BM10" s="97"/>
      <c r="BN10" s="97"/>
      <c r="BO10" s="97"/>
      <c r="BP10" s="97"/>
      <c r="BQ10" s="97"/>
      <c r="BR10" s="97"/>
      <c r="BS10" s="97"/>
      <c r="BT10" s="97"/>
      <c r="BU10" s="97"/>
      <c r="BV10" s="97"/>
      <c r="BW10" s="97"/>
      <c r="BX10" s="97"/>
      <c r="BY10" s="97"/>
      <c r="BZ10" s="97"/>
      <c r="CA10" s="97"/>
      <c r="CB10" s="97"/>
      <c r="CC10" s="97"/>
      <c r="CD10" s="97"/>
      <c r="CE10" s="97"/>
      <c r="CF10" s="97"/>
      <c r="CG10" s="97"/>
      <c r="CH10" s="97"/>
      <c r="CI10" s="97"/>
      <c r="CJ10" s="97"/>
      <c r="CK10" s="97"/>
      <c r="CL10" s="97"/>
      <c r="CM10" s="97"/>
      <c r="CN10" s="97"/>
      <c r="CO10" s="97"/>
      <c r="CP10" s="97"/>
      <c r="CQ10" s="97"/>
      <c r="CR10" s="97"/>
      <c r="CS10" s="97"/>
      <c r="CT10" s="97"/>
      <c r="CU10" s="97"/>
      <c r="CV10" s="97"/>
      <c r="CW10" s="97"/>
      <c r="CX10" s="97"/>
      <c r="CY10" s="97"/>
      <c r="CZ10" s="97"/>
      <c r="DA10" s="97"/>
      <c r="DB10" s="97"/>
      <c r="DC10" s="97"/>
      <c r="DD10" s="97"/>
      <c r="DE10" s="97"/>
    </row>
    <row r="11" spans="1:109" s="37" customFormat="1" ht="41.25" customHeight="1" x14ac:dyDescent="0.15">
      <c r="A11" s="70"/>
      <c r="B11" s="24"/>
      <c r="C11" s="52"/>
      <c r="D11" s="53"/>
      <c r="E11" s="99" t="str">
        <f>IF(AND(R7="10-",R10="1"),AC10,IF(R10="0",AA10,IF(R10="1",AB10,"")))</f>
        <v/>
      </c>
      <c r="F11" s="54"/>
      <c r="G11" s="55"/>
      <c r="H11" s="53"/>
      <c r="I11" s="54"/>
      <c r="J11" s="54"/>
      <c r="K11" s="54"/>
      <c r="L11" s="89"/>
      <c r="N11" s="54"/>
      <c r="O11" s="54"/>
      <c r="P11" s="55"/>
      <c r="Q11" s="53"/>
      <c r="R11" s="78"/>
      <c r="S11" s="79"/>
      <c r="T11" s="78"/>
      <c r="U11" s="78"/>
      <c r="V11" s="78"/>
      <c r="W11" s="55"/>
      <c r="Z11" s="454"/>
      <c r="AA11" s="451"/>
      <c r="AB11" s="451"/>
      <c r="AC11" s="451"/>
      <c r="AD11" s="454"/>
      <c r="AE11" s="454"/>
      <c r="AF11" s="457" t="s">
        <v>866</v>
      </c>
      <c r="AG11" s="457" t="s">
        <v>867</v>
      </c>
      <c r="AH11" s="454" t="s">
        <v>868</v>
      </c>
      <c r="AI11" s="455"/>
      <c r="AJ11" s="455"/>
      <c r="AK11" s="455"/>
      <c r="AL11" s="455"/>
      <c r="AM11" s="455"/>
      <c r="AN11" s="455"/>
      <c r="AO11" s="455"/>
      <c r="AP11" s="455"/>
      <c r="AQ11" s="455"/>
      <c r="AR11" s="455"/>
      <c r="AS11" s="455"/>
      <c r="AT11" s="455"/>
      <c r="AU11" s="455"/>
      <c r="AV11" s="455"/>
      <c r="AW11" s="455"/>
      <c r="AX11" s="455"/>
      <c r="AY11" s="455"/>
      <c r="AZ11" s="455"/>
      <c r="BA11" s="100"/>
      <c r="BB11" s="100"/>
      <c r="BC11" s="100"/>
      <c r="BD11" s="100"/>
      <c r="BE11" s="100"/>
      <c r="BF11" s="100"/>
      <c r="BG11" s="97"/>
      <c r="BH11" s="97"/>
      <c r="BI11" s="97"/>
      <c r="BJ11" s="97"/>
      <c r="BK11" s="97"/>
      <c r="BL11" s="97"/>
      <c r="BM11" s="97"/>
      <c r="BN11" s="97"/>
      <c r="BO11" s="97"/>
      <c r="BP11" s="97"/>
      <c r="BQ11" s="97"/>
      <c r="BR11" s="97"/>
      <c r="BS11" s="97"/>
      <c r="BT11" s="97"/>
      <c r="BU11" s="97"/>
      <c r="BV11" s="97"/>
      <c r="BW11" s="97"/>
      <c r="BX11" s="97"/>
      <c r="BY11" s="97"/>
      <c r="BZ11" s="97"/>
      <c r="CA11" s="97"/>
      <c r="CB11" s="97"/>
      <c r="CC11" s="97"/>
      <c r="CD11" s="97"/>
      <c r="CE11" s="97"/>
      <c r="CF11" s="97"/>
      <c r="CG11" s="97"/>
      <c r="CH11" s="97"/>
      <c r="CI11" s="97"/>
      <c r="CJ11" s="97"/>
      <c r="CK11" s="97"/>
      <c r="CL11" s="97"/>
      <c r="CM11" s="97"/>
      <c r="CN11" s="97"/>
      <c r="CO11" s="97"/>
      <c r="CP11" s="97"/>
      <c r="CQ11" s="97"/>
      <c r="CR11" s="97"/>
      <c r="CS11" s="97"/>
      <c r="CT11" s="97"/>
      <c r="CU11" s="97"/>
      <c r="CV11" s="97"/>
      <c r="CW11" s="97"/>
      <c r="CX11" s="97"/>
      <c r="CY11" s="97"/>
      <c r="CZ11" s="97"/>
      <c r="DA11" s="97"/>
      <c r="DB11" s="97"/>
      <c r="DC11" s="97"/>
      <c r="DD11" s="97"/>
      <c r="DE11" s="97"/>
    </row>
    <row r="12" spans="1:109" s="37" customFormat="1" ht="16.5" customHeight="1" x14ac:dyDescent="0.15">
      <c r="A12" s="37">
        <v>2</v>
      </c>
      <c r="B12" s="24"/>
      <c r="C12" s="39"/>
      <c r="D12" s="40"/>
      <c r="E12" s="516"/>
      <c r="F12" s="516"/>
      <c r="G12" s="517"/>
      <c r="H12" s="40"/>
      <c r="I12" s="42"/>
      <c r="J12" s="42"/>
      <c r="K12" s="42"/>
      <c r="L12" s="42"/>
      <c r="M12" s="42"/>
      <c r="N12" s="42"/>
      <c r="O12" s="42"/>
      <c r="P12" s="43"/>
      <c r="Q12" s="40"/>
      <c r="R12" s="74"/>
      <c r="S12" s="75"/>
      <c r="T12" s="290"/>
      <c r="U12" s="290"/>
      <c r="V12" s="290"/>
      <c r="W12" s="291"/>
      <c r="X12" s="97"/>
      <c r="Y12" s="101"/>
      <c r="Z12" s="458"/>
      <c r="AA12" s="459"/>
      <c r="AB12" s="451"/>
      <c r="AC12" s="451"/>
      <c r="AD12" s="454"/>
      <c r="AE12" s="454"/>
      <c r="AF12" s="455"/>
      <c r="AG12" s="455"/>
      <c r="AH12" s="455"/>
      <c r="AI12" s="455"/>
      <c r="AJ12" s="455"/>
      <c r="AK12" s="455"/>
      <c r="AL12" s="455"/>
      <c r="AM12" s="455"/>
      <c r="AN12" s="455"/>
      <c r="AO12" s="455"/>
      <c r="AP12" s="455"/>
      <c r="AQ12" s="455"/>
      <c r="AR12" s="455"/>
      <c r="AS12" s="455"/>
      <c r="AT12" s="455"/>
      <c r="AU12" s="455"/>
      <c r="AV12" s="455"/>
      <c r="AW12" s="455"/>
      <c r="AX12" s="455"/>
      <c r="AY12" s="455"/>
      <c r="AZ12" s="455"/>
      <c r="BA12" s="100"/>
      <c r="BB12" s="100"/>
      <c r="BC12" s="100"/>
      <c r="BD12" s="100"/>
      <c r="BE12" s="100"/>
      <c r="BF12" s="100"/>
    </row>
    <row r="13" spans="1:109" s="37" customFormat="1" ht="16.5" customHeight="1" x14ac:dyDescent="0.15">
      <c r="A13" s="76" t="s">
        <v>284</v>
      </c>
      <c r="B13" s="29" t="s">
        <v>50</v>
      </c>
      <c r="C13" s="46" t="s">
        <v>265</v>
      </c>
      <c r="D13" s="47"/>
      <c r="E13" s="93" t="s">
        <v>642</v>
      </c>
      <c r="F13" s="37">
        <f>IF(E13="","",MATCH(E13,AF13:BB13,0))</f>
        <v>1</v>
      </c>
      <c r="H13" s="47"/>
      <c r="P13" s="51"/>
      <c r="Q13" s="47"/>
      <c r="R13" s="32" t="str">
        <f>IF(F13="","",INDEX(AF14:BB14,1,F13))</f>
        <v>5</v>
      </c>
      <c r="S13" s="51"/>
      <c r="T13" s="97" t="str">
        <f>IF(R13="","",IF(R13="無記号","",R13))</f>
        <v>5</v>
      </c>
      <c r="U13" s="32" t="str">
        <f>IF(F13="","",INDEX(AF14:BB14,1,F13))</f>
        <v>5</v>
      </c>
      <c r="V13" s="97" t="str">
        <f>IF(U13="","",IF(U13="無記号","",U13))</f>
        <v>5</v>
      </c>
      <c r="W13" s="292"/>
      <c r="X13" s="97"/>
      <c r="Y13" s="101"/>
      <c r="Z13" s="458"/>
      <c r="AA13" s="459"/>
      <c r="AB13" s="451"/>
      <c r="AC13" s="451"/>
      <c r="AD13" s="454"/>
      <c r="AE13" s="454"/>
      <c r="AF13" s="455" t="s">
        <v>643</v>
      </c>
      <c r="AG13" s="455" t="s">
        <v>644</v>
      </c>
      <c r="AH13" s="455"/>
      <c r="AI13" s="455"/>
      <c r="AJ13" s="455"/>
      <c r="AK13" s="455"/>
      <c r="AL13" s="455"/>
      <c r="AM13" s="455"/>
      <c r="AN13" s="455"/>
      <c r="AO13" s="455"/>
      <c r="AP13" s="455"/>
      <c r="AQ13" s="455"/>
      <c r="AR13" s="455"/>
      <c r="AS13" s="455"/>
      <c r="AT13" s="455"/>
      <c r="AU13" s="455"/>
      <c r="AV13" s="455"/>
      <c r="AW13" s="455"/>
      <c r="AX13" s="455"/>
      <c r="AY13" s="455"/>
      <c r="AZ13" s="455"/>
      <c r="BA13" s="100"/>
      <c r="BB13" s="100"/>
      <c r="BC13" s="100"/>
      <c r="BD13" s="100"/>
      <c r="BE13" s="100"/>
      <c r="BF13" s="100"/>
    </row>
    <row r="14" spans="1:109" s="37" customFormat="1" ht="16.5" customHeight="1" x14ac:dyDescent="0.15">
      <c r="A14" s="70"/>
      <c r="B14" s="24"/>
      <c r="C14" s="52"/>
      <c r="D14" s="53"/>
      <c r="E14" s="80"/>
      <c r="F14" s="54"/>
      <c r="G14" s="54"/>
      <c r="H14" s="53"/>
      <c r="I14" s="54"/>
      <c r="J14" s="54"/>
      <c r="K14" s="54"/>
      <c r="L14" s="54"/>
      <c r="M14" s="54"/>
      <c r="N14" s="54"/>
      <c r="O14" s="54"/>
      <c r="P14" s="55"/>
      <c r="Q14" s="53"/>
      <c r="R14" s="78"/>
      <c r="S14" s="79"/>
      <c r="T14" s="293"/>
      <c r="U14" s="293"/>
      <c r="V14" s="293"/>
      <c r="W14" s="294"/>
      <c r="X14" s="97"/>
      <c r="Y14" s="101"/>
      <c r="Z14" s="458"/>
      <c r="AA14" s="459"/>
      <c r="AB14" s="451"/>
      <c r="AC14" s="451"/>
      <c r="AD14" s="454"/>
      <c r="AE14" s="454"/>
      <c r="AF14" s="456" t="s">
        <v>645</v>
      </c>
      <c r="AG14" s="456" t="s">
        <v>646</v>
      </c>
      <c r="AH14" s="456"/>
      <c r="AI14" s="456"/>
      <c r="AJ14" s="456"/>
      <c r="AK14" s="456"/>
      <c r="AL14" s="456"/>
      <c r="AM14" s="456"/>
      <c r="AN14" s="456"/>
      <c r="AO14" s="456"/>
      <c r="AP14" s="456"/>
      <c r="AQ14" s="456"/>
      <c r="AR14" s="456"/>
      <c r="AS14" s="456"/>
      <c r="AT14" s="456"/>
      <c r="AU14" s="456"/>
      <c r="AV14" s="456"/>
      <c r="AW14" s="456"/>
      <c r="AX14" s="456"/>
      <c r="AY14" s="456"/>
      <c r="AZ14" s="456"/>
      <c r="BA14" s="205"/>
      <c r="BB14" s="205"/>
      <c r="BC14" s="100"/>
      <c r="BD14" s="100"/>
      <c r="BE14" s="100"/>
      <c r="BF14" s="100"/>
    </row>
    <row r="15" spans="1:109" s="37" customFormat="1" ht="16.5" customHeight="1" x14ac:dyDescent="0.15">
      <c r="A15" s="37">
        <v>3</v>
      </c>
      <c r="B15" s="24"/>
      <c r="C15" s="39"/>
      <c r="D15" s="40"/>
      <c r="E15" s="520" t="s">
        <v>150</v>
      </c>
      <c r="F15" s="520"/>
      <c r="G15" s="521"/>
      <c r="H15" s="40"/>
      <c r="I15" s="42"/>
      <c r="J15" s="42"/>
      <c r="K15" s="42"/>
      <c r="L15" s="42"/>
      <c r="M15" s="42"/>
      <c r="N15" s="42"/>
      <c r="O15" s="42"/>
      <c r="P15" s="43"/>
      <c r="Q15" s="40"/>
      <c r="R15" s="74"/>
      <c r="S15" s="75"/>
      <c r="T15" s="290"/>
      <c r="U15" s="290"/>
      <c r="V15" s="290"/>
      <c r="W15" s="291"/>
      <c r="X15" s="97"/>
      <c r="Y15" s="101"/>
      <c r="Z15" s="458"/>
      <c r="AA15" s="459"/>
      <c r="AB15" s="451"/>
      <c r="AC15" s="451"/>
      <c r="AD15" s="454"/>
      <c r="AE15" s="454"/>
      <c r="AF15" s="456"/>
      <c r="AG15" s="456"/>
      <c r="AH15" s="456"/>
      <c r="AI15" s="456"/>
      <c r="AJ15" s="456"/>
      <c r="AK15" s="456"/>
      <c r="AL15" s="456"/>
      <c r="AM15" s="456"/>
      <c r="AN15" s="456"/>
      <c r="AO15" s="456"/>
      <c r="AP15" s="456"/>
      <c r="AQ15" s="456"/>
      <c r="AR15" s="456"/>
      <c r="AS15" s="456"/>
      <c r="AT15" s="456"/>
      <c r="AU15" s="456"/>
      <c r="AV15" s="456"/>
      <c r="AW15" s="456"/>
      <c r="AX15" s="456"/>
      <c r="AY15" s="456"/>
      <c r="AZ15" s="456"/>
      <c r="BA15" s="205"/>
      <c r="BB15" s="205"/>
      <c r="BC15" s="100"/>
      <c r="BD15" s="100"/>
      <c r="BE15" s="100"/>
      <c r="BF15" s="100"/>
    </row>
    <row r="16" spans="1:109" s="37" customFormat="1" ht="16.5" customHeight="1" x14ac:dyDescent="0.15">
      <c r="A16" s="76" t="s">
        <v>647</v>
      </c>
      <c r="B16" s="29" t="s">
        <v>648</v>
      </c>
      <c r="C16" s="46" t="s">
        <v>266</v>
      </c>
      <c r="D16" s="47"/>
      <c r="E16" s="289"/>
      <c r="F16" s="37" t="str">
        <f>IF(E16="","",MATCH(E16,AF16:BB16,0))</f>
        <v/>
      </c>
      <c r="H16" s="47"/>
      <c r="P16" s="51"/>
      <c r="Q16" s="47"/>
      <c r="R16" s="32" t="str">
        <f>IF(F16="","",INDEX(AF17:BB17,1,F16))</f>
        <v/>
      </c>
      <c r="S16" s="51"/>
      <c r="T16" s="97" t="str">
        <f>IF(R16="","",IF(R16="無記号","",R16))</f>
        <v/>
      </c>
      <c r="U16" s="32" t="str">
        <f>IF(F16="","",INDEX(AF17:BB17,1,F16))</f>
        <v/>
      </c>
      <c r="V16" s="97" t="str">
        <f>IF(U16="","",IF(U16="無記号","",U16))</f>
        <v/>
      </c>
      <c r="W16" s="292"/>
      <c r="X16" s="97"/>
      <c r="Y16" s="101"/>
      <c r="Z16" s="458"/>
      <c r="AA16" s="459"/>
      <c r="AB16" s="451"/>
      <c r="AC16" s="451"/>
      <c r="AD16" s="454"/>
      <c r="AE16" s="454"/>
      <c r="AF16" s="455" t="s">
        <v>161</v>
      </c>
      <c r="AG16" s="455" t="s">
        <v>162</v>
      </c>
      <c r="AH16" s="455" t="s">
        <v>163</v>
      </c>
      <c r="AI16" s="455" t="s">
        <v>649</v>
      </c>
      <c r="AJ16" s="455" t="s">
        <v>650</v>
      </c>
      <c r="AK16" s="455" t="s">
        <v>651</v>
      </c>
      <c r="AL16" s="455" t="s">
        <v>652</v>
      </c>
      <c r="AM16" s="455"/>
      <c r="AN16" s="455"/>
      <c r="AO16" s="455"/>
      <c r="AP16" s="455"/>
      <c r="AQ16" s="455"/>
      <c r="AR16" s="455"/>
      <c r="AS16" s="455"/>
      <c r="AT16" s="455"/>
      <c r="AU16" s="455"/>
      <c r="AV16" s="455"/>
      <c r="AW16" s="455"/>
      <c r="AX16" s="455"/>
      <c r="AY16" s="455"/>
      <c r="AZ16" s="455"/>
      <c r="BA16" s="100"/>
      <c r="BB16" s="100"/>
      <c r="BC16" s="100"/>
      <c r="BD16" s="100"/>
      <c r="BE16" s="100"/>
      <c r="BF16" s="100"/>
    </row>
    <row r="17" spans="1:58" s="37" customFormat="1" ht="66.75" customHeight="1" x14ac:dyDescent="0.15">
      <c r="A17" s="70"/>
      <c r="B17" s="24"/>
      <c r="C17" s="81" t="s">
        <v>304</v>
      </c>
      <c r="D17" s="53"/>
      <c r="E17" s="82" t="str">
        <f>IF(AND(ベース!R28="A2",OR(バルブ!R16="NS",バルブ!R16="NZ")),バルブ!$AD$17,IF(AND(ベース!R28="A2N",OR(バルブ!R16="S",バルブ!R16="Z")),バルブ!$AC$17,""))</f>
        <v/>
      </c>
      <c r="F17" s="54"/>
      <c r="G17" s="54"/>
      <c r="H17" s="53"/>
      <c r="I17" s="54"/>
      <c r="J17" s="54"/>
      <c r="K17" s="54"/>
      <c r="L17" s="54"/>
      <c r="M17" s="54"/>
      <c r="N17" s="54"/>
      <c r="O17" s="54"/>
      <c r="P17" s="55"/>
      <c r="Q17" s="53"/>
      <c r="R17" s="78"/>
      <c r="S17" s="79"/>
      <c r="T17" s="293"/>
      <c r="U17" s="293"/>
      <c r="V17" s="293"/>
      <c r="W17" s="294"/>
      <c r="X17" s="97"/>
      <c r="Y17" s="101"/>
      <c r="Z17" s="458"/>
      <c r="AA17" s="459" t="s">
        <v>653</v>
      </c>
      <c r="AB17" s="451" t="s">
        <v>149</v>
      </c>
      <c r="AC17" s="459" t="s">
        <v>654</v>
      </c>
      <c r="AD17" s="459" t="s">
        <v>655</v>
      </c>
      <c r="AE17" s="454"/>
      <c r="AF17" s="455" t="s">
        <v>149</v>
      </c>
      <c r="AG17" s="456" t="s">
        <v>656</v>
      </c>
      <c r="AH17" s="456" t="s">
        <v>657</v>
      </c>
      <c r="AI17" s="455" t="s">
        <v>658</v>
      </c>
      <c r="AJ17" s="455" t="s">
        <v>659</v>
      </c>
      <c r="AK17" s="455" t="s">
        <v>660</v>
      </c>
      <c r="AL17" s="455" t="s">
        <v>661</v>
      </c>
      <c r="AM17" s="455"/>
      <c r="AN17" s="455"/>
      <c r="AO17" s="455"/>
      <c r="AP17" s="455"/>
      <c r="AQ17" s="455"/>
      <c r="AR17" s="455"/>
      <c r="AS17" s="455"/>
      <c r="AT17" s="455"/>
      <c r="AU17" s="455"/>
      <c r="AV17" s="455"/>
      <c r="AW17" s="455"/>
      <c r="AX17" s="455"/>
      <c r="AY17" s="455"/>
      <c r="AZ17" s="455"/>
      <c r="BA17" s="100"/>
      <c r="BB17" s="100"/>
      <c r="BC17" s="100"/>
      <c r="BD17" s="100"/>
      <c r="BE17" s="100"/>
      <c r="BF17" s="100"/>
    </row>
    <row r="18" spans="1:58" s="37" customFormat="1" ht="16.5" customHeight="1" x14ac:dyDescent="0.15">
      <c r="A18" s="37">
        <v>4</v>
      </c>
      <c r="B18" s="24"/>
      <c r="C18" s="39"/>
      <c r="D18" s="40"/>
      <c r="E18" s="516"/>
      <c r="F18" s="516"/>
      <c r="G18" s="517"/>
      <c r="H18" s="40"/>
      <c r="I18" s="42"/>
      <c r="J18" s="42"/>
      <c r="K18" s="42"/>
      <c r="L18" s="42"/>
      <c r="M18" s="42"/>
      <c r="N18" s="42"/>
      <c r="O18" s="42"/>
      <c r="P18" s="43"/>
      <c r="Q18" s="40"/>
      <c r="R18" s="74"/>
      <c r="S18" s="75"/>
      <c r="T18" s="74"/>
      <c r="U18" s="74"/>
      <c r="V18" s="74"/>
      <c r="W18" s="241"/>
      <c r="X18" s="97"/>
      <c r="Y18" s="101"/>
      <c r="Z18" s="458"/>
      <c r="AA18" s="459"/>
      <c r="AB18" s="451"/>
      <c r="AC18" s="451"/>
      <c r="AD18" s="454"/>
      <c r="AE18" s="454"/>
      <c r="AF18" s="456"/>
      <c r="AG18" s="456"/>
      <c r="AH18" s="456"/>
      <c r="AI18" s="455"/>
      <c r="AJ18" s="455"/>
      <c r="AK18" s="455"/>
      <c r="AL18" s="455"/>
      <c r="AM18" s="455"/>
      <c r="AN18" s="455"/>
      <c r="AO18" s="455"/>
      <c r="AP18" s="455"/>
      <c r="AQ18" s="455"/>
      <c r="AR18" s="455"/>
      <c r="AS18" s="455"/>
      <c r="AT18" s="455"/>
      <c r="AU18" s="455"/>
      <c r="AV18" s="455"/>
      <c r="AW18" s="455"/>
      <c r="AX18" s="455"/>
      <c r="AY18" s="455"/>
      <c r="AZ18" s="455"/>
      <c r="BA18" s="38"/>
      <c r="BB18" s="38"/>
      <c r="BC18" s="38"/>
      <c r="BD18" s="38"/>
      <c r="BE18" s="38"/>
      <c r="BF18" s="38"/>
    </row>
    <row r="19" spans="1:58" s="37" customFormat="1" ht="16.5" customHeight="1" x14ac:dyDescent="0.15">
      <c r="A19" s="76" t="s">
        <v>284</v>
      </c>
      <c r="B19" s="29" t="s">
        <v>65</v>
      </c>
      <c r="C19" s="46" t="s">
        <v>302</v>
      </c>
      <c r="D19" s="47"/>
      <c r="E19" s="158" t="s">
        <v>268</v>
      </c>
      <c r="F19" s="37">
        <f>IF(E19="","",MATCH(E19,AF19:BB19,0))</f>
        <v>1</v>
      </c>
      <c r="H19" s="47"/>
      <c r="P19" s="51"/>
      <c r="Q19" s="47"/>
      <c r="R19" s="32" t="str">
        <f>IF(F19="","",INDEX(AF20:BB20,1,F19))</f>
        <v>無記号</v>
      </c>
      <c r="S19" s="51"/>
      <c r="T19" s="37" t="str">
        <f>IF(R19="","",IF(R19="無記号","",R19))</f>
        <v/>
      </c>
      <c r="U19" s="32" t="str">
        <f>IF(F19="","",INDEX(AF20:BB20,1,F19))</f>
        <v>無記号</v>
      </c>
      <c r="V19" s="37" t="str">
        <f>IF(U19="","",IF(U19="無記号","",U19))</f>
        <v/>
      </c>
      <c r="W19" s="242"/>
      <c r="X19" s="97"/>
      <c r="Y19" s="101"/>
      <c r="Z19" s="458"/>
      <c r="AA19" s="459"/>
      <c r="AB19" s="451"/>
      <c r="AC19" s="451"/>
      <c r="AD19" s="454"/>
      <c r="AE19" s="454"/>
      <c r="AF19" s="455" t="s">
        <v>268</v>
      </c>
      <c r="AG19" s="455" t="s">
        <v>170</v>
      </c>
      <c r="AH19" s="455" t="s">
        <v>664</v>
      </c>
      <c r="AI19" s="455" t="s">
        <v>171</v>
      </c>
      <c r="AJ19" s="455" t="s">
        <v>665</v>
      </c>
      <c r="AK19" s="455"/>
      <c r="AL19" s="455"/>
      <c r="AM19" s="455"/>
      <c r="AN19" s="455"/>
      <c r="AO19" s="455"/>
      <c r="AP19" s="455"/>
      <c r="AQ19" s="455"/>
      <c r="AR19" s="455"/>
      <c r="AS19" s="455"/>
      <c r="AT19" s="455"/>
      <c r="AU19" s="455"/>
      <c r="AV19" s="455"/>
      <c r="AW19" s="455"/>
      <c r="AX19" s="455"/>
      <c r="AY19" s="455"/>
      <c r="AZ19" s="455"/>
      <c r="BA19" s="38"/>
      <c r="BB19" s="38"/>
      <c r="BC19" s="38"/>
      <c r="BD19" s="38"/>
      <c r="BE19" s="38"/>
      <c r="BF19" s="38"/>
    </row>
    <row r="20" spans="1:58" s="37" customFormat="1" ht="72.75" customHeight="1" x14ac:dyDescent="0.15">
      <c r="A20" s="70"/>
      <c r="B20" s="24"/>
      <c r="C20" s="52"/>
      <c r="D20" s="53"/>
      <c r="E20" s="297" t="s">
        <v>691</v>
      </c>
      <c r="F20" s="54"/>
      <c r="G20" s="54"/>
      <c r="H20" s="53"/>
      <c r="I20" s="54"/>
      <c r="J20" s="54"/>
      <c r="K20" s="54"/>
      <c r="L20" s="54"/>
      <c r="M20" s="54"/>
      <c r="N20" s="54"/>
      <c r="O20" s="54"/>
      <c r="P20" s="55"/>
      <c r="Q20" s="53"/>
      <c r="R20" s="78"/>
      <c r="S20" s="79"/>
      <c r="T20" s="78"/>
      <c r="U20" s="78"/>
      <c r="V20" s="78"/>
      <c r="W20" s="169"/>
      <c r="X20" s="97"/>
      <c r="Y20" s="101"/>
      <c r="Z20" s="458"/>
      <c r="AA20" s="459"/>
      <c r="AB20" s="451"/>
      <c r="AC20" s="451"/>
      <c r="AD20" s="454"/>
      <c r="AE20" s="454"/>
      <c r="AF20" s="455" t="s">
        <v>149</v>
      </c>
      <c r="AG20" s="456" t="s">
        <v>666</v>
      </c>
      <c r="AH20" s="454" t="s">
        <v>667</v>
      </c>
      <c r="AI20" s="456" t="s">
        <v>668</v>
      </c>
      <c r="AJ20" s="455" t="s">
        <v>669</v>
      </c>
      <c r="AK20" s="455"/>
      <c r="AL20" s="455"/>
      <c r="AM20" s="455"/>
      <c r="AN20" s="455"/>
      <c r="AO20" s="455"/>
      <c r="AP20" s="455"/>
      <c r="AQ20" s="455"/>
      <c r="AR20" s="455"/>
      <c r="AS20" s="455"/>
      <c r="AT20" s="455"/>
      <c r="AU20" s="455"/>
      <c r="AV20" s="455"/>
      <c r="AW20" s="455"/>
      <c r="AX20" s="455"/>
      <c r="AY20" s="455"/>
      <c r="AZ20" s="455"/>
      <c r="BA20" s="38"/>
      <c r="BB20" s="38"/>
      <c r="BC20" s="38"/>
      <c r="BD20" s="38"/>
      <c r="BE20" s="38"/>
      <c r="BF20" s="38"/>
    </row>
    <row r="21" spans="1:58" s="37" customFormat="1" ht="16.5" customHeight="1" x14ac:dyDescent="0.15">
      <c r="A21" s="37">
        <v>5</v>
      </c>
      <c r="B21" s="24"/>
      <c r="C21" s="39"/>
      <c r="D21" s="40"/>
      <c r="E21" s="516"/>
      <c r="F21" s="516"/>
      <c r="G21" s="517"/>
      <c r="H21" s="40"/>
      <c r="I21" s="42"/>
      <c r="J21" s="42"/>
      <c r="K21" s="42"/>
      <c r="L21" s="42"/>
      <c r="M21" s="42"/>
      <c r="N21" s="42"/>
      <c r="O21" s="42"/>
      <c r="P21" s="43"/>
      <c r="Q21" s="40"/>
      <c r="R21" s="74"/>
      <c r="S21" s="75"/>
      <c r="T21" s="74"/>
      <c r="U21" s="74"/>
      <c r="V21" s="74"/>
      <c r="W21" s="241"/>
      <c r="X21" s="101"/>
      <c r="Y21" s="101"/>
      <c r="Z21" s="458"/>
      <c r="AA21" s="459"/>
      <c r="AB21" s="459"/>
      <c r="AC21" s="451"/>
      <c r="AD21" s="454"/>
      <c r="AE21" s="454"/>
      <c r="AF21" s="454"/>
      <c r="AG21" s="454"/>
      <c r="AH21" s="454"/>
      <c r="AI21" s="454"/>
      <c r="AJ21" s="454"/>
      <c r="AK21" s="454"/>
      <c r="AL21" s="454"/>
      <c r="AM21" s="454"/>
      <c r="AN21" s="454"/>
      <c r="AO21" s="454"/>
      <c r="AP21" s="454"/>
      <c r="AQ21" s="454"/>
      <c r="AR21" s="454"/>
      <c r="AS21" s="454"/>
      <c r="AT21" s="454"/>
      <c r="AU21" s="454"/>
      <c r="AV21" s="454"/>
      <c r="AW21" s="454"/>
      <c r="AX21" s="454"/>
      <c r="AY21" s="454"/>
      <c r="AZ21" s="454"/>
    </row>
    <row r="22" spans="1:58" s="37" customFormat="1" ht="16.5" customHeight="1" x14ac:dyDescent="0.15">
      <c r="A22" s="76" t="s">
        <v>284</v>
      </c>
      <c r="B22" s="29" t="s">
        <v>49</v>
      </c>
      <c r="C22" s="46" t="s">
        <v>267</v>
      </c>
      <c r="D22" s="47"/>
      <c r="E22" s="158" t="s">
        <v>269</v>
      </c>
      <c r="F22" s="37">
        <f>IF(E22="","",MATCH(E22,AF22:BB22,0))</f>
        <v>1</v>
      </c>
      <c r="H22" s="47"/>
      <c r="P22" s="51"/>
      <c r="Q22" s="47"/>
      <c r="R22" s="32" t="str">
        <f>IF(F22="","",INDEX(AF23:BB23,1,F22))</f>
        <v>無記号</v>
      </c>
      <c r="S22" s="51"/>
      <c r="T22" s="37" t="str">
        <f>IF(R22="","",IF(R22="無記号","",R22))</f>
        <v/>
      </c>
      <c r="U22" s="32" t="str">
        <f>IF(F22="","",INDEX(AF23:BB23,1,F22))</f>
        <v>無記号</v>
      </c>
      <c r="V22" s="37" t="str">
        <f>IF(U22="","",IF(U22="無記号","",U22))</f>
        <v/>
      </c>
      <c r="W22" s="51"/>
      <c r="X22" s="97"/>
      <c r="Y22" s="97"/>
      <c r="Z22" s="454"/>
      <c r="AA22" s="451"/>
      <c r="AB22" s="451"/>
      <c r="AC22" s="451"/>
      <c r="AD22" s="454"/>
      <c r="AE22" s="454"/>
      <c r="AF22" s="455" t="s">
        <v>269</v>
      </c>
      <c r="AG22" s="455" t="s">
        <v>164</v>
      </c>
      <c r="AH22" s="455" t="s">
        <v>435</v>
      </c>
      <c r="AI22" s="455" t="s">
        <v>436</v>
      </c>
      <c r="AJ22" s="455"/>
      <c r="AK22" s="455"/>
      <c r="AL22" s="455"/>
      <c r="AM22" s="455"/>
      <c r="AN22" s="455"/>
      <c r="AO22" s="455"/>
      <c r="AP22" s="455"/>
      <c r="AQ22" s="455"/>
      <c r="AR22" s="455"/>
      <c r="AS22" s="455"/>
      <c r="AT22" s="455"/>
      <c r="AU22" s="455"/>
      <c r="AV22" s="455"/>
      <c r="AW22" s="455"/>
      <c r="AX22" s="455"/>
      <c r="AY22" s="455"/>
      <c r="AZ22" s="455"/>
      <c r="BA22" s="38"/>
      <c r="BB22" s="38"/>
      <c r="BC22" s="38"/>
      <c r="BD22" s="38"/>
      <c r="BE22" s="38"/>
      <c r="BF22" s="38"/>
    </row>
    <row r="23" spans="1:58" s="37" customFormat="1" ht="41.25" customHeight="1" x14ac:dyDescent="0.15">
      <c r="A23" s="70"/>
      <c r="C23" s="52"/>
      <c r="D23" s="53"/>
      <c r="E23" s="102" t="str">
        <f>IF(OR(R22="B",R22="H"),$AA$23,"")</f>
        <v/>
      </c>
      <c r="F23" s="54"/>
      <c r="G23" s="54"/>
      <c r="H23" s="53"/>
      <c r="I23" s="54"/>
      <c r="J23" s="54"/>
      <c r="K23" s="54"/>
      <c r="L23" s="54"/>
      <c r="M23" s="54"/>
      <c r="N23" s="54"/>
      <c r="O23" s="54"/>
      <c r="P23" s="55"/>
      <c r="Q23" s="53"/>
      <c r="R23" s="54"/>
      <c r="S23" s="55"/>
      <c r="T23" s="54"/>
      <c r="U23" s="54"/>
      <c r="V23" s="54"/>
      <c r="W23" s="55"/>
      <c r="X23" s="97"/>
      <c r="Y23" s="97"/>
      <c r="Z23" s="454"/>
      <c r="AA23" s="451" t="s">
        <v>795</v>
      </c>
      <c r="AB23" s="451"/>
      <c r="AC23" s="451"/>
      <c r="AD23" s="454"/>
      <c r="AE23" s="454"/>
      <c r="AF23" s="455" t="s">
        <v>149</v>
      </c>
      <c r="AG23" s="456" t="s">
        <v>326</v>
      </c>
      <c r="AH23" s="456" t="s">
        <v>331</v>
      </c>
      <c r="AI23" s="456" t="s">
        <v>330</v>
      </c>
      <c r="AJ23" s="456"/>
      <c r="AK23" s="456"/>
      <c r="AL23" s="456"/>
      <c r="AM23" s="456"/>
      <c r="AN23" s="456"/>
      <c r="AO23" s="456"/>
      <c r="AP23" s="456"/>
      <c r="AQ23" s="456"/>
      <c r="AR23" s="456"/>
      <c r="AS23" s="456"/>
      <c r="AT23" s="456"/>
      <c r="AU23" s="456"/>
      <c r="AV23" s="456"/>
      <c r="AW23" s="456"/>
      <c r="AX23" s="456"/>
      <c r="AY23" s="456"/>
      <c r="AZ23" s="456"/>
      <c r="BA23" s="238"/>
      <c r="BB23" s="238"/>
      <c r="BC23" s="238"/>
      <c r="BD23" s="238"/>
      <c r="BE23" s="38"/>
      <c r="BF23" s="38"/>
    </row>
    <row r="24" spans="1:58" s="37" customFormat="1" ht="16.5" customHeight="1" x14ac:dyDescent="0.15">
      <c r="A24" s="37">
        <v>6</v>
      </c>
      <c r="C24" s="39"/>
      <c r="D24" s="40"/>
      <c r="E24" s="516"/>
      <c r="F24" s="516"/>
      <c r="G24" s="517"/>
      <c r="H24" s="40"/>
      <c r="I24" s="42"/>
      <c r="J24" s="42"/>
      <c r="K24" s="42"/>
      <c r="L24" s="42"/>
      <c r="M24" s="42"/>
      <c r="N24" s="42"/>
      <c r="O24" s="42"/>
      <c r="P24" s="43"/>
      <c r="Q24" s="40"/>
      <c r="R24" s="42"/>
      <c r="S24" s="43"/>
      <c r="T24" s="42"/>
      <c r="U24" s="42"/>
      <c r="V24" s="42"/>
      <c r="W24" s="43"/>
      <c r="X24" s="97"/>
      <c r="Y24" s="97"/>
      <c r="Z24" s="454"/>
      <c r="AA24" s="451"/>
      <c r="AB24" s="451"/>
      <c r="AC24" s="451"/>
      <c r="AD24" s="454"/>
      <c r="AE24" s="454"/>
      <c r="AF24" s="455"/>
      <c r="AG24" s="455"/>
      <c r="AH24" s="455"/>
      <c r="AI24" s="455"/>
      <c r="AJ24" s="455"/>
      <c r="AK24" s="455"/>
      <c r="AL24" s="455"/>
      <c r="AM24" s="455"/>
      <c r="AN24" s="455"/>
      <c r="AO24" s="455"/>
      <c r="AP24" s="455"/>
      <c r="AQ24" s="455"/>
      <c r="AR24" s="455"/>
      <c r="AS24" s="455"/>
      <c r="AT24" s="455"/>
      <c r="AU24" s="455"/>
      <c r="AV24" s="455"/>
      <c r="AW24" s="455"/>
      <c r="AX24" s="455"/>
      <c r="AY24" s="455"/>
      <c r="AZ24" s="455"/>
      <c r="BA24" s="38"/>
      <c r="BB24" s="38"/>
      <c r="BC24" s="38"/>
      <c r="BD24" s="38"/>
      <c r="BE24" s="38"/>
      <c r="BF24" s="38"/>
    </row>
    <row r="25" spans="1:58" s="37" customFormat="1" ht="16.5" customHeight="1" x14ac:dyDescent="0.15">
      <c r="A25" s="76" t="s">
        <v>284</v>
      </c>
      <c r="B25" s="33" t="s">
        <v>172</v>
      </c>
      <c r="C25" s="46" t="s">
        <v>303</v>
      </c>
      <c r="D25" s="47"/>
      <c r="E25" s="94" t="s">
        <v>165</v>
      </c>
      <c r="F25" s="37">
        <f>IF(E25="","",MATCH(E25,AF25:BB25,0))</f>
        <v>1</v>
      </c>
      <c r="H25" s="48" t="s">
        <v>290</v>
      </c>
      <c r="P25" s="51"/>
      <c r="Q25" s="47"/>
      <c r="R25" s="32" t="str">
        <f>IF(F25="","",INDEX(AF26:BB26,1,F25))</f>
        <v>無記号</v>
      </c>
      <c r="S25" s="51"/>
      <c r="T25" s="37" t="str">
        <f>IF(R25="","",IF(R25="無記号","",R25))</f>
        <v/>
      </c>
      <c r="U25" s="32" t="str">
        <f>IF(F25="","",INDEX(AF26:BB26,1,F25))</f>
        <v>無記号</v>
      </c>
      <c r="V25" s="37" t="str">
        <f>IF(U25="","",IF(U25="無記号","",U25))</f>
        <v/>
      </c>
      <c r="W25" s="51"/>
      <c r="X25" s="97"/>
      <c r="Y25" s="97"/>
      <c r="Z25" s="454"/>
      <c r="AA25" s="451"/>
      <c r="AB25" s="451"/>
      <c r="AC25" s="451"/>
      <c r="AD25" s="454"/>
      <c r="AE25" s="454"/>
      <c r="AF25" s="455" t="s">
        <v>165</v>
      </c>
      <c r="AG25" s="455" t="s">
        <v>166</v>
      </c>
      <c r="AH25" s="455"/>
      <c r="AI25" s="455"/>
      <c r="AJ25" s="455"/>
      <c r="AK25" s="455"/>
      <c r="AL25" s="455"/>
      <c r="AM25" s="455"/>
      <c r="AN25" s="455"/>
      <c r="AO25" s="455"/>
      <c r="AP25" s="455"/>
      <c r="AQ25" s="455"/>
      <c r="AR25" s="455"/>
      <c r="AS25" s="455"/>
      <c r="AT25" s="455"/>
      <c r="AU25" s="455"/>
      <c r="AV25" s="455"/>
      <c r="AW25" s="455"/>
      <c r="AX25" s="455"/>
      <c r="AY25" s="455"/>
      <c r="AZ25" s="455"/>
      <c r="BA25" s="38"/>
      <c r="BB25" s="38"/>
      <c r="BC25" s="38"/>
      <c r="BD25" s="38"/>
      <c r="BE25" s="38"/>
      <c r="BF25" s="38"/>
    </row>
    <row r="26" spans="1:58" s="37" customFormat="1" ht="36.75" customHeight="1" x14ac:dyDescent="0.15">
      <c r="A26" s="70"/>
      <c r="B26" s="24"/>
      <c r="C26" s="81" t="s">
        <v>288</v>
      </c>
      <c r="D26" s="53"/>
      <c r="E26" s="417" t="str">
        <f>IF(AND(OR(R10="1",R10="■"),R25="-X90"),$AB$26,"")</f>
        <v/>
      </c>
      <c r="F26" s="54"/>
      <c r="G26" s="54"/>
      <c r="H26" s="84" t="s">
        <v>289</v>
      </c>
      <c r="I26" s="54"/>
      <c r="J26" s="54"/>
      <c r="K26" s="54"/>
      <c r="L26" s="54"/>
      <c r="M26" s="54"/>
      <c r="N26" s="54"/>
      <c r="O26" s="54"/>
      <c r="P26" s="55"/>
      <c r="Q26" s="53"/>
      <c r="R26" s="78"/>
      <c r="S26" s="79"/>
      <c r="T26" s="78"/>
      <c r="U26" s="78"/>
      <c r="V26" s="54"/>
      <c r="W26" s="55"/>
      <c r="X26" s="97"/>
      <c r="Y26" s="97"/>
      <c r="Z26" s="454"/>
      <c r="AA26" s="451" t="s">
        <v>382</v>
      </c>
      <c r="AB26" s="451" t="s">
        <v>869</v>
      </c>
      <c r="AC26" s="451"/>
      <c r="AD26" s="454"/>
      <c r="AE26" s="454"/>
      <c r="AF26" s="455" t="s">
        <v>149</v>
      </c>
      <c r="AG26" s="457" t="s">
        <v>327</v>
      </c>
      <c r="AH26" s="455"/>
      <c r="AI26" s="455"/>
      <c r="AJ26" s="455"/>
      <c r="AK26" s="455"/>
      <c r="AL26" s="455"/>
      <c r="AM26" s="455"/>
      <c r="AN26" s="455"/>
      <c r="AO26" s="455"/>
      <c r="AP26" s="455"/>
      <c r="AQ26" s="455"/>
      <c r="AR26" s="455"/>
      <c r="AS26" s="455"/>
      <c r="AT26" s="455"/>
      <c r="AU26" s="455"/>
      <c r="AV26" s="455"/>
      <c r="AW26" s="455"/>
      <c r="AX26" s="455"/>
      <c r="AY26" s="455"/>
      <c r="AZ26" s="455"/>
      <c r="BA26" s="38"/>
      <c r="BB26" s="38"/>
      <c r="BC26" s="38"/>
      <c r="BD26" s="38"/>
      <c r="BE26" s="38"/>
      <c r="BF26" s="38"/>
    </row>
    <row r="27" spans="1:58" s="37" customFormat="1" ht="16.5" hidden="1" customHeight="1" x14ac:dyDescent="0.15">
      <c r="A27" s="70"/>
      <c r="B27" s="24"/>
      <c r="C27" s="38"/>
      <c r="E27" s="12"/>
      <c r="R27" s="24"/>
      <c r="S27" s="24"/>
      <c r="T27" s="24"/>
      <c r="U27" s="24"/>
      <c r="X27" s="97"/>
      <c r="Y27" s="97"/>
      <c r="Z27" s="454"/>
      <c r="AA27" s="451"/>
      <c r="AB27" s="451"/>
      <c r="AC27" s="451"/>
      <c r="AD27" s="454"/>
      <c r="AE27" s="454"/>
      <c r="AF27" s="455"/>
      <c r="AG27" s="455"/>
      <c r="AH27" s="455"/>
      <c r="AI27" s="455"/>
      <c r="AJ27" s="455"/>
      <c r="AK27" s="455"/>
      <c r="AL27" s="455"/>
      <c r="AM27" s="455"/>
      <c r="AN27" s="455"/>
      <c r="AO27" s="455"/>
      <c r="AP27" s="455"/>
      <c r="AQ27" s="455"/>
      <c r="AR27" s="455"/>
      <c r="AS27" s="455"/>
      <c r="AT27" s="455"/>
      <c r="AU27" s="455"/>
      <c r="AV27" s="455"/>
      <c r="AW27" s="455"/>
      <c r="AX27" s="455"/>
      <c r="AY27" s="455"/>
      <c r="AZ27" s="455"/>
      <c r="BA27" s="38"/>
      <c r="BB27" s="38"/>
      <c r="BC27" s="38"/>
      <c r="BD27" s="38"/>
      <c r="BE27" s="38"/>
      <c r="BF27" s="38"/>
    </row>
    <row r="28" spans="1:58" s="37" customFormat="1" ht="16.5" hidden="1" customHeight="1" x14ac:dyDescent="0.15">
      <c r="A28" s="70"/>
      <c r="B28" s="59" t="s">
        <v>56</v>
      </c>
      <c r="C28" s="38" t="s">
        <v>53</v>
      </c>
      <c r="E28" s="12"/>
      <c r="R28" s="24" t="s">
        <v>69</v>
      </c>
      <c r="S28" s="24"/>
      <c r="T28" s="37" t="str">
        <f>IF(R28="","",IF(R28="無記号","",R28))</f>
        <v>SY</v>
      </c>
      <c r="U28" s="24" t="s">
        <v>69</v>
      </c>
      <c r="V28" s="37" t="str">
        <f>IF(U28="","",IF(U28="無記号","",U28))</f>
        <v>SY</v>
      </c>
      <c r="X28" s="97"/>
      <c r="Y28" s="97"/>
      <c r="Z28" s="454"/>
      <c r="AA28" s="451"/>
      <c r="AB28" s="451"/>
      <c r="AC28" s="451"/>
      <c r="AD28" s="454"/>
      <c r="AE28" s="454"/>
      <c r="AF28" s="455"/>
      <c r="AG28" s="455"/>
      <c r="AH28" s="455"/>
      <c r="AI28" s="455"/>
      <c r="AJ28" s="455"/>
      <c r="AK28" s="455"/>
      <c r="AL28" s="455"/>
      <c r="AM28" s="455"/>
      <c r="AN28" s="455"/>
      <c r="AO28" s="455"/>
      <c r="AP28" s="455"/>
      <c r="AQ28" s="455"/>
      <c r="AR28" s="455"/>
      <c r="AS28" s="455"/>
      <c r="AT28" s="455"/>
      <c r="AU28" s="455"/>
      <c r="AV28" s="455"/>
      <c r="AW28" s="455"/>
      <c r="AX28" s="455"/>
      <c r="AY28" s="455"/>
      <c r="AZ28" s="455"/>
      <c r="BA28" s="38"/>
      <c r="BB28" s="38"/>
      <c r="BC28" s="38"/>
      <c r="BD28" s="38"/>
      <c r="BE28" s="38"/>
      <c r="BF28" s="38"/>
    </row>
    <row r="29" spans="1:58" s="37" customFormat="1" ht="16.5" hidden="1" customHeight="1" x14ac:dyDescent="0.15">
      <c r="A29" s="70"/>
      <c r="B29" s="24"/>
      <c r="C29" s="38"/>
      <c r="E29" s="12"/>
      <c r="R29" s="24"/>
      <c r="S29" s="24"/>
      <c r="T29" s="24"/>
      <c r="U29" s="24"/>
      <c r="V29" s="24"/>
      <c r="X29" s="97"/>
      <c r="Y29" s="97"/>
      <c r="Z29" s="454"/>
      <c r="AA29" s="451"/>
      <c r="AB29" s="451"/>
      <c r="AC29" s="451"/>
      <c r="AD29" s="454"/>
      <c r="AE29" s="454"/>
      <c r="AF29" s="455"/>
      <c r="AG29" s="455"/>
      <c r="AH29" s="455"/>
      <c r="AI29" s="455"/>
      <c r="AJ29" s="455"/>
      <c r="AK29" s="455"/>
      <c r="AL29" s="455"/>
      <c r="AM29" s="455"/>
      <c r="AN29" s="455"/>
      <c r="AO29" s="455"/>
      <c r="AP29" s="455"/>
      <c r="AQ29" s="455"/>
      <c r="AR29" s="455"/>
      <c r="AS29" s="455"/>
      <c r="AT29" s="455"/>
      <c r="AU29" s="455"/>
      <c r="AV29" s="455"/>
      <c r="AW29" s="455"/>
      <c r="AX29" s="455"/>
      <c r="AY29" s="455"/>
      <c r="AZ29" s="455"/>
      <c r="BA29" s="38"/>
      <c r="BB29" s="38"/>
      <c r="BC29" s="38"/>
      <c r="BD29" s="38"/>
      <c r="BE29" s="38"/>
      <c r="BF29" s="38"/>
    </row>
    <row r="30" spans="1:58" s="37" customFormat="1" ht="16.5" hidden="1" customHeight="1" x14ac:dyDescent="0.15">
      <c r="A30" s="70"/>
      <c r="B30" s="24"/>
      <c r="C30" s="38"/>
      <c r="E30" s="12"/>
      <c r="R30" s="24"/>
      <c r="S30" s="24"/>
      <c r="T30" s="24"/>
      <c r="U30" s="24"/>
      <c r="V30" s="24"/>
      <c r="X30" s="97"/>
      <c r="Y30" s="97"/>
      <c r="Z30" s="454"/>
      <c r="AA30" s="451"/>
      <c r="AB30" s="451"/>
      <c r="AC30" s="451"/>
      <c r="AD30" s="454"/>
      <c r="AE30" s="454"/>
      <c r="AF30" s="455"/>
      <c r="AG30" s="455"/>
      <c r="AH30" s="455"/>
      <c r="AI30" s="455"/>
      <c r="AJ30" s="455"/>
      <c r="AK30" s="455"/>
      <c r="AL30" s="455"/>
      <c r="AM30" s="455"/>
      <c r="AN30" s="455"/>
      <c r="AO30" s="455"/>
      <c r="AP30" s="455"/>
      <c r="AQ30" s="455"/>
      <c r="AR30" s="455"/>
      <c r="AS30" s="455"/>
      <c r="AT30" s="455"/>
      <c r="AU30" s="455"/>
      <c r="AV30" s="455"/>
      <c r="AW30" s="455"/>
      <c r="AX30" s="455"/>
      <c r="AY30" s="455"/>
      <c r="AZ30" s="455"/>
      <c r="BA30" s="38"/>
      <c r="BB30" s="38"/>
      <c r="BC30" s="38"/>
      <c r="BD30" s="38"/>
      <c r="BE30" s="38"/>
      <c r="BF30" s="38"/>
    </row>
    <row r="31" spans="1:58" s="37" customFormat="1" ht="16.5" hidden="1" customHeight="1" x14ac:dyDescent="0.15">
      <c r="A31" s="70"/>
      <c r="B31" s="59" t="s">
        <v>57</v>
      </c>
      <c r="C31" s="38" t="s">
        <v>55</v>
      </c>
      <c r="E31" s="12"/>
      <c r="R31" s="24" t="s">
        <v>297</v>
      </c>
      <c r="S31" s="24"/>
      <c r="T31" s="37" t="str">
        <f>IF(R31="","",IF(R31="無記号","",R31))</f>
        <v>*</v>
      </c>
      <c r="U31" s="24" t="s">
        <v>297</v>
      </c>
      <c r="V31" s="37" t="s">
        <v>297</v>
      </c>
      <c r="X31" s="97"/>
      <c r="Y31" s="97"/>
      <c r="Z31" s="454"/>
      <c r="AA31" s="451"/>
      <c r="AB31" s="451"/>
      <c r="AC31" s="451"/>
      <c r="AD31" s="454"/>
      <c r="AE31" s="454"/>
      <c r="AF31" s="455"/>
      <c r="AG31" s="455"/>
      <c r="AH31" s="455"/>
      <c r="AI31" s="455"/>
      <c r="AJ31" s="455"/>
      <c r="AK31" s="455"/>
      <c r="AL31" s="455"/>
      <c r="AM31" s="455"/>
      <c r="AN31" s="455"/>
      <c r="AO31" s="455"/>
      <c r="AP31" s="455"/>
      <c r="AQ31" s="455"/>
      <c r="AR31" s="455"/>
      <c r="AS31" s="455"/>
      <c r="AT31" s="455"/>
      <c r="AU31" s="455"/>
      <c r="AV31" s="455"/>
      <c r="AW31" s="455"/>
      <c r="AX31" s="455"/>
      <c r="AY31" s="455"/>
      <c r="AZ31" s="455"/>
      <c r="BA31" s="38"/>
      <c r="BB31" s="38"/>
      <c r="BC31" s="38"/>
      <c r="BD31" s="38"/>
      <c r="BE31" s="38"/>
      <c r="BF31" s="38"/>
    </row>
    <row r="32" spans="1:58" s="37" customFormat="1" ht="16.5" hidden="1" customHeight="1" x14ac:dyDescent="0.15">
      <c r="A32" s="70"/>
      <c r="B32" s="24"/>
      <c r="C32" s="38"/>
      <c r="E32" s="12"/>
      <c r="R32" s="24"/>
      <c r="S32" s="24"/>
      <c r="T32" s="24"/>
      <c r="U32" s="24"/>
      <c r="V32" s="24"/>
      <c r="X32" s="97"/>
      <c r="Y32" s="97"/>
      <c r="Z32" s="454"/>
      <c r="AA32" s="451"/>
      <c r="AB32" s="451"/>
      <c r="AC32" s="451"/>
      <c r="AD32" s="454"/>
      <c r="AE32" s="454"/>
      <c r="AF32" s="455"/>
      <c r="AG32" s="455"/>
      <c r="AH32" s="455"/>
      <c r="AI32" s="455"/>
      <c r="AJ32" s="455"/>
      <c r="AK32" s="455"/>
      <c r="AL32" s="455"/>
      <c r="AM32" s="455"/>
      <c r="AN32" s="455"/>
      <c r="AO32" s="455"/>
      <c r="AP32" s="455"/>
      <c r="AQ32" s="455"/>
      <c r="AR32" s="455"/>
      <c r="AS32" s="455"/>
      <c r="AT32" s="455"/>
      <c r="AU32" s="455"/>
      <c r="AV32" s="455"/>
      <c r="AW32" s="455"/>
      <c r="AX32" s="455"/>
      <c r="AY32" s="455"/>
      <c r="AZ32" s="455"/>
      <c r="BA32" s="38"/>
      <c r="BB32" s="38"/>
      <c r="BC32" s="38"/>
      <c r="BD32" s="38"/>
      <c r="BE32" s="38"/>
      <c r="BF32" s="38"/>
    </row>
    <row r="33" spans="1:58" s="37" customFormat="1" ht="16.5" hidden="1" customHeight="1" x14ac:dyDescent="0.15">
      <c r="A33" s="70"/>
      <c r="B33" s="24"/>
      <c r="C33" s="38"/>
      <c r="E33" s="12"/>
      <c r="R33" s="24"/>
      <c r="S33" s="24"/>
      <c r="T33" s="24"/>
      <c r="U33" s="24"/>
      <c r="X33" s="97"/>
      <c r="Y33" s="97"/>
      <c r="Z33" s="454"/>
      <c r="AA33" s="451"/>
      <c r="AB33" s="451"/>
      <c r="AC33" s="451"/>
      <c r="AD33" s="454"/>
      <c r="AE33" s="454"/>
      <c r="AF33" s="455"/>
      <c r="AG33" s="456"/>
      <c r="AH33" s="455"/>
      <c r="AI33" s="455"/>
      <c r="AJ33" s="455"/>
      <c r="AK33" s="455"/>
      <c r="AL33" s="455"/>
      <c r="AM33" s="455"/>
      <c r="AN33" s="455"/>
      <c r="AO33" s="455"/>
      <c r="AP33" s="455"/>
      <c r="AQ33" s="455"/>
      <c r="AR33" s="455"/>
      <c r="AS33" s="455"/>
      <c r="AT33" s="455"/>
      <c r="AU33" s="455"/>
      <c r="AV33" s="455"/>
      <c r="AW33" s="455"/>
      <c r="AX33" s="455"/>
      <c r="AY33" s="455"/>
      <c r="AZ33" s="455"/>
      <c r="BA33" s="38"/>
      <c r="BB33" s="38"/>
      <c r="BC33" s="38"/>
      <c r="BD33" s="38"/>
      <c r="BE33" s="38"/>
      <c r="BF33" s="38"/>
    </row>
    <row r="34" spans="1:58" s="37" customFormat="1" ht="16.5" hidden="1" customHeight="1" x14ac:dyDescent="0.15">
      <c r="A34" s="70"/>
      <c r="B34" s="24"/>
      <c r="C34" s="38"/>
      <c r="E34" s="12"/>
      <c r="R34" s="24"/>
      <c r="S34" s="24"/>
      <c r="U34" s="24"/>
      <c r="X34" s="97"/>
      <c r="Y34" s="97"/>
      <c r="Z34" s="454"/>
      <c r="AA34" s="451"/>
      <c r="AB34" s="451"/>
      <c r="AC34" s="451"/>
      <c r="AD34" s="454"/>
      <c r="AE34" s="454"/>
      <c r="AF34" s="455"/>
      <c r="AG34" s="455"/>
      <c r="AH34" s="455"/>
      <c r="AI34" s="455"/>
      <c r="AJ34" s="455"/>
      <c r="AK34" s="455"/>
      <c r="AL34" s="455"/>
      <c r="AM34" s="455"/>
      <c r="AN34" s="455"/>
      <c r="AO34" s="455"/>
      <c r="AP34" s="455"/>
      <c r="AQ34" s="455"/>
      <c r="AR34" s="455"/>
      <c r="AS34" s="455"/>
      <c r="AT34" s="455"/>
      <c r="AU34" s="455"/>
      <c r="AV34" s="455"/>
      <c r="AW34" s="455"/>
      <c r="AX34" s="455"/>
      <c r="AY34" s="455"/>
      <c r="AZ34" s="455"/>
      <c r="BA34" s="38"/>
      <c r="BB34" s="38"/>
      <c r="BC34" s="38"/>
      <c r="BD34" s="38"/>
      <c r="BE34" s="38"/>
      <c r="BF34" s="38"/>
    </row>
    <row r="35" spans="1:58" s="37" customFormat="1" ht="16.5" hidden="1" customHeight="1" x14ac:dyDescent="0.15">
      <c r="A35" s="70"/>
      <c r="B35" s="24"/>
      <c r="C35" s="38"/>
      <c r="E35" s="12"/>
      <c r="R35" s="24"/>
      <c r="S35" s="24"/>
      <c r="T35" s="24"/>
      <c r="U35" s="24"/>
      <c r="X35" s="97"/>
      <c r="Y35" s="97"/>
      <c r="Z35" s="454"/>
      <c r="AA35" s="451"/>
      <c r="AB35" s="451"/>
      <c r="AC35" s="451"/>
      <c r="AD35" s="454"/>
      <c r="AE35" s="454"/>
      <c r="AF35" s="455"/>
      <c r="AG35" s="455"/>
      <c r="AH35" s="455"/>
      <c r="AI35" s="455"/>
      <c r="AJ35" s="455"/>
      <c r="AK35" s="455"/>
      <c r="AL35" s="455"/>
      <c r="AM35" s="455"/>
      <c r="AN35" s="455"/>
      <c r="AO35" s="455"/>
      <c r="AP35" s="455"/>
      <c r="AQ35" s="455"/>
      <c r="AR35" s="455"/>
      <c r="AS35" s="455"/>
      <c r="AT35" s="455"/>
      <c r="AU35" s="455"/>
      <c r="AV35" s="455"/>
      <c r="AW35" s="455"/>
      <c r="AX35" s="455"/>
      <c r="AY35" s="455"/>
      <c r="AZ35" s="455"/>
      <c r="BA35" s="38"/>
      <c r="BB35" s="38"/>
      <c r="BC35" s="38"/>
      <c r="BD35" s="38"/>
      <c r="BE35" s="38"/>
      <c r="BF35" s="38"/>
    </row>
    <row r="36" spans="1:58" ht="16.5" hidden="1" customHeight="1" x14ac:dyDescent="0.15">
      <c r="Z36" s="460"/>
      <c r="AA36" s="451"/>
      <c r="AB36" s="451"/>
      <c r="AC36" s="451"/>
      <c r="AD36" s="460"/>
      <c r="AE36" s="460"/>
      <c r="AF36" s="455"/>
      <c r="AG36" s="455"/>
      <c r="AH36" s="455"/>
      <c r="AI36" s="455"/>
      <c r="AJ36" s="455"/>
      <c r="AK36" s="455"/>
      <c r="AL36" s="455"/>
      <c r="AM36" s="455"/>
      <c r="AN36" s="455"/>
      <c r="AO36" s="455"/>
      <c r="AP36" s="455"/>
      <c r="AQ36" s="455"/>
      <c r="AR36" s="455"/>
      <c r="AS36" s="455"/>
      <c r="AT36" s="455"/>
      <c r="AU36" s="455"/>
      <c r="AV36" s="455"/>
      <c r="AW36" s="455"/>
      <c r="AX36" s="455"/>
      <c r="AY36" s="455"/>
      <c r="AZ36" s="455"/>
    </row>
    <row r="37" spans="1:58" ht="16.5" hidden="1" customHeight="1" x14ac:dyDescent="0.15">
      <c r="Z37" s="460"/>
      <c r="AA37" s="451"/>
      <c r="AB37" s="451"/>
      <c r="AC37" s="451"/>
      <c r="AD37" s="460"/>
      <c r="AE37" s="460"/>
      <c r="AF37" s="455"/>
      <c r="AG37" s="455"/>
      <c r="AH37" s="455"/>
      <c r="AI37" s="455"/>
      <c r="AJ37" s="455"/>
      <c r="AK37" s="455"/>
      <c r="AL37" s="455"/>
      <c r="AM37" s="455"/>
      <c r="AN37" s="455"/>
      <c r="AO37" s="455"/>
      <c r="AP37" s="455"/>
      <c r="AQ37" s="455"/>
      <c r="AR37" s="455"/>
      <c r="AS37" s="455"/>
      <c r="AT37" s="455"/>
      <c r="AU37" s="455"/>
      <c r="AV37" s="455"/>
      <c r="AW37" s="455"/>
      <c r="AX37" s="455"/>
      <c r="AY37" s="455"/>
      <c r="AZ37" s="455"/>
    </row>
    <row r="38" spans="1:58" ht="16.5" hidden="1" customHeight="1" x14ac:dyDescent="0.15">
      <c r="Z38" s="460"/>
      <c r="AA38" s="451"/>
      <c r="AB38" s="451"/>
      <c r="AC38" s="451"/>
      <c r="AD38" s="460"/>
      <c r="AE38" s="460"/>
      <c r="AF38" s="455"/>
      <c r="AG38" s="455"/>
      <c r="AH38" s="455"/>
      <c r="AI38" s="455"/>
      <c r="AJ38" s="455"/>
      <c r="AK38" s="455"/>
      <c r="AL38" s="455"/>
      <c r="AM38" s="455"/>
      <c r="AN38" s="455"/>
      <c r="AO38" s="455"/>
      <c r="AP38" s="455"/>
      <c r="AQ38" s="455"/>
      <c r="AR38" s="455"/>
      <c r="AS38" s="455"/>
      <c r="AT38" s="455"/>
      <c r="AU38" s="455"/>
      <c r="AV38" s="455"/>
      <c r="AW38" s="455"/>
      <c r="AX38" s="455"/>
      <c r="AY38" s="455"/>
      <c r="AZ38" s="455"/>
    </row>
    <row r="39" spans="1:58" s="37" customFormat="1" ht="16.5" customHeight="1" x14ac:dyDescent="0.15">
      <c r="A39" s="37">
        <v>7</v>
      </c>
      <c r="B39" s="24"/>
      <c r="C39" s="85" t="s">
        <v>298</v>
      </c>
      <c r="D39" s="40"/>
      <c r="E39" s="86"/>
      <c r="F39" s="42"/>
      <c r="G39" s="42"/>
      <c r="H39" s="40"/>
      <c r="I39" s="42"/>
      <c r="J39" s="42"/>
      <c r="K39" s="42"/>
      <c r="L39" s="42"/>
      <c r="M39" s="42"/>
      <c r="N39" s="42"/>
      <c r="O39" s="42"/>
      <c r="P39" s="43"/>
      <c r="Q39" s="40"/>
      <c r="R39" s="74"/>
      <c r="S39" s="75"/>
      <c r="T39" s="74"/>
      <c r="U39" s="74"/>
      <c r="V39" s="74"/>
      <c r="W39" s="43"/>
      <c r="X39" s="97"/>
      <c r="Y39" s="97"/>
      <c r="Z39" s="454"/>
      <c r="AA39" s="451"/>
      <c r="AB39" s="451"/>
      <c r="AC39" s="451"/>
      <c r="AD39" s="454"/>
      <c r="AE39" s="454"/>
      <c r="AF39" s="455"/>
      <c r="AG39" s="455"/>
      <c r="AH39" s="455"/>
      <c r="AI39" s="455"/>
      <c r="AJ39" s="455"/>
      <c r="AK39" s="455"/>
      <c r="AL39" s="455"/>
      <c r="AM39" s="455"/>
      <c r="AN39" s="455"/>
      <c r="AO39" s="455"/>
      <c r="AP39" s="455"/>
      <c r="AQ39" s="455"/>
      <c r="AR39" s="455"/>
      <c r="AS39" s="455"/>
      <c r="AT39" s="455"/>
      <c r="AU39" s="455"/>
      <c r="AV39" s="455"/>
      <c r="AW39" s="455"/>
      <c r="AX39" s="455"/>
      <c r="AY39" s="455"/>
      <c r="AZ39" s="455"/>
      <c r="BA39" s="38"/>
      <c r="BB39" s="38"/>
      <c r="BC39" s="38"/>
      <c r="BD39" s="38"/>
      <c r="BE39" s="38"/>
      <c r="BF39" s="38"/>
    </row>
    <row r="40" spans="1:58" s="37" customFormat="1" ht="16.5" customHeight="1" x14ac:dyDescent="0.15">
      <c r="A40" s="76" t="s">
        <v>284</v>
      </c>
      <c r="B40" s="29" t="s">
        <v>58</v>
      </c>
      <c r="C40" s="46" t="s">
        <v>262</v>
      </c>
      <c r="D40" s="47"/>
      <c r="E40" s="87" t="s">
        <v>300</v>
      </c>
      <c r="H40" s="47"/>
      <c r="P40" s="51"/>
      <c r="Q40" s="47"/>
      <c r="R40" s="32" t="s">
        <v>168</v>
      </c>
      <c r="S40" s="51"/>
      <c r="T40" s="37" t="s">
        <v>168</v>
      </c>
      <c r="U40" s="32" t="s">
        <v>168</v>
      </c>
      <c r="V40" s="37" t="s">
        <v>168</v>
      </c>
      <c r="W40" s="51"/>
      <c r="X40" s="97"/>
      <c r="Y40" s="97"/>
      <c r="Z40" s="454"/>
      <c r="AA40" s="451"/>
      <c r="AB40" s="451"/>
      <c r="AC40" s="451"/>
      <c r="AD40" s="454"/>
      <c r="AE40" s="454"/>
      <c r="AF40" s="455"/>
      <c r="AG40" s="455"/>
      <c r="AH40" s="455"/>
      <c r="AI40" s="455"/>
      <c r="AJ40" s="455"/>
      <c r="AK40" s="455"/>
      <c r="AL40" s="455"/>
      <c r="AM40" s="455"/>
      <c r="AN40" s="455"/>
      <c r="AO40" s="455"/>
      <c r="AP40" s="455"/>
      <c r="AQ40" s="455"/>
      <c r="AR40" s="455"/>
      <c r="AS40" s="455"/>
      <c r="AT40" s="455"/>
      <c r="AU40" s="455"/>
      <c r="AV40" s="455"/>
      <c r="AW40" s="455"/>
      <c r="AX40" s="455"/>
      <c r="AY40" s="455"/>
      <c r="AZ40" s="455"/>
      <c r="BA40" s="38"/>
      <c r="BB40" s="38"/>
      <c r="BC40" s="38"/>
      <c r="BD40" s="38"/>
      <c r="BE40" s="38"/>
      <c r="BF40" s="38"/>
    </row>
    <row r="41" spans="1:58" s="37" customFormat="1" ht="70.5" customHeight="1" x14ac:dyDescent="0.15">
      <c r="A41" s="70"/>
      <c r="B41" s="24"/>
      <c r="C41" s="52"/>
      <c r="D41" s="53"/>
      <c r="E41" s="80"/>
      <c r="F41" s="54"/>
      <c r="G41" s="54"/>
      <c r="H41" s="53"/>
      <c r="I41" s="54"/>
      <c r="J41" s="54"/>
      <c r="K41" s="54"/>
      <c r="L41" s="54"/>
      <c r="M41" s="54"/>
      <c r="N41" s="54"/>
      <c r="O41" s="54"/>
      <c r="P41" s="55"/>
      <c r="Q41" s="53"/>
      <c r="R41" s="78"/>
      <c r="S41" s="79"/>
      <c r="T41" s="78"/>
      <c r="U41" s="78"/>
      <c r="V41" s="78"/>
      <c r="W41" s="55"/>
      <c r="X41" s="97"/>
      <c r="Y41" s="97"/>
      <c r="Z41" s="454"/>
      <c r="AA41" s="451"/>
      <c r="AB41" s="451"/>
      <c r="AC41" s="451"/>
      <c r="AD41" s="454"/>
      <c r="AE41" s="454"/>
      <c r="AF41" s="455"/>
      <c r="AG41" s="455"/>
      <c r="AH41" s="455"/>
      <c r="AI41" s="455"/>
      <c r="AJ41" s="455"/>
      <c r="AK41" s="455"/>
      <c r="AL41" s="455"/>
      <c r="AM41" s="455"/>
      <c r="AN41" s="455"/>
      <c r="AO41" s="455"/>
      <c r="AP41" s="455"/>
      <c r="AQ41" s="455"/>
      <c r="AR41" s="455"/>
      <c r="AS41" s="455"/>
      <c r="AT41" s="455"/>
      <c r="AU41" s="455"/>
      <c r="AV41" s="455"/>
      <c r="AW41" s="455"/>
      <c r="AX41" s="455"/>
      <c r="AY41" s="455"/>
      <c r="AZ41" s="455"/>
      <c r="BA41" s="38"/>
      <c r="BB41" s="38"/>
      <c r="BC41" s="38"/>
      <c r="BD41" s="38"/>
      <c r="BE41" s="38"/>
      <c r="BF41" s="38"/>
    </row>
    <row r="42" spans="1:58" s="37" customFormat="1" ht="16.5" hidden="1" customHeight="1" x14ac:dyDescent="0.15">
      <c r="A42" s="70"/>
      <c r="B42" s="24"/>
      <c r="C42" s="38"/>
      <c r="E42" s="12"/>
      <c r="R42" s="24"/>
      <c r="S42" s="24"/>
      <c r="T42" s="24"/>
      <c r="U42" s="24"/>
      <c r="V42" s="24"/>
      <c r="X42" s="97"/>
      <c r="Y42" s="97"/>
      <c r="Z42" s="454"/>
      <c r="AA42" s="451"/>
      <c r="AB42" s="451"/>
      <c r="AC42" s="451"/>
      <c r="AD42" s="454"/>
      <c r="AE42" s="454"/>
      <c r="AF42" s="455"/>
      <c r="AG42" s="455"/>
      <c r="AH42" s="455"/>
      <c r="AI42" s="455"/>
      <c r="AJ42" s="455"/>
      <c r="AK42" s="455"/>
      <c r="AL42" s="455"/>
      <c r="AM42" s="455"/>
      <c r="AN42" s="455"/>
      <c r="AO42" s="455"/>
      <c r="AP42" s="455"/>
      <c r="AQ42" s="455"/>
      <c r="AR42" s="455"/>
      <c r="AS42" s="455"/>
      <c r="AT42" s="455"/>
      <c r="AU42" s="455"/>
      <c r="AV42" s="455"/>
      <c r="AW42" s="455"/>
      <c r="AX42" s="455"/>
      <c r="AY42" s="455"/>
      <c r="AZ42" s="455"/>
      <c r="BA42" s="38"/>
      <c r="BB42" s="38"/>
      <c r="BC42" s="38"/>
      <c r="BD42" s="38"/>
      <c r="BE42" s="38"/>
      <c r="BF42" s="38"/>
    </row>
    <row r="43" spans="1:58" s="37" customFormat="1" ht="16.5" hidden="1" customHeight="1" x14ac:dyDescent="0.15">
      <c r="A43" s="70"/>
      <c r="B43" s="59" t="s">
        <v>59</v>
      </c>
      <c r="C43" s="38" t="s">
        <v>70</v>
      </c>
      <c r="E43" s="12"/>
      <c r="R43" s="24">
        <v>0</v>
      </c>
      <c r="S43" s="24"/>
      <c r="T43" s="37">
        <f>IF(R43="","",IF(R43="無記号","",R43))</f>
        <v>0</v>
      </c>
      <c r="U43" s="24">
        <v>3</v>
      </c>
      <c r="V43" s="37">
        <f>IF(U43="","",IF(U43="無記号","",U43))</f>
        <v>3</v>
      </c>
      <c r="X43" s="97"/>
      <c r="Y43" s="97"/>
      <c r="Z43" s="454"/>
      <c r="AA43" s="451"/>
      <c r="AB43" s="451"/>
      <c r="AC43" s="451"/>
      <c r="AD43" s="454"/>
      <c r="AE43" s="454"/>
      <c r="AF43" s="455"/>
      <c r="AG43" s="455"/>
      <c r="AH43" s="455"/>
      <c r="AI43" s="455"/>
      <c r="AJ43" s="455"/>
      <c r="AK43" s="455"/>
      <c r="AL43" s="455"/>
      <c r="AM43" s="455"/>
      <c r="AN43" s="455"/>
      <c r="AO43" s="455"/>
      <c r="AP43" s="455"/>
      <c r="AQ43" s="455"/>
      <c r="AR43" s="455"/>
      <c r="AS43" s="455"/>
      <c r="AT43" s="455"/>
      <c r="AU43" s="455"/>
      <c r="AV43" s="455"/>
      <c r="AW43" s="455"/>
      <c r="AX43" s="455"/>
      <c r="AY43" s="455"/>
      <c r="AZ43" s="455"/>
      <c r="BA43" s="38"/>
      <c r="BB43" s="38"/>
      <c r="BC43" s="38"/>
      <c r="BD43" s="38"/>
      <c r="BE43" s="38"/>
      <c r="BF43" s="38"/>
    </row>
    <row r="44" spans="1:58" s="37" customFormat="1" ht="16.5" hidden="1" customHeight="1" x14ac:dyDescent="0.15">
      <c r="A44" s="70"/>
      <c r="B44" s="24"/>
      <c r="C44" s="38"/>
      <c r="E44" s="12"/>
      <c r="R44" s="24"/>
      <c r="S44" s="24"/>
      <c r="T44" s="24"/>
      <c r="U44" s="24"/>
      <c r="V44" s="24"/>
      <c r="X44" s="97"/>
      <c r="Y44" s="97"/>
      <c r="Z44" s="454"/>
      <c r="AA44" s="451"/>
      <c r="AB44" s="451"/>
      <c r="AC44" s="451"/>
      <c r="AD44" s="454"/>
      <c r="AE44" s="454"/>
      <c r="AF44" s="455"/>
      <c r="AG44" s="455"/>
      <c r="AH44" s="455"/>
      <c r="AI44" s="455"/>
      <c r="AJ44" s="455"/>
      <c r="AK44" s="455"/>
      <c r="AL44" s="455"/>
      <c r="AM44" s="455"/>
      <c r="AN44" s="455"/>
      <c r="AO44" s="455"/>
      <c r="AP44" s="455"/>
      <c r="AQ44" s="455"/>
      <c r="AR44" s="455"/>
      <c r="AS44" s="455"/>
      <c r="AT44" s="455"/>
      <c r="AU44" s="455"/>
      <c r="AV44" s="455"/>
      <c r="AW44" s="455"/>
      <c r="AX44" s="455"/>
      <c r="AY44" s="455"/>
      <c r="AZ44" s="455"/>
      <c r="BA44" s="38"/>
      <c r="BB44" s="38"/>
      <c r="BC44" s="38"/>
      <c r="BD44" s="38"/>
      <c r="BE44" s="38"/>
      <c r="BF44" s="38"/>
    </row>
    <row r="45" spans="1:58" s="37" customFormat="1" ht="16.5" hidden="1" customHeight="1" x14ac:dyDescent="0.15">
      <c r="A45" s="37">
        <v>8</v>
      </c>
      <c r="B45" s="24"/>
      <c r="C45" s="85"/>
      <c r="D45" s="40"/>
      <c r="E45" s="88"/>
      <c r="F45" s="42"/>
      <c r="G45" s="43"/>
      <c r="H45" s="40"/>
      <c r="I45" s="42"/>
      <c r="J45" s="42"/>
      <c r="K45" s="42"/>
      <c r="L45" s="42"/>
      <c r="M45" s="42"/>
      <c r="N45" s="42"/>
      <c r="O45" s="42"/>
      <c r="P45" s="43"/>
      <c r="Q45" s="40"/>
      <c r="R45" s="74"/>
      <c r="S45" s="75"/>
      <c r="T45" s="74"/>
      <c r="U45" s="74"/>
      <c r="V45" s="74"/>
      <c r="W45" s="43"/>
      <c r="X45" s="97"/>
      <c r="Y45" s="97"/>
      <c r="Z45" s="454"/>
      <c r="AA45" s="451"/>
      <c r="AB45" s="451"/>
      <c r="AC45" s="451"/>
      <c r="AD45" s="454"/>
      <c r="AE45" s="454"/>
      <c r="AF45" s="455"/>
      <c r="AG45" s="455"/>
      <c r="AH45" s="455"/>
      <c r="AI45" s="455"/>
      <c r="AJ45" s="455"/>
      <c r="AK45" s="455"/>
      <c r="AL45" s="455"/>
      <c r="AM45" s="455"/>
      <c r="AN45" s="455"/>
      <c r="AO45" s="455"/>
      <c r="AP45" s="455"/>
      <c r="AQ45" s="455"/>
      <c r="AR45" s="455"/>
      <c r="AS45" s="455"/>
      <c r="AT45" s="455"/>
      <c r="AU45" s="455"/>
      <c r="AV45" s="455"/>
      <c r="AW45" s="455"/>
      <c r="AX45" s="455"/>
      <c r="AY45" s="455"/>
      <c r="AZ45" s="455"/>
      <c r="BA45" s="38"/>
      <c r="BB45" s="38"/>
      <c r="BC45" s="38"/>
      <c r="BD45" s="38"/>
      <c r="BE45" s="38"/>
      <c r="BF45" s="38"/>
    </row>
    <row r="46" spans="1:58" s="37" customFormat="1" ht="16.5" hidden="1" customHeight="1" x14ac:dyDescent="0.15">
      <c r="A46" s="76" t="s">
        <v>284</v>
      </c>
      <c r="B46" s="29" t="s">
        <v>60</v>
      </c>
      <c r="C46" s="46"/>
      <c r="D46" s="47"/>
      <c r="E46" s="87"/>
      <c r="F46" s="37" t="str">
        <f>IF(E46="","",MATCH(E46,AF46:BB46,0))</f>
        <v/>
      </c>
      <c r="G46" s="51"/>
      <c r="H46" s="47"/>
      <c r="L46" s="58"/>
      <c r="P46" s="51"/>
      <c r="Q46" s="47"/>
      <c r="R46" s="32" t="s">
        <v>296</v>
      </c>
      <c r="S46" s="51"/>
      <c r="T46" s="37" t="s">
        <v>296</v>
      </c>
      <c r="U46" s="32" t="s">
        <v>296</v>
      </c>
      <c r="V46" s="37" t="s">
        <v>296</v>
      </c>
      <c r="W46" s="51"/>
      <c r="X46" s="97"/>
      <c r="Y46" s="97"/>
      <c r="Z46" s="454"/>
      <c r="AA46" s="451"/>
      <c r="AB46" s="451"/>
      <c r="AC46" s="451"/>
      <c r="AD46" s="454"/>
      <c r="AE46" s="454"/>
      <c r="AF46" s="455" t="s">
        <v>153</v>
      </c>
      <c r="AG46" s="455" t="s">
        <v>328</v>
      </c>
      <c r="AH46" s="455" t="s">
        <v>285</v>
      </c>
      <c r="AI46" s="455"/>
      <c r="AJ46" s="455"/>
      <c r="AK46" s="455"/>
      <c r="AL46" s="455"/>
      <c r="AM46" s="455"/>
      <c r="AN46" s="455"/>
      <c r="AO46" s="455"/>
      <c r="AP46" s="455"/>
      <c r="AQ46" s="455"/>
      <c r="AR46" s="455"/>
      <c r="AS46" s="455"/>
      <c r="AT46" s="455"/>
      <c r="AU46" s="455"/>
      <c r="AV46" s="455"/>
      <c r="AW46" s="455"/>
      <c r="AX46" s="455"/>
      <c r="AY46" s="455"/>
      <c r="AZ46" s="455"/>
      <c r="BA46" s="38"/>
      <c r="BB46" s="38"/>
      <c r="BC46" s="38"/>
      <c r="BD46" s="38"/>
      <c r="BE46" s="38"/>
      <c r="BF46" s="38"/>
    </row>
    <row r="47" spans="1:58" s="37" customFormat="1" ht="16.5" hidden="1" customHeight="1" x14ac:dyDescent="0.15">
      <c r="A47" s="70"/>
      <c r="B47" s="24"/>
      <c r="C47" s="52"/>
      <c r="D47" s="53"/>
      <c r="E47" s="54"/>
      <c r="F47" s="54"/>
      <c r="G47" s="55"/>
      <c r="H47" s="53"/>
      <c r="I47" s="54"/>
      <c r="J47" s="54"/>
      <c r="K47" s="54"/>
      <c r="L47" s="89"/>
      <c r="N47" s="54"/>
      <c r="O47" s="54"/>
      <c r="P47" s="55"/>
      <c r="Q47" s="53"/>
      <c r="R47" s="78"/>
      <c r="S47" s="79"/>
      <c r="T47" s="78"/>
      <c r="U47" s="78"/>
      <c r="V47" s="78"/>
      <c r="W47" s="55"/>
      <c r="X47" s="97"/>
      <c r="Y47" s="97"/>
      <c r="Z47" s="454"/>
      <c r="AA47" s="451"/>
      <c r="AB47" s="451"/>
      <c r="AC47" s="451"/>
      <c r="AD47" s="454"/>
      <c r="AE47" s="454"/>
      <c r="AF47" s="457" t="s">
        <v>637</v>
      </c>
      <c r="AG47" s="457" t="s">
        <v>638</v>
      </c>
      <c r="AH47" s="454" t="s">
        <v>639</v>
      </c>
      <c r="AI47" s="455"/>
      <c r="AJ47" s="455"/>
      <c r="AK47" s="455"/>
      <c r="AL47" s="455"/>
      <c r="AM47" s="455"/>
      <c r="AN47" s="455"/>
      <c r="AO47" s="455"/>
      <c r="AP47" s="455"/>
      <c r="AQ47" s="455"/>
      <c r="AR47" s="455"/>
      <c r="AS47" s="455"/>
      <c r="AT47" s="455"/>
      <c r="AU47" s="455"/>
      <c r="AV47" s="455"/>
      <c r="AW47" s="455"/>
      <c r="AX47" s="455"/>
      <c r="AY47" s="455"/>
      <c r="AZ47" s="455"/>
      <c r="BA47" s="38"/>
      <c r="BB47" s="38"/>
      <c r="BC47" s="38"/>
      <c r="BD47" s="38"/>
      <c r="BE47" s="38"/>
      <c r="BF47" s="38"/>
    </row>
    <row r="48" spans="1:58" s="37" customFormat="1" ht="16.5" customHeight="1" x14ac:dyDescent="0.15">
      <c r="A48" s="37">
        <v>9</v>
      </c>
      <c r="B48" s="24"/>
      <c r="C48" s="85" t="s">
        <v>298</v>
      </c>
      <c r="D48" s="40"/>
      <c r="E48" s="86"/>
      <c r="F48" s="42"/>
      <c r="G48" s="43"/>
      <c r="H48" s="40"/>
      <c r="I48" s="42"/>
      <c r="J48" s="42"/>
      <c r="K48" s="42"/>
      <c r="L48" s="42"/>
      <c r="M48" s="42"/>
      <c r="N48" s="42"/>
      <c r="O48" s="42"/>
      <c r="P48" s="43"/>
      <c r="Q48" s="40"/>
      <c r="R48" s="74"/>
      <c r="S48" s="75"/>
      <c r="T48" s="74"/>
      <c r="U48" s="74"/>
      <c r="V48" s="74"/>
      <c r="W48" s="241"/>
      <c r="X48" s="97"/>
      <c r="Y48" s="101"/>
      <c r="Z48" s="458"/>
      <c r="AA48" s="459"/>
      <c r="AB48" s="459"/>
      <c r="AC48" s="451"/>
      <c r="AD48" s="454"/>
      <c r="AE48" s="454"/>
      <c r="AF48" s="456"/>
      <c r="AG48" s="456"/>
      <c r="AH48" s="456"/>
      <c r="AI48" s="456"/>
      <c r="AJ48" s="456"/>
      <c r="AK48" s="456"/>
      <c r="AL48" s="456"/>
      <c r="AM48" s="456"/>
      <c r="AN48" s="456"/>
      <c r="AO48" s="456"/>
      <c r="AP48" s="456"/>
      <c r="AQ48" s="456"/>
      <c r="AR48" s="456"/>
      <c r="AS48" s="456"/>
      <c r="AT48" s="456"/>
      <c r="AU48" s="456"/>
      <c r="AV48" s="455"/>
      <c r="AW48" s="455"/>
      <c r="AX48" s="455"/>
      <c r="AY48" s="455"/>
      <c r="AZ48" s="455"/>
      <c r="BA48" s="38"/>
      <c r="BB48" s="38"/>
      <c r="BC48" s="38"/>
      <c r="BD48" s="38"/>
      <c r="BE48" s="38"/>
      <c r="BF48" s="38"/>
    </row>
    <row r="49" spans="1:58" s="37" customFormat="1" ht="16.5" customHeight="1" x14ac:dyDescent="0.15">
      <c r="A49" s="76" t="s">
        <v>284</v>
      </c>
      <c r="B49" s="29" t="s">
        <v>506</v>
      </c>
      <c r="C49" s="46" t="s">
        <v>509</v>
      </c>
      <c r="D49" s="47"/>
      <c r="E49" s="87" t="s">
        <v>510</v>
      </c>
      <c r="F49" s="37" t="e">
        <f>IF(E49="","",MATCH(E49,AF49:BB49,0))</f>
        <v>#N/A</v>
      </c>
      <c r="G49" s="51"/>
      <c r="H49" s="47"/>
      <c r="P49" s="51"/>
      <c r="Q49" s="47"/>
      <c r="S49" s="51"/>
      <c r="U49" s="32" t="s">
        <v>168</v>
      </c>
      <c r="V49" s="37" t="s">
        <v>168</v>
      </c>
      <c r="W49" s="242"/>
      <c r="X49" s="97"/>
      <c r="Y49" s="101"/>
      <c r="Z49" s="458"/>
      <c r="AA49" s="459"/>
      <c r="AB49" s="459"/>
      <c r="AC49" s="451"/>
      <c r="AD49" s="454"/>
      <c r="AE49" s="454"/>
      <c r="AF49" s="455" t="s">
        <v>640</v>
      </c>
      <c r="AG49" s="455" t="s">
        <v>142</v>
      </c>
      <c r="AH49" s="455" t="s">
        <v>143</v>
      </c>
      <c r="AI49" s="455" t="s">
        <v>144</v>
      </c>
      <c r="AJ49" s="455" t="s">
        <v>145</v>
      </c>
      <c r="AK49" s="455" t="s">
        <v>146</v>
      </c>
      <c r="AL49" s="455" t="s">
        <v>147</v>
      </c>
      <c r="AM49" s="455" t="s">
        <v>148</v>
      </c>
      <c r="AN49" s="455" t="s">
        <v>169</v>
      </c>
      <c r="AO49" s="454"/>
      <c r="AP49" s="454"/>
      <c r="AQ49" s="454"/>
      <c r="AR49" s="455"/>
      <c r="AS49" s="455"/>
      <c r="AT49" s="455"/>
      <c r="AU49" s="455"/>
      <c r="AV49" s="455"/>
      <c r="AW49" s="455"/>
      <c r="AX49" s="455"/>
      <c r="AY49" s="455"/>
      <c r="AZ49" s="455"/>
      <c r="BA49" s="38"/>
      <c r="BB49" s="38"/>
      <c r="BC49" s="38"/>
      <c r="BD49" s="38"/>
      <c r="BE49" s="38"/>
      <c r="BF49" s="38"/>
    </row>
    <row r="50" spans="1:58" s="37" customFormat="1" ht="138" customHeight="1" x14ac:dyDescent="0.15">
      <c r="A50" s="70"/>
      <c r="C50" s="52"/>
      <c r="D50" s="53"/>
      <c r="E50" s="80"/>
      <c r="F50" s="54"/>
      <c r="G50" s="55"/>
      <c r="H50" s="53"/>
      <c r="I50" s="54"/>
      <c r="J50" s="54"/>
      <c r="K50" s="54"/>
      <c r="L50" s="54"/>
      <c r="M50" s="54"/>
      <c r="N50" s="54"/>
      <c r="O50" s="54"/>
      <c r="P50" s="55"/>
      <c r="Q50" s="53"/>
      <c r="R50" s="78"/>
      <c r="S50" s="79"/>
      <c r="T50" s="78"/>
      <c r="U50" s="78"/>
      <c r="V50" s="78"/>
      <c r="W50" s="169"/>
      <c r="X50" s="97"/>
      <c r="Y50" s="101"/>
      <c r="Z50" s="458"/>
      <c r="AA50" s="459"/>
      <c r="AB50" s="459"/>
      <c r="AC50" s="451"/>
      <c r="AD50" s="454"/>
      <c r="AE50" s="454"/>
      <c r="AF50" s="455" t="s">
        <v>334</v>
      </c>
      <c r="AG50" s="456" t="s">
        <v>335</v>
      </c>
      <c r="AH50" s="456" t="s">
        <v>336</v>
      </c>
      <c r="AI50" s="456" t="s">
        <v>337</v>
      </c>
      <c r="AJ50" s="456" t="s">
        <v>338</v>
      </c>
      <c r="AK50" s="456" t="s">
        <v>339</v>
      </c>
      <c r="AL50" s="456" t="s">
        <v>340</v>
      </c>
      <c r="AM50" s="456" t="s">
        <v>341</v>
      </c>
      <c r="AN50" s="454" t="s">
        <v>342</v>
      </c>
      <c r="AO50" s="454"/>
      <c r="AP50" s="454"/>
      <c r="AQ50" s="454"/>
      <c r="AR50" s="456"/>
      <c r="AS50" s="456"/>
      <c r="AT50" s="456"/>
      <c r="AU50" s="456"/>
      <c r="AV50" s="455"/>
      <c r="AW50" s="455"/>
      <c r="AX50" s="455"/>
      <c r="AY50" s="455"/>
      <c r="AZ50" s="455"/>
      <c r="BA50" s="38"/>
      <c r="BB50" s="38"/>
      <c r="BC50" s="38"/>
      <c r="BD50" s="38"/>
      <c r="BE50" s="38"/>
      <c r="BF50" s="38"/>
    </row>
    <row r="51" spans="1:58" s="37" customFormat="1" ht="16.5" customHeight="1" x14ac:dyDescent="0.15">
      <c r="A51" s="70"/>
      <c r="B51" s="24"/>
      <c r="C51" s="90" t="s">
        <v>299</v>
      </c>
      <c r="D51" s="40"/>
      <c r="E51" s="86"/>
      <c r="F51" s="42"/>
      <c r="G51" s="43"/>
      <c r="Q51" s="40"/>
      <c r="R51" s="74"/>
      <c r="S51" s="74"/>
      <c r="T51" s="74"/>
      <c r="U51" s="74"/>
      <c r="V51" s="74"/>
      <c r="W51" s="241"/>
      <c r="X51" s="97"/>
      <c r="Y51" s="101"/>
      <c r="Z51" s="458"/>
      <c r="AA51" s="459"/>
      <c r="AB51" s="459"/>
      <c r="AC51" s="451"/>
      <c r="AD51" s="454"/>
      <c r="AE51" s="454"/>
      <c r="AF51" s="455"/>
      <c r="AG51" s="455"/>
      <c r="AH51" s="455"/>
      <c r="AI51" s="455"/>
      <c r="AJ51" s="455"/>
      <c r="AK51" s="455"/>
      <c r="AL51" s="455"/>
      <c r="AM51" s="455"/>
      <c r="AN51" s="455"/>
      <c r="AO51" s="455"/>
      <c r="AP51" s="455"/>
      <c r="AQ51" s="455"/>
      <c r="AR51" s="455"/>
      <c r="AS51" s="455"/>
      <c r="AT51" s="455"/>
      <c r="AU51" s="455"/>
      <c r="AV51" s="455"/>
      <c r="AW51" s="455"/>
      <c r="AX51" s="455"/>
      <c r="AY51" s="455"/>
      <c r="AZ51" s="455"/>
      <c r="BA51" s="38"/>
      <c r="BB51" s="38"/>
      <c r="BC51" s="38"/>
      <c r="BD51" s="38"/>
      <c r="BE51" s="38"/>
      <c r="BF51" s="38"/>
    </row>
    <row r="52" spans="1:58" s="37" customFormat="1" ht="16.5" customHeight="1" x14ac:dyDescent="0.15">
      <c r="A52" s="70"/>
      <c r="B52" s="29" t="s">
        <v>68</v>
      </c>
      <c r="C52" s="46" t="s">
        <v>511</v>
      </c>
      <c r="D52" s="47"/>
      <c r="E52" s="91" t="s">
        <v>301</v>
      </c>
      <c r="F52" s="37" t="e">
        <f>IF(E52="","",MATCH(E52,AF52:BB52,0))</f>
        <v>#N/A</v>
      </c>
      <c r="G52" s="51"/>
      <c r="H52" s="38"/>
      <c r="I52" s="38"/>
      <c r="J52" s="38"/>
      <c r="K52" s="38"/>
      <c r="L52" s="38"/>
      <c r="M52" s="38"/>
      <c r="N52" s="38"/>
      <c r="O52" s="38"/>
      <c r="P52" s="38"/>
      <c r="Q52" s="47"/>
      <c r="T52" s="37" t="str">
        <f>IF(R52="","",IF(R52="無記号","",R52))</f>
        <v/>
      </c>
      <c r="U52" s="37" t="s">
        <v>297</v>
      </c>
      <c r="V52" s="37" t="str">
        <f>IF(U52="","",IF(U52="無記号","",U52))</f>
        <v>*</v>
      </c>
      <c r="W52" s="242"/>
      <c r="X52" s="97"/>
      <c r="Y52" s="101"/>
      <c r="Z52" s="458"/>
      <c r="AA52" s="459"/>
      <c r="AB52" s="459"/>
      <c r="AC52" s="451"/>
      <c r="AD52" s="454"/>
      <c r="AE52" s="454"/>
      <c r="AF52" s="455" t="s">
        <v>343</v>
      </c>
      <c r="AG52" s="455" t="s">
        <v>344</v>
      </c>
      <c r="AH52" s="455" t="s">
        <v>345</v>
      </c>
      <c r="AI52" s="455" t="s">
        <v>346</v>
      </c>
      <c r="AJ52" s="455"/>
      <c r="AK52" s="455"/>
      <c r="AL52" s="455"/>
      <c r="AM52" s="455"/>
      <c r="AN52" s="455"/>
      <c r="AO52" s="455"/>
      <c r="AP52" s="455"/>
      <c r="AQ52" s="455"/>
      <c r="AR52" s="455"/>
      <c r="AS52" s="455"/>
      <c r="AT52" s="455"/>
      <c r="AU52" s="455"/>
      <c r="AV52" s="455"/>
      <c r="AW52" s="455"/>
      <c r="AX52" s="455"/>
      <c r="AY52" s="455"/>
      <c r="AZ52" s="455"/>
      <c r="BA52" s="38"/>
      <c r="BB52" s="38"/>
      <c r="BC52" s="38"/>
      <c r="BD52" s="38"/>
      <c r="BE52" s="38"/>
      <c r="BF52" s="38"/>
    </row>
    <row r="53" spans="1:58" s="37" customFormat="1" ht="24" customHeight="1" x14ac:dyDescent="0.15">
      <c r="A53" s="70"/>
      <c r="B53" s="24"/>
      <c r="C53" s="52"/>
      <c r="D53" s="53"/>
      <c r="E53" s="80"/>
      <c r="F53" s="54"/>
      <c r="G53" s="55"/>
      <c r="Q53" s="53"/>
      <c r="R53" s="78"/>
      <c r="S53" s="78"/>
      <c r="T53" s="78"/>
      <c r="U53" s="78"/>
      <c r="V53" s="78"/>
      <c r="W53" s="169"/>
      <c r="X53" s="97"/>
      <c r="Y53" s="101"/>
      <c r="Z53" s="458"/>
      <c r="AA53" s="459"/>
      <c r="AB53" s="459"/>
      <c r="AC53" s="451"/>
      <c r="AD53" s="454"/>
      <c r="AE53" s="454"/>
      <c r="AF53" s="455" t="s">
        <v>149</v>
      </c>
      <c r="AG53" s="455" t="s">
        <v>325</v>
      </c>
      <c r="AH53" s="455" t="s">
        <v>347</v>
      </c>
      <c r="AI53" s="455" t="s">
        <v>332</v>
      </c>
      <c r="AJ53" s="455"/>
      <c r="AK53" s="455"/>
      <c r="AL53" s="455"/>
      <c r="AM53" s="455"/>
      <c r="AN53" s="455"/>
      <c r="AO53" s="455"/>
      <c r="AP53" s="455"/>
      <c r="AQ53" s="455"/>
      <c r="AR53" s="455"/>
      <c r="AS53" s="455"/>
      <c r="AT53" s="455"/>
      <c r="AU53" s="455"/>
      <c r="AV53" s="455"/>
      <c r="AW53" s="455"/>
      <c r="AX53" s="455"/>
      <c r="AY53" s="455"/>
      <c r="AZ53" s="455"/>
      <c r="BA53" s="38"/>
      <c r="BB53" s="38"/>
      <c r="BC53" s="38"/>
      <c r="BD53" s="38"/>
      <c r="BE53" s="38"/>
      <c r="BF53" s="38"/>
    </row>
    <row r="54" spans="1:58" s="37" customFormat="1" ht="16.5" customHeight="1" x14ac:dyDescent="0.15">
      <c r="A54" s="37">
        <v>9</v>
      </c>
      <c r="B54" s="24"/>
      <c r="C54" s="90" t="s">
        <v>299</v>
      </c>
      <c r="D54" s="40"/>
      <c r="E54" s="88"/>
      <c r="F54" s="42"/>
      <c r="G54" s="43"/>
      <c r="H54" s="40"/>
      <c r="I54" s="42"/>
      <c r="J54" s="42"/>
      <c r="K54" s="42"/>
      <c r="L54" s="42"/>
      <c r="M54" s="42"/>
      <c r="N54" s="42"/>
      <c r="O54" s="42"/>
      <c r="P54" s="43"/>
      <c r="Q54" s="40"/>
      <c r="R54" s="74"/>
      <c r="S54" s="75"/>
      <c r="T54" s="74"/>
      <c r="U54" s="74"/>
      <c r="V54" s="74"/>
      <c r="W54" s="43"/>
      <c r="X54" s="97"/>
      <c r="Y54" s="97"/>
      <c r="Z54" s="454"/>
      <c r="AA54" s="451"/>
      <c r="AB54" s="451"/>
      <c r="AC54" s="451"/>
      <c r="AD54" s="454"/>
      <c r="AE54" s="454"/>
      <c r="AF54" s="455"/>
      <c r="AG54" s="455"/>
      <c r="AH54" s="455"/>
      <c r="AI54" s="455"/>
      <c r="AJ54" s="455"/>
      <c r="AK54" s="455"/>
      <c r="AL54" s="455"/>
      <c r="AM54" s="455"/>
      <c r="AN54" s="455"/>
      <c r="AO54" s="455"/>
      <c r="AP54" s="455"/>
      <c r="AQ54" s="455"/>
      <c r="AR54" s="455"/>
      <c r="AS54" s="455"/>
      <c r="AT54" s="455"/>
      <c r="AU54" s="455"/>
      <c r="AV54" s="455"/>
      <c r="AW54" s="455"/>
      <c r="AX54" s="455"/>
      <c r="AY54" s="455"/>
      <c r="AZ54" s="455"/>
      <c r="BA54" s="38"/>
      <c r="BB54" s="38"/>
      <c r="BC54" s="38"/>
      <c r="BD54" s="38"/>
      <c r="BE54" s="38"/>
      <c r="BF54" s="38"/>
    </row>
    <row r="55" spans="1:58" s="37" customFormat="1" ht="16.5" customHeight="1" x14ac:dyDescent="0.15">
      <c r="A55" s="76" t="s">
        <v>284</v>
      </c>
      <c r="B55" s="29" t="s">
        <v>61</v>
      </c>
      <c r="C55" s="46" t="s">
        <v>71</v>
      </c>
      <c r="D55" s="47"/>
      <c r="E55" s="91" t="s">
        <v>301</v>
      </c>
      <c r="F55" s="37" t="e">
        <f>IF(E55="","",MATCH(E55,AF55:BB55,0))</f>
        <v>#N/A</v>
      </c>
      <c r="G55" s="51"/>
      <c r="H55" s="47"/>
      <c r="L55" s="58"/>
      <c r="P55" s="51"/>
      <c r="Q55" s="47"/>
      <c r="R55" s="32" t="s">
        <v>297</v>
      </c>
      <c r="S55" s="51"/>
      <c r="T55" s="37" t="s">
        <v>297</v>
      </c>
      <c r="U55" s="37" t="s">
        <v>297</v>
      </c>
      <c r="V55" s="37" t="s">
        <v>297</v>
      </c>
      <c r="W55" s="168"/>
      <c r="X55" s="22"/>
      <c r="Y55" s="22"/>
      <c r="Z55" s="461"/>
      <c r="AA55" s="459"/>
      <c r="AB55" s="459"/>
      <c r="AC55" s="459"/>
      <c r="AD55" s="454"/>
      <c r="AE55" s="454"/>
      <c r="AF55" s="455" t="s">
        <v>155</v>
      </c>
      <c r="AG55" s="455" t="s">
        <v>156</v>
      </c>
      <c r="AH55" s="455" t="s">
        <v>285</v>
      </c>
      <c r="AI55" s="455"/>
      <c r="AJ55" s="455"/>
      <c r="AK55" s="455"/>
      <c r="AL55" s="455"/>
      <c r="AM55" s="455"/>
      <c r="AN55" s="455"/>
      <c r="AO55" s="455"/>
      <c r="AP55" s="455"/>
      <c r="AQ55" s="455"/>
      <c r="AR55" s="455"/>
      <c r="AS55" s="455"/>
      <c r="AT55" s="455"/>
      <c r="AU55" s="455"/>
      <c r="AV55" s="455"/>
      <c r="AW55" s="455"/>
      <c r="AX55" s="455"/>
      <c r="AY55" s="455"/>
      <c r="AZ55" s="455"/>
      <c r="BA55" s="38"/>
      <c r="BB55" s="38"/>
      <c r="BC55" s="38"/>
      <c r="BD55" s="38"/>
      <c r="BE55" s="38"/>
      <c r="BF55" s="38"/>
    </row>
    <row r="56" spans="1:58" s="37" customFormat="1" ht="16.5" customHeight="1" x14ac:dyDescent="0.15">
      <c r="A56" s="70"/>
      <c r="B56" s="24"/>
      <c r="C56" s="52"/>
      <c r="D56" s="53"/>
      <c r="E56" s="77"/>
      <c r="F56" s="54"/>
      <c r="G56" s="55"/>
      <c r="H56" s="53"/>
      <c r="I56" s="54"/>
      <c r="J56" s="54"/>
      <c r="K56" s="54"/>
      <c r="L56" s="89"/>
      <c r="M56" s="54"/>
      <c r="N56" s="54"/>
      <c r="O56" s="54"/>
      <c r="P56" s="55"/>
      <c r="Q56" s="53"/>
      <c r="R56" s="78"/>
      <c r="S56" s="79"/>
      <c r="T56" s="78"/>
      <c r="U56" s="78"/>
      <c r="V56" s="78"/>
      <c r="W56" s="169"/>
      <c r="X56" s="97"/>
      <c r="Y56" s="97"/>
      <c r="Z56" s="458"/>
      <c r="AA56" s="459"/>
      <c r="AB56" s="451"/>
      <c r="AC56" s="459"/>
      <c r="AD56" s="454"/>
      <c r="AE56" s="454"/>
      <c r="AF56" s="455" t="s">
        <v>149</v>
      </c>
      <c r="AG56" s="456" t="s">
        <v>324</v>
      </c>
      <c r="AH56" s="454" t="s">
        <v>329</v>
      </c>
      <c r="AI56" s="455"/>
      <c r="AJ56" s="455"/>
      <c r="AK56" s="455"/>
      <c r="AL56" s="455"/>
      <c r="AM56" s="455"/>
      <c r="AN56" s="455"/>
      <c r="AO56" s="455"/>
      <c r="AP56" s="455"/>
      <c r="AQ56" s="455"/>
      <c r="AR56" s="455"/>
      <c r="AS56" s="455"/>
      <c r="AT56" s="455"/>
      <c r="AU56" s="455"/>
      <c r="AV56" s="455"/>
      <c r="AW56" s="455"/>
      <c r="AX56" s="455"/>
      <c r="AY56" s="455"/>
      <c r="AZ56" s="455"/>
      <c r="BA56" s="38"/>
      <c r="BB56" s="38"/>
      <c r="BC56" s="38"/>
      <c r="BD56" s="38"/>
      <c r="BE56" s="38"/>
      <c r="BF56" s="38"/>
    </row>
    <row r="57" spans="1:58" s="37" customFormat="1" ht="16.5" customHeight="1" x14ac:dyDescent="0.15">
      <c r="A57" s="37">
        <v>10</v>
      </c>
      <c r="B57" s="24"/>
      <c r="C57" s="90" t="s">
        <v>299</v>
      </c>
      <c r="D57" s="40"/>
      <c r="E57" s="88"/>
      <c r="F57" s="42"/>
      <c r="G57" s="43"/>
      <c r="H57" s="40"/>
      <c r="I57" s="42"/>
      <c r="J57" s="42"/>
      <c r="K57" s="42"/>
      <c r="L57" s="42"/>
      <c r="M57" s="42"/>
      <c r="N57" s="42"/>
      <c r="O57" s="42"/>
      <c r="P57" s="43"/>
      <c r="Q57" s="40"/>
      <c r="R57" s="74"/>
      <c r="S57" s="75"/>
      <c r="T57" s="74"/>
      <c r="U57" s="74"/>
      <c r="V57" s="74"/>
      <c r="W57" s="241"/>
      <c r="X57" s="97"/>
      <c r="Y57" s="97"/>
      <c r="Z57" s="458"/>
      <c r="AA57" s="459"/>
      <c r="AB57" s="451"/>
      <c r="AC57" s="459"/>
      <c r="AD57" s="454"/>
      <c r="AE57" s="454"/>
      <c r="AF57" s="456"/>
      <c r="AG57" s="456"/>
      <c r="AH57" s="455"/>
      <c r="AI57" s="455"/>
      <c r="AJ57" s="455"/>
      <c r="AK57" s="455"/>
      <c r="AL57" s="455"/>
      <c r="AM57" s="455"/>
      <c r="AN57" s="455"/>
      <c r="AO57" s="455"/>
      <c r="AP57" s="455"/>
      <c r="AQ57" s="455"/>
      <c r="AR57" s="455"/>
      <c r="AS57" s="455"/>
      <c r="AT57" s="455"/>
      <c r="AU57" s="455"/>
      <c r="AV57" s="455"/>
      <c r="AW57" s="455"/>
      <c r="AX57" s="455"/>
      <c r="AY57" s="455"/>
      <c r="AZ57" s="455"/>
      <c r="BA57" s="38"/>
      <c r="BB57" s="38"/>
      <c r="BC57" s="38"/>
      <c r="BD57" s="38"/>
      <c r="BE57" s="38"/>
      <c r="BF57" s="38"/>
    </row>
    <row r="58" spans="1:58" s="37" customFormat="1" ht="16.5" customHeight="1" x14ac:dyDescent="0.15">
      <c r="A58" s="76" t="s">
        <v>284</v>
      </c>
      <c r="B58" s="29" t="s">
        <v>62</v>
      </c>
      <c r="C58" s="46" t="s">
        <v>252</v>
      </c>
      <c r="D58" s="47"/>
      <c r="E58" s="91" t="s">
        <v>301</v>
      </c>
      <c r="F58" s="37" t="e">
        <f>IF(E58="","",MATCH(E58,AF58:BB58,0))</f>
        <v>#N/A</v>
      </c>
      <c r="G58" s="51"/>
      <c r="H58" s="47"/>
      <c r="P58" s="51"/>
      <c r="Q58" s="47"/>
      <c r="R58" s="32" t="s">
        <v>297</v>
      </c>
      <c r="S58" s="51"/>
      <c r="T58" s="37" t="s">
        <v>297</v>
      </c>
      <c r="U58" s="37" t="s">
        <v>297</v>
      </c>
      <c r="V58" s="37" t="s">
        <v>297</v>
      </c>
      <c r="W58" s="242"/>
      <c r="X58" s="97"/>
      <c r="Y58" s="97"/>
      <c r="Z58" s="454"/>
      <c r="AA58" s="459"/>
      <c r="AB58" s="451"/>
      <c r="AC58" s="451"/>
      <c r="AD58" s="454"/>
      <c r="AE58" s="454"/>
      <c r="AF58" s="455" t="s">
        <v>641</v>
      </c>
      <c r="AG58" s="455" t="s">
        <v>154</v>
      </c>
      <c r="AH58" s="455" t="s">
        <v>285</v>
      </c>
      <c r="AI58" s="455"/>
      <c r="AJ58" s="455"/>
      <c r="AK58" s="455"/>
      <c r="AL58" s="455"/>
      <c r="AM58" s="455"/>
      <c r="AN58" s="455"/>
      <c r="AO58" s="455"/>
      <c r="AP58" s="455"/>
      <c r="AQ58" s="455"/>
      <c r="AR58" s="455"/>
      <c r="AS58" s="455"/>
      <c r="AT58" s="455"/>
      <c r="AU58" s="455"/>
      <c r="AV58" s="455"/>
      <c r="AW58" s="455"/>
      <c r="AX58" s="455"/>
      <c r="AY58" s="455"/>
      <c r="AZ58" s="455"/>
      <c r="BA58" s="38"/>
      <c r="BB58" s="38"/>
      <c r="BC58" s="38"/>
      <c r="BD58" s="38"/>
      <c r="BE58" s="38"/>
      <c r="BF58" s="38"/>
    </row>
    <row r="59" spans="1:58" s="37" customFormat="1" ht="48.75" customHeight="1" x14ac:dyDescent="0.15">
      <c r="A59" s="70"/>
      <c r="B59" s="24"/>
      <c r="C59" s="81" t="s">
        <v>374</v>
      </c>
      <c r="D59" s="53"/>
      <c r="E59" s="83"/>
      <c r="F59" s="54"/>
      <c r="G59" s="55"/>
      <c r="H59" s="53"/>
      <c r="I59" s="54"/>
      <c r="J59" s="54"/>
      <c r="K59" s="54"/>
      <c r="L59" s="54"/>
      <c r="M59" s="54"/>
      <c r="N59" s="54"/>
      <c r="O59" s="54"/>
      <c r="P59" s="55"/>
      <c r="Q59" s="53"/>
      <c r="R59" s="78"/>
      <c r="S59" s="79"/>
      <c r="T59" s="78"/>
      <c r="U59" s="78"/>
      <c r="V59" s="78"/>
      <c r="W59" s="169"/>
      <c r="X59" s="97"/>
      <c r="Y59" s="97"/>
      <c r="Z59" s="454"/>
      <c r="AA59" s="459"/>
      <c r="AB59" s="451"/>
      <c r="AC59" s="451"/>
      <c r="AD59" s="454"/>
      <c r="AE59" s="454"/>
      <c r="AF59" s="455" t="s">
        <v>149</v>
      </c>
      <c r="AG59" s="455" t="s">
        <v>330</v>
      </c>
      <c r="AH59" s="454" t="s">
        <v>329</v>
      </c>
      <c r="AI59" s="455"/>
      <c r="AJ59" s="455"/>
      <c r="AK59" s="455"/>
      <c r="AL59" s="455"/>
      <c r="AM59" s="455"/>
      <c r="AN59" s="455"/>
      <c r="AO59" s="455"/>
      <c r="AP59" s="455"/>
      <c r="AQ59" s="455"/>
      <c r="AR59" s="455"/>
      <c r="AS59" s="455"/>
      <c r="AT59" s="455"/>
      <c r="AU59" s="455"/>
      <c r="AV59" s="455"/>
      <c r="AW59" s="455"/>
      <c r="AX59" s="455"/>
      <c r="AY59" s="455"/>
      <c r="AZ59" s="455"/>
      <c r="BA59" s="38"/>
      <c r="BB59" s="38"/>
      <c r="BC59" s="38"/>
      <c r="BD59" s="38"/>
      <c r="BE59" s="38"/>
      <c r="BF59" s="38"/>
    </row>
    <row r="60" spans="1:58" s="37" customFormat="1" ht="16.5" customHeight="1" x14ac:dyDescent="0.15">
      <c r="A60" s="37">
        <v>11</v>
      </c>
      <c r="B60" s="24"/>
      <c r="C60" s="90" t="s">
        <v>299</v>
      </c>
      <c r="D60" s="40"/>
      <c r="E60" s="88"/>
      <c r="F60" s="42"/>
      <c r="G60" s="43"/>
      <c r="H60" s="40"/>
      <c r="I60" s="42"/>
      <c r="J60" s="42"/>
      <c r="K60" s="42"/>
      <c r="L60" s="42"/>
      <c r="M60" s="42"/>
      <c r="N60" s="42"/>
      <c r="O60" s="42"/>
      <c r="P60" s="43"/>
      <c r="Q60" s="40"/>
      <c r="R60" s="74"/>
      <c r="S60" s="75"/>
      <c r="T60" s="74"/>
      <c r="U60" s="74"/>
      <c r="V60" s="74"/>
      <c r="W60" s="241"/>
      <c r="X60" s="97"/>
      <c r="Y60" s="97"/>
      <c r="Z60" s="454"/>
      <c r="AA60" s="459"/>
      <c r="AB60" s="451"/>
      <c r="AC60" s="451"/>
      <c r="AD60" s="454"/>
      <c r="AE60" s="454"/>
      <c r="AF60" s="455"/>
      <c r="AG60" s="455"/>
      <c r="AH60" s="455"/>
      <c r="AI60" s="455"/>
      <c r="AJ60" s="455"/>
      <c r="AK60" s="455"/>
      <c r="AL60" s="455"/>
      <c r="AM60" s="455"/>
      <c r="AN60" s="455"/>
      <c r="AO60" s="455"/>
      <c r="AP60" s="455"/>
      <c r="AQ60" s="455"/>
      <c r="AR60" s="455"/>
      <c r="AS60" s="455"/>
      <c r="AT60" s="455"/>
      <c r="AU60" s="455"/>
      <c r="AV60" s="455"/>
      <c r="AW60" s="455"/>
      <c r="AX60" s="455"/>
      <c r="AY60" s="455"/>
      <c r="AZ60" s="455"/>
      <c r="BA60" s="38"/>
      <c r="BB60" s="38"/>
      <c r="BC60" s="38"/>
      <c r="BD60" s="38"/>
      <c r="BE60" s="38"/>
      <c r="BF60" s="38"/>
    </row>
    <row r="61" spans="1:58" s="37" customFormat="1" ht="16.5" customHeight="1" x14ac:dyDescent="0.15">
      <c r="A61" s="76" t="s">
        <v>284</v>
      </c>
      <c r="B61" s="29" t="s">
        <v>63</v>
      </c>
      <c r="C61" s="46" t="s">
        <v>264</v>
      </c>
      <c r="D61" s="47"/>
      <c r="E61" s="91" t="s">
        <v>301</v>
      </c>
      <c r="F61" s="37" t="e">
        <f>IF(E61="","",MATCH(E61,AF61:BB61,0))</f>
        <v>#N/A</v>
      </c>
      <c r="G61" s="51"/>
      <c r="H61" s="47"/>
      <c r="P61" s="51"/>
      <c r="Q61" s="47"/>
      <c r="R61" s="32" t="s">
        <v>297</v>
      </c>
      <c r="S61" s="51"/>
      <c r="T61" s="37" t="s">
        <v>297</v>
      </c>
      <c r="U61" s="37" t="s">
        <v>297</v>
      </c>
      <c r="V61" s="37" t="s">
        <v>297</v>
      </c>
      <c r="W61" s="242"/>
      <c r="X61" s="97"/>
      <c r="Y61" s="101"/>
      <c r="Z61" s="458"/>
      <c r="AA61" s="459"/>
      <c r="AB61" s="451"/>
      <c r="AC61" s="451"/>
      <c r="AD61" s="454"/>
      <c r="AE61" s="454"/>
      <c r="AF61" s="455" t="s">
        <v>159</v>
      </c>
      <c r="AG61" s="455" t="s">
        <v>158</v>
      </c>
      <c r="AH61" s="455" t="s">
        <v>157</v>
      </c>
      <c r="AI61" s="455" t="s">
        <v>285</v>
      </c>
      <c r="AJ61" s="455"/>
      <c r="AK61" s="455"/>
      <c r="AL61" s="455"/>
      <c r="AM61" s="455"/>
      <c r="AN61" s="455"/>
      <c r="AO61" s="455"/>
      <c r="AP61" s="455"/>
      <c r="AQ61" s="455"/>
      <c r="AR61" s="455"/>
      <c r="AS61" s="455"/>
      <c r="AT61" s="455"/>
      <c r="AU61" s="455"/>
      <c r="AV61" s="455"/>
      <c r="AW61" s="455"/>
      <c r="AX61" s="455"/>
      <c r="AY61" s="455"/>
      <c r="AZ61" s="455"/>
      <c r="BA61" s="38"/>
      <c r="BB61" s="38"/>
      <c r="BC61" s="38"/>
      <c r="BD61" s="38"/>
      <c r="BE61" s="38"/>
      <c r="BF61" s="38"/>
    </row>
    <row r="62" spans="1:58" s="37" customFormat="1" ht="20.25" customHeight="1" x14ac:dyDescent="0.15">
      <c r="A62" s="70"/>
      <c r="B62" s="24"/>
      <c r="C62" s="52"/>
      <c r="D62" s="53"/>
      <c r="E62" s="83"/>
      <c r="F62" s="54"/>
      <c r="G62" s="55"/>
      <c r="H62" s="53"/>
      <c r="I62" s="54"/>
      <c r="J62" s="54"/>
      <c r="K62" s="54"/>
      <c r="L62" s="54"/>
      <c r="M62" s="54"/>
      <c r="N62" s="54"/>
      <c r="O62" s="54"/>
      <c r="P62" s="55"/>
      <c r="Q62" s="53"/>
      <c r="R62" s="78"/>
      <c r="S62" s="79"/>
      <c r="T62" s="78"/>
      <c r="U62" s="78"/>
      <c r="V62" s="78"/>
      <c r="W62" s="169"/>
      <c r="X62" s="97"/>
      <c r="Y62" s="101"/>
      <c r="Z62" s="458"/>
      <c r="AA62" s="459"/>
      <c r="AB62" s="451"/>
      <c r="AC62" s="451"/>
      <c r="AD62" s="454"/>
      <c r="AE62" s="454"/>
      <c r="AF62" s="455" t="s">
        <v>149</v>
      </c>
      <c r="AG62" s="455" t="s">
        <v>326</v>
      </c>
      <c r="AH62" s="455" t="s">
        <v>331</v>
      </c>
      <c r="AI62" s="454" t="s">
        <v>329</v>
      </c>
      <c r="AJ62" s="455"/>
      <c r="AK62" s="455"/>
      <c r="AL62" s="455"/>
      <c r="AM62" s="455"/>
      <c r="AN62" s="455"/>
      <c r="AO62" s="455"/>
      <c r="AP62" s="455"/>
      <c r="AQ62" s="455"/>
      <c r="AR62" s="455"/>
      <c r="AS62" s="455"/>
      <c r="AT62" s="455"/>
      <c r="AU62" s="455"/>
      <c r="AV62" s="455"/>
      <c r="AW62" s="455"/>
      <c r="AX62" s="455"/>
      <c r="AY62" s="455"/>
      <c r="AZ62" s="455"/>
      <c r="BA62" s="38"/>
      <c r="BB62" s="38"/>
      <c r="BC62" s="38"/>
      <c r="BD62" s="38"/>
      <c r="BE62" s="38"/>
      <c r="BF62" s="38"/>
    </row>
    <row r="63" spans="1:58" s="37" customFormat="1" ht="16.5" customHeight="1" x14ac:dyDescent="0.15">
      <c r="A63" s="37">
        <v>12</v>
      </c>
      <c r="B63" s="24"/>
      <c r="C63" s="90" t="s">
        <v>299</v>
      </c>
      <c r="D63" s="40"/>
      <c r="E63" s="88"/>
      <c r="F63" s="42"/>
      <c r="G63" s="43"/>
      <c r="H63" s="40"/>
      <c r="I63" s="42"/>
      <c r="J63" s="42"/>
      <c r="K63" s="42"/>
      <c r="L63" s="42"/>
      <c r="M63" s="42"/>
      <c r="N63" s="42"/>
      <c r="O63" s="42"/>
      <c r="P63" s="43"/>
      <c r="Q63" s="40"/>
      <c r="R63" s="74"/>
      <c r="S63" s="75"/>
      <c r="T63" s="74"/>
      <c r="U63" s="74"/>
      <c r="V63" s="74"/>
      <c r="W63" s="241"/>
      <c r="X63" s="97"/>
      <c r="Y63" s="101"/>
      <c r="Z63" s="458"/>
      <c r="AA63" s="459"/>
      <c r="AB63" s="451"/>
      <c r="AC63" s="451"/>
      <c r="AD63" s="454"/>
      <c r="AE63" s="454"/>
      <c r="AF63" s="455"/>
      <c r="AG63" s="455"/>
      <c r="AH63" s="455"/>
      <c r="AI63" s="455"/>
      <c r="AJ63" s="455"/>
      <c r="AK63" s="455"/>
      <c r="AL63" s="455"/>
      <c r="AM63" s="455"/>
      <c r="AN63" s="455"/>
      <c r="AO63" s="455"/>
      <c r="AP63" s="455"/>
      <c r="AQ63" s="455"/>
      <c r="AR63" s="455"/>
      <c r="AS63" s="455"/>
      <c r="AT63" s="455"/>
      <c r="AU63" s="455"/>
      <c r="AV63" s="455"/>
      <c r="AW63" s="455"/>
      <c r="AX63" s="455"/>
      <c r="AY63" s="455"/>
      <c r="AZ63" s="455"/>
      <c r="BA63" s="38"/>
      <c r="BB63" s="38"/>
      <c r="BC63" s="38"/>
      <c r="BD63" s="38"/>
      <c r="BE63" s="38"/>
      <c r="BF63" s="38"/>
    </row>
    <row r="64" spans="1:58" s="37" customFormat="1" ht="16.5" customHeight="1" x14ac:dyDescent="0.15">
      <c r="A64" s="76"/>
      <c r="B64" s="29" t="s">
        <v>64</v>
      </c>
      <c r="C64" s="46" t="s">
        <v>72</v>
      </c>
      <c r="D64" s="47"/>
      <c r="E64" s="91" t="s">
        <v>301</v>
      </c>
      <c r="F64" s="37" t="e">
        <f>IF(E64="","",MATCH(E64,AF64:BB64,0))</f>
        <v>#N/A</v>
      </c>
      <c r="G64" s="51"/>
      <c r="H64" s="47"/>
      <c r="P64" s="51"/>
      <c r="Q64" s="47"/>
      <c r="R64" s="32" t="s">
        <v>297</v>
      </c>
      <c r="S64" s="51"/>
      <c r="T64" s="37" t="s">
        <v>350</v>
      </c>
      <c r="U64" s="37" t="s">
        <v>350</v>
      </c>
      <c r="V64" s="37" t="s">
        <v>350</v>
      </c>
      <c r="W64" s="242"/>
      <c r="X64" s="97"/>
      <c r="Y64" s="101"/>
      <c r="Z64" s="458"/>
      <c r="AA64" s="459"/>
      <c r="AB64" s="451"/>
      <c r="AC64" s="451"/>
      <c r="AD64" s="454"/>
      <c r="AE64" s="454"/>
      <c r="AF64" s="455" t="s">
        <v>118</v>
      </c>
      <c r="AG64" s="455" t="s">
        <v>160</v>
      </c>
      <c r="AH64" s="455" t="s">
        <v>285</v>
      </c>
      <c r="AI64" s="455"/>
      <c r="AJ64" s="455"/>
      <c r="AK64" s="455"/>
      <c r="AL64" s="455"/>
      <c r="AM64" s="455"/>
      <c r="AN64" s="455"/>
      <c r="AO64" s="455"/>
      <c r="AP64" s="455"/>
      <c r="AQ64" s="455"/>
      <c r="AR64" s="455"/>
      <c r="AS64" s="455"/>
      <c r="AT64" s="455"/>
      <c r="AU64" s="455"/>
      <c r="AV64" s="455"/>
      <c r="AW64" s="455"/>
      <c r="AX64" s="455"/>
      <c r="AY64" s="455"/>
      <c r="AZ64" s="455"/>
      <c r="BA64" s="38"/>
      <c r="BB64" s="38"/>
      <c r="BC64" s="38"/>
      <c r="BD64" s="38"/>
      <c r="BE64" s="38"/>
      <c r="BF64" s="38"/>
    </row>
    <row r="65" spans="1:58" s="37" customFormat="1" ht="16.5" customHeight="1" x14ac:dyDescent="0.15">
      <c r="A65" s="70"/>
      <c r="B65" s="24"/>
      <c r="C65" s="52"/>
      <c r="D65" s="53"/>
      <c r="E65" s="83"/>
      <c r="F65" s="54"/>
      <c r="G65" s="55"/>
      <c r="H65" s="53"/>
      <c r="I65" s="54"/>
      <c r="J65" s="54"/>
      <c r="K65" s="54"/>
      <c r="L65" s="54"/>
      <c r="M65" s="54"/>
      <c r="N65" s="54"/>
      <c r="O65" s="54"/>
      <c r="P65" s="55"/>
      <c r="Q65" s="53"/>
      <c r="R65" s="78"/>
      <c r="S65" s="79"/>
      <c r="T65" s="78"/>
      <c r="U65" s="78"/>
      <c r="V65" s="78"/>
      <c r="W65" s="169"/>
      <c r="X65" s="97"/>
      <c r="Y65" s="101"/>
      <c r="Z65" s="458"/>
      <c r="AA65" s="459"/>
      <c r="AB65" s="451"/>
      <c r="AC65" s="451"/>
      <c r="AD65" s="454"/>
      <c r="AE65" s="454"/>
      <c r="AF65" s="455" t="s">
        <v>149</v>
      </c>
      <c r="AG65" s="455" t="s">
        <v>332</v>
      </c>
      <c r="AH65" s="454" t="s">
        <v>329</v>
      </c>
      <c r="AI65" s="455"/>
      <c r="AJ65" s="455"/>
      <c r="AK65" s="455"/>
      <c r="AL65" s="455"/>
      <c r="AM65" s="455"/>
      <c r="AN65" s="455"/>
      <c r="AO65" s="455"/>
      <c r="AP65" s="455"/>
      <c r="AQ65" s="455"/>
      <c r="AR65" s="455"/>
      <c r="AS65" s="455"/>
      <c r="AT65" s="455"/>
      <c r="AU65" s="455"/>
      <c r="AV65" s="455"/>
      <c r="AW65" s="455"/>
      <c r="AX65" s="455"/>
      <c r="AY65" s="455"/>
      <c r="AZ65" s="455"/>
      <c r="BA65" s="38"/>
      <c r="BB65" s="38"/>
      <c r="BC65" s="38"/>
      <c r="BD65" s="38"/>
      <c r="BE65" s="38"/>
      <c r="BF65" s="38"/>
    </row>
    <row r="66" spans="1:58" s="37" customFormat="1" ht="16.5" hidden="1" customHeight="1" x14ac:dyDescent="0.15">
      <c r="A66" s="70"/>
      <c r="B66" s="24"/>
      <c r="C66" s="38"/>
      <c r="E66" s="12"/>
      <c r="R66" s="24"/>
      <c r="S66" s="24"/>
      <c r="T66" s="24"/>
      <c r="U66" s="24"/>
      <c r="V66" s="24"/>
      <c r="W66" s="239"/>
      <c r="X66" s="97"/>
      <c r="Y66" s="101"/>
      <c r="Z66" s="458"/>
      <c r="AA66" s="459"/>
      <c r="AB66" s="451"/>
      <c r="AC66" s="451"/>
      <c r="AD66" s="454"/>
      <c r="AE66" s="454"/>
      <c r="AF66" s="455"/>
      <c r="AG66" s="455"/>
      <c r="AH66" s="455"/>
      <c r="AI66" s="455"/>
      <c r="AJ66" s="455"/>
      <c r="AK66" s="455"/>
      <c r="AL66" s="455"/>
      <c r="AM66" s="455"/>
      <c r="AN66" s="455"/>
      <c r="AO66" s="455"/>
      <c r="AP66" s="455"/>
      <c r="AQ66" s="455"/>
      <c r="AR66" s="455"/>
      <c r="AS66" s="455"/>
      <c r="AT66" s="455"/>
      <c r="AU66" s="455"/>
      <c r="AV66" s="455"/>
      <c r="AW66" s="455"/>
      <c r="AX66" s="455"/>
      <c r="AY66" s="455"/>
      <c r="AZ66" s="455"/>
      <c r="BA66" s="38"/>
      <c r="BB66" s="38"/>
      <c r="BC66" s="38"/>
      <c r="BD66" s="38"/>
      <c r="BE66" s="38"/>
      <c r="BF66" s="38"/>
    </row>
    <row r="67" spans="1:58" s="37" customFormat="1" ht="16.5" hidden="1" customHeight="1" x14ac:dyDescent="0.15">
      <c r="A67" s="70"/>
      <c r="C67" s="38"/>
      <c r="E67" s="12"/>
      <c r="R67" s="24" t="s">
        <v>167</v>
      </c>
      <c r="S67" s="24"/>
      <c r="T67" s="37" t="s">
        <v>351</v>
      </c>
      <c r="U67" s="24" t="s">
        <v>351</v>
      </c>
      <c r="V67" s="37" t="s">
        <v>351</v>
      </c>
      <c r="W67" s="239"/>
      <c r="X67" s="97"/>
      <c r="Y67" s="101"/>
      <c r="Z67" s="458"/>
      <c r="AA67" s="459"/>
      <c r="AB67" s="451"/>
      <c r="AC67" s="451"/>
      <c r="AD67" s="454"/>
      <c r="AE67" s="454"/>
      <c r="AF67" s="455"/>
      <c r="AG67" s="455"/>
      <c r="AH67" s="455"/>
      <c r="AI67" s="455"/>
      <c r="AJ67" s="455"/>
      <c r="AK67" s="455"/>
      <c r="AL67" s="455"/>
      <c r="AM67" s="455"/>
      <c r="AN67" s="455"/>
      <c r="AO67" s="455"/>
      <c r="AP67" s="455"/>
      <c r="AQ67" s="455"/>
      <c r="AR67" s="455"/>
      <c r="AS67" s="455"/>
      <c r="AT67" s="455"/>
      <c r="AU67" s="455"/>
      <c r="AV67" s="455"/>
      <c r="AW67" s="455"/>
      <c r="AX67" s="455"/>
      <c r="AY67" s="455"/>
      <c r="AZ67" s="455"/>
      <c r="BA67" s="38"/>
      <c r="BB67" s="38"/>
      <c r="BC67" s="38"/>
      <c r="BD67" s="38"/>
      <c r="BE67" s="38"/>
      <c r="BF67" s="38"/>
    </row>
    <row r="68" spans="1:58" s="37" customFormat="1" ht="16.5" hidden="1" customHeight="1" x14ac:dyDescent="0.15">
      <c r="A68" s="70"/>
      <c r="B68" s="24"/>
      <c r="C68" s="38"/>
      <c r="E68" s="12"/>
      <c r="R68" s="24"/>
      <c r="S68" s="24"/>
      <c r="T68" s="24"/>
      <c r="U68" s="24"/>
      <c r="V68" s="24"/>
      <c r="W68" s="239"/>
      <c r="X68" s="97"/>
      <c r="Y68" s="101"/>
      <c r="Z68" s="458"/>
      <c r="AA68" s="459"/>
      <c r="AB68" s="451"/>
      <c r="AC68" s="451"/>
      <c r="AD68" s="454"/>
      <c r="AE68" s="454"/>
      <c r="AF68" s="455"/>
      <c r="AG68" s="455"/>
      <c r="AH68" s="455"/>
      <c r="AI68" s="455"/>
      <c r="AJ68" s="455"/>
      <c r="AK68" s="455"/>
      <c r="AL68" s="455"/>
      <c r="AM68" s="455"/>
      <c r="AN68" s="455"/>
      <c r="AO68" s="455"/>
      <c r="AP68" s="455"/>
      <c r="AQ68" s="455"/>
      <c r="AR68" s="455"/>
      <c r="AS68" s="455"/>
      <c r="AT68" s="455"/>
      <c r="AU68" s="455"/>
      <c r="AV68" s="455"/>
      <c r="AW68" s="455"/>
      <c r="AX68" s="455"/>
      <c r="AY68" s="455"/>
      <c r="AZ68" s="455"/>
      <c r="BA68" s="38"/>
      <c r="BB68" s="38"/>
      <c r="BC68" s="38"/>
      <c r="BD68" s="38"/>
      <c r="BE68" s="38"/>
      <c r="BF68" s="38"/>
    </row>
    <row r="69" spans="1:58" ht="16.5" hidden="1" customHeight="1" x14ac:dyDescent="0.15">
      <c r="Z69" s="460"/>
      <c r="AA69" s="451"/>
      <c r="AB69" s="451"/>
      <c r="AC69" s="451"/>
      <c r="AD69" s="460"/>
      <c r="AE69" s="460"/>
      <c r="AF69" s="455"/>
      <c r="AG69" s="455"/>
      <c r="AH69" s="455"/>
      <c r="AI69" s="455"/>
      <c r="AJ69" s="455"/>
      <c r="AK69" s="455"/>
      <c r="AL69" s="455"/>
      <c r="AM69" s="455"/>
      <c r="AN69" s="455"/>
      <c r="AO69" s="455"/>
      <c r="AP69" s="455"/>
      <c r="AQ69" s="455"/>
      <c r="AR69" s="455"/>
      <c r="AS69" s="455"/>
      <c r="AT69" s="455"/>
      <c r="AU69" s="455"/>
      <c r="AV69" s="455"/>
      <c r="AW69" s="455"/>
      <c r="AX69" s="455"/>
      <c r="AY69" s="455"/>
      <c r="AZ69" s="455"/>
    </row>
    <row r="70" spans="1:58" ht="16.5" hidden="1" customHeight="1" x14ac:dyDescent="0.15">
      <c r="Z70" s="460"/>
      <c r="AA70" s="451"/>
      <c r="AB70" s="451"/>
      <c r="AC70" s="451"/>
      <c r="AD70" s="460"/>
      <c r="AE70" s="460"/>
      <c r="AF70" s="455"/>
      <c r="AG70" s="455"/>
      <c r="AH70" s="455"/>
      <c r="AI70" s="455"/>
      <c r="AJ70" s="455"/>
      <c r="AK70" s="455"/>
      <c r="AL70" s="455"/>
      <c r="AM70" s="455"/>
      <c r="AN70" s="455"/>
      <c r="AO70" s="455"/>
      <c r="AP70" s="455"/>
      <c r="AQ70" s="455"/>
      <c r="AR70" s="455"/>
      <c r="AS70" s="455"/>
      <c r="AT70" s="455"/>
      <c r="AU70" s="455"/>
      <c r="AV70" s="455"/>
      <c r="AW70" s="455"/>
      <c r="AX70" s="455"/>
      <c r="AY70" s="455"/>
      <c r="AZ70" s="455"/>
    </row>
    <row r="71" spans="1:58" ht="16.5" hidden="1" customHeight="1" x14ac:dyDescent="0.15">
      <c r="Z71" s="460"/>
      <c r="AA71" s="451"/>
      <c r="AB71" s="451"/>
      <c r="AC71" s="451"/>
      <c r="AD71" s="460"/>
      <c r="AE71" s="460"/>
      <c r="AF71" s="455"/>
      <c r="AG71" s="455"/>
      <c r="AH71" s="455"/>
      <c r="AI71" s="455"/>
      <c r="AJ71" s="455"/>
      <c r="AK71" s="455"/>
      <c r="AL71" s="455"/>
      <c r="AM71" s="455"/>
      <c r="AN71" s="455"/>
      <c r="AO71" s="455"/>
      <c r="AP71" s="455"/>
      <c r="AQ71" s="455"/>
      <c r="AR71" s="455"/>
      <c r="AS71" s="455"/>
      <c r="AT71" s="455"/>
      <c r="AU71" s="455"/>
      <c r="AV71" s="455"/>
      <c r="AW71" s="455"/>
      <c r="AX71" s="455"/>
      <c r="AY71" s="455"/>
      <c r="AZ71" s="455"/>
    </row>
    <row r="72" spans="1:58" ht="16.5" hidden="1" customHeight="1" x14ac:dyDescent="0.15">
      <c r="Z72" s="460"/>
      <c r="AA72" s="451"/>
      <c r="AB72" s="451"/>
      <c r="AC72" s="451"/>
      <c r="AD72" s="460"/>
      <c r="AE72" s="460"/>
      <c r="AF72" s="455"/>
      <c r="AG72" s="455"/>
      <c r="AH72" s="455"/>
      <c r="AI72" s="455"/>
      <c r="AJ72" s="455"/>
      <c r="AK72" s="455"/>
      <c r="AL72" s="455"/>
      <c r="AM72" s="455"/>
      <c r="AN72" s="455"/>
      <c r="AO72" s="455"/>
      <c r="AP72" s="455"/>
      <c r="AQ72" s="455"/>
      <c r="AR72" s="455"/>
      <c r="AS72" s="455"/>
      <c r="AT72" s="455"/>
      <c r="AU72" s="455"/>
      <c r="AV72" s="455"/>
      <c r="AW72" s="455"/>
      <c r="AX72" s="455"/>
      <c r="AY72" s="455"/>
      <c r="AZ72" s="455"/>
    </row>
    <row r="73" spans="1:58" ht="16.5" hidden="1" customHeight="1" x14ac:dyDescent="0.15">
      <c r="Z73" s="460"/>
      <c r="AA73" s="451"/>
      <c r="AB73" s="451"/>
      <c r="AC73" s="451"/>
      <c r="AD73" s="460"/>
      <c r="AE73" s="460"/>
      <c r="AF73" s="455"/>
      <c r="AG73" s="455"/>
      <c r="AH73" s="455"/>
      <c r="AI73" s="455"/>
      <c r="AJ73" s="455"/>
      <c r="AK73" s="455"/>
      <c r="AL73" s="455"/>
      <c r="AM73" s="455"/>
      <c r="AN73" s="455"/>
      <c r="AO73" s="455"/>
      <c r="AP73" s="455"/>
      <c r="AQ73" s="455"/>
      <c r="AR73" s="455"/>
      <c r="AS73" s="455"/>
      <c r="AT73" s="455"/>
      <c r="AU73" s="455"/>
      <c r="AV73" s="455"/>
      <c r="AW73" s="455"/>
      <c r="AX73" s="455"/>
      <c r="AY73" s="455"/>
      <c r="AZ73" s="455"/>
    </row>
    <row r="74" spans="1:58" ht="16.5" hidden="1" customHeight="1" x14ac:dyDescent="0.15">
      <c r="Z74" s="460"/>
      <c r="AA74" s="451"/>
      <c r="AB74" s="451"/>
      <c r="AC74" s="451"/>
      <c r="AD74" s="460"/>
      <c r="AE74" s="460"/>
      <c r="AF74" s="455"/>
      <c r="AG74" s="455"/>
      <c r="AH74" s="455"/>
      <c r="AI74" s="455"/>
      <c r="AJ74" s="455"/>
      <c r="AK74" s="455"/>
      <c r="AL74" s="455"/>
      <c r="AM74" s="455"/>
      <c r="AN74" s="455"/>
      <c r="AO74" s="455"/>
      <c r="AP74" s="455"/>
      <c r="AQ74" s="455"/>
      <c r="AR74" s="455"/>
      <c r="AS74" s="455"/>
      <c r="AT74" s="455"/>
      <c r="AU74" s="455"/>
      <c r="AV74" s="455"/>
      <c r="AW74" s="455"/>
      <c r="AX74" s="455"/>
      <c r="AY74" s="455"/>
      <c r="AZ74" s="455"/>
    </row>
    <row r="75" spans="1:58" ht="16.5" hidden="1" customHeight="1" x14ac:dyDescent="0.15">
      <c r="Z75" s="460"/>
      <c r="AA75" s="451"/>
      <c r="AB75" s="451"/>
      <c r="AC75" s="451"/>
      <c r="AD75" s="460"/>
      <c r="AE75" s="460"/>
      <c r="AF75" s="455"/>
      <c r="AG75" s="455"/>
      <c r="AH75" s="455"/>
      <c r="AI75" s="455"/>
      <c r="AJ75" s="455"/>
      <c r="AK75" s="455"/>
      <c r="AL75" s="455"/>
      <c r="AM75" s="455"/>
      <c r="AN75" s="455"/>
      <c r="AO75" s="455"/>
      <c r="AP75" s="455"/>
      <c r="AQ75" s="455"/>
      <c r="AR75" s="455"/>
      <c r="AS75" s="455"/>
      <c r="AT75" s="455"/>
      <c r="AU75" s="455"/>
      <c r="AV75" s="455"/>
      <c r="AW75" s="455"/>
      <c r="AX75" s="455"/>
      <c r="AY75" s="455"/>
      <c r="AZ75" s="455"/>
    </row>
    <row r="76" spans="1:58" ht="16.5" hidden="1" customHeight="1" x14ac:dyDescent="0.15">
      <c r="Z76" s="460"/>
      <c r="AA76" s="451"/>
      <c r="AB76" s="451"/>
      <c r="AC76" s="451"/>
      <c r="AD76" s="460"/>
      <c r="AE76" s="460"/>
      <c r="AF76" s="455"/>
      <c r="AG76" s="455"/>
      <c r="AH76" s="455"/>
      <c r="AI76" s="455"/>
      <c r="AJ76" s="455"/>
      <c r="AK76" s="455"/>
      <c r="AL76" s="455"/>
      <c r="AM76" s="455"/>
      <c r="AN76" s="455"/>
      <c r="AO76" s="455"/>
      <c r="AP76" s="455"/>
      <c r="AQ76" s="455"/>
      <c r="AR76" s="455"/>
      <c r="AS76" s="455"/>
      <c r="AT76" s="455"/>
      <c r="AU76" s="455"/>
      <c r="AV76" s="455"/>
      <c r="AW76" s="455"/>
      <c r="AX76" s="455"/>
      <c r="AY76" s="455"/>
      <c r="AZ76" s="455"/>
    </row>
    <row r="77" spans="1:58" ht="16.5" hidden="1" customHeight="1" x14ac:dyDescent="0.15">
      <c r="Z77" s="460"/>
      <c r="AA77" s="451"/>
      <c r="AB77" s="451"/>
      <c r="AC77" s="451"/>
      <c r="AD77" s="460"/>
      <c r="AE77" s="460"/>
      <c r="AF77" s="455"/>
      <c r="AG77" s="455"/>
      <c r="AH77" s="455"/>
      <c r="AI77" s="455"/>
      <c r="AJ77" s="455"/>
      <c r="AK77" s="455"/>
      <c r="AL77" s="455"/>
      <c r="AM77" s="455"/>
      <c r="AN77" s="455"/>
      <c r="AO77" s="455"/>
      <c r="AP77" s="455"/>
      <c r="AQ77" s="455"/>
      <c r="AR77" s="455"/>
      <c r="AS77" s="455"/>
      <c r="AT77" s="455"/>
      <c r="AU77" s="455"/>
      <c r="AV77" s="455"/>
      <c r="AW77" s="455"/>
      <c r="AX77" s="455"/>
      <c r="AY77" s="455"/>
      <c r="AZ77" s="455"/>
    </row>
    <row r="78" spans="1:58" s="37" customFormat="1" ht="16.5" hidden="1" customHeight="1" x14ac:dyDescent="0.15">
      <c r="A78" s="70"/>
      <c r="B78" s="24"/>
      <c r="C78" s="38"/>
      <c r="E78" s="12"/>
      <c r="R78" s="24"/>
      <c r="S78" s="24"/>
      <c r="T78" s="24"/>
      <c r="U78" s="24"/>
      <c r="V78" s="24"/>
      <c r="W78" s="239"/>
      <c r="X78" s="97"/>
      <c r="Y78" s="101"/>
      <c r="Z78" s="458"/>
      <c r="AA78" s="459"/>
      <c r="AB78" s="451"/>
      <c r="AC78" s="451"/>
      <c r="AD78" s="454"/>
      <c r="AE78" s="454"/>
      <c r="AF78" s="455"/>
      <c r="AG78" s="456"/>
      <c r="AH78" s="456"/>
      <c r="AI78" s="455"/>
      <c r="AJ78" s="455"/>
      <c r="AK78" s="455"/>
      <c r="AL78" s="455"/>
      <c r="AM78" s="455"/>
      <c r="AN78" s="455"/>
      <c r="AO78" s="455"/>
      <c r="AP78" s="455"/>
      <c r="AQ78" s="455"/>
      <c r="AR78" s="455"/>
      <c r="AS78" s="455"/>
      <c r="AT78" s="455"/>
      <c r="AU78" s="455"/>
      <c r="AV78" s="455"/>
      <c r="AW78" s="455"/>
      <c r="AX78" s="455"/>
      <c r="AY78" s="455"/>
      <c r="AZ78" s="455"/>
      <c r="BA78" s="38"/>
      <c r="BB78" s="38"/>
      <c r="BC78" s="38"/>
      <c r="BD78" s="38"/>
      <c r="BE78" s="38"/>
      <c r="BF78" s="38"/>
    </row>
    <row r="79" spans="1:58" s="37" customFormat="1" ht="16.5" hidden="1" customHeight="1" x14ac:dyDescent="0.15">
      <c r="A79" s="70"/>
      <c r="B79" s="59" t="s">
        <v>66</v>
      </c>
      <c r="C79" s="38" t="s">
        <v>73</v>
      </c>
      <c r="E79" s="12"/>
      <c r="F79" s="37" t="str">
        <f>IF(E79="","",MATCH(E79,AF79:BB79,0))</f>
        <v/>
      </c>
      <c r="R79" s="24">
        <v>1</v>
      </c>
      <c r="S79" s="24"/>
      <c r="T79" s="37">
        <f>IF(R79="","",IF(R79="無記号","",R79))</f>
        <v>1</v>
      </c>
      <c r="U79" s="24">
        <v>1</v>
      </c>
      <c r="V79" s="37">
        <f>IF(U79="","",IF(U79="無記号","",U79))</f>
        <v>1</v>
      </c>
      <c r="W79" s="239"/>
      <c r="X79" s="97"/>
      <c r="Y79" s="101"/>
      <c r="Z79" s="458"/>
      <c r="AA79" s="459"/>
      <c r="AB79" s="451"/>
      <c r="AC79" s="451"/>
      <c r="AD79" s="454"/>
      <c r="AE79" s="454"/>
      <c r="AF79" s="455"/>
      <c r="AG79" s="455"/>
      <c r="AH79" s="455"/>
      <c r="AI79" s="455"/>
      <c r="AJ79" s="455"/>
      <c r="AK79" s="455"/>
      <c r="AL79" s="455"/>
      <c r="AM79" s="455"/>
      <c r="AN79" s="455"/>
      <c r="AO79" s="455"/>
      <c r="AP79" s="455"/>
      <c r="AQ79" s="455"/>
      <c r="AR79" s="455"/>
      <c r="AS79" s="455"/>
      <c r="AT79" s="455"/>
      <c r="AU79" s="455"/>
      <c r="AV79" s="455"/>
      <c r="AW79" s="455"/>
      <c r="AX79" s="455"/>
      <c r="AY79" s="455"/>
      <c r="AZ79" s="455"/>
      <c r="BA79" s="38"/>
      <c r="BB79" s="38"/>
      <c r="BC79" s="38"/>
      <c r="BD79" s="38"/>
      <c r="BE79" s="38"/>
      <c r="BF79" s="38"/>
    </row>
    <row r="80" spans="1:58" s="37" customFormat="1" ht="16.5" hidden="1" customHeight="1" x14ac:dyDescent="0.15">
      <c r="A80" s="70"/>
      <c r="B80" s="24"/>
      <c r="C80" s="38"/>
      <c r="E80" s="12"/>
      <c r="R80" s="24"/>
      <c r="S80" s="24"/>
      <c r="T80" s="24"/>
      <c r="U80" s="24"/>
      <c r="V80" s="24"/>
      <c r="W80" s="239"/>
      <c r="X80" s="97"/>
      <c r="Y80" s="101"/>
      <c r="Z80" s="458"/>
      <c r="AA80" s="459"/>
      <c r="AB80" s="459"/>
      <c r="AC80" s="451"/>
      <c r="AD80" s="454"/>
      <c r="AE80" s="454"/>
      <c r="AF80" s="455"/>
      <c r="AG80" s="455"/>
      <c r="AH80" s="455"/>
      <c r="AI80" s="455"/>
      <c r="AJ80" s="455"/>
      <c r="AK80" s="455"/>
      <c r="AL80" s="455"/>
      <c r="AM80" s="455"/>
      <c r="AN80" s="455"/>
      <c r="AO80" s="455"/>
      <c r="AP80" s="455"/>
      <c r="AQ80" s="455"/>
      <c r="AR80" s="455"/>
      <c r="AS80" s="455"/>
      <c r="AT80" s="455"/>
      <c r="AU80" s="455"/>
      <c r="AV80" s="455"/>
      <c r="AW80" s="455"/>
      <c r="AX80" s="455"/>
      <c r="AY80" s="455"/>
      <c r="AZ80" s="455"/>
      <c r="BA80" s="38"/>
      <c r="BB80" s="38"/>
      <c r="BC80" s="38"/>
      <c r="BD80" s="38"/>
      <c r="BE80" s="38"/>
      <c r="BF80" s="38"/>
    </row>
    <row r="81" spans="1:58" s="37" customFormat="1" ht="16.5" hidden="1" customHeight="1" x14ac:dyDescent="0.15">
      <c r="A81" s="70"/>
      <c r="B81" s="24"/>
      <c r="C81" s="38"/>
      <c r="E81" s="92"/>
      <c r="R81" s="24"/>
      <c r="S81" s="24"/>
      <c r="T81" s="24"/>
      <c r="U81" s="24"/>
      <c r="V81" s="24"/>
      <c r="W81" s="239"/>
      <c r="X81" s="97"/>
      <c r="Y81" s="101"/>
      <c r="Z81" s="458"/>
      <c r="AA81" s="459"/>
      <c r="AB81" s="459"/>
      <c r="AC81" s="451"/>
      <c r="AD81" s="454"/>
      <c r="AE81" s="454"/>
      <c r="AF81" s="455"/>
      <c r="AG81" s="455"/>
      <c r="AH81" s="455"/>
      <c r="AI81" s="455"/>
      <c r="AJ81" s="455"/>
      <c r="AK81" s="455"/>
      <c r="AL81" s="455"/>
      <c r="AM81" s="455"/>
      <c r="AN81" s="455"/>
      <c r="AO81" s="455"/>
      <c r="AP81" s="455"/>
      <c r="AQ81" s="455"/>
      <c r="AR81" s="455"/>
      <c r="AS81" s="455"/>
      <c r="AT81" s="455"/>
      <c r="AU81" s="455"/>
      <c r="AV81" s="455"/>
      <c r="AW81" s="455"/>
      <c r="AX81" s="455"/>
      <c r="AY81" s="455"/>
      <c r="AZ81" s="455"/>
      <c r="BA81" s="38"/>
      <c r="BB81" s="38"/>
      <c r="BC81" s="38"/>
      <c r="BD81" s="38"/>
      <c r="BE81" s="38"/>
      <c r="BF81" s="38"/>
    </row>
    <row r="82" spans="1:58" s="37" customFormat="1" ht="16.5" hidden="1" customHeight="1" x14ac:dyDescent="0.15">
      <c r="A82" s="70"/>
      <c r="C82" s="38"/>
      <c r="E82" s="93"/>
      <c r="F82" s="37" t="str">
        <f>IF(E82="","",MATCH(E82,AG85:BB85,0))</f>
        <v/>
      </c>
      <c r="R82" s="24"/>
      <c r="S82" s="24"/>
      <c r="U82" s="24" t="s">
        <v>351</v>
      </c>
      <c r="V82" s="37" t="str">
        <f>IF(U82="","",IF(U82="無記号","",U82))</f>
        <v>-</v>
      </c>
      <c r="W82" s="239"/>
      <c r="X82" s="97"/>
      <c r="Y82" s="101"/>
      <c r="Z82" s="458"/>
      <c r="AA82" s="459"/>
      <c r="AB82" s="459"/>
      <c r="AC82" s="451"/>
      <c r="AD82" s="454"/>
      <c r="AE82" s="454"/>
      <c r="AF82" s="454"/>
      <c r="AG82" s="454"/>
      <c r="AH82" s="454"/>
      <c r="AI82" s="454"/>
      <c r="AJ82" s="454"/>
      <c r="AK82" s="454"/>
      <c r="AL82" s="454"/>
      <c r="AM82" s="454"/>
      <c r="AN82" s="454"/>
      <c r="AO82" s="454"/>
      <c r="AP82" s="454"/>
      <c r="AQ82" s="454"/>
      <c r="AR82" s="454"/>
      <c r="AS82" s="454"/>
      <c r="AT82" s="454"/>
      <c r="AU82" s="454"/>
      <c r="AV82" s="454"/>
      <c r="AW82" s="454"/>
      <c r="AX82" s="454"/>
      <c r="AY82" s="454"/>
      <c r="AZ82" s="454"/>
      <c r="BC82" s="38"/>
      <c r="BD82" s="38"/>
      <c r="BE82" s="38"/>
      <c r="BF82" s="38"/>
    </row>
    <row r="83" spans="1:58" s="37" customFormat="1" ht="16.5" hidden="1" customHeight="1" x14ac:dyDescent="0.15">
      <c r="A83" s="70"/>
      <c r="B83" s="24"/>
      <c r="C83" s="38"/>
      <c r="E83" s="12"/>
      <c r="R83" s="24"/>
      <c r="S83" s="24"/>
      <c r="T83" s="24"/>
      <c r="U83" s="24"/>
      <c r="V83" s="24"/>
      <c r="W83" s="239"/>
      <c r="X83" s="97"/>
      <c r="Y83" s="101"/>
      <c r="Z83" s="458"/>
      <c r="AA83" s="459"/>
      <c r="AB83" s="459"/>
      <c r="AC83" s="451"/>
      <c r="AD83" s="454"/>
      <c r="AE83" s="454"/>
      <c r="AF83" s="454"/>
      <c r="AG83" s="454"/>
      <c r="AH83" s="454"/>
      <c r="AI83" s="454"/>
      <c r="AJ83" s="454"/>
      <c r="AK83" s="454"/>
      <c r="AL83" s="454"/>
      <c r="AM83" s="454"/>
      <c r="AN83" s="454"/>
      <c r="AO83" s="454"/>
      <c r="AP83" s="454"/>
      <c r="AQ83" s="454"/>
      <c r="AR83" s="454"/>
      <c r="AS83" s="454"/>
      <c r="AT83" s="454"/>
      <c r="AU83" s="454"/>
      <c r="AV83" s="454"/>
      <c r="AW83" s="454"/>
      <c r="AX83" s="454"/>
      <c r="AY83" s="454"/>
      <c r="AZ83" s="454"/>
      <c r="BC83" s="38"/>
      <c r="BD83" s="38"/>
      <c r="BE83" s="38"/>
      <c r="BF83" s="38"/>
    </row>
    <row r="84" spans="1:58" s="37" customFormat="1" ht="16.5" hidden="1" customHeight="1" x14ac:dyDescent="0.15">
      <c r="A84" s="70"/>
      <c r="B84" s="24"/>
      <c r="C84" s="38"/>
      <c r="E84" s="12"/>
      <c r="R84" s="24"/>
      <c r="S84" s="24"/>
      <c r="T84" s="24"/>
      <c r="U84" s="24"/>
      <c r="V84" s="24"/>
      <c r="W84" s="239"/>
      <c r="X84" s="97"/>
      <c r="Y84" s="101"/>
      <c r="Z84" s="458"/>
      <c r="AA84" s="459"/>
      <c r="AB84" s="459"/>
      <c r="AC84" s="451"/>
      <c r="AD84" s="454"/>
      <c r="AE84" s="454"/>
      <c r="AF84" s="456"/>
      <c r="AG84" s="456"/>
      <c r="AH84" s="456"/>
      <c r="AI84" s="456"/>
      <c r="AJ84" s="456"/>
      <c r="AK84" s="456"/>
      <c r="AL84" s="456"/>
      <c r="AM84" s="456"/>
      <c r="AN84" s="456"/>
      <c r="AO84" s="456"/>
      <c r="AP84" s="456"/>
      <c r="AQ84" s="456"/>
      <c r="AR84" s="456"/>
      <c r="AS84" s="456"/>
      <c r="AT84" s="456"/>
      <c r="AU84" s="456"/>
      <c r="AV84" s="455"/>
      <c r="AW84" s="455"/>
      <c r="AX84" s="455"/>
      <c r="AY84" s="455"/>
      <c r="AZ84" s="455"/>
      <c r="BA84" s="38"/>
      <c r="BB84" s="38"/>
      <c r="BC84" s="38"/>
      <c r="BD84" s="38"/>
      <c r="BE84" s="38"/>
      <c r="BF84" s="38"/>
    </row>
    <row r="85" spans="1:58" s="37" customFormat="1" ht="16.5" hidden="1" customHeight="1" x14ac:dyDescent="0.15">
      <c r="A85" s="70"/>
      <c r="B85" s="59" t="s">
        <v>67</v>
      </c>
      <c r="C85" s="38" t="s">
        <v>74</v>
      </c>
      <c r="E85" s="12" t="s">
        <v>169</v>
      </c>
      <c r="F85" s="37">
        <f>IF(E85="","",MATCH(E85,AF85:BB85,0))</f>
        <v>9</v>
      </c>
      <c r="T85" s="37" t="str">
        <f>IF(R85="","",IF(R85="無記号","",R85))</f>
        <v/>
      </c>
      <c r="U85" s="37" t="str">
        <f>IF(F85="","",INDEX(AF86:BB86,1,F85))</f>
        <v>■</v>
      </c>
      <c r="V85" s="37" t="str">
        <f>IF(U85="","",IF(U85="無記号","",U85))</f>
        <v>■</v>
      </c>
      <c r="W85" s="239"/>
      <c r="X85" s="97"/>
      <c r="Y85" s="101"/>
      <c r="Z85" s="458"/>
      <c r="AA85" s="459"/>
      <c r="AB85" s="459"/>
      <c r="AC85" s="451"/>
      <c r="AD85" s="454"/>
      <c r="AE85" s="454"/>
      <c r="AF85" s="455" t="s">
        <v>333</v>
      </c>
      <c r="AG85" s="455" t="s">
        <v>142</v>
      </c>
      <c r="AH85" s="455" t="s">
        <v>143</v>
      </c>
      <c r="AI85" s="455" t="s">
        <v>144</v>
      </c>
      <c r="AJ85" s="455" t="s">
        <v>145</v>
      </c>
      <c r="AK85" s="455" t="s">
        <v>146</v>
      </c>
      <c r="AL85" s="455" t="s">
        <v>147</v>
      </c>
      <c r="AM85" s="455" t="s">
        <v>148</v>
      </c>
      <c r="AN85" s="455" t="s">
        <v>169</v>
      </c>
      <c r="AO85" s="454"/>
      <c r="AP85" s="454"/>
      <c r="AQ85" s="454"/>
      <c r="AR85" s="455"/>
      <c r="AS85" s="455"/>
      <c r="AT85" s="455"/>
      <c r="AU85" s="455"/>
      <c r="AV85" s="455"/>
      <c r="AW85" s="455"/>
      <c r="AX85" s="455"/>
      <c r="AY85" s="455"/>
      <c r="AZ85" s="455"/>
      <c r="BA85" s="38"/>
      <c r="BB85" s="38"/>
      <c r="BC85" s="38"/>
      <c r="BD85" s="38"/>
      <c r="BE85" s="38"/>
      <c r="BF85" s="38"/>
    </row>
    <row r="86" spans="1:58" s="37" customFormat="1" ht="16.5" hidden="1" customHeight="1" x14ac:dyDescent="0.15">
      <c r="A86" s="70"/>
      <c r="C86" s="38"/>
      <c r="E86" s="12"/>
      <c r="R86" s="24"/>
      <c r="S86" s="24"/>
      <c r="T86" s="24"/>
      <c r="U86" s="24"/>
      <c r="V86" s="24"/>
      <c r="W86" s="239"/>
      <c r="X86" s="97"/>
      <c r="Y86" s="101"/>
      <c r="Z86" s="458"/>
      <c r="AA86" s="459"/>
      <c r="AB86" s="459"/>
      <c r="AC86" s="451"/>
      <c r="AD86" s="454"/>
      <c r="AE86" s="454"/>
      <c r="AF86" s="455" t="s">
        <v>334</v>
      </c>
      <c r="AG86" s="456" t="s">
        <v>335</v>
      </c>
      <c r="AH86" s="456" t="s">
        <v>336</v>
      </c>
      <c r="AI86" s="456" t="s">
        <v>337</v>
      </c>
      <c r="AJ86" s="456" t="s">
        <v>338</v>
      </c>
      <c r="AK86" s="456" t="s">
        <v>339</v>
      </c>
      <c r="AL86" s="456" t="s">
        <v>340</v>
      </c>
      <c r="AM86" s="456" t="s">
        <v>341</v>
      </c>
      <c r="AN86" s="454" t="s">
        <v>342</v>
      </c>
      <c r="AO86" s="454"/>
      <c r="AP86" s="454"/>
      <c r="AQ86" s="454"/>
      <c r="AR86" s="456"/>
      <c r="AS86" s="456"/>
      <c r="AT86" s="456"/>
      <c r="AU86" s="456"/>
      <c r="AV86" s="455"/>
      <c r="AW86" s="455"/>
      <c r="AX86" s="455"/>
      <c r="AY86" s="455"/>
      <c r="AZ86" s="455"/>
      <c r="BA86" s="38"/>
      <c r="BB86" s="38"/>
      <c r="BC86" s="38"/>
      <c r="BD86" s="38"/>
      <c r="BE86" s="38"/>
      <c r="BF86" s="38"/>
    </row>
    <row r="87" spans="1:58" ht="16.5" customHeight="1" x14ac:dyDescent="0.15">
      <c r="Z87" s="460"/>
      <c r="AA87" s="451"/>
      <c r="AB87" s="451"/>
      <c r="AC87" s="451"/>
      <c r="AD87" s="460"/>
      <c r="AE87" s="460"/>
      <c r="AF87" s="455"/>
      <c r="AG87" s="455"/>
      <c r="AH87" s="455"/>
      <c r="AI87" s="455"/>
      <c r="AJ87" s="455"/>
      <c r="AK87" s="455"/>
      <c r="AL87" s="455"/>
      <c r="AM87" s="455"/>
      <c r="AN87" s="455"/>
      <c r="AO87" s="455"/>
      <c r="AP87" s="455"/>
      <c r="AQ87" s="455"/>
      <c r="AR87" s="455"/>
      <c r="AS87" s="455"/>
      <c r="AT87" s="455"/>
      <c r="AU87" s="455"/>
      <c r="AV87" s="455"/>
      <c r="AW87" s="455"/>
      <c r="AX87" s="455"/>
      <c r="AY87" s="455"/>
      <c r="AZ87" s="455"/>
    </row>
    <row r="88" spans="1:58" ht="16.5" customHeight="1" x14ac:dyDescent="0.15">
      <c r="Z88" s="460"/>
      <c r="AA88" s="451"/>
      <c r="AB88" s="451"/>
      <c r="AC88" s="451"/>
      <c r="AD88" s="460"/>
      <c r="AE88" s="460"/>
      <c r="AF88" s="455"/>
      <c r="AG88" s="455"/>
      <c r="AH88" s="455"/>
      <c r="AI88" s="455"/>
      <c r="AJ88" s="455"/>
      <c r="AK88" s="455"/>
      <c r="AL88" s="455"/>
      <c r="AM88" s="455"/>
      <c r="AN88" s="455"/>
      <c r="AO88" s="455"/>
      <c r="AP88" s="455"/>
      <c r="AQ88" s="455"/>
      <c r="AR88" s="455"/>
      <c r="AS88" s="455"/>
      <c r="AT88" s="455"/>
      <c r="AU88" s="455"/>
      <c r="AV88" s="455"/>
      <c r="AW88" s="455"/>
      <c r="AX88" s="455"/>
      <c r="AY88" s="455"/>
      <c r="AZ88" s="455"/>
    </row>
    <row r="89" spans="1:58" ht="16.5" customHeight="1" x14ac:dyDescent="0.15">
      <c r="Z89" s="460"/>
      <c r="AA89" s="451"/>
      <c r="AB89" s="451"/>
      <c r="AC89" s="451"/>
      <c r="AD89" s="460"/>
      <c r="AE89" s="460"/>
      <c r="AF89" s="455"/>
      <c r="AG89" s="455"/>
      <c r="AH89" s="455"/>
      <c r="AI89" s="455"/>
      <c r="AJ89" s="455"/>
      <c r="AK89" s="455"/>
      <c r="AL89" s="455"/>
      <c r="AM89" s="455"/>
      <c r="AN89" s="455"/>
      <c r="AO89" s="455"/>
      <c r="AP89" s="455"/>
      <c r="AQ89" s="455"/>
      <c r="AR89" s="455"/>
      <c r="AS89" s="455"/>
      <c r="AT89" s="455"/>
      <c r="AU89" s="455"/>
      <c r="AV89" s="455"/>
      <c r="AW89" s="455"/>
      <c r="AX89" s="455"/>
      <c r="AY89" s="455"/>
      <c r="AZ89" s="455"/>
    </row>
    <row r="90" spans="1:58" ht="16.5" customHeight="1" x14ac:dyDescent="0.15">
      <c r="Z90" s="460"/>
      <c r="AA90" s="451"/>
      <c r="AB90" s="451"/>
      <c r="AC90" s="451"/>
      <c r="AD90" s="460"/>
      <c r="AE90" s="460"/>
      <c r="AF90" s="455"/>
      <c r="AG90" s="455"/>
      <c r="AH90" s="455"/>
      <c r="AI90" s="455"/>
      <c r="AJ90" s="455"/>
      <c r="AK90" s="455"/>
      <c r="AL90" s="455"/>
      <c r="AM90" s="455"/>
      <c r="AN90" s="455"/>
      <c r="AO90" s="455"/>
      <c r="AP90" s="455"/>
      <c r="AQ90" s="455"/>
      <c r="AR90" s="455"/>
      <c r="AS90" s="455"/>
      <c r="AT90" s="455"/>
      <c r="AU90" s="455"/>
      <c r="AV90" s="455"/>
      <c r="AW90" s="455"/>
      <c r="AX90" s="455"/>
      <c r="AY90" s="455"/>
      <c r="AZ90" s="455"/>
    </row>
    <row r="91" spans="1:58" ht="16.5" customHeight="1" x14ac:dyDescent="0.15">
      <c r="Z91" s="460"/>
      <c r="AA91" s="451"/>
      <c r="AB91" s="451"/>
      <c r="AC91" s="451"/>
      <c r="AD91" s="460"/>
      <c r="AE91" s="460"/>
      <c r="AF91" s="455"/>
      <c r="AG91" s="455"/>
      <c r="AH91" s="455"/>
      <c r="AI91" s="455"/>
      <c r="AJ91" s="455"/>
      <c r="AK91" s="455"/>
      <c r="AL91" s="455"/>
      <c r="AM91" s="455"/>
      <c r="AN91" s="455"/>
      <c r="AO91" s="455"/>
      <c r="AP91" s="455"/>
      <c r="AQ91" s="455"/>
      <c r="AR91" s="455"/>
      <c r="AS91" s="455"/>
      <c r="AT91" s="455"/>
      <c r="AU91" s="455"/>
      <c r="AV91" s="455"/>
      <c r="AW91" s="455"/>
      <c r="AX91" s="455"/>
      <c r="AY91" s="455"/>
      <c r="AZ91" s="455"/>
    </row>
    <row r="92" spans="1:58" ht="16.5" customHeight="1" x14ac:dyDescent="0.15">
      <c r="Z92" s="460"/>
      <c r="AA92" s="451"/>
      <c r="AB92" s="451"/>
      <c r="AC92" s="451"/>
      <c r="AD92" s="460"/>
      <c r="AE92" s="460"/>
      <c r="AF92" s="455"/>
      <c r="AG92" s="455"/>
      <c r="AH92" s="455"/>
      <c r="AI92" s="455"/>
      <c r="AJ92" s="455"/>
      <c r="AK92" s="455"/>
      <c r="AL92" s="455"/>
      <c r="AM92" s="455"/>
      <c r="AN92" s="455"/>
      <c r="AO92" s="455"/>
      <c r="AP92" s="455"/>
      <c r="AQ92" s="455"/>
      <c r="AR92" s="455"/>
      <c r="AS92" s="455"/>
      <c r="AT92" s="455"/>
      <c r="AU92" s="455"/>
      <c r="AV92" s="455"/>
      <c r="AW92" s="455"/>
      <c r="AX92" s="455"/>
      <c r="AY92" s="455"/>
      <c r="AZ92" s="455"/>
    </row>
    <row r="93" spans="1:58" s="37" customFormat="1" ht="16.5" customHeight="1" x14ac:dyDescent="0.15">
      <c r="A93" s="70"/>
      <c r="B93" s="24"/>
      <c r="C93" s="38"/>
      <c r="E93" s="12"/>
      <c r="R93" s="24"/>
      <c r="S93" s="24"/>
      <c r="T93" s="24"/>
      <c r="U93" s="24"/>
      <c r="V93" s="24"/>
      <c r="W93" s="239"/>
      <c r="X93" s="97"/>
      <c r="Y93" s="101"/>
      <c r="Z93" s="458"/>
      <c r="AA93" s="459"/>
      <c r="AB93" s="459"/>
      <c r="AC93" s="451"/>
      <c r="AD93" s="454"/>
      <c r="AE93" s="454"/>
      <c r="AF93" s="455"/>
      <c r="AG93" s="455"/>
      <c r="AH93" s="455"/>
      <c r="AI93" s="455"/>
      <c r="AJ93" s="455"/>
      <c r="AK93" s="455"/>
      <c r="AL93" s="455"/>
      <c r="AM93" s="455"/>
      <c r="AN93" s="455"/>
      <c r="AO93" s="455"/>
      <c r="AP93" s="455"/>
      <c r="AQ93" s="455"/>
      <c r="AR93" s="455"/>
      <c r="AS93" s="455"/>
      <c r="AT93" s="455"/>
      <c r="AU93" s="455"/>
      <c r="AV93" s="455"/>
      <c r="AW93" s="455"/>
      <c r="AX93" s="455"/>
      <c r="AY93" s="455"/>
      <c r="AZ93" s="455"/>
      <c r="BA93" s="38"/>
      <c r="BB93" s="38"/>
      <c r="BC93" s="38"/>
      <c r="BD93" s="38"/>
      <c r="BE93" s="38"/>
      <c r="BF93" s="38"/>
    </row>
    <row r="94" spans="1:58" s="37" customFormat="1" ht="16.5" customHeight="1" x14ac:dyDescent="0.15">
      <c r="A94" s="70"/>
      <c r="C94" s="38"/>
      <c r="E94" s="12"/>
      <c r="R94" s="24" t="str">
        <f>IF(OR(R22="",R22="無記号"),"","-")</f>
        <v/>
      </c>
      <c r="S94" s="24"/>
      <c r="T94" s="37" t="str">
        <f>IF(R94="","",IF(R94="無記号","",R94))</f>
        <v/>
      </c>
      <c r="U94" s="24" t="str">
        <f>IF(OR(U22="",U22="無記号"),"","-")</f>
        <v/>
      </c>
      <c r="V94" s="37" t="str">
        <f>IF(U94="","",IF(U94="無記号","",U94))</f>
        <v/>
      </c>
      <c r="W94" s="239"/>
      <c r="X94" s="101"/>
      <c r="Y94" s="101"/>
      <c r="Z94" s="458"/>
      <c r="AA94" s="459"/>
      <c r="AB94" s="459"/>
      <c r="AC94" s="451"/>
      <c r="AD94" s="454"/>
      <c r="AE94" s="454"/>
      <c r="AF94" s="454"/>
      <c r="AG94" s="454"/>
      <c r="AH94" s="454"/>
      <c r="AI94" s="454"/>
      <c r="AJ94" s="454"/>
      <c r="AK94" s="454"/>
      <c r="AL94" s="454"/>
      <c r="AM94" s="454"/>
      <c r="AN94" s="454"/>
      <c r="AO94" s="454"/>
      <c r="AP94" s="454"/>
      <c r="AQ94" s="454"/>
      <c r="AR94" s="454"/>
      <c r="AS94" s="454"/>
      <c r="AT94" s="454"/>
      <c r="AU94" s="454"/>
      <c r="AV94" s="454"/>
      <c r="AW94" s="454"/>
      <c r="AX94" s="454"/>
      <c r="AY94" s="454"/>
      <c r="AZ94" s="454"/>
    </row>
    <row r="95" spans="1:58" s="37" customFormat="1" ht="16.5" customHeight="1" x14ac:dyDescent="0.15">
      <c r="A95" s="70"/>
      <c r="B95" s="24"/>
      <c r="C95" s="38"/>
      <c r="E95" s="12"/>
      <c r="R95" s="24"/>
      <c r="S95" s="24"/>
      <c r="T95" s="24"/>
      <c r="U95" s="24"/>
      <c r="V95" s="24"/>
      <c r="W95" s="239"/>
      <c r="X95" s="101"/>
      <c r="Y95" s="101"/>
      <c r="Z95" s="458"/>
      <c r="AA95" s="459"/>
      <c r="AB95" s="459"/>
      <c r="AC95" s="451"/>
      <c r="AD95" s="454"/>
      <c r="AE95" s="454"/>
      <c r="AF95" s="454"/>
      <c r="AG95" s="454"/>
      <c r="AH95" s="454"/>
      <c r="AI95" s="454"/>
      <c r="AJ95" s="454"/>
      <c r="AK95" s="454"/>
      <c r="AL95" s="454"/>
      <c r="AM95" s="454"/>
      <c r="AN95" s="454"/>
      <c r="AO95" s="454"/>
      <c r="AP95" s="454"/>
      <c r="AQ95" s="454"/>
      <c r="AR95" s="454"/>
      <c r="AS95" s="454"/>
      <c r="AT95" s="454"/>
      <c r="AU95" s="454"/>
      <c r="AV95" s="454"/>
      <c r="AW95" s="454"/>
      <c r="AX95" s="454"/>
      <c r="AY95" s="454"/>
      <c r="AZ95" s="454"/>
    </row>
    <row r="96" spans="1:58" ht="16.5" customHeight="1" x14ac:dyDescent="0.15">
      <c r="Z96" s="460"/>
      <c r="AA96" s="451"/>
      <c r="AB96" s="451"/>
      <c r="AC96" s="451"/>
      <c r="AD96" s="460"/>
      <c r="AE96" s="460"/>
      <c r="AF96" s="455"/>
      <c r="AG96" s="455"/>
      <c r="AH96" s="455"/>
      <c r="AI96" s="455"/>
      <c r="AJ96" s="455"/>
      <c r="AK96" s="455"/>
      <c r="AL96" s="455"/>
      <c r="AM96" s="455"/>
      <c r="AN96" s="455"/>
      <c r="AO96" s="455"/>
      <c r="AP96" s="455"/>
      <c r="AQ96" s="455"/>
      <c r="AR96" s="455"/>
      <c r="AS96" s="455"/>
      <c r="AT96" s="455"/>
      <c r="AU96" s="455"/>
      <c r="AV96" s="455"/>
      <c r="AW96" s="455"/>
      <c r="AX96" s="455"/>
      <c r="AY96" s="455"/>
      <c r="AZ96" s="455"/>
    </row>
    <row r="97" spans="1:69" ht="16.5" customHeight="1" x14ac:dyDescent="0.15">
      <c r="Z97" s="460"/>
      <c r="AA97" s="451"/>
      <c r="AB97" s="451"/>
      <c r="AC97" s="451"/>
      <c r="AD97" s="460"/>
      <c r="AE97" s="460"/>
      <c r="AF97" s="455"/>
      <c r="AG97" s="455"/>
      <c r="AH97" s="455"/>
      <c r="AI97" s="455"/>
      <c r="AJ97" s="455"/>
      <c r="AK97" s="455"/>
      <c r="AL97" s="455"/>
      <c r="AM97" s="455"/>
      <c r="AN97" s="455"/>
      <c r="AO97" s="455"/>
      <c r="AP97" s="455"/>
      <c r="AQ97" s="455"/>
      <c r="AR97" s="455"/>
      <c r="AS97" s="455"/>
      <c r="AT97" s="455"/>
      <c r="AU97" s="455"/>
      <c r="AV97" s="455"/>
      <c r="AW97" s="455"/>
      <c r="AX97" s="455"/>
      <c r="AY97" s="455"/>
      <c r="AZ97" s="455"/>
    </row>
    <row r="98" spans="1:69" ht="16.5" customHeight="1" x14ac:dyDescent="0.15">
      <c r="Z98" s="460"/>
      <c r="AA98" s="451"/>
      <c r="AB98" s="451"/>
      <c r="AC98" s="451"/>
      <c r="AD98" s="460"/>
      <c r="AE98" s="460"/>
      <c r="AF98" s="455"/>
      <c r="AG98" s="455"/>
      <c r="AH98" s="455"/>
      <c r="AI98" s="455"/>
      <c r="AJ98" s="455"/>
      <c r="AK98" s="455"/>
      <c r="AL98" s="455"/>
      <c r="AM98" s="455"/>
      <c r="AN98" s="455"/>
      <c r="AO98" s="455"/>
      <c r="AP98" s="455"/>
      <c r="AQ98" s="455"/>
      <c r="AR98" s="455"/>
      <c r="AS98" s="455"/>
      <c r="AT98" s="455"/>
      <c r="AU98" s="455"/>
      <c r="AV98" s="455"/>
      <c r="AW98" s="455"/>
      <c r="AX98" s="455"/>
      <c r="AY98" s="455"/>
      <c r="AZ98" s="455"/>
    </row>
    <row r="99" spans="1:69" s="37" customFormat="1" ht="16.5" customHeight="1" x14ac:dyDescent="0.15">
      <c r="A99" s="70"/>
      <c r="C99" s="38"/>
      <c r="E99" s="12"/>
      <c r="X99" s="97"/>
      <c r="Y99" s="97"/>
      <c r="Z99" s="454"/>
      <c r="AA99" s="451"/>
      <c r="AB99" s="451"/>
      <c r="AC99" s="451"/>
      <c r="AD99" s="454"/>
      <c r="AE99" s="454"/>
      <c r="AF99" s="455"/>
      <c r="AG99" s="455"/>
      <c r="AH99" s="455"/>
      <c r="AI99" s="455"/>
      <c r="AJ99" s="455"/>
      <c r="AK99" s="455"/>
      <c r="AL99" s="455"/>
      <c r="AM99" s="455"/>
      <c r="AN99" s="455"/>
      <c r="AO99" s="455"/>
      <c r="AP99" s="455"/>
      <c r="AQ99" s="455"/>
      <c r="AR99" s="455"/>
      <c r="AS99" s="455"/>
      <c r="AT99" s="455"/>
      <c r="AU99" s="455"/>
      <c r="AV99" s="455"/>
      <c r="AW99" s="455"/>
      <c r="AX99" s="455"/>
      <c r="AY99" s="455"/>
      <c r="AZ99" s="455"/>
      <c r="BA99" s="38"/>
      <c r="BB99" s="38"/>
      <c r="BC99" s="38"/>
      <c r="BD99" s="38"/>
      <c r="BE99" s="38"/>
      <c r="BF99" s="38"/>
    </row>
    <row r="100" spans="1:69" s="37" customFormat="1" ht="16.5" customHeight="1" x14ac:dyDescent="0.15">
      <c r="A100" s="70"/>
      <c r="B100" s="24"/>
      <c r="C100" s="38"/>
      <c r="E100" s="12"/>
      <c r="R100" s="24"/>
      <c r="S100" s="24"/>
      <c r="U100" s="24"/>
      <c r="X100" s="97"/>
      <c r="Y100" s="97"/>
      <c r="Z100" s="454"/>
      <c r="AA100" s="451"/>
      <c r="AB100" s="451"/>
      <c r="AC100" s="451"/>
      <c r="AD100" s="454"/>
      <c r="AE100" s="454"/>
      <c r="AF100" s="455"/>
      <c r="AG100" s="455"/>
      <c r="AH100" s="455"/>
      <c r="AI100" s="455"/>
      <c r="AJ100" s="455"/>
      <c r="AK100" s="455"/>
      <c r="AL100" s="455"/>
      <c r="AM100" s="455"/>
      <c r="AN100" s="455"/>
      <c r="AO100" s="455"/>
      <c r="AP100" s="455"/>
      <c r="AQ100" s="455"/>
      <c r="AR100" s="455"/>
      <c r="AS100" s="455"/>
      <c r="AT100" s="455"/>
      <c r="AU100" s="455"/>
      <c r="AV100" s="455"/>
      <c r="AW100" s="455"/>
      <c r="AX100" s="455"/>
      <c r="AY100" s="455"/>
      <c r="AZ100" s="455"/>
      <c r="BA100" s="38"/>
      <c r="BB100" s="38"/>
      <c r="BC100" s="38"/>
      <c r="BD100" s="38"/>
      <c r="BE100" s="38"/>
      <c r="BF100" s="38"/>
    </row>
    <row r="101" spans="1:69" s="37" customFormat="1" ht="16.5" customHeight="1" x14ac:dyDescent="0.15">
      <c r="A101" s="70"/>
      <c r="C101" s="38"/>
      <c r="E101" s="12"/>
      <c r="X101" s="97"/>
      <c r="Y101" s="97"/>
      <c r="Z101" s="454"/>
      <c r="AA101" s="451"/>
      <c r="AB101" s="451"/>
      <c r="AC101" s="451"/>
      <c r="AD101" s="454"/>
      <c r="AE101" s="454"/>
      <c r="AF101" s="455"/>
      <c r="AG101" s="455"/>
      <c r="AH101" s="455"/>
      <c r="AI101" s="455"/>
      <c r="AJ101" s="455"/>
      <c r="AK101" s="455"/>
      <c r="AL101" s="455"/>
      <c r="AM101" s="455"/>
      <c r="AN101" s="455"/>
      <c r="AO101" s="455"/>
      <c r="AP101" s="455"/>
      <c r="AQ101" s="455"/>
      <c r="AR101" s="455"/>
      <c r="AS101" s="455"/>
      <c r="AT101" s="455"/>
      <c r="AU101" s="455"/>
      <c r="AV101" s="455"/>
      <c r="AW101" s="455"/>
      <c r="AX101" s="455"/>
      <c r="AY101" s="455"/>
      <c r="AZ101" s="455"/>
      <c r="BA101" s="38"/>
      <c r="BB101" s="38"/>
      <c r="BC101" s="38"/>
      <c r="BD101" s="38"/>
      <c r="BE101" s="38"/>
      <c r="BF101" s="38"/>
    </row>
    <row r="102" spans="1:69" ht="16.5" customHeight="1" x14ac:dyDescent="0.15">
      <c r="Z102" s="460"/>
      <c r="AA102" s="451"/>
      <c r="AB102" s="451"/>
      <c r="AC102" s="451"/>
      <c r="AD102" s="460"/>
      <c r="AE102" s="460"/>
      <c r="AF102" s="455"/>
      <c r="AG102" s="455"/>
      <c r="AH102" s="455"/>
      <c r="AI102" s="455"/>
      <c r="AJ102" s="455"/>
      <c r="AK102" s="455"/>
      <c r="AL102" s="455"/>
      <c r="AM102" s="455"/>
      <c r="AN102" s="455"/>
      <c r="AO102" s="455"/>
      <c r="AP102" s="455"/>
      <c r="AQ102" s="455"/>
      <c r="AR102" s="455"/>
      <c r="AS102" s="455"/>
      <c r="AT102" s="455"/>
      <c r="AU102" s="455"/>
      <c r="AV102" s="455"/>
      <c r="AW102" s="455"/>
      <c r="AX102" s="455"/>
      <c r="AY102" s="455"/>
      <c r="AZ102" s="455"/>
    </row>
    <row r="103" spans="1:69" ht="16.5" customHeight="1" x14ac:dyDescent="0.15">
      <c r="Z103" s="460"/>
      <c r="AA103" s="451"/>
      <c r="AB103" s="451"/>
      <c r="AC103" s="451"/>
      <c r="AD103" s="460"/>
      <c r="AE103" s="460"/>
      <c r="AF103" s="455"/>
      <c r="AG103" s="455"/>
      <c r="AH103" s="455"/>
      <c r="AI103" s="455"/>
      <c r="AJ103" s="455"/>
      <c r="AK103" s="455"/>
      <c r="AL103" s="455"/>
      <c r="AM103" s="455"/>
      <c r="AN103" s="455"/>
      <c r="AO103" s="455"/>
      <c r="AP103" s="455"/>
      <c r="AQ103" s="455"/>
      <c r="AR103" s="455"/>
      <c r="AS103" s="455"/>
      <c r="AT103" s="455"/>
      <c r="AU103" s="455"/>
      <c r="AV103" s="455"/>
      <c r="AW103" s="455"/>
      <c r="AX103" s="455"/>
      <c r="AY103" s="455"/>
      <c r="AZ103" s="455"/>
    </row>
    <row r="104" spans="1:69" ht="16.5" customHeight="1" x14ac:dyDescent="0.15">
      <c r="Z104" s="460"/>
      <c r="AA104" s="451"/>
      <c r="AB104" s="451"/>
      <c r="AC104" s="451"/>
      <c r="AD104" s="460"/>
      <c r="AE104" s="460"/>
      <c r="AF104" s="455"/>
      <c r="AG104" s="455"/>
      <c r="AH104" s="455"/>
      <c r="AI104" s="455"/>
      <c r="AJ104" s="455"/>
      <c r="AK104" s="455"/>
      <c r="AL104" s="455"/>
      <c r="AM104" s="455"/>
      <c r="AN104" s="455"/>
      <c r="AO104" s="455"/>
      <c r="AP104" s="455"/>
      <c r="AQ104" s="455"/>
      <c r="AR104" s="455"/>
      <c r="AS104" s="455"/>
      <c r="AT104" s="455"/>
      <c r="AU104" s="455"/>
      <c r="AV104" s="455"/>
      <c r="AW104" s="455"/>
      <c r="AX104" s="455"/>
      <c r="AY104" s="455"/>
      <c r="AZ104" s="455"/>
    </row>
    <row r="105" spans="1:69" s="37" customFormat="1" ht="16.5" customHeight="1" x14ac:dyDescent="0.15">
      <c r="A105" s="70"/>
      <c r="B105" s="24"/>
      <c r="C105" s="38"/>
      <c r="E105" s="12"/>
      <c r="R105" s="24"/>
      <c r="S105" s="24"/>
      <c r="T105" s="24"/>
      <c r="U105" s="24"/>
      <c r="X105" s="97"/>
      <c r="Y105" s="97"/>
      <c r="Z105" s="454"/>
      <c r="AA105" s="451"/>
      <c r="AB105" s="451"/>
      <c r="AC105" s="451"/>
      <c r="AD105" s="454"/>
      <c r="AE105" s="454"/>
      <c r="AF105" s="455"/>
      <c r="AG105" s="455"/>
      <c r="AH105" s="455"/>
      <c r="AI105" s="455"/>
      <c r="AJ105" s="455"/>
      <c r="AK105" s="455"/>
      <c r="AL105" s="455"/>
      <c r="AM105" s="455"/>
      <c r="AN105" s="455"/>
      <c r="AO105" s="455"/>
      <c r="AP105" s="455"/>
      <c r="AQ105" s="455"/>
      <c r="AR105" s="455"/>
      <c r="AS105" s="455"/>
      <c r="AT105" s="455"/>
      <c r="AU105" s="455"/>
      <c r="AV105" s="455"/>
      <c r="AW105" s="455"/>
      <c r="AX105" s="455"/>
      <c r="AY105" s="455"/>
      <c r="AZ105" s="455"/>
      <c r="BA105" s="38"/>
      <c r="BB105" s="38"/>
      <c r="BC105" s="38"/>
      <c r="BD105" s="38"/>
      <c r="BE105" s="38"/>
      <c r="BF105" s="38"/>
    </row>
    <row r="106" spans="1:69" s="37" customFormat="1" ht="16.5" customHeight="1" x14ac:dyDescent="0.15">
      <c r="A106" s="70"/>
      <c r="B106" s="24"/>
      <c r="C106" s="38"/>
      <c r="E106" s="12"/>
      <c r="R106" s="24"/>
      <c r="S106" s="24"/>
      <c r="T106" s="24"/>
      <c r="U106" s="24"/>
      <c r="X106" s="97"/>
      <c r="Y106" s="97"/>
      <c r="Z106" s="454"/>
      <c r="AA106" s="451"/>
      <c r="AB106" s="451"/>
      <c r="AC106" s="451"/>
      <c r="AD106" s="454"/>
      <c r="AE106" s="454"/>
      <c r="AF106" s="455"/>
      <c r="AG106" s="455"/>
      <c r="AH106" s="455"/>
      <c r="AI106" s="455"/>
      <c r="AJ106" s="455"/>
      <c r="AK106" s="455"/>
      <c r="AL106" s="455"/>
      <c r="AM106" s="455"/>
      <c r="AN106" s="455"/>
      <c r="AO106" s="455"/>
      <c r="AP106" s="455"/>
      <c r="AQ106" s="455"/>
      <c r="AR106" s="455"/>
      <c r="AS106" s="455"/>
      <c r="AT106" s="455"/>
      <c r="AU106" s="455"/>
      <c r="AV106" s="455"/>
      <c r="AW106" s="455"/>
      <c r="AX106" s="455"/>
      <c r="AY106" s="455"/>
      <c r="AZ106" s="455"/>
      <c r="BA106" s="38"/>
      <c r="BB106" s="38"/>
      <c r="BC106" s="38"/>
      <c r="BD106" s="38"/>
      <c r="BE106" s="38"/>
      <c r="BF106" s="38"/>
    </row>
    <row r="107" spans="1:69" s="37" customFormat="1" ht="16.5" customHeight="1" x14ac:dyDescent="0.15">
      <c r="A107" s="70"/>
      <c r="B107" s="24"/>
      <c r="C107" s="38"/>
      <c r="E107" s="12"/>
      <c r="R107" s="24"/>
      <c r="S107" s="24"/>
      <c r="T107" s="24"/>
      <c r="U107" s="24"/>
      <c r="X107" s="97"/>
      <c r="Y107" s="97"/>
      <c r="Z107" s="454"/>
      <c r="AA107" s="451"/>
      <c r="AB107" s="451"/>
      <c r="AC107" s="451"/>
      <c r="AD107" s="454"/>
      <c r="AE107" s="454"/>
      <c r="AF107" s="455"/>
      <c r="AG107" s="455"/>
      <c r="AH107" s="455"/>
      <c r="AI107" s="455"/>
      <c r="AJ107" s="455"/>
      <c r="AK107" s="455"/>
      <c r="AL107" s="455"/>
      <c r="AM107" s="455"/>
      <c r="AN107" s="455"/>
      <c r="AO107" s="455"/>
      <c r="AP107" s="455"/>
      <c r="AQ107" s="455"/>
      <c r="AR107" s="455"/>
      <c r="AS107" s="455"/>
      <c r="AT107" s="455"/>
      <c r="AU107" s="455"/>
      <c r="AV107" s="455"/>
      <c r="AW107" s="455"/>
      <c r="AX107" s="455"/>
      <c r="AY107" s="455"/>
      <c r="AZ107" s="455"/>
      <c r="BA107" s="38"/>
      <c r="BB107" s="38"/>
      <c r="BC107" s="38"/>
      <c r="BD107" s="38"/>
      <c r="BE107" s="38"/>
      <c r="BF107" s="38"/>
    </row>
    <row r="108" spans="1:69" s="37" customFormat="1" ht="16.5" customHeight="1" x14ac:dyDescent="0.15">
      <c r="A108" s="70"/>
      <c r="B108" s="24"/>
      <c r="C108" s="38"/>
      <c r="E108" s="12"/>
      <c r="F108" s="12"/>
      <c r="G108" s="12"/>
      <c r="H108" s="12"/>
      <c r="I108" s="12"/>
      <c r="J108" s="12"/>
      <c r="K108" s="12"/>
      <c r="L108" s="12"/>
      <c r="M108" s="12"/>
      <c r="N108" s="12"/>
      <c r="O108" s="12"/>
      <c r="P108" s="12"/>
      <c r="Q108" s="12"/>
      <c r="R108" s="24"/>
      <c r="S108" s="24"/>
      <c r="T108" s="24"/>
      <c r="U108" s="24"/>
      <c r="W108" s="12"/>
      <c r="X108" s="98"/>
      <c r="Y108" s="98"/>
      <c r="Z108" s="460"/>
      <c r="AA108" s="451"/>
      <c r="AB108" s="451"/>
      <c r="AC108" s="451"/>
      <c r="AD108" s="460"/>
      <c r="AE108" s="460"/>
      <c r="AF108" s="455"/>
      <c r="AG108" s="455"/>
      <c r="AH108" s="455"/>
      <c r="AI108" s="455"/>
      <c r="AJ108" s="455"/>
      <c r="AK108" s="455"/>
      <c r="AL108" s="455"/>
      <c r="AM108" s="455"/>
      <c r="AN108" s="455"/>
      <c r="AO108" s="455"/>
      <c r="AP108" s="455"/>
      <c r="AQ108" s="455"/>
      <c r="AR108" s="455"/>
      <c r="AS108" s="455"/>
      <c r="AT108" s="455"/>
      <c r="AU108" s="455"/>
      <c r="AV108" s="455"/>
      <c r="AW108" s="455"/>
      <c r="AX108" s="455"/>
      <c r="AY108" s="455"/>
      <c r="AZ108" s="455"/>
      <c r="BA108" s="38"/>
      <c r="BB108" s="38"/>
      <c r="BC108" s="38"/>
      <c r="BD108" s="38"/>
      <c r="BE108" s="38"/>
      <c r="BF108" s="38"/>
      <c r="BG108" s="12"/>
      <c r="BH108" s="12"/>
      <c r="BI108" s="12"/>
      <c r="BJ108" s="12"/>
      <c r="BK108" s="12"/>
      <c r="BL108" s="12"/>
      <c r="BM108" s="12"/>
      <c r="BN108" s="12"/>
      <c r="BO108" s="12"/>
      <c r="BP108" s="12"/>
      <c r="BQ108" s="12"/>
    </row>
    <row r="109" spans="1:69" s="37" customFormat="1" ht="16.5" customHeight="1" x14ac:dyDescent="0.15">
      <c r="A109" s="70"/>
      <c r="B109" s="24"/>
      <c r="C109" s="38"/>
      <c r="E109" s="12"/>
      <c r="F109" s="12"/>
      <c r="G109" s="12"/>
      <c r="H109" s="12"/>
      <c r="I109" s="12"/>
      <c r="J109" s="12"/>
      <c r="K109" s="12"/>
      <c r="L109" s="12"/>
      <c r="M109" s="12"/>
      <c r="N109" s="12"/>
      <c r="O109" s="12"/>
      <c r="P109" s="12"/>
      <c r="Q109" s="12"/>
      <c r="R109" s="24"/>
      <c r="S109" s="24"/>
      <c r="T109" s="24"/>
      <c r="U109" s="24"/>
      <c r="W109" s="12"/>
      <c r="X109" s="98"/>
      <c r="Y109" s="98"/>
      <c r="Z109" s="460"/>
      <c r="AA109" s="451"/>
      <c r="AB109" s="451"/>
      <c r="AC109" s="451"/>
      <c r="AD109" s="460"/>
      <c r="AE109" s="460"/>
      <c r="AF109" s="455"/>
      <c r="AG109" s="455"/>
      <c r="AH109" s="455"/>
      <c r="AI109" s="455"/>
      <c r="AJ109" s="455"/>
      <c r="AK109" s="455"/>
      <c r="AL109" s="455"/>
      <c r="AM109" s="455"/>
      <c r="AN109" s="455"/>
      <c r="AO109" s="455"/>
      <c r="AP109" s="455"/>
      <c r="AQ109" s="455"/>
      <c r="AR109" s="455"/>
      <c r="AS109" s="455"/>
      <c r="AT109" s="455"/>
      <c r="AU109" s="455"/>
      <c r="AV109" s="455"/>
      <c r="AW109" s="455"/>
      <c r="AX109" s="455"/>
      <c r="AY109" s="455"/>
      <c r="AZ109" s="455"/>
      <c r="BA109" s="38"/>
      <c r="BB109" s="38"/>
      <c r="BC109" s="38"/>
      <c r="BD109" s="38"/>
      <c r="BE109" s="38"/>
      <c r="BF109" s="38"/>
      <c r="BG109" s="12"/>
      <c r="BH109" s="12"/>
      <c r="BI109" s="12"/>
      <c r="BJ109" s="12"/>
      <c r="BK109" s="12"/>
      <c r="BL109" s="12"/>
      <c r="BM109" s="12"/>
      <c r="BN109" s="12"/>
      <c r="BO109" s="12"/>
      <c r="BP109" s="12"/>
      <c r="BQ109" s="12"/>
    </row>
    <row r="110" spans="1:69" ht="16.5" customHeight="1" x14ac:dyDescent="0.15">
      <c r="Z110" s="460"/>
      <c r="AA110" s="451"/>
      <c r="AB110" s="451"/>
      <c r="AC110" s="451"/>
      <c r="AD110" s="460"/>
      <c r="AE110" s="460"/>
      <c r="AF110" s="455"/>
      <c r="AG110" s="455"/>
      <c r="AH110" s="455"/>
      <c r="AI110" s="455"/>
      <c r="AJ110" s="455"/>
      <c r="AK110" s="455"/>
      <c r="AL110" s="455"/>
      <c r="AM110" s="455"/>
      <c r="AN110" s="455"/>
      <c r="AO110" s="455"/>
      <c r="AP110" s="455"/>
      <c r="AQ110" s="455"/>
      <c r="AR110" s="455"/>
      <c r="AS110" s="455"/>
      <c r="AT110" s="455"/>
      <c r="AU110" s="455"/>
      <c r="AV110" s="455"/>
      <c r="AW110" s="455"/>
      <c r="AX110" s="455"/>
      <c r="AY110" s="455"/>
      <c r="AZ110" s="455"/>
    </row>
    <row r="111" spans="1:69" ht="16.5" customHeight="1" x14ac:dyDescent="0.15">
      <c r="Z111" s="460"/>
      <c r="AA111" s="451"/>
      <c r="AB111" s="451"/>
      <c r="AC111" s="451"/>
      <c r="AD111" s="460"/>
      <c r="AE111" s="460"/>
      <c r="AF111" s="455"/>
      <c r="AG111" s="455"/>
      <c r="AH111" s="455"/>
      <c r="AI111" s="455"/>
      <c r="AJ111" s="455"/>
      <c r="AK111" s="455"/>
      <c r="AL111" s="455"/>
      <c r="AM111" s="455"/>
      <c r="AN111" s="455"/>
      <c r="AO111" s="455"/>
      <c r="AP111" s="455"/>
      <c r="AQ111" s="455"/>
      <c r="AR111" s="455"/>
      <c r="AS111" s="455"/>
      <c r="AT111" s="455"/>
      <c r="AU111" s="455"/>
      <c r="AV111" s="455"/>
      <c r="AW111" s="455"/>
      <c r="AX111" s="455"/>
      <c r="AY111" s="455"/>
      <c r="AZ111" s="455"/>
    </row>
    <row r="112" spans="1:69" ht="16.5" customHeight="1" x14ac:dyDescent="0.15">
      <c r="Z112" s="460"/>
      <c r="AA112" s="451"/>
      <c r="AB112" s="451"/>
      <c r="AC112" s="451"/>
      <c r="AD112" s="460"/>
      <c r="AE112" s="460"/>
      <c r="AF112" s="455"/>
      <c r="AG112" s="455"/>
      <c r="AH112" s="455"/>
      <c r="AI112" s="455"/>
      <c r="AJ112" s="455"/>
      <c r="AK112" s="455"/>
      <c r="AL112" s="455"/>
      <c r="AM112" s="455"/>
      <c r="AN112" s="455"/>
      <c r="AO112" s="455"/>
      <c r="AP112" s="455"/>
      <c r="AQ112" s="455"/>
      <c r="AR112" s="455"/>
      <c r="AS112" s="455"/>
      <c r="AT112" s="455"/>
      <c r="AU112" s="455"/>
      <c r="AV112" s="455"/>
      <c r="AW112" s="455"/>
      <c r="AX112" s="455"/>
      <c r="AY112" s="455"/>
      <c r="AZ112" s="455"/>
    </row>
    <row r="113" spans="26:52" ht="16.5" customHeight="1" x14ac:dyDescent="0.15">
      <c r="Z113" s="460"/>
      <c r="AA113" s="451"/>
      <c r="AB113" s="451"/>
      <c r="AC113" s="451"/>
      <c r="AD113" s="460"/>
      <c r="AE113" s="460"/>
      <c r="AF113" s="455"/>
      <c r="AG113" s="455"/>
      <c r="AH113" s="455"/>
      <c r="AI113" s="455"/>
      <c r="AJ113" s="455"/>
      <c r="AK113" s="455"/>
      <c r="AL113" s="455"/>
      <c r="AM113" s="455"/>
      <c r="AN113" s="455"/>
      <c r="AO113" s="455"/>
      <c r="AP113" s="455"/>
      <c r="AQ113" s="455"/>
      <c r="AR113" s="455"/>
      <c r="AS113" s="455"/>
      <c r="AT113" s="455"/>
      <c r="AU113" s="455"/>
      <c r="AV113" s="455"/>
      <c r="AW113" s="455"/>
      <c r="AX113" s="455"/>
      <c r="AY113" s="455"/>
      <c r="AZ113" s="455"/>
    </row>
    <row r="114" spans="26:52" ht="16.5" customHeight="1" x14ac:dyDescent="0.15">
      <c r="Z114" s="460"/>
      <c r="AA114" s="451"/>
      <c r="AB114" s="451"/>
      <c r="AC114" s="451"/>
      <c r="AD114" s="460"/>
      <c r="AE114" s="460"/>
      <c r="AF114" s="455"/>
      <c r="AG114" s="455"/>
      <c r="AH114" s="455"/>
      <c r="AI114" s="455"/>
      <c r="AJ114" s="455"/>
      <c r="AK114" s="455"/>
      <c r="AL114" s="455"/>
      <c r="AM114" s="455"/>
      <c r="AN114" s="455"/>
      <c r="AO114" s="455"/>
      <c r="AP114" s="455"/>
      <c r="AQ114" s="455"/>
      <c r="AR114" s="455"/>
      <c r="AS114" s="455"/>
      <c r="AT114" s="455"/>
      <c r="AU114" s="455"/>
      <c r="AV114" s="455"/>
      <c r="AW114" s="455"/>
      <c r="AX114" s="455"/>
      <c r="AY114" s="455"/>
      <c r="AZ114" s="455"/>
    </row>
    <row r="115" spans="26:52" ht="16.5" customHeight="1" x14ac:dyDescent="0.15">
      <c r="Z115" s="460"/>
      <c r="AA115" s="451"/>
      <c r="AB115" s="451"/>
      <c r="AC115" s="451"/>
      <c r="AD115" s="460"/>
      <c r="AE115" s="460"/>
      <c r="AF115" s="455"/>
      <c r="AG115" s="455"/>
      <c r="AH115" s="455"/>
      <c r="AI115" s="455"/>
      <c r="AJ115" s="455"/>
      <c r="AK115" s="455"/>
      <c r="AL115" s="455"/>
      <c r="AM115" s="455"/>
      <c r="AN115" s="455"/>
      <c r="AO115" s="455"/>
      <c r="AP115" s="455"/>
      <c r="AQ115" s="455"/>
      <c r="AR115" s="455"/>
      <c r="AS115" s="455"/>
      <c r="AT115" s="455"/>
      <c r="AU115" s="455"/>
      <c r="AV115" s="455"/>
      <c r="AW115" s="455"/>
      <c r="AX115" s="455"/>
      <c r="AY115" s="455"/>
      <c r="AZ115" s="455"/>
    </row>
    <row r="116" spans="26:52" ht="16.5" customHeight="1" x14ac:dyDescent="0.15">
      <c r="Z116" s="460"/>
      <c r="AA116" s="451"/>
      <c r="AB116" s="451"/>
      <c r="AC116" s="451"/>
      <c r="AD116" s="460"/>
      <c r="AE116" s="460"/>
      <c r="AF116" s="455"/>
      <c r="AG116" s="455"/>
      <c r="AH116" s="455"/>
      <c r="AI116" s="455"/>
      <c r="AJ116" s="455"/>
      <c r="AK116" s="455"/>
      <c r="AL116" s="455"/>
      <c r="AM116" s="455"/>
      <c r="AN116" s="455"/>
      <c r="AO116" s="455"/>
      <c r="AP116" s="455"/>
      <c r="AQ116" s="455"/>
      <c r="AR116" s="455"/>
      <c r="AS116" s="455"/>
      <c r="AT116" s="455"/>
      <c r="AU116" s="455"/>
      <c r="AV116" s="455"/>
      <c r="AW116" s="455"/>
      <c r="AX116" s="455"/>
      <c r="AY116" s="455"/>
      <c r="AZ116" s="455"/>
    </row>
    <row r="117" spans="26:52" ht="16.5" customHeight="1" x14ac:dyDescent="0.15">
      <c r="Z117" s="460"/>
      <c r="AA117" s="451"/>
      <c r="AB117" s="451"/>
      <c r="AC117" s="451"/>
      <c r="AD117" s="460"/>
      <c r="AE117" s="460"/>
      <c r="AF117" s="455"/>
      <c r="AG117" s="455"/>
      <c r="AH117" s="455"/>
      <c r="AI117" s="455"/>
      <c r="AJ117" s="455"/>
      <c r="AK117" s="455"/>
      <c r="AL117" s="455"/>
      <c r="AM117" s="455"/>
      <c r="AN117" s="455"/>
      <c r="AO117" s="455"/>
      <c r="AP117" s="455"/>
      <c r="AQ117" s="455"/>
      <c r="AR117" s="455"/>
      <c r="AS117" s="455"/>
      <c r="AT117" s="455"/>
      <c r="AU117" s="455"/>
      <c r="AV117" s="455"/>
      <c r="AW117" s="455"/>
      <c r="AX117" s="455"/>
      <c r="AY117" s="455"/>
      <c r="AZ117" s="455"/>
    </row>
    <row r="118" spans="26:52" ht="16.5" customHeight="1" x14ac:dyDescent="0.15">
      <c r="Z118" s="460"/>
      <c r="AA118" s="451"/>
      <c r="AB118" s="451"/>
      <c r="AC118" s="451"/>
      <c r="AD118" s="460"/>
      <c r="AE118" s="460"/>
      <c r="AF118" s="455"/>
      <c r="AG118" s="455"/>
      <c r="AH118" s="455"/>
      <c r="AI118" s="455"/>
      <c r="AJ118" s="455"/>
      <c r="AK118" s="455"/>
      <c r="AL118" s="455"/>
      <c r="AM118" s="455"/>
      <c r="AN118" s="455"/>
      <c r="AO118" s="455"/>
      <c r="AP118" s="455"/>
      <c r="AQ118" s="455"/>
      <c r="AR118" s="455"/>
      <c r="AS118" s="455"/>
      <c r="AT118" s="455"/>
      <c r="AU118" s="455"/>
      <c r="AV118" s="455"/>
      <c r="AW118" s="455"/>
      <c r="AX118" s="455"/>
      <c r="AY118" s="455"/>
      <c r="AZ118" s="455"/>
    </row>
    <row r="119" spans="26:52" ht="16.5" customHeight="1" x14ac:dyDescent="0.15">
      <c r="Z119" s="460"/>
      <c r="AA119" s="451"/>
      <c r="AB119" s="451"/>
      <c r="AC119" s="451"/>
      <c r="AD119" s="460"/>
      <c r="AE119" s="460"/>
      <c r="AF119" s="455"/>
      <c r="AG119" s="455"/>
      <c r="AH119" s="455"/>
      <c r="AI119" s="455"/>
      <c r="AJ119" s="455"/>
      <c r="AK119" s="455"/>
      <c r="AL119" s="455"/>
      <c r="AM119" s="455"/>
      <c r="AN119" s="455"/>
      <c r="AO119" s="455"/>
      <c r="AP119" s="455"/>
      <c r="AQ119" s="455"/>
      <c r="AR119" s="455"/>
      <c r="AS119" s="455"/>
      <c r="AT119" s="455"/>
      <c r="AU119" s="455"/>
      <c r="AV119" s="455"/>
      <c r="AW119" s="455"/>
      <c r="AX119" s="455"/>
      <c r="AY119" s="455"/>
      <c r="AZ119" s="455"/>
    </row>
    <row r="120" spans="26:52" ht="16.5" customHeight="1" x14ac:dyDescent="0.15">
      <c r="Z120" s="460"/>
      <c r="AA120" s="451"/>
      <c r="AB120" s="451"/>
      <c r="AC120" s="451"/>
      <c r="AD120" s="460"/>
      <c r="AE120" s="460"/>
      <c r="AF120" s="455"/>
      <c r="AG120" s="455"/>
      <c r="AH120" s="455"/>
      <c r="AI120" s="455"/>
      <c r="AJ120" s="455"/>
      <c r="AK120" s="455"/>
      <c r="AL120" s="455"/>
      <c r="AM120" s="455"/>
      <c r="AN120" s="455"/>
      <c r="AO120" s="455"/>
      <c r="AP120" s="455"/>
      <c r="AQ120" s="455"/>
      <c r="AR120" s="455"/>
      <c r="AS120" s="455"/>
      <c r="AT120" s="455"/>
      <c r="AU120" s="455"/>
      <c r="AV120" s="455"/>
      <c r="AW120" s="455"/>
      <c r="AX120" s="455"/>
      <c r="AY120" s="455"/>
      <c r="AZ120" s="455"/>
    </row>
    <row r="121" spans="26:52" ht="16.5" customHeight="1" x14ac:dyDescent="0.15">
      <c r="Z121" s="460"/>
      <c r="AA121" s="451"/>
      <c r="AB121" s="451"/>
      <c r="AC121" s="451"/>
      <c r="AD121" s="460"/>
      <c r="AE121" s="460"/>
      <c r="AF121" s="455"/>
      <c r="AG121" s="455"/>
      <c r="AH121" s="455"/>
      <c r="AI121" s="455"/>
      <c r="AJ121" s="455"/>
      <c r="AK121" s="455"/>
      <c r="AL121" s="455"/>
      <c r="AM121" s="455"/>
      <c r="AN121" s="455"/>
      <c r="AO121" s="455"/>
      <c r="AP121" s="455"/>
      <c r="AQ121" s="455"/>
      <c r="AR121" s="455"/>
      <c r="AS121" s="455"/>
      <c r="AT121" s="455"/>
      <c r="AU121" s="455"/>
      <c r="AV121" s="455"/>
      <c r="AW121" s="455"/>
      <c r="AX121" s="455"/>
      <c r="AY121" s="455"/>
      <c r="AZ121" s="455"/>
    </row>
    <row r="122" spans="26:52" ht="16.5" customHeight="1" x14ac:dyDescent="0.15">
      <c r="Z122" s="460"/>
      <c r="AA122" s="451"/>
      <c r="AB122" s="451"/>
      <c r="AC122" s="451"/>
      <c r="AD122" s="460"/>
      <c r="AE122" s="460"/>
      <c r="AF122" s="455"/>
      <c r="AG122" s="455"/>
      <c r="AH122" s="455"/>
      <c r="AI122" s="455"/>
      <c r="AJ122" s="455"/>
      <c r="AK122" s="455"/>
      <c r="AL122" s="455"/>
      <c r="AM122" s="455"/>
      <c r="AN122" s="455"/>
      <c r="AO122" s="455"/>
      <c r="AP122" s="455"/>
      <c r="AQ122" s="455"/>
      <c r="AR122" s="455"/>
      <c r="AS122" s="455"/>
      <c r="AT122" s="455"/>
      <c r="AU122" s="455"/>
      <c r="AV122" s="455"/>
      <c r="AW122" s="455"/>
      <c r="AX122" s="455"/>
      <c r="AY122" s="455"/>
      <c r="AZ122" s="455"/>
    </row>
    <row r="123" spans="26:52" ht="16.5" customHeight="1" x14ac:dyDescent="0.15">
      <c r="Z123" s="460"/>
      <c r="AA123" s="451"/>
      <c r="AB123" s="451"/>
      <c r="AC123" s="451"/>
      <c r="AD123" s="460"/>
      <c r="AE123" s="460"/>
      <c r="AF123" s="455"/>
      <c r="AG123" s="455"/>
      <c r="AH123" s="455"/>
      <c r="AI123" s="455"/>
      <c r="AJ123" s="455"/>
      <c r="AK123" s="455"/>
      <c r="AL123" s="455"/>
      <c r="AM123" s="455"/>
      <c r="AN123" s="455"/>
      <c r="AO123" s="455"/>
      <c r="AP123" s="455"/>
      <c r="AQ123" s="455"/>
      <c r="AR123" s="455"/>
      <c r="AS123" s="455"/>
      <c r="AT123" s="455"/>
      <c r="AU123" s="455"/>
      <c r="AV123" s="455"/>
      <c r="AW123" s="455"/>
      <c r="AX123" s="455"/>
      <c r="AY123" s="455"/>
      <c r="AZ123" s="455"/>
    </row>
    <row r="124" spans="26:52" ht="16.5" customHeight="1" x14ac:dyDescent="0.15">
      <c r="Z124" s="460"/>
      <c r="AA124" s="451"/>
      <c r="AB124" s="451"/>
      <c r="AC124" s="451"/>
      <c r="AD124" s="460"/>
      <c r="AE124" s="460"/>
      <c r="AF124" s="455"/>
      <c r="AG124" s="455"/>
      <c r="AH124" s="455"/>
      <c r="AI124" s="455"/>
      <c r="AJ124" s="455"/>
      <c r="AK124" s="455"/>
      <c r="AL124" s="455"/>
      <c r="AM124" s="455"/>
      <c r="AN124" s="455"/>
      <c r="AO124" s="455"/>
      <c r="AP124" s="455"/>
      <c r="AQ124" s="455"/>
      <c r="AR124" s="455"/>
      <c r="AS124" s="455"/>
      <c r="AT124" s="455"/>
      <c r="AU124" s="455"/>
      <c r="AV124" s="455"/>
      <c r="AW124" s="455"/>
      <c r="AX124" s="455"/>
      <c r="AY124" s="455"/>
      <c r="AZ124" s="455"/>
    </row>
    <row r="125" spans="26:52" ht="16.5" customHeight="1" x14ac:dyDescent="0.15">
      <c r="Z125" s="460"/>
      <c r="AA125" s="451"/>
      <c r="AB125" s="451"/>
      <c r="AC125" s="451"/>
      <c r="AD125" s="460"/>
      <c r="AE125" s="460"/>
      <c r="AF125" s="455"/>
      <c r="AG125" s="455"/>
      <c r="AH125" s="455"/>
      <c r="AI125" s="455"/>
      <c r="AJ125" s="455"/>
      <c r="AK125" s="455"/>
      <c r="AL125" s="455"/>
      <c r="AM125" s="455"/>
      <c r="AN125" s="455"/>
      <c r="AO125" s="455"/>
      <c r="AP125" s="455"/>
      <c r="AQ125" s="455"/>
      <c r="AR125" s="455"/>
      <c r="AS125" s="455"/>
      <c r="AT125" s="455"/>
      <c r="AU125" s="455"/>
      <c r="AV125" s="455"/>
      <c r="AW125" s="455"/>
      <c r="AX125" s="455"/>
      <c r="AY125" s="455"/>
      <c r="AZ125" s="455"/>
    </row>
    <row r="126" spans="26:52" ht="16.5" customHeight="1" x14ac:dyDescent="0.15">
      <c r="Z126" s="460"/>
      <c r="AA126" s="451"/>
      <c r="AB126" s="451"/>
      <c r="AC126" s="451"/>
      <c r="AD126" s="460"/>
      <c r="AE126" s="460"/>
      <c r="AF126" s="455"/>
      <c r="AG126" s="455"/>
      <c r="AH126" s="455"/>
      <c r="AI126" s="455"/>
      <c r="AJ126" s="455"/>
      <c r="AK126" s="455"/>
      <c r="AL126" s="455"/>
      <c r="AM126" s="455"/>
      <c r="AN126" s="455"/>
      <c r="AO126" s="455"/>
      <c r="AP126" s="455"/>
      <c r="AQ126" s="455"/>
      <c r="AR126" s="455"/>
      <c r="AS126" s="455"/>
      <c r="AT126" s="455"/>
      <c r="AU126" s="455"/>
      <c r="AV126" s="455"/>
      <c r="AW126" s="455"/>
      <c r="AX126" s="455"/>
      <c r="AY126" s="455"/>
      <c r="AZ126" s="455"/>
    </row>
    <row r="127" spans="26:52" ht="16.5" customHeight="1" x14ac:dyDescent="0.15">
      <c r="Z127" s="460"/>
      <c r="AA127" s="451"/>
      <c r="AB127" s="451"/>
      <c r="AC127" s="451"/>
      <c r="AD127" s="460"/>
      <c r="AE127" s="460"/>
      <c r="AF127" s="455"/>
      <c r="AG127" s="455"/>
      <c r="AH127" s="455"/>
      <c r="AI127" s="455"/>
      <c r="AJ127" s="455"/>
      <c r="AK127" s="455"/>
      <c r="AL127" s="455"/>
      <c r="AM127" s="455"/>
      <c r="AN127" s="455"/>
      <c r="AO127" s="455"/>
      <c r="AP127" s="455"/>
      <c r="AQ127" s="455"/>
      <c r="AR127" s="455"/>
      <c r="AS127" s="455"/>
      <c r="AT127" s="455"/>
      <c r="AU127" s="455"/>
      <c r="AV127" s="455"/>
      <c r="AW127" s="455"/>
      <c r="AX127" s="455"/>
      <c r="AY127" s="455"/>
      <c r="AZ127" s="455"/>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3" priority="1" stopIfTrue="1" operator="equal">
      <formula>$AC$10</formula>
    </cfRule>
  </conditionalFormatting>
  <conditionalFormatting sqref="E3:I3">
    <cfRule type="cellIs" dxfId="22" priority="2" stopIfTrue="1" operator="equal">
      <formula>"※選択項目に空欄があります。"</formula>
    </cfRule>
  </conditionalFormatting>
  <dataValidations count="9">
    <dataValidation type="list" allowBlank="1" showInputMessage="1" showErrorMessage="1" sqref="E82" xr:uid="{00000000-0002-0000-0200-000000000000}">
      <formula1>$AG$85:$AU$85</formula1>
    </dataValidation>
    <dataValidation type="list" allowBlank="1" showInputMessage="1" showErrorMessage="1" sqref="E85" xr:uid="{00000000-0002-0000-0200-000001000000}">
      <formula1>$AF$85:$AN$85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Z193"/>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x14ac:dyDescent="0.15"/>
  <cols>
    <col min="1" max="1" width="1.5" style="93" customWidth="1"/>
    <col min="2" max="10" width="3.125" style="93" customWidth="1"/>
    <col min="11" max="34" width="3.625" style="93" customWidth="1"/>
    <col min="35" max="42" width="3.125" style="93" customWidth="1"/>
    <col min="43" max="53" width="3.125" style="421" hidden="1" customWidth="1"/>
    <col min="54" max="56" width="16.75" style="333" hidden="1" customWidth="1"/>
    <col min="57" max="57" width="17.125" style="333" hidden="1" customWidth="1"/>
    <col min="58" max="58" width="27.75" style="333" hidden="1" customWidth="1"/>
    <col min="59" max="59" width="3.125" style="421" hidden="1" customWidth="1"/>
    <col min="60" max="61" width="21.25" style="421" hidden="1" customWidth="1"/>
    <col min="62" max="104" width="3.125" style="421" hidden="1" customWidth="1"/>
    <col min="105" max="105" width="4.25" style="421" hidden="1" customWidth="1"/>
    <col min="106" max="106" width="15.125" style="421" hidden="1" customWidth="1"/>
    <col min="107" max="108" width="3.125" style="421" hidden="1" customWidth="1"/>
    <col min="109" max="109" width="3.125" style="422" hidden="1" customWidth="1"/>
    <col min="110" max="110" width="22.75" style="421" hidden="1" customWidth="1"/>
    <col min="111" max="112" width="3.25" style="421" hidden="1" customWidth="1"/>
    <col min="113" max="137" width="13" style="237" hidden="1" customWidth="1"/>
    <col min="138" max="147" width="3.125" style="421" customWidth="1"/>
    <col min="148" max="153" width="3.125" style="405" customWidth="1"/>
    <col min="154" max="16384" width="3.125" style="93"/>
  </cols>
  <sheetData>
    <row r="1" spans="2:137" ht="12.75" customHeight="1" x14ac:dyDescent="0.15">
      <c r="B1" s="12" t="s">
        <v>635</v>
      </c>
      <c r="R1" s="105"/>
      <c r="S1" s="758" t="str">
        <f>IF(AND(バルブ!R22="H",仕様書作成!AC1&lt;&gt;"",仕様書作成!AK1=$BD$1),$BE$1,"")</f>
        <v/>
      </c>
      <c r="T1" s="758"/>
      <c r="U1" s="758"/>
      <c r="V1" s="758"/>
      <c r="W1" s="758"/>
      <c r="X1" s="758"/>
      <c r="Y1" s="759" t="s">
        <v>796</v>
      </c>
      <c r="Z1" s="759"/>
      <c r="AA1" s="759"/>
      <c r="AB1" s="392" t="s">
        <v>797</v>
      </c>
      <c r="AC1" s="760" t="str">
        <f>IF(AJ66=BC66,BB1,"")</f>
        <v/>
      </c>
      <c r="AD1" s="760"/>
      <c r="AE1" s="760"/>
      <c r="AF1" s="760"/>
      <c r="AG1" s="760"/>
      <c r="AH1" s="760"/>
      <c r="AI1" s="760"/>
      <c r="AJ1" s="760"/>
      <c r="AK1" s="761" t="s">
        <v>802</v>
      </c>
      <c r="AL1" s="761"/>
      <c r="AP1" s="393"/>
      <c r="BB1" s="333" t="s">
        <v>798</v>
      </c>
      <c r="BC1" s="333" t="s">
        <v>804</v>
      </c>
      <c r="BD1" s="333" t="s">
        <v>805</v>
      </c>
      <c r="BE1" s="333" t="s">
        <v>799</v>
      </c>
      <c r="BF1" s="333" t="s">
        <v>796</v>
      </c>
      <c r="BG1" s="333" t="s">
        <v>800</v>
      </c>
    </row>
    <row r="2" spans="2:137" ht="11.25" customHeight="1" x14ac:dyDescent="0.15">
      <c r="B2" s="587" t="str">
        <f>基本情報!C4</f>
        <v>貴 社 名</v>
      </c>
      <c r="C2" s="588"/>
      <c r="D2" s="588"/>
      <c r="E2" s="549" t="str">
        <f>IF(基本情報!E4="","",基本情報!E4&amp;"　殿")</f>
        <v/>
      </c>
      <c r="F2" s="588"/>
      <c r="G2" s="588"/>
      <c r="H2" s="588"/>
      <c r="I2" s="588"/>
      <c r="J2" s="590"/>
      <c r="K2" s="587" t="str">
        <f>基本情報!K4</f>
        <v>貴部署名</v>
      </c>
      <c r="L2" s="588"/>
      <c r="M2" s="588"/>
      <c r="N2" s="549" t="str">
        <f>IF(基本情報!M4="","",基本情報!M4)</f>
        <v/>
      </c>
      <c r="O2" s="549"/>
      <c r="P2" s="549"/>
      <c r="Q2" s="549"/>
      <c r="R2" s="549"/>
      <c r="S2" s="550"/>
      <c r="T2" s="587" t="str">
        <f>基本情報!S4</f>
        <v>ご担当者名</v>
      </c>
      <c r="U2" s="589"/>
      <c r="V2" s="589"/>
      <c r="W2" s="549" t="str">
        <f>IF(基本情報!U4="","",基本情報!U4&amp;"　様")</f>
        <v/>
      </c>
      <c r="X2" s="549"/>
      <c r="Y2" s="549"/>
      <c r="Z2" s="549"/>
      <c r="AA2" s="549"/>
      <c r="AB2" s="550"/>
      <c r="AC2" s="760"/>
      <c r="AD2" s="760"/>
      <c r="AE2" s="760"/>
      <c r="AF2" s="760"/>
      <c r="AG2" s="760"/>
      <c r="AH2" s="760"/>
      <c r="AI2" s="760"/>
      <c r="AJ2" s="760"/>
      <c r="AK2" s="761"/>
      <c r="AL2" s="761"/>
      <c r="AP2" s="440" t="s">
        <v>1003</v>
      </c>
      <c r="BB2" s="333" t="s">
        <v>384</v>
      </c>
      <c r="BC2" s="333" t="s">
        <v>385</v>
      </c>
    </row>
    <row r="3" spans="2:137" ht="13.5" hidden="1" customHeight="1" x14ac:dyDescent="0.15">
      <c r="R3" s="105"/>
      <c r="S3" s="105"/>
      <c r="T3" s="107"/>
      <c r="U3" s="107"/>
      <c r="V3" s="107"/>
      <c r="W3" s="107"/>
      <c r="X3" s="107"/>
      <c r="Y3" s="107"/>
      <c r="Z3" s="107"/>
      <c r="AA3" s="107"/>
      <c r="AB3" s="107"/>
      <c r="AC3" s="107"/>
      <c r="AD3" s="107"/>
      <c r="AE3" s="107"/>
      <c r="AF3" s="107"/>
      <c r="AG3" s="107"/>
      <c r="AH3" s="107"/>
      <c r="AI3" s="107"/>
      <c r="AJ3" s="107"/>
      <c r="AK3" s="107"/>
      <c r="AL3" s="107"/>
      <c r="AM3" s="107"/>
      <c r="AN3" s="107"/>
      <c r="AO3" s="107"/>
      <c r="AP3" s="107"/>
      <c r="AQ3" s="421" t="str">
        <f>IF(G9="","",VALUE(G9))</f>
        <v/>
      </c>
    </row>
    <row r="4" spans="2:137" ht="13.5" hidden="1" customHeight="1" x14ac:dyDescent="0.15">
      <c r="K4" s="87" t="str">
        <f>IF(AQ6=AQ3,"",IF(AQ6=0,"","　　"))</f>
        <v/>
      </c>
      <c r="L4" s="38"/>
      <c r="M4" s="38"/>
      <c r="N4" s="108"/>
      <c r="O4" s="109"/>
      <c r="Q4" s="171"/>
      <c r="R4" s="105"/>
      <c r="S4" s="105"/>
      <c r="T4" s="107"/>
      <c r="U4" s="107"/>
      <c r="V4" s="107"/>
      <c r="W4" s="107"/>
      <c r="X4" s="107"/>
      <c r="Y4" s="107"/>
      <c r="Z4" s="107"/>
      <c r="AA4" s="107"/>
      <c r="AB4" s="107"/>
      <c r="AC4" s="107"/>
      <c r="AD4" s="107"/>
      <c r="AE4" s="107"/>
      <c r="AF4" s="107"/>
      <c r="AG4" s="107"/>
      <c r="AH4" s="107"/>
      <c r="AI4" s="107"/>
      <c r="AJ4" s="107"/>
      <c r="AK4" s="107"/>
      <c r="AL4" s="107"/>
      <c r="AM4" s="107"/>
      <c r="AN4" s="107"/>
      <c r="AO4" s="107"/>
      <c r="AP4" s="107"/>
    </row>
    <row r="5" spans="2:137" ht="3.75" customHeight="1" x14ac:dyDescent="0.15"/>
    <row r="6" spans="2:137" ht="15.75" customHeight="1" x14ac:dyDescent="0.15">
      <c r="B6" s="591" t="s">
        <v>778</v>
      </c>
      <c r="C6" s="592"/>
      <c r="D6" s="592"/>
      <c r="E6" s="593"/>
      <c r="F6" s="594" t="str">
        <f>IF(C24&lt;&gt;"",$BB$6,ベース!E3)</f>
        <v>必須項目に入力漏れがあります</v>
      </c>
      <c r="G6" s="592"/>
      <c r="H6" s="592"/>
      <c r="I6" s="592"/>
      <c r="J6" s="592"/>
      <c r="K6" s="592"/>
      <c r="L6" s="592"/>
      <c r="M6" s="592"/>
      <c r="N6" s="592"/>
      <c r="O6" s="592"/>
      <c r="P6" s="592"/>
      <c r="Q6" s="593"/>
      <c r="R6" s="580" t="str">
        <f>IF(OR(AJ8=BH8,AJ8=BI8),$BG$6,
IF(OR(COUNTIF(K80:AH80,"X*")&gt;0,COUNTIF(K53:AH53,"X*")&gt;0,COUNTIF(K61:AH61,"X*")&gt;0,COUNTIF(K50:AH50,"X*")&gt;0,COUNTIF(K58:AH58,"X*")&gt;0,COUNTIF(K65:AH66,"XX")&gt;0,COUNTIF(K20:AH20,"X*")&gt;0,COUNTIF(K40:AH40,"X*")&gt;0,COUNTIF(K43:AH43,"X*")&gt;0,COUNTIF(K13:AH13,"X*")&gt;0,COUNTIF(K73:AH73,"X*")&gt;0,COUNTIF(K53:AH53,"XX")&gt;0,COUNTIF(K61:AH61,"XX")&gt;0,COUNTIF(K63:AH63,"XX")&gt;0,K84&lt;&gt;"",AH84&lt;&gt;""),$BC$6,
IF(OR(AJ12&lt;&gt;"",AJ39&lt;&gt;"",AJ42&lt;&gt;"",AJ45&lt;&gt;"",C48&lt;&gt;"",C40&lt;&gt;"",C43&lt;&gt;"",C50&lt;&gt;"",C52&lt;&gt;"",C56&lt;&gt;"",C58&lt;&gt;"",C60&lt;&gt;"",C70&lt;&gt;"",C80&lt;&gt;"",C82&lt;&gt;"",C87&lt;&gt;"",J76&lt;&gt;"",J77&lt;&gt;"",AND(COUNTIF(K66:AH66,"X")&gt;0,$AK$1=$BC$1,$AC$1=$BB$1)),$BD$6,
IF(AJ10&lt;&gt;"",$BE$6,""))))</f>
        <v/>
      </c>
      <c r="S6" s="581"/>
      <c r="T6" s="581"/>
      <c r="U6" s="581"/>
      <c r="V6" s="581"/>
      <c r="W6" s="581"/>
      <c r="X6" s="581"/>
      <c r="Y6" s="581"/>
      <c r="Z6" s="626" t="str">
        <f>IF(AQ6=AQ3,"",IF(AQ6=0,"",$BF$6))</f>
        <v/>
      </c>
      <c r="AA6" s="626"/>
      <c r="AB6" s="626"/>
      <c r="AC6" s="626"/>
      <c r="AD6" s="626"/>
      <c r="AE6" s="626"/>
      <c r="AF6" s="626"/>
      <c r="AG6" s="626"/>
      <c r="AH6" s="626"/>
      <c r="AI6" s="626"/>
      <c r="AJ6" s="110"/>
      <c r="AK6" s="623" t="s">
        <v>197</v>
      </c>
      <c r="AL6" s="526"/>
      <c r="AM6" s="526"/>
      <c r="AN6" s="527"/>
      <c r="AO6" s="625" t="str">
        <f>IF(基本情報!O6="","",基本情報!O6)</f>
        <v/>
      </c>
      <c r="AP6" s="527"/>
      <c r="AQ6" s="421">
        <f>COUNTIF(K8:AH8,"*SY*")</f>
        <v>0</v>
      </c>
      <c r="BB6" s="333" t="s">
        <v>386</v>
      </c>
      <c r="BC6" s="333" t="s">
        <v>806</v>
      </c>
      <c r="BD6" s="333" t="s">
        <v>807</v>
      </c>
      <c r="BE6" s="333" t="s">
        <v>387</v>
      </c>
      <c r="BF6" s="333" t="s">
        <v>388</v>
      </c>
      <c r="BG6" s="333" t="s">
        <v>505</v>
      </c>
    </row>
    <row r="7" spans="2:137" ht="4.5" customHeight="1" x14ac:dyDescent="0.15">
      <c r="B7" s="26"/>
      <c r="C7" s="26"/>
      <c r="D7" s="26"/>
      <c r="E7" s="26"/>
      <c r="F7" s="111"/>
      <c r="G7" s="111"/>
      <c r="H7" s="111"/>
      <c r="I7" s="111"/>
      <c r="J7" s="111"/>
      <c r="K7" s="394" t="str">
        <f>IF(OR(COUNTIF(K14:K31,"X")&gt;0,K66="X"),$BB$8,
IF(OR(K40="XX",K43="XX",AND(K36="O",K12&lt;&gt;"",K14&lt;&gt;"",K15&lt;&gt;"")=TRUE),$BC$8,
IF(AND(K36&lt;&gt;"",OR(K47&lt;&gt;"",K49&lt;&gt;"",K51&lt;&gt;"",K55&lt;&gt;"",K57&lt;&gt;"",K59&lt;&gt;"",K64&lt;&gt;"",K67&lt;&gt;"")),$BE$8,
IF(AND(K36&lt;&gt;"",K12&lt;&gt;""),"SY"&amp;K12&amp;"0M-26-1A"&amp;K122,
IF(K126&lt;&gt;"",K126,
IF(OR(K12="",K14="",K111="",K17=""),"",
IF(バルブ!$R$13="",$BD$8,
CONCATENATE(K106,K107,K108,K109,K110,K111,K112,K113,K114,K115,K116,K117,K118,K119,K120,K121,K122,K123))))))))</f>
        <v/>
      </c>
      <c r="L7" s="394" t="str">
        <f>IF(OR(COUNTIF(L14:L31,"X")&gt;0,L66="X"),$BB$8,
IF(OR(L40="XX",L43="XX",AND(L36="O",L12&lt;&gt;"",L14&lt;&gt;"",L15&lt;&gt;"")=TRUE),$BC$8,
IF(AND(L36&lt;&gt;"",OR(L47&lt;&gt;"",L49&lt;&gt;"",L51&lt;&gt;"",L55&lt;&gt;"",L57&lt;&gt;"",L59&lt;&gt;"",L64&lt;&gt;"",L67&lt;&gt;"")),$BE$8,
IF(AND(L36&lt;&gt;"",L12&lt;&gt;""),"SY"&amp;L12&amp;"0M-26-1A"&amp;L122,
IF(L126&lt;&gt;"",L126,
IF(OR(L12="",L14="",L111="",L17=""),"",
IF(バルブ!$R$13="",$BD$8,
CONCATENATE(L106,L107,L108,L109,L110,L111,L112,L113,L114,L115,L116,L117,L118,L119,L120,L121,L122,L123))))))))</f>
        <v/>
      </c>
      <c r="M7" s="394" t="str">
        <f>IF(OR(COUNTIF(M14:M31,"X")&gt;0,M66="X"),$BB$8,
IF(OR(M40="XX",M43="XX",AND(M36="O",M12&lt;&gt;"",M14&lt;&gt;"",M15&lt;&gt;"")=TRUE),$BC$8,
IF(AND(M36&lt;&gt;"",OR(M47&lt;&gt;"",M49&lt;&gt;"",M51&lt;&gt;"",M55&lt;&gt;"",M57&lt;&gt;"",M59&lt;&gt;"",M64&lt;&gt;"",M67&lt;&gt;"")),$BE$8,
IF(AND(M36&lt;&gt;"",M12&lt;&gt;""),"SY"&amp;M12&amp;"0M-26-1A"&amp;M122,
IF(M126&lt;&gt;"",M126,
IF(OR(M12="",M14="",M111="",M17=""),"",
IF(バルブ!$R$13="",$BD$8,
CONCATENATE(M106,M107,M108,M109,M110,M111,M112,M113,M114,M115,M116,M117,M118,M119,M120,M121,M122,M123))))))))</f>
        <v/>
      </c>
      <c r="N7" s="394" t="str">
        <f>IF(OR(COUNTIF(N14:N31,"X")&gt;0,N66="X"),$BB$8,
IF(OR(N40="XX",N43="XX",AND(N36="O",N12&lt;&gt;"",N14&lt;&gt;"",N15&lt;&gt;"")=TRUE),$BC$8,
IF(AND(N36&lt;&gt;"",OR(N47&lt;&gt;"",N49&lt;&gt;"",N51&lt;&gt;"",N55&lt;&gt;"",N57&lt;&gt;"",N59&lt;&gt;"",N64&lt;&gt;"",N67&lt;&gt;"")),$BE$8,
IF(AND(N36&lt;&gt;"",N12&lt;&gt;""),"SY"&amp;N12&amp;"0M-26-1A"&amp;N122,
IF(N126&lt;&gt;"",N126,
IF(OR(N12="",N14="",N111="",N17=""),"",
IF(バルブ!$R$13="",$BD$8,
CONCATENATE(N106,N107,N108,N109,N110,N111,N112,N113,N114,N115,N116,N117,N118,N119,N120,N121,N122,N123))))))))</f>
        <v/>
      </c>
      <c r="O7" s="394" t="str">
        <f>IF(OR(COUNTIF(O14:O31,"X")&gt;0,O66="X"),$BB$8,
IF(OR(O40="XX",O43="XX",AND(O36="O",O12&lt;&gt;"",O14&lt;&gt;"",O15&lt;&gt;"")=TRUE),$BC$8,
IF(AND(O36&lt;&gt;"",OR(O47&lt;&gt;"",O49&lt;&gt;"",O51&lt;&gt;"",O55&lt;&gt;"",O57&lt;&gt;"",O59&lt;&gt;"",O64&lt;&gt;"",O67&lt;&gt;"")),$BE$8,
IF(AND(O36&lt;&gt;"",O12&lt;&gt;""),"SY"&amp;O12&amp;"0M-26-1A"&amp;O122,
IF(O126&lt;&gt;"",O126,
IF(OR(O12="",O14="",O111="",O17=""),"",
IF(バルブ!$R$13="",$BD$8,
CONCATENATE(O106,O107,O108,O109,O110,O111,O112,O113,O114,O115,O116,O117,O118,O119,O120,O121,O122,O123))))))))</f>
        <v/>
      </c>
      <c r="P7" s="394" t="str">
        <f>IF(OR(COUNTIF(P14:P31,"X")&gt;0,P66="X"),$BB$8,
IF(OR(P40="XX",P43="XX",AND(P36="O",P12&lt;&gt;"",P14&lt;&gt;"",P15&lt;&gt;"")=TRUE),$BC$8,
IF(AND(P36&lt;&gt;"",OR(P47&lt;&gt;"",P49&lt;&gt;"",P51&lt;&gt;"",P55&lt;&gt;"",P57&lt;&gt;"",P59&lt;&gt;"",P64&lt;&gt;"",P67&lt;&gt;"")),$BE$8,
IF(AND(P36&lt;&gt;"",P12&lt;&gt;""),"SY"&amp;P12&amp;"0M-26-1A"&amp;P122,
IF(P126&lt;&gt;"",P126,
IF(OR(P12="",P14="",P111="",P17=""),"",
IF(バルブ!$R$13="",$BD$8,
CONCATENATE(P106,P107,P108,P109,P110,P111,P112,P113,P114,P115,P116,P117,P118,P119,P120,P121,P122,P123))))))))</f>
        <v/>
      </c>
      <c r="Q7" s="394" t="str">
        <f>IF(OR(COUNTIF(Q14:Q31,"X")&gt;0,Q66="X"),$BB$8,
IF(OR(Q40="XX",Q43="XX",AND(Q36="O",Q12&lt;&gt;"",Q14&lt;&gt;"",Q15&lt;&gt;"")=TRUE),$BC$8,
IF(AND(Q36&lt;&gt;"",OR(Q47&lt;&gt;"",Q49&lt;&gt;"",Q51&lt;&gt;"",Q55&lt;&gt;"",Q57&lt;&gt;"",Q59&lt;&gt;"",Q64&lt;&gt;"",Q67&lt;&gt;"")),$BE$8,
IF(AND(Q36&lt;&gt;"",Q12&lt;&gt;""),"SY"&amp;Q12&amp;"0M-26-1A"&amp;Q122,
IF(Q126&lt;&gt;"",Q126,
IF(OR(Q12="",Q14="",Q111="",Q17=""),"",
IF(バルブ!$R$13="",$BD$8,
CONCATENATE(Q106,Q107,Q108,Q109,Q110,Q111,Q112,Q113,Q114,Q115,Q116,Q117,Q118,Q119,Q120,Q121,Q122,Q123))))))))</f>
        <v/>
      </c>
      <c r="R7" s="394" t="str">
        <f>IF(OR(COUNTIF(R14:R31,"X")&gt;0,R66="X"),$BB$8,
IF(OR(R40="XX",R43="XX",AND(R36="O",R12&lt;&gt;"",R14&lt;&gt;"",R15&lt;&gt;"")=TRUE),$BC$8,
IF(AND(R36&lt;&gt;"",OR(R47&lt;&gt;"",R49&lt;&gt;"",R51&lt;&gt;"",R55&lt;&gt;"",R57&lt;&gt;"",R59&lt;&gt;"",R64&lt;&gt;"",R67&lt;&gt;"")),$BE$8,
IF(AND(R36&lt;&gt;"",R12&lt;&gt;""),"SY"&amp;R12&amp;"0M-26-1A"&amp;R122,
IF(R126&lt;&gt;"",R126,
IF(OR(R12="",R14="",R111="",R17=""),"",
IF(バルブ!$R$13="",$BD$8,
CONCATENATE(R106,R107,R108,R109,R110,R111,R112,R113,R114,R115,R116,R117,R118,R119,R120,R121,R122,R123))))))))</f>
        <v/>
      </c>
      <c r="S7" s="394" t="str">
        <f>IF(OR(COUNTIF(S14:S31,"X")&gt;0,S66="X"),$BB$8,
IF(OR(S40="XX",S43="XX",AND(S36="O",S12&lt;&gt;"",S14&lt;&gt;"",S15&lt;&gt;"")=TRUE),$BC$8,
IF(AND(S36&lt;&gt;"",OR(S47&lt;&gt;"",S49&lt;&gt;"",S51&lt;&gt;"",S55&lt;&gt;"",S57&lt;&gt;"",S59&lt;&gt;"",S64&lt;&gt;"",S67&lt;&gt;"")),$BE$8,
IF(AND(S36&lt;&gt;"",S12&lt;&gt;""),"SY"&amp;S12&amp;"0M-26-1A"&amp;S122,
IF(S126&lt;&gt;"",S126,
IF(OR(S12="",S14="",S111="",S17=""),"",
IF(バルブ!$R$13="",$BD$8,
CONCATENATE(S106,S107,S108,S109,S110,S111,S112,S113,S114,S115,S116,S117,S118,S119,S120,S121,S122,S123))))))))</f>
        <v/>
      </c>
      <c r="T7" s="394" t="str">
        <f>IF(OR(COUNTIF(T14:T31,"X")&gt;0,T66="X"),$BB$8,
IF(OR(T40="XX",T43="XX",AND(T36="O",T12&lt;&gt;"",T14&lt;&gt;"",T15&lt;&gt;"")=TRUE),$BC$8,
IF(AND(T36&lt;&gt;"",OR(T47&lt;&gt;"",T49&lt;&gt;"",T51&lt;&gt;"",T55&lt;&gt;"",T57&lt;&gt;"",T59&lt;&gt;"",T64&lt;&gt;"",T67&lt;&gt;"")),$BE$8,
IF(AND(T36&lt;&gt;"",T12&lt;&gt;""),"SY"&amp;T12&amp;"0M-26-1A"&amp;T122,
IF(T126&lt;&gt;"",T126,
IF(OR(T12="",T14="",T111="",T17=""),"",
IF(バルブ!$R$13="",$BD$8,
CONCATENATE(T106,T107,T108,T109,T110,T111,T112,T113,T114,T115,T116,T117,T118,T119,T120,T121,T122,T123))))))))</f>
        <v/>
      </c>
      <c r="U7" s="394" t="str">
        <f>IF(OR(COUNTIF(U14:U31,"X")&gt;0,U66="X"),$BB$8,
IF(OR(U40="XX",U43="XX",AND(U36="O",U12&lt;&gt;"",U14&lt;&gt;"",U15&lt;&gt;"")=TRUE),$BC$8,
IF(AND(U36&lt;&gt;"",OR(U47&lt;&gt;"",U49&lt;&gt;"",U51&lt;&gt;"",U55&lt;&gt;"",U57&lt;&gt;"",U59&lt;&gt;"",U64&lt;&gt;"",U67&lt;&gt;"")),$BE$8,
IF(AND(U36&lt;&gt;"",U12&lt;&gt;""),"SY"&amp;U12&amp;"0M-26-1A"&amp;U122,
IF(U126&lt;&gt;"",U126,
IF(OR(U12="",U14="",U111="",U17=""),"",
IF(バルブ!$R$13="",$BD$8,
CONCATENATE(U106,U107,U108,U109,U110,U111,U112,U113,U114,U115,U116,U117,U118,U119,U120,U121,U122,U123))))))))</f>
        <v/>
      </c>
      <c r="V7" s="394" t="str">
        <f>IF(OR(COUNTIF(V14:V31,"X")&gt;0,V66="X"),$BB$8,
IF(OR(V40="XX",V43="XX",AND(V36="O",V12&lt;&gt;"",V14&lt;&gt;"",V15&lt;&gt;"")=TRUE),$BC$8,
IF(AND(V36&lt;&gt;"",OR(V47&lt;&gt;"",V49&lt;&gt;"",V51&lt;&gt;"",V55&lt;&gt;"",V57&lt;&gt;"",V59&lt;&gt;"",V64&lt;&gt;"",V67&lt;&gt;"")),$BE$8,
IF(AND(V36&lt;&gt;"",V12&lt;&gt;""),"SY"&amp;V12&amp;"0M-26-1A"&amp;V122,
IF(V126&lt;&gt;"",V126,
IF(OR(V12="",V14="",V111="",V17=""),"",
IF(バルブ!$R$13="",$BD$8,
CONCATENATE(V106,V107,V108,V109,V110,V111,V112,V113,V114,V115,V116,V117,V118,V119,V120,V121,V122,V123))))))))</f>
        <v/>
      </c>
      <c r="W7" s="394" t="str">
        <f>IF(OR(COUNTIF(W14:W31,"X")&gt;0,W66="X"),$BB$8,
IF(OR(W40="XX",W43="XX",AND(W36="O",W12&lt;&gt;"",W14&lt;&gt;"",W15&lt;&gt;"")=TRUE),$BC$8,
IF(AND(W36&lt;&gt;"",OR(W47&lt;&gt;"",W49&lt;&gt;"",W51&lt;&gt;"",W55&lt;&gt;"",W57&lt;&gt;"",W59&lt;&gt;"",W64&lt;&gt;"",W67&lt;&gt;"")),$BE$8,
IF(AND(W36&lt;&gt;"",W12&lt;&gt;""),"SY"&amp;W12&amp;"0M-26-1A"&amp;W122,
IF(W126&lt;&gt;"",W126,
IF(OR(W12="",W14="",W111="",W17=""),"",
IF(バルブ!$R$13="",$BD$8,
CONCATENATE(W106,W107,W108,W109,W110,W111,W112,W113,W114,W115,W116,W117,W118,W119,W120,W121,W122,W123))))))))</f>
        <v/>
      </c>
      <c r="X7" s="394" t="str">
        <f>IF(OR(COUNTIF(X14:X31,"X")&gt;0,X66="X"),$BB$8,
IF(OR(X40="XX",X43="XX",AND(X36="O",X12&lt;&gt;"",X14&lt;&gt;"",X15&lt;&gt;"")=TRUE),$BC$8,
IF(AND(X36&lt;&gt;"",OR(X47&lt;&gt;"",X49&lt;&gt;"",X51&lt;&gt;"",X55&lt;&gt;"",X57&lt;&gt;"",X59&lt;&gt;"",X64&lt;&gt;"",X67&lt;&gt;"")),$BE$8,
IF(AND(X36&lt;&gt;"",X12&lt;&gt;""),"SY"&amp;X12&amp;"0M-26-1A"&amp;X122,
IF(X126&lt;&gt;"",X126,
IF(OR(X12="",X14="",X111="",X17=""),"",
IF(バルブ!$R$13="",$BD$8,
CONCATENATE(X106,X107,X108,X109,X110,X111,X112,X113,X114,X115,X116,X117,X118,X119,X120,X121,X122,X123))))))))</f>
        <v/>
      </c>
      <c r="Y7" s="394" t="str">
        <f>IF(OR(COUNTIF(Y14:Y31,"X")&gt;0,Y66="X"),$BB$8,
IF(OR(Y40="XX",Y43="XX",AND(Y36="O",Y12&lt;&gt;"",Y14&lt;&gt;"",Y15&lt;&gt;"")=TRUE),$BC$8,
IF(AND(Y36&lt;&gt;"",OR(Y47&lt;&gt;"",Y49&lt;&gt;"",Y51&lt;&gt;"",Y55&lt;&gt;"",Y57&lt;&gt;"",Y59&lt;&gt;"",Y64&lt;&gt;"",Y67&lt;&gt;"")),$BE$8,
IF(AND(Y36&lt;&gt;"",Y12&lt;&gt;""),"SY"&amp;Y12&amp;"0M-26-1A"&amp;Y122,
IF(Y126&lt;&gt;"",Y126,
IF(OR(Y12="",Y14="",Y111="",Y17=""),"",
IF(バルブ!$R$13="",$BD$8,
CONCATENATE(Y106,Y107,Y108,Y109,Y110,Y111,Y112,Y113,Y114,Y115,Y116,Y117,Y118,Y119,Y120,Y121,Y122,Y123))))))))</f>
        <v/>
      </c>
      <c r="Z7" s="394" t="str">
        <f>IF(OR(COUNTIF(Z14:Z31,"X")&gt;0,Z66="X"),$BB$8,
IF(OR(Z40="XX",Z43="XX",AND(Z36="O",Z12&lt;&gt;"",Z14&lt;&gt;"",Z15&lt;&gt;"")=TRUE),$BC$8,
IF(AND(Z36&lt;&gt;"",OR(Z47&lt;&gt;"",Z49&lt;&gt;"",Z51&lt;&gt;"",Z55&lt;&gt;"",Z57&lt;&gt;"",Z59&lt;&gt;"",Z64&lt;&gt;"",Z67&lt;&gt;"")),$BE$8,
IF(AND(Z36&lt;&gt;"",Z12&lt;&gt;""),"SY"&amp;Z12&amp;"0M-26-1A"&amp;Z122,
IF(Z126&lt;&gt;"",Z126,
IF(OR(Z12="",Z14="",Z111="",Z17=""),"",
IF(バルブ!$R$13="",$BD$8,
CONCATENATE(Z106,Z107,Z108,Z109,Z110,Z111,Z112,Z113,Z114,Z115,Z116,Z117,Z118,Z119,Z120,Z121,Z122,Z123))))))))</f>
        <v/>
      </c>
      <c r="AA7" s="394" t="str">
        <f>IF(OR(COUNTIF(AA14:AA31,"X")&gt;0,AA66="X"),$BB$8,
IF(OR(AA40="XX",AA43="XX",AND(AA36="O",AA12&lt;&gt;"",AA14&lt;&gt;"",AA15&lt;&gt;"")=TRUE),$BC$8,
IF(AND(AA36&lt;&gt;"",OR(AA47&lt;&gt;"",AA49&lt;&gt;"",AA51&lt;&gt;"",AA55&lt;&gt;"",AA57&lt;&gt;"",AA59&lt;&gt;"",AA64&lt;&gt;"",AA67&lt;&gt;"")),$BE$8,
IF(AND(AA36&lt;&gt;"",AA12&lt;&gt;""),"SY"&amp;AA12&amp;"0M-26-1A"&amp;AA122,
IF(AA126&lt;&gt;"",AA126,
IF(OR(AA12="",AA14="",AA111="",AA17=""),"",
IF(バルブ!$R$13="",$BD$8,
CONCATENATE(AA106,AA107,AA108,AA109,AA110,AA111,AA112,AA113,AA114,AA115,AA116,AA117,AA118,AA119,AA120,AA121,AA122,AA123))))))))</f>
        <v/>
      </c>
      <c r="AB7" s="394" t="str">
        <f>IF(OR(COUNTIF(AB14:AB31,"X")&gt;0,AB66="X"),$BB$8,
IF(OR(AB40="XX",AB43="XX",AND(AB36="O",AB12&lt;&gt;"",AB14&lt;&gt;"",AB15&lt;&gt;"")=TRUE),$BC$8,
IF(AND(AB36&lt;&gt;"",OR(AB47&lt;&gt;"",AB49&lt;&gt;"",AB51&lt;&gt;"",AB55&lt;&gt;"",AB57&lt;&gt;"",AB59&lt;&gt;"",AB64&lt;&gt;"",AB67&lt;&gt;"")),$BE$8,
IF(AND(AB36&lt;&gt;"",AB12&lt;&gt;""),"SY"&amp;AB12&amp;"0M-26-1A"&amp;AB122,
IF(AB126&lt;&gt;"",AB126,
IF(OR(AB12="",AB14="",AB111="",AB17=""),"",
IF(バルブ!$R$13="",$BD$8,
CONCATENATE(AB106,AB107,AB108,AB109,AB110,AB111,AB112,AB113,AB114,AB115,AB116,AB117,AB118,AB119,AB120,AB121,AB122,AB123))))))))</f>
        <v/>
      </c>
      <c r="AC7" s="394" t="str">
        <f>IF(OR(COUNTIF(AC14:AC31,"X")&gt;0,AC66="X"),$BB$8,
IF(OR(AC40="XX",AC43="XX",AND(AC36="O",AC12&lt;&gt;"",AC14&lt;&gt;"",AC15&lt;&gt;"")=TRUE),$BC$8,
IF(AND(AC36&lt;&gt;"",OR(AC47&lt;&gt;"",AC49&lt;&gt;"",AC51&lt;&gt;"",AC55&lt;&gt;"",AC57&lt;&gt;"",AC59&lt;&gt;"",AC64&lt;&gt;"",AC67&lt;&gt;"")),$BE$8,
IF(AND(AC36&lt;&gt;"",AC12&lt;&gt;""),"SY"&amp;AC12&amp;"0M-26-1A"&amp;AC122,
IF(AC126&lt;&gt;"",AC126,
IF(OR(AC12="",AC14="",AC111="",AC17=""),"",
IF(バルブ!$R$13="",$BD$8,
CONCATENATE(AC106,AC107,AC108,AC109,AC110,AC111,AC112,AC113,AC114,AC115,AC116,AC117,AC118,AC119,AC120,AC121,AC122,AC123))))))))</f>
        <v/>
      </c>
      <c r="AD7" s="394" t="str">
        <f>IF(OR(COUNTIF(AD14:AD31,"X")&gt;0,AD66="X"),$BB$8,
IF(OR(AD40="XX",AD43="XX",AND(AD36="O",AD12&lt;&gt;"",AD14&lt;&gt;"",AD15&lt;&gt;"")=TRUE),$BC$8,
IF(AND(AD36&lt;&gt;"",OR(AD47&lt;&gt;"",AD49&lt;&gt;"",AD51&lt;&gt;"",AD55&lt;&gt;"",AD57&lt;&gt;"",AD59&lt;&gt;"",AD64&lt;&gt;"",AD67&lt;&gt;"")),$BE$8,
IF(AND(AD36&lt;&gt;"",AD12&lt;&gt;""),"SY"&amp;AD12&amp;"0M-26-1A"&amp;AD122,
IF(AD126&lt;&gt;"",AD126,
IF(OR(AD12="",AD14="",AD111="",AD17=""),"",
IF(バルブ!$R$13="",$BD$8,
CONCATENATE(AD106,AD107,AD108,AD109,AD110,AD111,AD112,AD113,AD114,AD115,AD116,AD117,AD118,AD119,AD120,AD121,AD122,AD123))))))))</f>
        <v/>
      </c>
      <c r="AE7" s="394" t="str">
        <f>IF(OR(COUNTIF(AE14:AE31,"X")&gt;0,AE66="X"),$BB$8,
IF(OR(AE40="XX",AE43="XX",AND(AE36="O",AE12&lt;&gt;"",AE14&lt;&gt;"",AE15&lt;&gt;"")=TRUE),$BC$8,
IF(AND(AE36&lt;&gt;"",OR(AE47&lt;&gt;"",AE49&lt;&gt;"",AE51&lt;&gt;"",AE55&lt;&gt;"",AE57&lt;&gt;"",AE59&lt;&gt;"",AE64&lt;&gt;"",AE67&lt;&gt;"")),$BE$8,
IF(AND(AE36&lt;&gt;"",AE12&lt;&gt;""),"SY"&amp;AE12&amp;"0M-26-1A"&amp;AE122,
IF(AE126&lt;&gt;"",AE126,
IF(OR(AE12="",AE14="",AE111="",AE17=""),"",
IF(バルブ!$R$13="",$BD$8,
CONCATENATE(AE106,AE107,AE108,AE109,AE110,AE111,AE112,AE113,AE114,AE115,AE116,AE117,AE118,AE119,AE120,AE121,AE122,AE123))))))))</f>
        <v/>
      </c>
      <c r="AF7" s="394" t="str">
        <f>IF(OR(COUNTIF(AF14:AF31,"X")&gt;0,AF66="X"),$BB$8,
IF(OR(AF40="XX",AF43="XX",AND(AF36="O",AF12&lt;&gt;"",AF14&lt;&gt;"",AF15&lt;&gt;"")=TRUE),$BC$8,
IF(AND(AF36&lt;&gt;"",OR(AF47&lt;&gt;"",AF49&lt;&gt;"",AF51&lt;&gt;"",AF55&lt;&gt;"",AF57&lt;&gt;"",AF59&lt;&gt;"",AF64&lt;&gt;"",AF67&lt;&gt;"")),$BE$8,
IF(AND(AF36&lt;&gt;"",AF12&lt;&gt;""),"SY"&amp;AF12&amp;"0M-26-1A"&amp;AF122,
IF(AF126&lt;&gt;"",AF126,
IF(OR(AF12="",AF14="",AF111="",AF17=""),"",
IF(バルブ!$R$13="",$BD$8,
CONCATENATE(AF106,AF107,AF108,AF109,AF110,AF111,AF112,AF113,AF114,AF115,AF116,AF117,AF118,AF119,AF120,AF121,AF122,AF123))))))))</f>
        <v/>
      </c>
      <c r="AG7" s="394" t="str">
        <f>IF(OR(COUNTIF(AG14:AG31,"X")&gt;0,AG66="X"),$BB$8,
IF(OR(AG40="XX",AG43="XX",AND(AG36="O",AG12&lt;&gt;"",AG14&lt;&gt;"",AG15&lt;&gt;"")=TRUE),$BC$8,
IF(AND(AG36&lt;&gt;"",OR(AG47&lt;&gt;"",AG49&lt;&gt;"",AG51&lt;&gt;"",AG55&lt;&gt;"",AG57&lt;&gt;"",AG59&lt;&gt;"",AG64&lt;&gt;"",AG67&lt;&gt;"")),$BE$8,
IF(AND(AG36&lt;&gt;"",AG12&lt;&gt;""),"SY"&amp;AG12&amp;"0M-26-1A"&amp;AG122,
IF(AG126&lt;&gt;"",AG126,
IF(OR(AG12="",AG14="",AG111="",AG17=""),"",
IF(バルブ!$R$13="",$BD$8,
CONCATENATE(AG106,AG107,AG108,AG109,AG110,AG111,AG112,AG113,AG114,AG115,AG116,AG117,AG118,AG119,AG120,AG121,AG122,AG123))))))))</f>
        <v/>
      </c>
      <c r="AH7" s="394" t="str">
        <f>IF(OR(COUNTIF(AH14:AH31,"X")&gt;0,AH66="X"),$BB$8,
IF(OR(AH40="XX",AH43="XX",AND(AH36="O",AH12&lt;&gt;"",AH14&lt;&gt;"",AH15&lt;&gt;"")=TRUE),$BC$8,
IF(AND(AH36&lt;&gt;"",OR(AH47&lt;&gt;"",AH49&lt;&gt;"",AH51&lt;&gt;"",AH55&lt;&gt;"",AH57&lt;&gt;"",AH59&lt;&gt;"",AH64&lt;&gt;"",AH67&lt;&gt;"")),$BE$8,
IF(AND(AH36&lt;&gt;"",AH12&lt;&gt;""),"SY"&amp;AH12&amp;"0M-26-1A"&amp;AH122,
IF(AH126&lt;&gt;"",AH126,
IF(OR(AH12="",AH14="",AH111="",AH17=""),"",
IF(バルブ!$R$13="",$BD$8,
CONCATENATE(AH106,AH107,AH108,AH109,AH110,AH111,AH112,AH113,AH114,AH115,AH116,AH117,AH118,AH119,AH120,AH121,AH122,AH123))))))))</f>
        <v/>
      </c>
      <c r="AI7" s="112"/>
      <c r="AJ7" s="112"/>
      <c r="AK7" s="112"/>
      <c r="AL7" s="112"/>
      <c r="AM7" s="112"/>
      <c r="AN7" s="112"/>
      <c r="AO7" s="112"/>
    </row>
    <row r="8" spans="2:137" ht="120" customHeight="1" x14ac:dyDescent="0.15">
      <c r="B8" s="641" t="str">
        <f>基本情報!C8&amp;"："&amp;基本情報!E8&amp;CHAR(10)&amp;基本情報!K8&amp;"："&amp;基本情報!M8&amp;CHAR(10)&amp;基本情報!S8&amp;"："&amp;基本情報!U8</f>
        <v>装置名：
図番：
工番・作番：</v>
      </c>
      <c r="C8" s="592"/>
      <c r="D8" s="592"/>
      <c r="E8" s="592"/>
      <c r="F8" s="592"/>
      <c r="G8" s="592"/>
      <c r="H8" s="592"/>
      <c r="I8" s="593"/>
      <c r="J8" s="113"/>
      <c r="K8" s="114" t="str">
        <f>IF(AND(K66="X",$AK$1=$BD$1,$AC$1=$BB$1,$Y$1=$BF$1),K106&amp;K107&amp;K108&amp;K109&amp;K110&amp;K111&amp;K112&amp;K113&amp;K114&amp;K115&amp;K116&amp;K117&amp;K118&amp;K119&amp;K120&amp;K121&amp;K130&amp;K123,IF(AND(K66="X",$AK$1=$BD$1,$AC$1=$BB$1,$Y$1=$BG$1),K106&amp;K107&amp;K108&amp;K109&amp;K110&amp;K111&amp;K112&amp;K113&amp;K114&amp;K115&amp;K116&amp;K117&amp;K118&amp;K119&amp;K120&amp;K121&amp;K123,K7))</f>
        <v/>
      </c>
      <c r="L8" s="114" t="str">
        <f t="shared" ref="L8:AH8" si="0">IF(AND(L66="X",$AK$1=$BD$1,$AC$1=$BB$1,$Y$1=$BF$1),L106&amp;L107&amp;L108&amp;L109&amp;L110&amp;L111&amp;L112&amp;L113&amp;L114&amp;L115&amp;L116&amp;L117&amp;L118&amp;L119&amp;L120&amp;L121&amp;L130&amp;L123,IF(AND(L66="X",$AK$1=$BD$1,$AC$1=$BB$1,$Y$1=$BG$1),L106&amp;L107&amp;L108&amp;L109&amp;L110&amp;L111&amp;L112&amp;L113&amp;L114&amp;L115&amp;L116&amp;L117&amp;L118&amp;L119&amp;L120&amp;L121&amp;L123,L7))</f>
        <v/>
      </c>
      <c r="M8" s="114" t="str">
        <f t="shared" si="0"/>
        <v/>
      </c>
      <c r="N8" s="114" t="str">
        <f t="shared" si="0"/>
        <v/>
      </c>
      <c r="O8" s="114" t="str">
        <f t="shared" si="0"/>
        <v/>
      </c>
      <c r="P8" s="114" t="str">
        <f t="shared" si="0"/>
        <v/>
      </c>
      <c r="Q8" s="114" t="str">
        <f t="shared" si="0"/>
        <v/>
      </c>
      <c r="R8" s="114" t="str">
        <f t="shared" si="0"/>
        <v/>
      </c>
      <c r="S8" s="114" t="str">
        <f t="shared" si="0"/>
        <v/>
      </c>
      <c r="T8" s="114" t="str">
        <f t="shared" si="0"/>
        <v/>
      </c>
      <c r="U8" s="114" t="str">
        <f t="shared" si="0"/>
        <v/>
      </c>
      <c r="V8" s="114" t="str">
        <f t="shared" si="0"/>
        <v/>
      </c>
      <c r="W8" s="114" t="str">
        <f t="shared" si="0"/>
        <v/>
      </c>
      <c r="X8" s="114" t="str">
        <f t="shared" si="0"/>
        <v/>
      </c>
      <c r="Y8" s="114" t="str">
        <f t="shared" si="0"/>
        <v/>
      </c>
      <c r="Z8" s="114" t="str">
        <f t="shared" si="0"/>
        <v/>
      </c>
      <c r="AA8" s="399" t="str">
        <f t="shared" si="0"/>
        <v/>
      </c>
      <c r="AB8" s="399" t="str">
        <f t="shared" si="0"/>
        <v/>
      </c>
      <c r="AC8" s="399" t="str">
        <f t="shared" si="0"/>
        <v/>
      </c>
      <c r="AD8" s="399" t="str">
        <f t="shared" si="0"/>
        <v/>
      </c>
      <c r="AE8" s="399" t="str">
        <f t="shared" si="0"/>
        <v/>
      </c>
      <c r="AF8" s="399" t="str">
        <f t="shared" si="0"/>
        <v/>
      </c>
      <c r="AG8" s="399" t="str">
        <f t="shared" si="0"/>
        <v/>
      </c>
      <c r="AH8" s="399" t="str">
        <f t="shared" si="0"/>
        <v/>
      </c>
      <c r="AI8" s="115"/>
      <c r="AJ8" s="631" t="str">
        <f>IF(AND(COUNTA(K12:AH12)&gt;0,COUNTIF(K12:AH12,5)=0,ベース!S55&lt;&gt;""),$BH$8,IF(AND(COUNTA(K12:AH12)&gt;0,COUNTIF(K12:AH12,3)=0),$BI$8,IF(AND(COUNTA(K78:AH78)&gt;0,ベース!R55&lt;&gt;"CM"),"",IF(AND(ベース!R52&lt;&gt;"CM",ベース!R52&lt;&gt;"LM",COUNTA(K81:AH81)&gt;0),$BF$8,IF(AJ85&lt;&gt;"",$BF$8,"")))))</f>
        <v/>
      </c>
      <c r="AK8" s="592"/>
      <c r="AL8" s="592"/>
      <c r="AM8" s="592"/>
      <c r="AN8" s="592"/>
      <c r="AO8" s="632"/>
      <c r="AP8" s="172"/>
      <c r="BB8" s="333" t="s">
        <v>389</v>
      </c>
      <c r="BC8" s="333" t="s">
        <v>856</v>
      </c>
      <c r="BD8" s="333" t="s">
        <v>390</v>
      </c>
      <c r="BE8" s="333" t="s">
        <v>391</v>
      </c>
      <c r="BF8" s="423" t="s">
        <v>478</v>
      </c>
      <c r="BG8" s="12" t="s">
        <v>449</v>
      </c>
      <c r="BH8" s="333" t="s">
        <v>503</v>
      </c>
      <c r="BI8" s="333" t="s">
        <v>504</v>
      </c>
      <c r="DI8" s="107">
        <v>1</v>
      </c>
      <c r="DJ8" s="107">
        <v>2</v>
      </c>
      <c r="DK8" s="107">
        <v>3</v>
      </c>
      <c r="DL8" s="107">
        <v>4</v>
      </c>
      <c r="DM8" s="107">
        <v>5</v>
      </c>
      <c r="DN8" s="107">
        <v>6</v>
      </c>
      <c r="DO8" s="107">
        <v>7</v>
      </c>
      <c r="DP8" s="107">
        <v>8</v>
      </c>
      <c r="DQ8" s="107">
        <v>9</v>
      </c>
      <c r="DR8" s="107">
        <v>10</v>
      </c>
      <c r="DS8" s="107">
        <v>11</v>
      </c>
      <c r="DT8" s="107">
        <v>12</v>
      </c>
      <c r="DU8" s="107">
        <v>13</v>
      </c>
      <c r="DV8" s="107">
        <v>14</v>
      </c>
      <c r="DW8" s="107">
        <v>15</v>
      </c>
      <c r="DX8" s="107">
        <v>16</v>
      </c>
      <c r="DY8" s="107">
        <v>17</v>
      </c>
      <c r="DZ8" s="107">
        <v>18</v>
      </c>
      <c r="EA8" s="107">
        <v>19</v>
      </c>
      <c r="EB8" s="107">
        <v>20</v>
      </c>
      <c r="EC8" s="107">
        <v>21</v>
      </c>
      <c r="ED8" s="107">
        <v>22</v>
      </c>
      <c r="EE8" s="107">
        <v>23</v>
      </c>
      <c r="EF8" s="107">
        <v>24</v>
      </c>
      <c r="EG8" s="107"/>
    </row>
    <row r="9" spans="2:137" ht="12" customHeight="1" x14ac:dyDescent="0.15">
      <c r="B9" s="648" t="s">
        <v>198</v>
      </c>
      <c r="C9" s="629"/>
      <c r="D9" s="629"/>
      <c r="E9" s="629"/>
      <c r="F9" s="629"/>
      <c r="G9" s="651" t="str">
        <f>ベース!R43</f>
        <v/>
      </c>
      <c r="H9" s="661" t="s">
        <v>779</v>
      </c>
      <c r="I9" s="662"/>
      <c r="J9" s="595" t="s">
        <v>780</v>
      </c>
      <c r="K9" s="103" t="str">
        <f t="shared" ref="K9:Z9" si="1">IF($G$9="","",IF($AQ$3=K11,$BB$9,IF($AQ$3&gt;K11,$BC$9,"")))</f>
        <v/>
      </c>
      <c r="L9" s="103" t="str">
        <f t="shared" si="1"/>
        <v/>
      </c>
      <c r="M9" s="103" t="str">
        <f t="shared" si="1"/>
        <v/>
      </c>
      <c r="N9" s="103" t="str">
        <f t="shared" si="1"/>
        <v/>
      </c>
      <c r="O9" s="103" t="str">
        <f t="shared" si="1"/>
        <v/>
      </c>
      <c r="P9" s="103" t="str">
        <f t="shared" si="1"/>
        <v/>
      </c>
      <c r="Q9" s="103" t="str">
        <f t="shared" si="1"/>
        <v/>
      </c>
      <c r="R9" s="103" t="str">
        <f t="shared" si="1"/>
        <v/>
      </c>
      <c r="S9" s="103" t="str">
        <f t="shared" si="1"/>
        <v/>
      </c>
      <c r="T9" s="103" t="str">
        <f t="shared" si="1"/>
        <v/>
      </c>
      <c r="U9" s="103" t="str">
        <f t="shared" si="1"/>
        <v/>
      </c>
      <c r="V9" s="103" t="str">
        <f t="shared" si="1"/>
        <v/>
      </c>
      <c r="W9" s="103" t="str">
        <f t="shared" si="1"/>
        <v/>
      </c>
      <c r="X9" s="103" t="str">
        <f t="shared" si="1"/>
        <v/>
      </c>
      <c r="Y9" s="103" t="str">
        <f t="shared" si="1"/>
        <v/>
      </c>
      <c r="Z9" s="103" t="str">
        <f t="shared" si="1"/>
        <v/>
      </c>
      <c r="AA9" s="339"/>
      <c r="AB9" s="339"/>
      <c r="AC9" s="339"/>
      <c r="AD9" s="339"/>
      <c r="AE9" s="339"/>
      <c r="AF9" s="339"/>
      <c r="AG9" s="339"/>
      <c r="AH9" s="339"/>
      <c r="AI9" s="595" t="s">
        <v>781</v>
      </c>
      <c r="AJ9" s="628"/>
      <c r="AK9" s="629"/>
      <c r="AL9" s="629"/>
      <c r="AM9" s="629"/>
      <c r="AN9" s="629"/>
      <c r="AO9" s="630"/>
      <c r="AP9" s="633" t="s">
        <v>199</v>
      </c>
      <c r="BB9" s="333" t="s">
        <v>392</v>
      </c>
      <c r="BC9" s="333" t="s">
        <v>375</v>
      </c>
      <c r="BQ9" s="421" t="s">
        <v>426</v>
      </c>
    </row>
    <row r="10" spans="2:137" ht="12" customHeight="1" x14ac:dyDescent="0.15">
      <c r="B10" s="649"/>
      <c r="C10" s="581"/>
      <c r="D10" s="581"/>
      <c r="E10" s="581"/>
      <c r="F10" s="581"/>
      <c r="G10" s="581"/>
      <c r="H10" s="581"/>
      <c r="I10" s="586"/>
      <c r="J10" s="596"/>
      <c r="K10" s="116" t="str">
        <f>IF(AND(K9="",COUNTIF(K12:K77,"")&lt;64),"X","")</f>
        <v/>
      </c>
      <c r="L10" s="116" t="str">
        <f t="shared" ref="L10:Q10" si="2">IF(AND(L9="",COUNTIF(L12:L77,"")&lt;66),"X","")</f>
        <v/>
      </c>
      <c r="M10" s="116" t="str">
        <f t="shared" si="2"/>
        <v/>
      </c>
      <c r="N10" s="116" t="str">
        <f t="shared" si="2"/>
        <v/>
      </c>
      <c r="O10" s="116" t="str">
        <f t="shared" si="2"/>
        <v/>
      </c>
      <c r="P10" s="116" t="str">
        <f t="shared" si="2"/>
        <v/>
      </c>
      <c r="Q10" s="116" t="str">
        <f t="shared" si="2"/>
        <v/>
      </c>
      <c r="R10" s="116" t="str">
        <f t="shared" ref="R10:AH10" si="3">IF(AND(R9="",COUNTIF(R12:R77,"")&lt;66),"X","")</f>
        <v/>
      </c>
      <c r="S10" s="116" t="str">
        <f t="shared" si="3"/>
        <v/>
      </c>
      <c r="T10" s="116" t="str">
        <f t="shared" si="3"/>
        <v/>
      </c>
      <c r="U10" s="116" t="str">
        <f t="shared" si="3"/>
        <v/>
      </c>
      <c r="V10" s="116" t="str">
        <f t="shared" si="3"/>
        <v/>
      </c>
      <c r="W10" s="116" t="str">
        <f t="shared" si="3"/>
        <v/>
      </c>
      <c r="X10" s="116" t="str">
        <f t="shared" si="3"/>
        <v/>
      </c>
      <c r="Y10" s="116" t="str">
        <f t="shared" si="3"/>
        <v/>
      </c>
      <c r="Z10" s="116" t="str">
        <f t="shared" si="3"/>
        <v/>
      </c>
      <c r="AA10" s="340" t="str">
        <f t="shared" si="3"/>
        <v/>
      </c>
      <c r="AB10" s="340" t="str">
        <f t="shared" si="3"/>
        <v/>
      </c>
      <c r="AC10" s="340" t="str">
        <f t="shared" si="3"/>
        <v/>
      </c>
      <c r="AD10" s="340" t="str">
        <f t="shared" si="3"/>
        <v/>
      </c>
      <c r="AE10" s="340" t="str">
        <f t="shared" si="3"/>
        <v/>
      </c>
      <c r="AF10" s="340" t="str">
        <f t="shared" si="3"/>
        <v/>
      </c>
      <c r="AG10" s="340" t="str">
        <f t="shared" si="3"/>
        <v/>
      </c>
      <c r="AH10" s="340" t="str">
        <f t="shared" si="3"/>
        <v/>
      </c>
      <c r="AI10" s="596"/>
      <c r="AJ10" s="620" t="str">
        <f>IF(COUNTIF(K10:AH10,"X")&gt;0,$BD$10,"")</f>
        <v/>
      </c>
      <c r="AK10" s="581"/>
      <c r="AL10" s="581"/>
      <c r="AM10" s="581"/>
      <c r="AN10" s="581"/>
      <c r="AO10" s="627"/>
      <c r="AP10" s="634"/>
      <c r="BB10" s="333" t="s">
        <v>369</v>
      </c>
      <c r="BD10" s="333" t="s">
        <v>393</v>
      </c>
      <c r="BQ10" s="421">
        <v>1</v>
      </c>
      <c r="BR10" s="421">
        <v>2</v>
      </c>
      <c r="BS10" s="421">
        <v>3</v>
      </c>
      <c r="BT10" s="421">
        <v>4</v>
      </c>
      <c r="BU10" s="421">
        <v>5</v>
      </c>
      <c r="BV10" s="421" t="s">
        <v>54</v>
      </c>
      <c r="BW10" s="421" t="s">
        <v>56</v>
      </c>
      <c r="BX10" s="421" t="s">
        <v>57</v>
      </c>
    </row>
    <row r="11" spans="2:137" ht="12" customHeight="1" x14ac:dyDescent="0.15">
      <c r="B11" s="650"/>
      <c r="C11" s="562"/>
      <c r="D11" s="562"/>
      <c r="E11" s="562"/>
      <c r="F11" s="562"/>
      <c r="G11" s="562"/>
      <c r="H11" s="562"/>
      <c r="I11" s="563"/>
      <c r="J11" s="597"/>
      <c r="K11" s="173">
        <v>1</v>
      </c>
      <c r="L11" s="174">
        <v>2</v>
      </c>
      <c r="M11" s="174">
        <v>3</v>
      </c>
      <c r="N11" s="174">
        <v>4</v>
      </c>
      <c r="O11" s="174">
        <v>5</v>
      </c>
      <c r="P11" s="174">
        <v>6</v>
      </c>
      <c r="Q11" s="174">
        <v>7</v>
      </c>
      <c r="R11" s="174">
        <v>8</v>
      </c>
      <c r="S11" s="174">
        <v>9</v>
      </c>
      <c r="T11" s="174">
        <v>10</v>
      </c>
      <c r="U11" s="174">
        <v>11</v>
      </c>
      <c r="V11" s="174">
        <v>12</v>
      </c>
      <c r="W11" s="174">
        <v>13</v>
      </c>
      <c r="X11" s="174">
        <v>14</v>
      </c>
      <c r="Y11" s="174">
        <v>15</v>
      </c>
      <c r="Z11" s="174">
        <v>16</v>
      </c>
      <c r="AA11" s="341"/>
      <c r="AB11" s="341"/>
      <c r="AC11" s="341"/>
      <c r="AD11" s="341"/>
      <c r="AE11" s="341"/>
      <c r="AF11" s="341"/>
      <c r="AG11" s="341"/>
      <c r="AH11" s="341"/>
      <c r="AI11" s="597"/>
      <c r="AJ11" s="636"/>
      <c r="AK11" s="562"/>
      <c r="AL11" s="562"/>
      <c r="AM11" s="562"/>
      <c r="AN11" s="562"/>
      <c r="AO11" s="637"/>
      <c r="AP11" s="635"/>
      <c r="BQ11" s="421">
        <v>0</v>
      </c>
      <c r="BR11" s="421">
        <v>1</v>
      </c>
    </row>
    <row r="12" spans="2:137" ht="15" customHeight="1" x14ac:dyDescent="0.15">
      <c r="B12" s="652" t="s">
        <v>782</v>
      </c>
      <c r="C12" s="653"/>
      <c r="D12" s="653"/>
      <c r="E12" s="653"/>
      <c r="F12" s="653"/>
      <c r="G12" s="653"/>
      <c r="H12" s="653"/>
      <c r="I12" s="654"/>
      <c r="J12" s="334"/>
      <c r="K12" s="335"/>
      <c r="L12" s="336"/>
      <c r="M12" s="336"/>
      <c r="N12" s="336"/>
      <c r="O12" s="336"/>
      <c r="P12" s="336"/>
      <c r="Q12" s="336"/>
      <c r="R12" s="336"/>
      <c r="S12" s="336"/>
      <c r="T12" s="336"/>
      <c r="U12" s="336"/>
      <c r="V12" s="336"/>
      <c r="W12" s="336"/>
      <c r="X12" s="336"/>
      <c r="Y12" s="336"/>
      <c r="Z12" s="336"/>
      <c r="AA12" s="347"/>
      <c r="AB12" s="347"/>
      <c r="AC12" s="347"/>
      <c r="AD12" s="347"/>
      <c r="AE12" s="347"/>
      <c r="AF12" s="347"/>
      <c r="AG12" s="347"/>
      <c r="AH12" s="348"/>
      <c r="AI12" s="334"/>
      <c r="AJ12" s="624" t="str">
        <f>IF(COUNTIF(K9:AH9,"*→*")&gt;COUNT(K12:AH12),$BB$12,"")</f>
        <v/>
      </c>
      <c r="AK12" s="523"/>
      <c r="AL12" s="523"/>
      <c r="AM12" s="523"/>
      <c r="AN12" s="523"/>
      <c r="AO12" s="523"/>
      <c r="AP12" s="619"/>
      <c r="BB12" s="333" t="s">
        <v>494</v>
      </c>
      <c r="BQ12" s="421">
        <v>3</v>
      </c>
      <c r="BR12" s="421">
        <v>5</v>
      </c>
    </row>
    <row r="13" spans="2:137" ht="12" customHeight="1" x14ac:dyDescent="0.15">
      <c r="B13" s="655" t="str">
        <f>IF(COUNTIF(K13:AH13,"X")&gt;0,$BB$13,"")</f>
        <v/>
      </c>
      <c r="C13" s="656"/>
      <c r="D13" s="656"/>
      <c r="E13" s="656"/>
      <c r="F13" s="656"/>
      <c r="G13" s="656"/>
      <c r="H13" s="656"/>
      <c r="I13" s="657"/>
      <c r="J13" s="299"/>
      <c r="K13" s="300" t="str">
        <f>IF(AND(K12=3,OR(K38&lt;&gt;"",K41&lt;&gt;"")),"X","")</f>
        <v/>
      </c>
      <c r="L13" s="300" t="str">
        <f t="shared" ref="L13:AH13" si="4">IF(AND(L12=3,OR(L38&lt;&gt;"",L41&lt;&gt;"")),"X","")</f>
        <v/>
      </c>
      <c r="M13" s="300" t="str">
        <f t="shared" si="4"/>
        <v/>
      </c>
      <c r="N13" s="300" t="str">
        <f t="shared" si="4"/>
        <v/>
      </c>
      <c r="O13" s="300" t="str">
        <f t="shared" si="4"/>
        <v/>
      </c>
      <c r="P13" s="300" t="str">
        <f t="shared" si="4"/>
        <v/>
      </c>
      <c r="Q13" s="300" t="str">
        <f t="shared" si="4"/>
        <v/>
      </c>
      <c r="R13" s="300" t="str">
        <f t="shared" si="4"/>
        <v/>
      </c>
      <c r="S13" s="300" t="str">
        <f t="shared" si="4"/>
        <v/>
      </c>
      <c r="T13" s="300" t="str">
        <f t="shared" si="4"/>
        <v/>
      </c>
      <c r="U13" s="300" t="str">
        <f t="shared" si="4"/>
        <v/>
      </c>
      <c r="V13" s="300" t="str">
        <f t="shared" si="4"/>
        <v/>
      </c>
      <c r="W13" s="300" t="str">
        <f t="shared" si="4"/>
        <v/>
      </c>
      <c r="X13" s="300" t="str">
        <f t="shared" si="4"/>
        <v/>
      </c>
      <c r="Y13" s="300" t="str">
        <f t="shared" si="4"/>
        <v/>
      </c>
      <c r="Z13" s="300" t="str">
        <f t="shared" si="4"/>
        <v/>
      </c>
      <c r="AA13" s="342" t="str">
        <f t="shared" si="4"/>
        <v/>
      </c>
      <c r="AB13" s="342" t="str">
        <f t="shared" si="4"/>
        <v/>
      </c>
      <c r="AC13" s="342" t="str">
        <f t="shared" si="4"/>
        <v/>
      </c>
      <c r="AD13" s="342" t="str">
        <f t="shared" si="4"/>
        <v/>
      </c>
      <c r="AE13" s="342" t="str">
        <f t="shared" si="4"/>
        <v/>
      </c>
      <c r="AF13" s="342" t="str">
        <f t="shared" si="4"/>
        <v/>
      </c>
      <c r="AG13" s="342" t="str">
        <f t="shared" si="4"/>
        <v/>
      </c>
      <c r="AH13" s="342" t="str">
        <f t="shared" si="4"/>
        <v/>
      </c>
      <c r="AI13" s="299"/>
      <c r="AJ13" s="301"/>
      <c r="AK13" s="301"/>
      <c r="AL13" s="301"/>
      <c r="AM13" s="301"/>
      <c r="AN13" s="301"/>
      <c r="AO13" s="301"/>
      <c r="AP13" s="302"/>
      <c r="BB13" s="333" t="s">
        <v>783</v>
      </c>
      <c r="DI13" s="237" t="str">
        <f>IF(AND(K12=3,OR(K14=3,K14=4,K14=5)),"-3","")</f>
        <v/>
      </c>
      <c r="DJ13" s="237" t="str">
        <f t="shared" ref="DJ13:EF13" si="5">IF(AND(L12=3,OR(L14=3,L14=4,L14=5)),"-3","")</f>
        <v/>
      </c>
      <c r="DK13" s="237" t="str">
        <f t="shared" si="5"/>
        <v/>
      </c>
      <c r="DL13" s="237" t="str">
        <f t="shared" si="5"/>
        <v/>
      </c>
      <c r="DM13" s="237" t="str">
        <f t="shared" si="5"/>
        <v/>
      </c>
      <c r="DN13" s="237" t="str">
        <f t="shared" si="5"/>
        <v/>
      </c>
      <c r="DO13" s="237" t="str">
        <f t="shared" si="5"/>
        <v/>
      </c>
      <c r="DP13" s="237" t="str">
        <f t="shared" si="5"/>
        <v/>
      </c>
      <c r="DQ13" s="237" t="str">
        <f t="shared" si="5"/>
        <v/>
      </c>
      <c r="DR13" s="237" t="str">
        <f t="shared" si="5"/>
        <v/>
      </c>
      <c r="DS13" s="237" t="str">
        <f t="shared" si="5"/>
        <v/>
      </c>
      <c r="DT13" s="237" t="str">
        <f t="shared" si="5"/>
        <v/>
      </c>
      <c r="DU13" s="237" t="str">
        <f t="shared" si="5"/>
        <v/>
      </c>
      <c r="DV13" s="237" t="str">
        <f t="shared" si="5"/>
        <v/>
      </c>
      <c r="DW13" s="237" t="str">
        <f t="shared" si="5"/>
        <v/>
      </c>
      <c r="DX13" s="237" t="str">
        <f t="shared" si="5"/>
        <v/>
      </c>
      <c r="DY13" s="237" t="str">
        <f t="shared" si="5"/>
        <v/>
      </c>
      <c r="DZ13" s="237" t="str">
        <f t="shared" si="5"/>
        <v/>
      </c>
      <c r="EA13" s="237" t="str">
        <f t="shared" si="5"/>
        <v/>
      </c>
      <c r="EB13" s="237" t="str">
        <f t="shared" si="5"/>
        <v/>
      </c>
      <c r="EC13" s="237" t="str">
        <f t="shared" si="5"/>
        <v/>
      </c>
      <c r="ED13" s="237" t="str">
        <f t="shared" si="5"/>
        <v/>
      </c>
      <c r="EE13" s="237" t="str">
        <f t="shared" si="5"/>
        <v/>
      </c>
      <c r="EF13" s="237" t="str">
        <f t="shared" si="5"/>
        <v/>
      </c>
    </row>
    <row r="14" spans="2:137" ht="15" customHeight="1" x14ac:dyDescent="0.15">
      <c r="B14" s="658" t="s">
        <v>200</v>
      </c>
      <c r="C14" s="638" t="s">
        <v>427</v>
      </c>
      <c r="D14" s="639"/>
      <c r="E14" s="639"/>
      <c r="F14" s="639"/>
      <c r="G14" s="639"/>
      <c r="H14" s="639"/>
      <c r="I14" s="640"/>
      <c r="J14" s="415" t="s">
        <v>873</v>
      </c>
      <c r="K14" s="213"/>
      <c r="L14" s="213"/>
      <c r="M14" s="213"/>
      <c r="N14" s="213"/>
      <c r="O14" s="213"/>
      <c r="P14" s="213"/>
      <c r="Q14" s="213"/>
      <c r="R14" s="213"/>
      <c r="S14" s="213"/>
      <c r="T14" s="213"/>
      <c r="U14" s="213"/>
      <c r="V14" s="213"/>
      <c r="W14" s="213"/>
      <c r="X14" s="213"/>
      <c r="Y14" s="213"/>
      <c r="Z14" s="213"/>
      <c r="AA14" s="351"/>
      <c r="AB14" s="351"/>
      <c r="AC14" s="351"/>
      <c r="AD14" s="351"/>
      <c r="AE14" s="351"/>
      <c r="AF14" s="351"/>
      <c r="AG14" s="351"/>
      <c r="AH14" s="351"/>
      <c r="AI14" s="418" t="s">
        <v>873</v>
      </c>
      <c r="AJ14" s="671"/>
      <c r="AK14" s="672"/>
      <c r="AL14" s="672"/>
      <c r="AM14" s="672"/>
      <c r="AN14" s="672"/>
      <c r="AO14" s="673"/>
      <c r="AP14" s="663"/>
      <c r="BB14" s="12"/>
      <c r="BC14" s="12" t="s">
        <v>329</v>
      </c>
      <c r="BR14" s="421" t="s">
        <v>68</v>
      </c>
      <c r="DG14" s="421" t="s">
        <v>808</v>
      </c>
      <c r="DI14" s="237" t="str">
        <f>IF(K67="","","SY"&amp;K12&amp;"0M-"&amp;K68&amp;"-"&amp;K71&amp;DI13)</f>
        <v/>
      </c>
      <c r="DJ14" s="237" t="str">
        <f t="shared" ref="DJ14:EG14" si="6">IF(L67="","","SY"&amp;L12&amp;"0M-"&amp;L68&amp;"-"&amp;L71&amp;DJ13)</f>
        <v/>
      </c>
      <c r="DK14" s="237" t="str">
        <f t="shared" si="6"/>
        <v/>
      </c>
      <c r="DL14" s="237" t="str">
        <f t="shared" si="6"/>
        <v/>
      </c>
      <c r="DM14" s="237" t="str">
        <f t="shared" si="6"/>
        <v/>
      </c>
      <c r="DN14" s="237" t="str">
        <f t="shared" si="6"/>
        <v/>
      </c>
      <c r="DO14" s="237" t="str">
        <f t="shared" si="6"/>
        <v/>
      </c>
      <c r="DP14" s="237" t="str">
        <f t="shared" si="6"/>
        <v/>
      </c>
      <c r="DQ14" s="237" t="str">
        <f t="shared" si="6"/>
        <v/>
      </c>
      <c r="DR14" s="237" t="str">
        <f t="shared" si="6"/>
        <v/>
      </c>
      <c r="DS14" s="237" t="str">
        <f t="shared" si="6"/>
        <v/>
      </c>
      <c r="DT14" s="237" t="str">
        <f t="shared" si="6"/>
        <v/>
      </c>
      <c r="DU14" s="237" t="str">
        <f t="shared" si="6"/>
        <v/>
      </c>
      <c r="DV14" s="237" t="str">
        <f t="shared" si="6"/>
        <v/>
      </c>
      <c r="DW14" s="237" t="str">
        <f t="shared" si="6"/>
        <v/>
      </c>
      <c r="DX14" s="237" t="str">
        <f t="shared" si="6"/>
        <v/>
      </c>
      <c r="DY14" s="237" t="str">
        <f t="shared" si="6"/>
        <v/>
      </c>
      <c r="DZ14" s="237" t="str">
        <f t="shared" si="6"/>
        <v/>
      </c>
      <c r="EA14" s="237" t="str">
        <f t="shared" si="6"/>
        <v/>
      </c>
      <c r="EB14" s="237" t="str">
        <f t="shared" si="6"/>
        <v/>
      </c>
      <c r="EC14" s="237" t="str">
        <f t="shared" si="6"/>
        <v/>
      </c>
      <c r="ED14" s="237" t="str">
        <f t="shared" si="6"/>
        <v/>
      </c>
      <c r="EE14" s="237" t="str">
        <f t="shared" si="6"/>
        <v/>
      </c>
      <c r="EF14" s="237" t="str">
        <f t="shared" si="6"/>
        <v/>
      </c>
      <c r="EG14" s="237" t="str">
        <f t="shared" si="6"/>
        <v/>
      </c>
    </row>
    <row r="15" spans="2:137" ht="15" customHeight="1" x14ac:dyDescent="0.15">
      <c r="B15" s="659"/>
      <c r="C15" s="645" t="str">
        <f>IF(バルブ!R10=仕様書作成!BC14,仕様書作成!BC15,仕様書作成!BD15)</f>
        <v>　この行は使用しません →→→</v>
      </c>
      <c r="D15" s="646"/>
      <c r="E15" s="646"/>
      <c r="F15" s="646"/>
      <c r="G15" s="646"/>
      <c r="H15" s="646"/>
      <c r="I15" s="647"/>
      <c r="J15" s="419" t="str">
        <f>IF(C15=BC15,BB15,"")</f>
        <v/>
      </c>
      <c r="K15" s="117"/>
      <c r="L15" s="117"/>
      <c r="M15" s="117"/>
      <c r="N15" s="117"/>
      <c r="O15" s="117"/>
      <c r="P15" s="117"/>
      <c r="Q15" s="117"/>
      <c r="R15" s="117"/>
      <c r="S15" s="117"/>
      <c r="T15" s="117"/>
      <c r="U15" s="117"/>
      <c r="V15" s="117"/>
      <c r="W15" s="117"/>
      <c r="X15" s="117"/>
      <c r="Y15" s="117"/>
      <c r="Z15" s="117"/>
      <c r="AA15" s="352"/>
      <c r="AB15" s="352"/>
      <c r="AC15" s="352"/>
      <c r="AD15" s="352"/>
      <c r="AE15" s="352"/>
      <c r="AF15" s="352"/>
      <c r="AG15" s="352"/>
      <c r="AH15" s="352"/>
      <c r="AI15" s="419" t="str">
        <f>IF(C15=BC15,BB15,"")</f>
        <v/>
      </c>
      <c r="AJ15" s="674" t="str">
        <f>IF(バルブ!R10="0",仕様書作成!BF15,IF(バルブ!R10="1",仕様書作成!BE15,""))</f>
        <v/>
      </c>
      <c r="AK15" s="675"/>
      <c r="AL15" s="675"/>
      <c r="AM15" s="675"/>
      <c r="AN15" s="675"/>
      <c r="AO15" s="676"/>
      <c r="AP15" s="634"/>
      <c r="BB15" s="12" t="s">
        <v>7</v>
      </c>
      <c r="BC15" s="12" t="s">
        <v>870</v>
      </c>
      <c r="BD15" s="12" t="s">
        <v>812</v>
      </c>
      <c r="BE15" s="12" t="s">
        <v>871</v>
      </c>
      <c r="BF15" s="12" t="s">
        <v>872</v>
      </c>
      <c r="BR15" s="421" t="s">
        <v>62</v>
      </c>
    </row>
    <row r="16" spans="2:137" ht="12" customHeight="1" x14ac:dyDescent="0.15">
      <c r="B16" s="659"/>
      <c r="C16" s="606" t="str">
        <f>IF(COUNTIF(K16:AH16,"X")&gt;0,$BB$16,"")</f>
        <v/>
      </c>
      <c r="D16" s="562"/>
      <c r="E16" s="562"/>
      <c r="F16" s="562"/>
      <c r="G16" s="562"/>
      <c r="H16" s="562"/>
      <c r="I16" s="563"/>
      <c r="J16" s="420"/>
      <c r="K16" s="118" t="str">
        <f>IF(AND(OR(K14="A",K14="B",K14="C"),K15=1),"X",IF(AND(バルブ!$R$25="-X90",仕様書作成!K15=1),"X",IF(AND(バルブ!$R$7="10-",OR(仕様書作成!K14="A",仕様書作成!K14="B",仕様書作成!K14="C",仕様書作成!K15=1)),"X","")))</f>
        <v/>
      </c>
      <c r="L16" s="118" t="str">
        <f>IF(AND(OR(L14="A",L14="B",L14="C"),L15=1),"X",IF(AND(バルブ!$R$25="-X90",仕様書作成!L15=1),"X",IF(AND(バルブ!$R$7="10-",OR(仕様書作成!L14="A",仕様書作成!L14="B",仕様書作成!L14="C",仕様書作成!L15=1)),"X","")))</f>
        <v/>
      </c>
      <c r="M16" s="118" t="str">
        <f>IF(AND(OR(M14="A",M14="B",M14="C"),M15=1),"X",IF(AND(バルブ!$R$25="-X90",仕様書作成!M15=1),"X",IF(AND(バルブ!$R$7="10-",OR(仕様書作成!M14="A",仕様書作成!M14="B",仕様書作成!M14="C",仕様書作成!M15=1)),"X","")))</f>
        <v/>
      </c>
      <c r="N16" s="118" t="str">
        <f>IF(AND(OR(N14="A",N14="B",N14="C"),N15=1),"X",IF(AND(バルブ!$R$25="-X90",仕様書作成!N15=1),"X",IF(AND(バルブ!$R$7="10-",OR(仕様書作成!N14="A",仕様書作成!N14="B",仕様書作成!N14="C",仕様書作成!N15=1)),"X","")))</f>
        <v/>
      </c>
      <c r="O16" s="118" t="str">
        <f>IF(AND(OR(O14="A",O14="B",O14="C"),O15=1),"X",IF(AND(バルブ!$R$25="-X90",仕様書作成!O15=1),"X",IF(AND(バルブ!$R$7="10-",OR(仕様書作成!O14="A",仕様書作成!O14="B",仕様書作成!O14="C",仕様書作成!O15=1)),"X","")))</f>
        <v/>
      </c>
      <c r="P16" s="118" t="str">
        <f>IF(AND(OR(P14="A",P14="B",P14="C"),P15=1),"X",IF(AND(バルブ!$R$25="-X90",仕様書作成!P15=1),"X",IF(AND(バルブ!$R$7="10-",OR(仕様書作成!P14="A",仕様書作成!P14="B",仕様書作成!P14="C",仕様書作成!P15=1)),"X","")))</f>
        <v/>
      </c>
      <c r="Q16" s="118" t="str">
        <f>IF(AND(OR(Q14="A",Q14="B",Q14="C"),Q15=1),"X",IF(AND(バルブ!$R$25="-X90",仕様書作成!Q15=1),"X",IF(AND(バルブ!$R$7="10-",OR(仕様書作成!Q14="A",仕様書作成!Q14="B",仕様書作成!Q14="C",仕様書作成!Q15=1)),"X","")))</f>
        <v/>
      </c>
      <c r="R16" s="118" t="str">
        <f>IF(AND(OR(R14="A",R14="B",R14="C"),R15=1),"X",IF(AND(バルブ!$R$25="-X90",仕様書作成!R15=1),"X",IF(AND(バルブ!$R$7="10-",OR(仕様書作成!R14="A",仕様書作成!R14="B",仕様書作成!R14="C",仕様書作成!R15=1)),"X","")))</f>
        <v/>
      </c>
      <c r="S16" s="118" t="str">
        <f>IF(AND(OR(S14="A",S14="B",S14="C"),S15=1),"X",IF(AND(バルブ!$R$25="-X90",仕様書作成!S15=1),"X",IF(AND(バルブ!$R$7="10-",OR(仕様書作成!S14="A",仕様書作成!S14="B",仕様書作成!S14="C",仕様書作成!S15=1)),"X","")))</f>
        <v/>
      </c>
      <c r="T16" s="118" t="str">
        <f>IF(AND(OR(T14="A",T14="B",T14="C"),T15=1),"X",IF(AND(バルブ!$R$25="-X90",仕様書作成!T15=1),"X",IF(AND(バルブ!$R$7="10-",OR(仕様書作成!T14="A",仕様書作成!T14="B",仕様書作成!T14="C",仕様書作成!T15=1)),"X","")))</f>
        <v/>
      </c>
      <c r="U16" s="118" t="str">
        <f>IF(AND(OR(U14="A",U14="B",U14="C"),U15=1),"X",IF(AND(バルブ!$R$25="-X90",仕様書作成!U15=1),"X",IF(AND(バルブ!$R$7="10-",OR(仕様書作成!U14="A",仕様書作成!U14="B",仕様書作成!U14="C",仕様書作成!U15=1)),"X","")))</f>
        <v/>
      </c>
      <c r="V16" s="118" t="str">
        <f>IF(AND(OR(V14="A",V14="B",V14="C"),V15=1),"X",IF(AND(バルブ!$R$25="-X90",仕様書作成!V15=1),"X",IF(AND(バルブ!$R$7="10-",OR(仕様書作成!V14="A",仕様書作成!V14="B",仕様書作成!V14="C",仕様書作成!V15=1)),"X","")))</f>
        <v/>
      </c>
      <c r="W16" s="118" t="str">
        <f>IF(AND(OR(W14="A",W14="B",W14="C"),W15=1),"X",IF(AND(バルブ!$R$25="-X90",仕様書作成!W15=1),"X",IF(AND(バルブ!$R$7="10-",OR(仕様書作成!W14="A",仕様書作成!W14="B",仕様書作成!W14="C",仕様書作成!W15=1)),"X","")))</f>
        <v/>
      </c>
      <c r="X16" s="118" t="str">
        <f>IF(AND(OR(X14="A",X14="B",X14="C"),X15=1),"X",IF(AND(バルブ!$R$25="-X90",仕様書作成!X15=1),"X",IF(AND(バルブ!$R$7="10-",OR(仕様書作成!X14="A",仕様書作成!X14="B",仕様書作成!X14="C",仕様書作成!X15=1)),"X","")))</f>
        <v/>
      </c>
      <c r="Y16" s="118" t="str">
        <f>IF(AND(OR(Y14="A",Y14="B",Y14="C"),Y15=1),"X",IF(AND(バルブ!$R$25="-X90",仕様書作成!Y15=1),"X",IF(AND(バルブ!$R$7="10-",OR(仕様書作成!Y14="A",仕様書作成!Y14="B",仕様書作成!Y14="C",仕様書作成!Y15=1)),"X","")))</f>
        <v/>
      </c>
      <c r="Z16" s="118" t="str">
        <f>IF(AND(OR(Z14="A",Z14="B",Z14="C"),Z15=1),"X",IF(AND(バルブ!$R$25="-X90",仕様書作成!Z15=1),"X",IF(AND(バルブ!$R$7="10-",OR(仕様書作成!Z14="A",仕様書作成!Z14="B",仕様書作成!Z14="C",仕様書作成!Z15=1)),"X","")))</f>
        <v/>
      </c>
      <c r="AA16" s="343" t="str">
        <f>IF(AND(OR(AA14="A",AA14="B",AA14="C"),AA15=1),"X",IF(AND(バルブ!$R$25="-X90",仕様書作成!AA15=1),"X",IF(AND(バルブ!$R$7="10-",OR(仕様書作成!AA14="A",仕様書作成!AA14="B",仕様書作成!AA14="C",仕様書作成!AA15=1)),"X","")))</f>
        <v/>
      </c>
      <c r="AB16" s="343" t="str">
        <f>IF(AND(OR(AB14="A",AB14="B",AB14="C"),AB15=1),"X",IF(AND(バルブ!$R$25="-X90",仕様書作成!AB15=1),"X",IF(AND(バルブ!$R$7="10-",OR(仕様書作成!AB14="A",仕様書作成!AB14="B",仕様書作成!AB14="C",仕様書作成!AB15=1)),"X","")))</f>
        <v/>
      </c>
      <c r="AC16" s="343" t="str">
        <f>IF(AND(OR(AC14="A",AC14="B",AC14="C"),AC15=1),"X",IF(AND(バルブ!$R$25="-X90",仕様書作成!AC15=1),"X",IF(AND(バルブ!$R$7="10-",OR(仕様書作成!AC14="A",仕様書作成!AC14="B",仕様書作成!AC14="C",仕様書作成!AC15=1)),"X","")))</f>
        <v/>
      </c>
      <c r="AD16" s="343" t="str">
        <f>IF(AND(OR(AD14="A",AD14="B",AD14="C"),AD15=1),"X",IF(AND(バルブ!$R$25="-X90",仕様書作成!AD15=1),"X",IF(AND(バルブ!$R$7="10-",OR(仕様書作成!AD14="A",仕様書作成!AD14="B",仕様書作成!AD14="C",仕様書作成!AD15=1)),"X","")))</f>
        <v/>
      </c>
      <c r="AE16" s="343" t="str">
        <f>IF(AND(OR(AE14="A",AE14="B",AE14="C"),AE15=1),"X",IF(AND(バルブ!$R$25="-X90",仕様書作成!AE15=1),"X",IF(AND(バルブ!$R$7="10-",OR(仕様書作成!AE14="A",仕様書作成!AE14="B",仕様書作成!AE14="C",仕様書作成!AE15=1)),"X","")))</f>
        <v/>
      </c>
      <c r="AF16" s="343" t="str">
        <f>IF(AND(OR(AF14="A",AF14="B",AF14="C"),AF15=1),"X",IF(AND(バルブ!$R$25="-X90",仕様書作成!AF15=1),"X",IF(AND(バルブ!$R$7="10-",OR(仕様書作成!AF14="A",仕様書作成!AF14="B",仕様書作成!AF14="C",仕様書作成!AF15=1)),"X","")))</f>
        <v/>
      </c>
      <c r="AG16" s="343" t="str">
        <f>IF(AND(OR(AG14="A",AG14="B",AG14="C"),AG15=1),"X",IF(AND(バルブ!$R$25="-X90",仕様書作成!AG15=1),"X",IF(AND(バルブ!$R$7="10-",OR(仕様書作成!AG14="A",仕様書作成!AG14="B",仕様書作成!AG14="C",仕様書作成!AG15=1)),"X","")))</f>
        <v/>
      </c>
      <c r="AH16" s="343" t="str">
        <f>IF(AND(OR(AH14="A",AH14="B",AH14="C"),AH15=1),"X",IF(AND(バルブ!$R$25="-X90",仕様書作成!AH15=1),"X",IF(AND(バルブ!$R$7="10-",OR(仕様書作成!AH14="A",仕様書作成!AH14="B",仕様書作成!AH14="C",仕様書作成!AH15=1)),"X","")))</f>
        <v/>
      </c>
      <c r="AI16" s="420"/>
      <c r="AJ16" s="664" t="str">
        <f>IF(AND(バルブ!R25="-X90",COUNTIF(仕様書作成!K15:AH15,1)&gt;0),$BC$16,"")</f>
        <v/>
      </c>
      <c r="AK16" s="562"/>
      <c r="AL16" s="562"/>
      <c r="AM16" s="562"/>
      <c r="AN16" s="562"/>
      <c r="AO16" s="637"/>
      <c r="AP16" s="635"/>
      <c r="BB16" s="333" t="s">
        <v>394</v>
      </c>
      <c r="BC16" s="333" t="s">
        <v>395</v>
      </c>
      <c r="BR16" s="421" t="s">
        <v>56</v>
      </c>
      <c r="BS16" s="421" t="s">
        <v>64</v>
      </c>
    </row>
    <row r="17" spans="2:137" ht="15" customHeight="1" x14ac:dyDescent="0.15">
      <c r="B17" s="659"/>
      <c r="C17" s="642" t="s">
        <v>784</v>
      </c>
      <c r="D17" s="643"/>
      <c r="E17" s="643"/>
      <c r="F17" s="643"/>
      <c r="G17" s="643"/>
      <c r="H17" s="643"/>
      <c r="I17" s="644"/>
      <c r="J17" s="604" t="s">
        <v>167</v>
      </c>
      <c r="K17" s="303"/>
      <c r="L17" s="303"/>
      <c r="M17" s="303"/>
      <c r="N17" s="303"/>
      <c r="O17" s="303"/>
      <c r="P17" s="303"/>
      <c r="Q17" s="303"/>
      <c r="R17" s="304"/>
      <c r="S17" s="304"/>
      <c r="T17" s="304"/>
      <c r="U17" s="304"/>
      <c r="V17" s="304"/>
      <c r="W17" s="304"/>
      <c r="X17" s="304"/>
      <c r="Y17" s="304"/>
      <c r="Z17" s="304"/>
      <c r="AA17" s="353"/>
      <c r="AB17" s="353"/>
      <c r="AC17" s="353"/>
      <c r="AD17" s="353"/>
      <c r="AE17" s="353"/>
      <c r="AF17" s="353"/>
      <c r="AG17" s="353"/>
      <c r="AH17" s="353"/>
      <c r="AI17" s="604" t="s">
        <v>167</v>
      </c>
      <c r="AJ17" s="665"/>
      <c r="AK17" s="666"/>
      <c r="AL17" s="666"/>
      <c r="AM17" s="666"/>
      <c r="AN17" s="666"/>
      <c r="AO17" s="666"/>
      <c r="AP17" s="667"/>
      <c r="AQ17" s="424"/>
      <c r="AR17" s="424"/>
      <c r="AS17" s="424"/>
      <c r="BQ17" s="421" t="s">
        <v>809</v>
      </c>
      <c r="BR17" s="421" t="s">
        <v>810</v>
      </c>
      <c r="DG17" s="421" t="s">
        <v>57</v>
      </c>
      <c r="DI17" s="107" t="str">
        <f t="shared" ref="DI17:EF17" si="7">IF(K51="","","SY"&amp;K$12&amp;"0M-38-3A-"&amp;K51)</f>
        <v/>
      </c>
      <c r="DJ17" s="107" t="str">
        <f t="shared" si="7"/>
        <v/>
      </c>
      <c r="DK17" s="107" t="str">
        <f t="shared" si="7"/>
        <v/>
      </c>
      <c r="DL17" s="107" t="str">
        <f t="shared" si="7"/>
        <v/>
      </c>
      <c r="DM17" s="107" t="str">
        <f t="shared" si="7"/>
        <v/>
      </c>
      <c r="DN17" s="107" t="str">
        <f t="shared" si="7"/>
        <v/>
      </c>
      <c r="DO17" s="107" t="str">
        <f t="shared" si="7"/>
        <v/>
      </c>
      <c r="DP17" s="107" t="str">
        <f t="shared" si="7"/>
        <v/>
      </c>
      <c r="DQ17" s="107" t="str">
        <f t="shared" si="7"/>
        <v/>
      </c>
      <c r="DR17" s="107" t="str">
        <f t="shared" si="7"/>
        <v/>
      </c>
      <c r="DS17" s="107" t="str">
        <f t="shared" si="7"/>
        <v/>
      </c>
      <c r="DT17" s="107" t="str">
        <f t="shared" si="7"/>
        <v/>
      </c>
      <c r="DU17" s="107" t="str">
        <f t="shared" si="7"/>
        <v/>
      </c>
      <c r="DV17" s="107" t="str">
        <f t="shared" si="7"/>
        <v/>
      </c>
      <c r="DW17" s="107" t="str">
        <f t="shared" si="7"/>
        <v/>
      </c>
      <c r="DX17" s="107" t="str">
        <f t="shared" si="7"/>
        <v/>
      </c>
      <c r="DY17" s="107" t="str">
        <f t="shared" si="7"/>
        <v/>
      </c>
      <c r="DZ17" s="107" t="str">
        <f t="shared" si="7"/>
        <v/>
      </c>
      <c r="EA17" s="107" t="str">
        <f t="shared" si="7"/>
        <v/>
      </c>
      <c r="EB17" s="107" t="str">
        <f t="shared" si="7"/>
        <v/>
      </c>
      <c r="EC17" s="107" t="str">
        <f t="shared" si="7"/>
        <v/>
      </c>
      <c r="ED17" s="107" t="str">
        <f t="shared" si="7"/>
        <v/>
      </c>
      <c r="EE17" s="107" t="str">
        <f t="shared" si="7"/>
        <v/>
      </c>
      <c r="EF17" s="107" t="str">
        <f t="shared" si="7"/>
        <v/>
      </c>
      <c r="EG17" s="107"/>
    </row>
    <row r="18" spans="2:137" ht="12" customHeight="1" x14ac:dyDescent="0.15">
      <c r="B18" s="659"/>
      <c r="C18" s="607" t="str">
        <f>IF(COUNTIF(K18:AH18,"X")&gt;0,$BB$18,IF(COUNTIF(K18:AH18,"XX")&gt;0,$BD$18,""))</f>
        <v/>
      </c>
      <c r="D18" s="608"/>
      <c r="E18" s="608"/>
      <c r="F18" s="608"/>
      <c r="G18" s="608"/>
      <c r="H18" s="608"/>
      <c r="I18" s="609"/>
      <c r="J18" s="605"/>
      <c r="K18" s="305" t="str">
        <f>IF(AND(K$12=3,OR(K17="01",K17="C8",K17="N9",K17="01N",K17="01F",K17="01T")),"X",IF(AND(K$12=5,OR(K17="M5",K17="C2",K17="C3",K17="N1")),"X",IF(AND(K36="O",K14="",K15="",K17&lt;&gt;""),"XX","")))</f>
        <v/>
      </c>
      <c r="L18" s="305" t="str">
        <f t="shared" ref="L18:AH18" si="8">IF(AND(L$12=3,OR(L17="01",L17="C8",L17="N9",L17="01N",L17="01F",L17="01T")),"X",IF(AND(L$12=5,OR(L17="M5",L17="C2",L17="C3",L17="N1")),"X",IF(AND(L36="O",L14="",L15="",L17&lt;&gt;""),"XX","")))</f>
        <v/>
      </c>
      <c r="M18" s="305" t="str">
        <f t="shared" si="8"/>
        <v/>
      </c>
      <c r="N18" s="305" t="str">
        <f t="shared" si="8"/>
        <v/>
      </c>
      <c r="O18" s="305" t="str">
        <f t="shared" si="8"/>
        <v/>
      </c>
      <c r="P18" s="305" t="str">
        <f t="shared" si="8"/>
        <v/>
      </c>
      <c r="Q18" s="305" t="str">
        <f t="shared" si="8"/>
        <v/>
      </c>
      <c r="R18" s="305" t="str">
        <f t="shared" si="8"/>
        <v/>
      </c>
      <c r="S18" s="305" t="str">
        <f t="shared" si="8"/>
        <v/>
      </c>
      <c r="T18" s="305" t="str">
        <f t="shared" si="8"/>
        <v/>
      </c>
      <c r="U18" s="305" t="str">
        <f t="shared" si="8"/>
        <v/>
      </c>
      <c r="V18" s="305" t="str">
        <f t="shared" si="8"/>
        <v/>
      </c>
      <c r="W18" s="305" t="str">
        <f t="shared" si="8"/>
        <v/>
      </c>
      <c r="X18" s="305" t="str">
        <f t="shared" si="8"/>
        <v/>
      </c>
      <c r="Y18" s="305" t="str">
        <f t="shared" si="8"/>
        <v/>
      </c>
      <c r="Z18" s="305" t="str">
        <f t="shared" si="8"/>
        <v/>
      </c>
      <c r="AA18" s="354" t="str">
        <f t="shared" si="8"/>
        <v/>
      </c>
      <c r="AB18" s="354" t="str">
        <f t="shared" si="8"/>
        <v/>
      </c>
      <c r="AC18" s="354" t="str">
        <f t="shared" si="8"/>
        <v/>
      </c>
      <c r="AD18" s="354" t="str">
        <f t="shared" si="8"/>
        <v/>
      </c>
      <c r="AE18" s="354" t="str">
        <f t="shared" si="8"/>
        <v/>
      </c>
      <c r="AF18" s="354" t="str">
        <f t="shared" si="8"/>
        <v/>
      </c>
      <c r="AG18" s="354" t="str">
        <f t="shared" si="8"/>
        <v/>
      </c>
      <c r="AH18" s="354" t="str">
        <f t="shared" si="8"/>
        <v/>
      </c>
      <c r="AI18" s="605"/>
      <c r="AJ18" s="668"/>
      <c r="AK18" s="669"/>
      <c r="AL18" s="669"/>
      <c r="AM18" s="669"/>
      <c r="AN18" s="669"/>
      <c r="AO18" s="669"/>
      <c r="AP18" s="670"/>
      <c r="AQ18" s="424"/>
      <c r="AR18" s="424"/>
      <c r="AS18" s="424"/>
      <c r="BB18" s="333" t="s">
        <v>488</v>
      </c>
      <c r="BC18" s="333" t="s">
        <v>479</v>
      </c>
      <c r="BD18" s="333" t="s">
        <v>500</v>
      </c>
      <c r="DG18" s="421" t="s">
        <v>58</v>
      </c>
      <c r="DI18" s="107"/>
      <c r="DJ18" s="107"/>
      <c r="DK18" s="107"/>
      <c r="DL18" s="107"/>
      <c r="DM18" s="107"/>
      <c r="DN18" s="107"/>
      <c r="DO18" s="107"/>
      <c r="DP18" s="107"/>
      <c r="DQ18" s="107"/>
      <c r="DR18" s="107"/>
      <c r="DS18" s="107"/>
      <c r="DT18" s="107"/>
      <c r="DU18" s="107"/>
      <c r="DV18" s="107"/>
      <c r="DW18" s="107"/>
      <c r="DX18" s="107"/>
      <c r="DY18" s="107"/>
      <c r="DZ18" s="107"/>
      <c r="EA18" s="107"/>
      <c r="EB18" s="107"/>
      <c r="EC18" s="107"/>
      <c r="ED18" s="107"/>
      <c r="EE18" s="107"/>
      <c r="EF18" s="107"/>
      <c r="EG18" s="107"/>
    </row>
    <row r="19" spans="2:137" ht="15" customHeight="1" x14ac:dyDescent="0.15">
      <c r="B19" s="659"/>
      <c r="C19" s="610" t="str">
        <f>IF(バルブ!R19=仕様書作成!BC20,仕様書作成!BC19,仕様書作成!BD19)</f>
        <v>　この行は使用しません →→→</v>
      </c>
      <c r="D19" s="611"/>
      <c r="E19" s="611"/>
      <c r="F19" s="611"/>
      <c r="G19" s="611"/>
      <c r="H19" s="611"/>
      <c r="I19" s="612"/>
      <c r="J19" s="306" t="str">
        <f>IF(バルブ!$T$19=仕様書作成!$BC$19,仕様書作成!$BB$18,"")</f>
        <v/>
      </c>
      <c r="K19" s="307"/>
      <c r="L19" s="307"/>
      <c r="M19" s="307"/>
      <c r="N19" s="307"/>
      <c r="O19" s="307"/>
      <c r="P19" s="307"/>
      <c r="Q19" s="307"/>
      <c r="R19" s="307"/>
      <c r="S19" s="307"/>
      <c r="T19" s="307"/>
      <c r="U19" s="307"/>
      <c r="V19" s="307"/>
      <c r="W19" s="307"/>
      <c r="X19" s="307"/>
      <c r="Y19" s="307"/>
      <c r="Z19" s="307"/>
      <c r="AA19" s="351"/>
      <c r="AB19" s="351"/>
      <c r="AC19" s="351"/>
      <c r="AD19" s="351"/>
      <c r="AE19" s="351"/>
      <c r="AF19" s="351"/>
      <c r="AG19" s="351"/>
      <c r="AH19" s="351"/>
      <c r="AI19" s="306" t="str">
        <f>IF(バルブ!$T$19=仕様書作成!$BC$19,仕様書作成!$BB$18,"")</f>
        <v/>
      </c>
      <c r="AJ19" s="703" t="str">
        <f>IF(AND($C$19=BE20,バルブ!T20=""),仕様書作成!BE19,IF(AND($C$19=BE20,バルブ!T20="D"),仕様書作成!BF19,IF(AND($C$19=BE20,バルブ!T20="E"),仕様書作成!BG19,IF(AND($C$19=BE20,バルブ!T20="F"),仕様書作成!BH19,""))))</f>
        <v/>
      </c>
      <c r="AK19" s="704"/>
      <c r="AL19" s="704"/>
      <c r="AM19" s="704"/>
      <c r="AN19" s="704"/>
      <c r="AO19" s="705"/>
      <c r="AP19" s="308"/>
      <c r="BB19" s="12" t="s">
        <v>785</v>
      </c>
      <c r="BC19" s="12" t="s">
        <v>811</v>
      </c>
      <c r="BD19" s="12" t="s">
        <v>812</v>
      </c>
      <c r="BE19" s="12" t="s">
        <v>813</v>
      </c>
      <c r="BF19" s="12" t="s">
        <v>786</v>
      </c>
      <c r="BG19" s="12" t="s">
        <v>787</v>
      </c>
      <c r="BH19" s="12" t="s">
        <v>814</v>
      </c>
      <c r="BR19" s="421" t="s">
        <v>58</v>
      </c>
      <c r="BS19" s="421" t="s">
        <v>59</v>
      </c>
      <c r="BT19" s="421" t="s">
        <v>60</v>
      </c>
      <c r="DI19" s="107"/>
      <c r="DJ19" s="107"/>
      <c r="DK19" s="107"/>
      <c r="DL19" s="107"/>
      <c r="DM19" s="107"/>
      <c r="DN19" s="107"/>
      <c r="DO19" s="107"/>
      <c r="DP19" s="107"/>
      <c r="DQ19" s="107"/>
      <c r="DR19" s="107"/>
      <c r="DS19" s="107"/>
      <c r="DT19" s="107"/>
      <c r="DU19" s="107"/>
      <c r="DV19" s="107"/>
      <c r="DW19" s="107"/>
      <c r="DX19" s="107"/>
      <c r="DY19" s="107"/>
      <c r="DZ19" s="107"/>
      <c r="EA19" s="107"/>
      <c r="EB19" s="107"/>
      <c r="EC19" s="107"/>
      <c r="ED19" s="107"/>
      <c r="EE19" s="107"/>
      <c r="EF19" s="107"/>
      <c r="EG19" s="107"/>
    </row>
    <row r="20" spans="2:137" ht="12" customHeight="1" x14ac:dyDescent="0.15">
      <c r="B20" s="659"/>
      <c r="C20" s="582" t="str">
        <f>IF(COUNTIF(K20:AH20,"-")&gt;0,$BD$19,IF(COUNTIF(K20:AH20,"X")&gt;0,$BE$19,""))</f>
        <v/>
      </c>
      <c r="D20" s="583"/>
      <c r="E20" s="583"/>
      <c r="F20" s="583"/>
      <c r="G20" s="583"/>
      <c r="H20" s="583"/>
      <c r="I20" s="584"/>
      <c r="J20" s="309"/>
      <c r="K20" s="129" t="str">
        <f>IF(AND($C$19=$BD$19,K19&lt;&gt;""),"X","")</f>
        <v/>
      </c>
      <c r="L20" s="129" t="str">
        <f t="shared" ref="L20:AH20" si="9">IF(AND($C$19=$BD$19,L19&lt;&gt;""),"X","")</f>
        <v/>
      </c>
      <c r="M20" s="129" t="str">
        <f t="shared" si="9"/>
        <v/>
      </c>
      <c r="N20" s="129" t="str">
        <f t="shared" si="9"/>
        <v/>
      </c>
      <c r="O20" s="129" t="str">
        <f t="shared" si="9"/>
        <v/>
      </c>
      <c r="P20" s="129" t="str">
        <f t="shared" si="9"/>
        <v/>
      </c>
      <c r="Q20" s="129" t="str">
        <f t="shared" si="9"/>
        <v/>
      </c>
      <c r="R20" s="129" t="str">
        <f t="shared" si="9"/>
        <v/>
      </c>
      <c r="S20" s="129" t="str">
        <f t="shared" si="9"/>
        <v/>
      </c>
      <c r="T20" s="129" t="str">
        <f t="shared" si="9"/>
        <v/>
      </c>
      <c r="U20" s="129" t="str">
        <f t="shared" si="9"/>
        <v/>
      </c>
      <c r="V20" s="129" t="str">
        <f t="shared" si="9"/>
        <v/>
      </c>
      <c r="W20" s="129" t="str">
        <f t="shared" si="9"/>
        <v/>
      </c>
      <c r="X20" s="129" t="str">
        <f t="shared" si="9"/>
        <v/>
      </c>
      <c r="Y20" s="129" t="str">
        <f t="shared" si="9"/>
        <v/>
      </c>
      <c r="Z20" s="129" t="str">
        <f t="shared" si="9"/>
        <v/>
      </c>
      <c r="AA20" s="343" t="str">
        <f t="shared" si="9"/>
        <v/>
      </c>
      <c r="AB20" s="343" t="str">
        <f t="shared" si="9"/>
        <v/>
      </c>
      <c r="AC20" s="343" t="str">
        <f t="shared" si="9"/>
        <v/>
      </c>
      <c r="AD20" s="343" t="str">
        <f t="shared" si="9"/>
        <v/>
      </c>
      <c r="AE20" s="343" t="str">
        <f t="shared" si="9"/>
        <v/>
      </c>
      <c r="AF20" s="343" t="str">
        <f t="shared" si="9"/>
        <v/>
      </c>
      <c r="AG20" s="343" t="str">
        <f t="shared" si="9"/>
        <v/>
      </c>
      <c r="AH20" s="343" t="str">
        <f t="shared" si="9"/>
        <v/>
      </c>
      <c r="AI20" s="309"/>
      <c r="AJ20" s="706"/>
      <c r="AK20" s="707"/>
      <c r="AL20" s="707"/>
      <c r="AM20" s="707"/>
      <c r="AN20" s="707"/>
      <c r="AO20" s="708"/>
      <c r="AP20" s="310"/>
      <c r="BB20" s="12" t="s">
        <v>788</v>
      </c>
      <c r="BC20" s="12" t="s">
        <v>329</v>
      </c>
      <c r="BD20" s="12" t="s">
        <v>790</v>
      </c>
      <c r="BE20" s="12" t="s">
        <v>791</v>
      </c>
      <c r="BF20" s="12"/>
      <c r="DI20" s="107"/>
      <c r="DJ20" s="107"/>
      <c r="DK20" s="107"/>
      <c r="DL20" s="107"/>
      <c r="DM20" s="107"/>
      <c r="DN20" s="107"/>
      <c r="DO20" s="107"/>
      <c r="DP20" s="107"/>
      <c r="DQ20" s="107"/>
      <c r="DR20" s="107"/>
      <c r="DS20" s="107"/>
      <c r="DT20" s="107"/>
      <c r="DU20" s="107"/>
      <c r="DV20" s="107"/>
      <c r="DW20" s="107"/>
      <c r="DX20" s="107"/>
      <c r="DY20" s="107"/>
      <c r="DZ20" s="107"/>
      <c r="EA20" s="107"/>
      <c r="EB20" s="107"/>
      <c r="EC20" s="107"/>
      <c r="ED20" s="107"/>
      <c r="EE20" s="107"/>
      <c r="EF20" s="107"/>
      <c r="EG20" s="107"/>
    </row>
    <row r="21" spans="2:137" ht="15" customHeight="1" x14ac:dyDescent="0.15">
      <c r="B21" s="659"/>
      <c r="C21" s="681" t="s">
        <v>224</v>
      </c>
      <c r="D21" s="682"/>
      <c r="E21" s="683"/>
      <c r="F21" s="687" t="s">
        <v>792</v>
      </c>
      <c r="G21" s="688"/>
      <c r="H21" s="688"/>
      <c r="I21" s="689"/>
      <c r="J21" s="613"/>
      <c r="K21" s="131"/>
      <c r="L21" s="131"/>
      <c r="M21" s="131"/>
      <c r="N21" s="131"/>
      <c r="O21" s="131"/>
      <c r="P21" s="131"/>
      <c r="Q21" s="131"/>
      <c r="R21" s="131"/>
      <c r="S21" s="131"/>
      <c r="T21" s="131"/>
      <c r="U21" s="131"/>
      <c r="V21" s="131"/>
      <c r="W21" s="131"/>
      <c r="X21" s="131"/>
      <c r="Y21" s="131"/>
      <c r="Z21" s="131"/>
      <c r="AA21" s="352"/>
      <c r="AB21" s="352"/>
      <c r="AC21" s="352"/>
      <c r="AD21" s="352"/>
      <c r="AE21" s="352"/>
      <c r="AF21" s="352"/>
      <c r="AG21" s="352"/>
      <c r="AH21" s="352"/>
      <c r="AI21" s="613"/>
      <c r="AJ21" s="690"/>
      <c r="AK21" s="581"/>
      <c r="AL21" s="581"/>
      <c r="AM21" s="581"/>
      <c r="AN21" s="581"/>
      <c r="AO21" s="581"/>
      <c r="AP21" s="586"/>
      <c r="AQ21" s="425"/>
      <c r="AR21" s="424"/>
      <c r="AS21" s="424"/>
      <c r="BP21" s="422"/>
      <c r="BQ21" s="422" t="s">
        <v>815</v>
      </c>
      <c r="DG21" s="421" t="s">
        <v>59</v>
      </c>
      <c r="DI21" s="107" t="str">
        <f t="shared" ref="DI21:EF21" si="10">IF(K55="","","SY"&amp;K$12&amp;"0M-39-1A-"&amp;K55)</f>
        <v/>
      </c>
      <c r="DJ21" s="107" t="str">
        <f t="shared" si="10"/>
        <v/>
      </c>
      <c r="DK21" s="107" t="str">
        <f t="shared" si="10"/>
        <v/>
      </c>
      <c r="DL21" s="107" t="str">
        <f t="shared" si="10"/>
        <v/>
      </c>
      <c r="DM21" s="107" t="str">
        <f t="shared" si="10"/>
        <v/>
      </c>
      <c r="DN21" s="107" t="str">
        <f t="shared" si="10"/>
        <v/>
      </c>
      <c r="DO21" s="107" t="str">
        <f t="shared" si="10"/>
        <v/>
      </c>
      <c r="DP21" s="107" t="str">
        <f t="shared" si="10"/>
        <v/>
      </c>
      <c r="DQ21" s="107" t="str">
        <f t="shared" si="10"/>
        <v/>
      </c>
      <c r="DR21" s="107" t="str">
        <f t="shared" si="10"/>
        <v/>
      </c>
      <c r="DS21" s="107" t="str">
        <f t="shared" si="10"/>
        <v/>
      </c>
      <c r="DT21" s="107" t="str">
        <f t="shared" si="10"/>
        <v/>
      </c>
      <c r="DU21" s="107" t="str">
        <f t="shared" si="10"/>
        <v/>
      </c>
      <c r="DV21" s="107" t="str">
        <f t="shared" si="10"/>
        <v/>
      </c>
      <c r="DW21" s="107" t="str">
        <f t="shared" si="10"/>
        <v/>
      </c>
      <c r="DX21" s="107" t="str">
        <f t="shared" si="10"/>
        <v/>
      </c>
      <c r="DY21" s="107" t="str">
        <f t="shared" si="10"/>
        <v/>
      </c>
      <c r="DZ21" s="107" t="str">
        <f t="shared" si="10"/>
        <v/>
      </c>
      <c r="EA21" s="107" t="str">
        <f t="shared" si="10"/>
        <v/>
      </c>
      <c r="EB21" s="107" t="str">
        <f t="shared" si="10"/>
        <v/>
      </c>
      <c r="EC21" s="107" t="str">
        <f t="shared" si="10"/>
        <v/>
      </c>
      <c r="ED21" s="107" t="str">
        <f t="shared" si="10"/>
        <v/>
      </c>
      <c r="EE21" s="107" t="str">
        <f t="shared" si="10"/>
        <v/>
      </c>
      <c r="EF21" s="107" t="str">
        <f t="shared" si="10"/>
        <v/>
      </c>
      <c r="EG21" s="107"/>
    </row>
    <row r="22" spans="2:137" ht="15" customHeight="1" x14ac:dyDescent="0.15">
      <c r="B22" s="659"/>
      <c r="C22" s="684"/>
      <c r="D22" s="685"/>
      <c r="E22" s="686"/>
      <c r="F22" s="691" t="s">
        <v>850</v>
      </c>
      <c r="G22" s="692"/>
      <c r="H22" s="692"/>
      <c r="I22" s="693"/>
      <c r="J22" s="614"/>
      <c r="K22" s="247"/>
      <c r="L22" s="247"/>
      <c r="M22" s="247"/>
      <c r="N22" s="247"/>
      <c r="O22" s="247"/>
      <c r="P22" s="247"/>
      <c r="Q22" s="247"/>
      <c r="R22" s="247"/>
      <c r="S22" s="247"/>
      <c r="T22" s="247"/>
      <c r="U22" s="247"/>
      <c r="V22" s="247"/>
      <c r="W22" s="247"/>
      <c r="X22" s="247"/>
      <c r="Y22" s="247"/>
      <c r="Z22" s="247"/>
      <c r="AA22" s="355"/>
      <c r="AB22" s="355"/>
      <c r="AC22" s="355"/>
      <c r="AD22" s="355"/>
      <c r="AE22" s="355"/>
      <c r="AF22" s="355"/>
      <c r="AG22" s="355"/>
      <c r="AH22" s="355"/>
      <c r="AI22" s="614"/>
      <c r="AJ22" s="694"/>
      <c r="AK22" s="562"/>
      <c r="AL22" s="562"/>
      <c r="AM22" s="562"/>
      <c r="AN22" s="562"/>
      <c r="AO22" s="562"/>
      <c r="AP22" s="563"/>
      <c r="AQ22" s="425"/>
      <c r="AR22" s="424"/>
      <c r="AS22" s="424"/>
      <c r="DG22" s="421" t="s">
        <v>60</v>
      </c>
      <c r="DI22" s="107" t="str">
        <f t="shared" ref="DI22:EF22" si="11">IF(K57="","","SY"&amp;K$12&amp;"0M-39-2A-"&amp;K57)</f>
        <v/>
      </c>
      <c r="DJ22" s="107" t="str">
        <f t="shared" si="11"/>
        <v/>
      </c>
      <c r="DK22" s="107" t="str">
        <f t="shared" si="11"/>
        <v/>
      </c>
      <c r="DL22" s="107" t="str">
        <f t="shared" si="11"/>
        <v/>
      </c>
      <c r="DM22" s="107" t="str">
        <f t="shared" si="11"/>
        <v/>
      </c>
      <c r="DN22" s="107" t="str">
        <f t="shared" si="11"/>
        <v/>
      </c>
      <c r="DO22" s="107" t="str">
        <f t="shared" si="11"/>
        <v/>
      </c>
      <c r="DP22" s="107" t="str">
        <f t="shared" si="11"/>
        <v/>
      </c>
      <c r="DQ22" s="107" t="str">
        <f t="shared" si="11"/>
        <v/>
      </c>
      <c r="DR22" s="107" t="str">
        <f t="shared" si="11"/>
        <v/>
      </c>
      <c r="DS22" s="107" t="str">
        <f t="shared" si="11"/>
        <v/>
      </c>
      <c r="DT22" s="107" t="str">
        <f t="shared" si="11"/>
        <v/>
      </c>
      <c r="DU22" s="107" t="str">
        <f t="shared" si="11"/>
        <v/>
      </c>
      <c r="DV22" s="107" t="str">
        <f t="shared" si="11"/>
        <v/>
      </c>
      <c r="DW22" s="107" t="str">
        <f t="shared" si="11"/>
        <v/>
      </c>
      <c r="DX22" s="107" t="str">
        <f t="shared" si="11"/>
        <v/>
      </c>
      <c r="DY22" s="107" t="str">
        <f t="shared" si="11"/>
        <v/>
      </c>
      <c r="DZ22" s="107" t="str">
        <f t="shared" si="11"/>
        <v/>
      </c>
      <c r="EA22" s="107" t="str">
        <f t="shared" si="11"/>
        <v/>
      </c>
      <c r="EB22" s="107" t="str">
        <f t="shared" si="11"/>
        <v/>
      </c>
      <c r="EC22" s="107" t="str">
        <f t="shared" si="11"/>
        <v/>
      </c>
      <c r="ED22" s="107" t="str">
        <f t="shared" si="11"/>
        <v/>
      </c>
      <c r="EE22" s="107" t="str">
        <f t="shared" si="11"/>
        <v/>
      </c>
      <c r="EF22" s="107" t="str">
        <f t="shared" si="11"/>
        <v/>
      </c>
      <c r="EG22" s="107"/>
    </row>
    <row r="23" spans="2:137" ht="15" customHeight="1" x14ac:dyDescent="0.15">
      <c r="B23" s="659"/>
      <c r="C23" s="585" t="s">
        <v>305</v>
      </c>
      <c r="D23" s="581"/>
      <c r="E23" s="581"/>
      <c r="F23" s="581"/>
      <c r="G23" s="581"/>
      <c r="H23" s="581"/>
      <c r="I23" s="586"/>
      <c r="J23" s="713" t="s">
        <v>167</v>
      </c>
      <c r="K23" s="119"/>
      <c r="L23" s="119"/>
      <c r="M23" s="119"/>
      <c r="N23" s="119"/>
      <c r="O23" s="119"/>
      <c r="P23" s="119"/>
      <c r="Q23" s="119"/>
      <c r="R23" s="119"/>
      <c r="S23" s="119"/>
      <c r="T23" s="119"/>
      <c r="U23" s="119"/>
      <c r="V23" s="119"/>
      <c r="W23" s="119"/>
      <c r="X23" s="119"/>
      <c r="Y23" s="119"/>
      <c r="Z23" s="119"/>
      <c r="AA23" s="356"/>
      <c r="AB23" s="356"/>
      <c r="AC23" s="356"/>
      <c r="AD23" s="356"/>
      <c r="AE23" s="356"/>
      <c r="AF23" s="356"/>
      <c r="AG23" s="356"/>
      <c r="AH23" s="348"/>
      <c r="AI23" s="713" t="s">
        <v>167</v>
      </c>
      <c r="AJ23" s="695" t="s">
        <v>307</v>
      </c>
      <c r="AK23" s="581"/>
      <c r="AL23" s="581"/>
      <c r="AM23" s="581"/>
      <c r="AN23" s="581"/>
      <c r="AO23" s="627"/>
      <c r="AP23" s="175"/>
      <c r="BR23" s="421" t="s">
        <v>172</v>
      </c>
    </row>
    <row r="24" spans="2:137" ht="12" customHeight="1" x14ac:dyDescent="0.15">
      <c r="B24" s="659"/>
      <c r="C24" s="600" t="str">
        <f>IF(COUNTIF(K24:AH24,"X")&gt;0,$BB$24,"")</f>
        <v/>
      </c>
      <c r="D24" s="578"/>
      <c r="E24" s="578"/>
      <c r="F24" s="578"/>
      <c r="G24" s="578"/>
      <c r="H24" s="578"/>
      <c r="I24" s="579"/>
      <c r="J24" s="701"/>
      <c r="K24" s="120" t="str">
        <f>IF(AND(ベース!$R$49&lt;&gt;"R",仕様書作成!K23="R"),"X","")</f>
        <v/>
      </c>
      <c r="L24" s="120" t="str">
        <f>IF(AND(ベース!$R$49&lt;&gt;"R",仕様書作成!L23="R"),"X","")</f>
        <v/>
      </c>
      <c r="M24" s="120" t="str">
        <f>IF(AND(ベース!$R$49&lt;&gt;"R",仕様書作成!M23="R"),"X","")</f>
        <v/>
      </c>
      <c r="N24" s="120" t="str">
        <f>IF(AND(ベース!$R$49&lt;&gt;"R",仕様書作成!N23="R"),"X","")</f>
        <v/>
      </c>
      <c r="O24" s="120" t="str">
        <f>IF(AND(ベース!$R$49&lt;&gt;"R",仕様書作成!O23="R"),"X","")</f>
        <v/>
      </c>
      <c r="P24" s="120" t="str">
        <f>IF(AND(ベース!$R$49&lt;&gt;"R",仕様書作成!P23="R"),"X","")</f>
        <v/>
      </c>
      <c r="Q24" s="120" t="str">
        <f>IF(AND(ベース!$R$49&lt;&gt;"R",仕様書作成!Q23="R"),"X","")</f>
        <v/>
      </c>
      <c r="R24" s="120" t="str">
        <f>IF(AND(ベース!$R$49&lt;&gt;"R",仕様書作成!R23="R"),"X","")</f>
        <v/>
      </c>
      <c r="S24" s="120" t="str">
        <f>IF(AND(ベース!$R$49&lt;&gt;"R",仕様書作成!S23="R"),"X","")</f>
        <v/>
      </c>
      <c r="T24" s="120" t="str">
        <f>IF(AND(ベース!$R$49&lt;&gt;"R",仕様書作成!T23="R"),"X","")</f>
        <v/>
      </c>
      <c r="U24" s="120" t="str">
        <f>IF(AND(ベース!$R$49&lt;&gt;"R",仕様書作成!U23="R"),"X","")</f>
        <v/>
      </c>
      <c r="V24" s="120" t="str">
        <f>IF(AND(ベース!$R$49&lt;&gt;"R",仕様書作成!V23="R"),"X","")</f>
        <v/>
      </c>
      <c r="W24" s="120" t="str">
        <f>IF(AND(ベース!$R$49&lt;&gt;"R",仕様書作成!W23="R"),"X","")</f>
        <v/>
      </c>
      <c r="X24" s="120" t="str">
        <f>IF(AND(ベース!$R$49&lt;&gt;"R",仕様書作成!X23="R"),"X","")</f>
        <v/>
      </c>
      <c r="Y24" s="120" t="str">
        <f>IF(AND(ベース!$R$49&lt;&gt;"R",仕様書作成!Y23="R"),"X","")</f>
        <v/>
      </c>
      <c r="Z24" s="120" t="str">
        <f>IF(AND(ベース!$R$49&lt;&gt;"R",仕様書作成!Z23="R"),"X","")</f>
        <v/>
      </c>
      <c r="AA24" s="344" t="str">
        <f>IF(AND(ベース!$R$49&lt;&gt;"R",仕様書作成!AA23="R"),"X","")</f>
        <v/>
      </c>
      <c r="AB24" s="344" t="str">
        <f>IF(AND(ベース!$R$49&lt;&gt;"R",仕様書作成!AB23="R"),"X","")</f>
        <v/>
      </c>
      <c r="AC24" s="344" t="str">
        <f>IF(AND(ベース!$R$49&lt;&gt;"R",仕様書作成!AC23="R"),"X","")</f>
        <v/>
      </c>
      <c r="AD24" s="344" t="str">
        <f>IF(AND(ベース!$R$49&lt;&gt;"R",仕様書作成!AD23="R"),"X","")</f>
        <v/>
      </c>
      <c r="AE24" s="344" t="str">
        <f>IF(AND(ベース!$R$49&lt;&gt;"R",仕様書作成!AE23="R"),"X","")</f>
        <v/>
      </c>
      <c r="AF24" s="344" t="str">
        <f>IF(AND(ベース!$R$49&lt;&gt;"R",仕様書作成!AF23="R"),"X","")</f>
        <v/>
      </c>
      <c r="AG24" s="344" t="str">
        <f>IF(AND(ベース!$R$49&lt;&gt;"R",仕様書作成!AG23="R"),"X","")</f>
        <v/>
      </c>
      <c r="AH24" s="344" t="str">
        <f>IF(AND(ベース!$R$49&lt;&gt;"R",仕様書作成!AH23="R"),"X","")</f>
        <v/>
      </c>
      <c r="AI24" s="701"/>
      <c r="AJ24" s="649"/>
      <c r="AK24" s="581"/>
      <c r="AL24" s="581"/>
      <c r="AM24" s="581"/>
      <c r="AN24" s="581"/>
      <c r="AO24" s="627"/>
      <c r="AP24" s="175"/>
      <c r="BB24" s="333" t="s">
        <v>396</v>
      </c>
      <c r="BR24" s="421" t="s">
        <v>58</v>
      </c>
      <c r="BS24" s="421" t="s">
        <v>60</v>
      </c>
    </row>
    <row r="25" spans="2:137" ht="15" customHeight="1" x14ac:dyDescent="0.15">
      <c r="B25" s="659"/>
      <c r="C25" s="702" t="s">
        <v>367</v>
      </c>
      <c r="D25" s="575"/>
      <c r="E25" s="575"/>
      <c r="F25" s="575"/>
      <c r="G25" s="575"/>
      <c r="H25" s="575"/>
      <c r="I25" s="576"/>
      <c r="J25" s="699" t="s">
        <v>167</v>
      </c>
      <c r="K25" s="121"/>
      <c r="L25" s="121"/>
      <c r="M25" s="121"/>
      <c r="N25" s="121"/>
      <c r="O25" s="121"/>
      <c r="P25" s="121"/>
      <c r="Q25" s="121"/>
      <c r="R25" s="121"/>
      <c r="S25" s="121"/>
      <c r="T25" s="121"/>
      <c r="U25" s="121"/>
      <c r="V25" s="121"/>
      <c r="W25" s="121"/>
      <c r="X25" s="121"/>
      <c r="Y25" s="121"/>
      <c r="Z25" s="121"/>
      <c r="AA25" s="357"/>
      <c r="AB25" s="357"/>
      <c r="AC25" s="357"/>
      <c r="AD25" s="357"/>
      <c r="AE25" s="357"/>
      <c r="AF25" s="357"/>
      <c r="AG25" s="357"/>
      <c r="AH25" s="357"/>
      <c r="AI25" s="699" t="s">
        <v>167</v>
      </c>
      <c r="AJ25" s="649"/>
      <c r="AK25" s="581"/>
      <c r="AL25" s="581"/>
      <c r="AM25" s="581"/>
      <c r="AN25" s="581"/>
      <c r="AO25" s="627"/>
      <c r="AP25" s="175"/>
      <c r="BR25" s="421" t="s">
        <v>334</v>
      </c>
      <c r="BS25" s="426" t="s">
        <v>816</v>
      </c>
      <c r="BT25" s="421" t="s">
        <v>335</v>
      </c>
      <c r="BU25" s="421" t="s">
        <v>336</v>
      </c>
      <c r="BV25" s="421" t="s">
        <v>337</v>
      </c>
      <c r="BW25" s="421" t="s">
        <v>338</v>
      </c>
      <c r="BX25" s="421" t="s">
        <v>817</v>
      </c>
      <c r="BY25" s="421" t="s">
        <v>818</v>
      </c>
      <c r="BZ25" s="421" t="s">
        <v>339</v>
      </c>
      <c r="CA25" s="421" t="s">
        <v>340</v>
      </c>
      <c r="CB25" s="421" t="s">
        <v>341</v>
      </c>
      <c r="CC25" s="421" t="s">
        <v>819</v>
      </c>
      <c r="CD25" s="421" t="s">
        <v>820</v>
      </c>
      <c r="CE25" s="421" t="s">
        <v>821</v>
      </c>
    </row>
    <row r="26" spans="2:137" ht="12" customHeight="1" x14ac:dyDescent="0.15">
      <c r="B26" s="659"/>
      <c r="C26" s="600" t="str">
        <f>IF(COUNTIF(K26:AH26,"X")&gt;0,$BB$26,"")</f>
        <v/>
      </c>
      <c r="D26" s="578"/>
      <c r="E26" s="578"/>
      <c r="F26" s="578"/>
      <c r="G26" s="578"/>
      <c r="H26" s="578"/>
      <c r="I26" s="579"/>
      <c r="J26" s="700"/>
      <c r="K26" s="122" t="str">
        <f>IF(AND(K25="H",OR(バルブ!$R$10="1",K15=1)),"X",
IF(AND(OR(K14&lt;3,K14="A",K14="B",K14="C"),OR(バルブ!$R$10="0",K15=0),OR(K25="H",K25="")),"",
IF(K25="","","X")))</f>
        <v/>
      </c>
      <c r="L26" s="122" t="str">
        <f>IF(AND(L25="H",OR(バルブ!$R$10="1",L15=1)),"X",
IF(AND(OR(L14&lt;3,L14="A",L14="B",L14="C"),OR(バルブ!$R$10="0",L15=0),OR(L25="H",L25="")),"",
IF(L25="","","X")))</f>
        <v/>
      </c>
      <c r="M26" s="122" t="str">
        <f>IF(AND(M25="H",OR(バルブ!$R$10="1",M15=1)),"X",
IF(AND(OR(M14&lt;3,M14="A",M14="B",M14="C"),OR(バルブ!$R$10="0",M15=0),OR(M25="H",M25="")),"",
IF(M25="","","X")))</f>
        <v/>
      </c>
      <c r="N26" s="122" t="str">
        <f>IF(AND(N25="H",OR(バルブ!$R$10="1",N15=1)),"X",
IF(AND(OR(N14&lt;3,N14="A",N14="B",N14="C"),OR(バルブ!$R$10="0",N15=0),OR(N25="H",N25="")),"",
IF(N25="","","X")))</f>
        <v/>
      </c>
      <c r="O26" s="122" t="str">
        <f>IF(AND(O25="H",OR(バルブ!$R$10="1",O15=1)),"X",
IF(AND(OR(O14&lt;3,O14="A",O14="B",O14="C"),OR(バルブ!$R$10="0",O15=0),OR(O25="H",O25="")),"",
IF(O25="","","X")))</f>
        <v/>
      </c>
      <c r="P26" s="122" t="str">
        <f>IF(AND(P25="H",OR(バルブ!$R$10="1",P15=1)),"X",
IF(AND(OR(P14&lt;3,P14="A",P14="B",P14="C"),OR(バルブ!$R$10="0",P15=0),OR(P25="H",P25="")),"",
IF(P25="","","X")))</f>
        <v/>
      </c>
      <c r="Q26" s="122" t="str">
        <f>IF(AND(Q25="H",OR(バルブ!$R$10="1",Q15=1)),"X",
IF(AND(OR(Q14&lt;3,Q14="A",Q14="B",Q14="C"),OR(バルブ!$R$10="0",Q15=0),OR(Q25="H",Q25="")),"",
IF(Q25="","","X")))</f>
        <v/>
      </c>
      <c r="R26" s="122" t="str">
        <f>IF(AND(R25="H",OR(バルブ!$R$10="1",R15=1)),"X",
IF(AND(OR(R14&lt;3,R14="A",R14="B",R14="C"),OR(バルブ!$R$10="0",R15=0),OR(R25="H",R25="")),"",
IF(R25="","","X")))</f>
        <v/>
      </c>
      <c r="S26" s="122" t="str">
        <f>IF(AND(S25="H",OR(バルブ!$R$10="1",S15=1)),"X",
IF(AND(OR(S14&lt;3,S14="A",S14="B",S14="C"),OR(バルブ!$R$10="0",S15=0),OR(S25="H",S25="")),"",
IF(S25="","","X")))</f>
        <v/>
      </c>
      <c r="T26" s="122" t="str">
        <f>IF(AND(T25="H",OR(バルブ!$R$10="1",T15=1)),"X",
IF(AND(OR(T14&lt;3,T14="A",T14="B",T14="C"),OR(バルブ!$R$10="0",T15=0),OR(T25="H",T25="")),"",
IF(T25="","","X")))</f>
        <v/>
      </c>
      <c r="U26" s="122" t="str">
        <f>IF(AND(U25="H",OR(バルブ!$R$10="1",U15=1)),"X",
IF(AND(OR(U14&lt;3,U14="A",U14="B",U14="C"),OR(バルブ!$R$10="0",U15=0),OR(U25="H",U25="")),"",
IF(U25="","","X")))</f>
        <v/>
      </c>
      <c r="V26" s="122" t="str">
        <f>IF(AND(V25="H",OR(バルブ!$R$10="1",V15=1)),"X",
IF(AND(OR(V14&lt;3,V14="A",V14="B",V14="C"),OR(バルブ!$R$10="0",V15=0),OR(V25="H",V25="")),"",
IF(V25="","","X")))</f>
        <v/>
      </c>
      <c r="W26" s="122" t="str">
        <f>IF(AND(W25="H",OR(バルブ!$R$10="1",W15=1)),"X",
IF(AND(OR(W14&lt;3,W14="A",W14="B",W14="C"),OR(バルブ!$R$10="0",W15=0),OR(W25="H",W25="")),"",
IF(W25="","","X")))</f>
        <v/>
      </c>
      <c r="X26" s="122" t="str">
        <f>IF(AND(X25="H",OR(バルブ!$R$10="1",X15=1)),"X",
IF(AND(OR(X14&lt;3,X14="A",X14="B",X14="C"),OR(バルブ!$R$10="0",X15=0),OR(X25="H",X25="")),"",
IF(X25="","","X")))</f>
        <v/>
      </c>
      <c r="Y26" s="122" t="str">
        <f>IF(AND(Y25="H",OR(バルブ!$R$10="1",Y15=1)),"X",
IF(AND(OR(Y14&lt;3,Y14="A",Y14="B",Y14="C"),OR(バルブ!$R$10="0",Y15=0),OR(Y25="H",Y25="")),"",
IF(Y25="","","X")))</f>
        <v/>
      </c>
      <c r="Z26" s="122" t="str">
        <f>IF(AND(Z25="H",OR(バルブ!$R$10="1",Z15=1)),"X",
IF(AND(OR(Z14&lt;3,Z14="A",Z14="B",Z14="C"),OR(バルブ!$R$10="0",Z15=0),OR(Z25="H",Z25="")),"",
IF(Z25="","","X")))</f>
        <v/>
      </c>
      <c r="AA26" s="363" t="str">
        <f>IF(AND(AA25="H",OR(バルブ!$R$10="1",AA15=1)),"X",
IF(AND(OR(AA14&lt;3,AA14="A",AA14="B",AA14="C"),OR(バルブ!$R$10="0",AA15=0),OR(AA25="H",AA25="")),"",
IF(AA25="","","X")))</f>
        <v/>
      </c>
      <c r="AB26" s="363" t="str">
        <f>IF(AND(AB25="H",OR(バルブ!$R$10="1",AB15=1)),"X",
IF(AND(OR(AB14&lt;3,AB14="A",AB14="B",AB14="C"),OR(バルブ!$R$10="0",AB15=0),OR(AB25="H",AB25="")),"",
IF(AB25="","","X")))</f>
        <v/>
      </c>
      <c r="AC26" s="363" t="str">
        <f>IF(AND(AC25="H",OR(バルブ!$R$10="1",AC15=1)),"X",
IF(AND(OR(AC14&lt;3,AC14="A",AC14="B",AC14="C"),OR(バルブ!$R$10="0",AC15=0),OR(AC25="H",AC25="")),"",
IF(AC25="","","X")))</f>
        <v/>
      </c>
      <c r="AD26" s="363" t="str">
        <f>IF(AND(AD25="H",OR(バルブ!$R$10="1",AD15=1)),"X",
IF(AND(OR(AD14&lt;3,AD14="A",AD14="B",AD14="C"),OR(バルブ!$R$10="0",AD15=0),OR(AD25="H",AD25="")),"",
IF(AD25="","","X")))</f>
        <v/>
      </c>
      <c r="AE26" s="363" t="str">
        <f>IF(AND(AE25="H",OR(バルブ!$R$10="1",AE15=1)),"X",
IF(AND(OR(AE14&lt;3,AE14="A",AE14="B",AE14="C"),OR(バルブ!$R$10="0",AE15=0),OR(AE25="H",AE25="")),"",
IF(AE25="","","X")))</f>
        <v/>
      </c>
      <c r="AF26" s="363" t="str">
        <f>IF(AND(AF25="H",OR(バルブ!$R$10="1",AF15=1)),"X",
IF(AND(OR(AF14&lt;3,AF14="A",AF14="B",AF14="C"),OR(バルブ!$R$10="0",AF15=0),OR(AF25="H",AF25="")),"",
IF(AF25="","","X")))</f>
        <v/>
      </c>
      <c r="AG26" s="363" t="str">
        <f>IF(AND(AG25="H",OR(バルブ!$R$10="1",AG15=1)),"X",
IF(AND(OR(AG14&lt;3,AG14="A",AG14="B",AG14="C"),OR(バルブ!$R$10="0",AG15=0),OR(AG25="H",AG25="")),"",
IF(AG25="","","X")))</f>
        <v/>
      </c>
      <c r="AH26" s="363" t="str">
        <f>IF(AND(AH25="H",OR(バルブ!$R$10="1",AH15=1)),"X",
IF(AND(OR(AH14&lt;3,AH14="A",AH14="B",AH14="C"),OR(バルブ!$R$10="0",AH15=0),OR(AH25="H",AH25="")),"",
IF(AH25="","","X")))</f>
        <v/>
      </c>
      <c r="AI26" s="701"/>
      <c r="AJ26" s="649"/>
      <c r="AK26" s="581"/>
      <c r="AL26" s="581"/>
      <c r="AM26" s="581"/>
      <c r="AN26" s="581"/>
      <c r="AO26" s="627"/>
      <c r="AP26" s="175"/>
      <c r="BB26" s="333" t="s">
        <v>394</v>
      </c>
      <c r="BQ26" s="421" t="s">
        <v>335</v>
      </c>
      <c r="BR26" s="421" t="s">
        <v>336</v>
      </c>
      <c r="BS26" s="421" t="s">
        <v>337</v>
      </c>
      <c r="BT26" s="421" t="s">
        <v>338</v>
      </c>
      <c r="BU26" s="421" t="s">
        <v>817</v>
      </c>
      <c r="BV26" s="421" t="s">
        <v>615</v>
      </c>
      <c r="BW26" s="421" t="s">
        <v>616</v>
      </c>
      <c r="BX26" s="421" t="s">
        <v>822</v>
      </c>
      <c r="BY26" s="421" t="s">
        <v>617</v>
      </c>
      <c r="BZ26" s="421" t="s">
        <v>618</v>
      </c>
      <c r="CA26" s="421" t="s">
        <v>823</v>
      </c>
      <c r="CB26" s="421" t="s">
        <v>339</v>
      </c>
      <c r="CC26" s="421" t="s">
        <v>340</v>
      </c>
      <c r="CD26" s="421" t="s">
        <v>341</v>
      </c>
      <c r="CE26" s="421" t="s">
        <v>819</v>
      </c>
      <c r="CF26" s="421" t="s">
        <v>622</v>
      </c>
      <c r="CG26" s="421" t="s">
        <v>623</v>
      </c>
      <c r="CH26" s="421" t="s">
        <v>824</v>
      </c>
      <c r="CI26" s="421" t="s">
        <v>624</v>
      </c>
      <c r="CJ26" s="421" t="s">
        <v>625</v>
      </c>
      <c r="CK26" s="421" t="s">
        <v>825</v>
      </c>
      <c r="CL26" s="421" t="s">
        <v>608</v>
      </c>
    </row>
    <row r="27" spans="2:137" ht="15" customHeight="1" x14ac:dyDescent="0.15">
      <c r="B27" s="659"/>
      <c r="C27" s="702" t="s">
        <v>0</v>
      </c>
      <c r="D27" s="575"/>
      <c r="E27" s="575"/>
      <c r="F27" s="575"/>
      <c r="G27" s="575"/>
      <c r="H27" s="575"/>
      <c r="I27" s="576"/>
      <c r="J27" s="699" t="s">
        <v>167</v>
      </c>
      <c r="K27" s="123"/>
      <c r="L27" s="123"/>
      <c r="M27" s="123"/>
      <c r="N27" s="123"/>
      <c r="O27" s="123"/>
      <c r="P27" s="123"/>
      <c r="Q27" s="123"/>
      <c r="R27" s="123"/>
      <c r="S27" s="123"/>
      <c r="T27" s="123"/>
      <c r="U27" s="123"/>
      <c r="V27" s="123"/>
      <c r="W27" s="123"/>
      <c r="X27" s="123"/>
      <c r="Y27" s="123"/>
      <c r="Z27" s="123"/>
      <c r="AA27" s="352"/>
      <c r="AB27" s="352"/>
      <c r="AC27" s="352"/>
      <c r="AD27" s="352"/>
      <c r="AE27" s="352"/>
      <c r="AF27" s="352"/>
      <c r="AG27" s="352"/>
      <c r="AH27" s="352"/>
      <c r="AI27" s="699" t="s">
        <v>167</v>
      </c>
      <c r="AJ27" s="649"/>
      <c r="AK27" s="581"/>
      <c r="AL27" s="581"/>
      <c r="AM27" s="581"/>
      <c r="AN27" s="581"/>
      <c r="AO27" s="627"/>
      <c r="AP27" s="175"/>
    </row>
    <row r="28" spans="2:137" ht="12" customHeight="1" x14ac:dyDescent="0.15">
      <c r="B28" s="659"/>
      <c r="C28" s="600" t="str">
        <f>IF(COUNTIF(K28:AH28,"X")&gt;0,$BB$28,"")</f>
        <v/>
      </c>
      <c r="D28" s="578"/>
      <c r="E28" s="578"/>
      <c r="F28" s="578"/>
      <c r="G28" s="578"/>
      <c r="H28" s="578"/>
      <c r="I28" s="579"/>
      <c r="J28" s="701"/>
      <c r="K28" s="122" t="str">
        <f>IF(AND(バルブ!$R$10&lt;&gt;"1",K15&lt;&gt;1,K27="K"),"X","")</f>
        <v/>
      </c>
      <c r="L28" s="122" t="str">
        <f>IF(AND(バルブ!$R$10&lt;&gt;"1",L15&lt;&gt;1,L27="K"),"X","")</f>
        <v/>
      </c>
      <c r="M28" s="122" t="str">
        <f>IF(AND(バルブ!$R$10&lt;&gt;"1",M15&lt;&gt;1,M27="K"),"X","")</f>
        <v/>
      </c>
      <c r="N28" s="122" t="str">
        <f>IF(AND(バルブ!$R$10&lt;&gt;"1",N15&lt;&gt;1,N27="K"),"X","")</f>
        <v/>
      </c>
      <c r="O28" s="122" t="str">
        <f>IF(AND(バルブ!$R$10&lt;&gt;"1",O15&lt;&gt;1,O27="K"),"X","")</f>
        <v/>
      </c>
      <c r="P28" s="122" t="str">
        <f>IF(AND(バルブ!$R$10&lt;&gt;"1",P15&lt;&gt;1,P27="K"),"X","")</f>
        <v/>
      </c>
      <c r="Q28" s="122" t="str">
        <f>IF(AND(バルブ!$R$10&lt;&gt;"1",Q15&lt;&gt;1,Q27="K"),"X","")</f>
        <v/>
      </c>
      <c r="R28" s="122" t="str">
        <f>IF(AND(バルブ!$R$10&lt;&gt;"1",R15&lt;&gt;1,R27="K"),"X","")</f>
        <v/>
      </c>
      <c r="S28" s="122" t="str">
        <f>IF(AND(バルブ!$R$10&lt;&gt;"1",S15&lt;&gt;1,S27="K"),"X","")</f>
        <v/>
      </c>
      <c r="T28" s="122" t="str">
        <f>IF(AND(バルブ!$R$10&lt;&gt;"1",T15&lt;&gt;1,T27="K"),"X","")</f>
        <v/>
      </c>
      <c r="U28" s="122" t="str">
        <f>IF(AND(バルブ!$R$10&lt;&gt;"1",U15&lt;&gt;1,U27="K"),"X","")</f>
        <v/>
      </c>
      <c r="V28" s="122" t="str">
        <f>IF(AND(バルブ!$R$10&lt;&gt;"1",V15&lt;&gt;1,V27="K"),"X","")</f>
        <v/>
      </c>
      <c r="W28" s="122" t="str">
        <f>IF(AND(バルブ!$R$10&lt;&gt;"1",W15&lt;&gt;1,W27="K"),"X","")</f>
        <v/>
      </c>
      <c r="X28" s="122" t="str">
        <f>IF(AND(バルブ!$R$10&lt;&gt;"1",X15&lt;&gt;1,X27="K"),"X","")</f>
        <v/>
      </c>
      <c r="Y28" s="122" t="str">
        <f>IF(AND(バルブ!$R$10&lt;&gt;"1",Y15&lt;&gt;1,Y27="K"),"X","")</f>
        <v/>
      </c>
      <c r="Z28" s="122" t="str">
        <f>IF(AND(バルブ!$R$10&lt;&gt;"1",Z15&lt;&gt;1,Z27="K"),"X","")</f>
        <v/>
      </c>
      <c r="AA28" s="363" t="str">
        <f>IF(AND(バルブ!$R$10&lt;&gt;"1",AA15&lt;&gt;1,AA27="K"),"X","")</f>
        <v/>
      </c>
      <c r="AB28" s="363" t="str">
        <f>IF(AND(バルブ!$R$10&lt;&gt;"1",AB15&lt;&gt;1,AB27="K"),"X","")</f>
        <v/>
      </c>
      <c r="AC28" s="363" t="str">
        <f>IF(AND(バルブ!$R$10&lt;&gt;"1",AC15&lt;&gt;1,AC27="K"),"X","")</f>
        <v/>
      </c>
      <c r="AD28" s="363" t="str">
        <f>IF(AND(バルブ!$R$10&lt;&gt;"1",AD15&lt;&gt;1,AD27="K"),"X","")</f>
        <v/>
      </c>
      <c r="AE28" s="363" t="str">
        <f>IF(AND(バルブ!$R$10&lt;&gt;"1",AE15&lt;&gt;1,AE27="K"),"X","")</f>
        <v/>
      </c>
      <c r="AF28" s="363" t="str">
        <f>IF(AND(バルブ!$R$10&lt;&gt;"1",AF15&lt;&gt;1,AF27="K"),"X","")</f>
        <v/>
      </c>
      <c r="AG28" s="363" t="str">
        <f>IF(AND(バルブ!$R$10&lt;&gt;"1",AG15&lt;&gt;1,AG27="K"),"X","")</f>
        <v/>
      </c>
      <c r="AH28" s="363" t="str">
        <f>IF(AND(バルブ!$R$10&lt;&gt;"1",AH15&lt;&gt;1,AH27="K"),"X","")</f>
        <v/>
      </c>
      <c r="AI28" s="701"/>
      <c r="AJ28" s="649"/>
      <c r="AK28" s="581"/>
      <c r="AL28" s="581"/>
      <c r="AM28" s="581"/>
      <c r="AN28" s="581"/>
      <c r="AO28" s="627"/>
      <c r="AP28" s="175"/>
      <c r="AQ28" s="425"/>
      <c r="AR28" s="424"/>
      <c r="AS28" s="424"/>
      <c r="BB28" s="333" t="s">
        <v>394</v>
      </c>
      <c r="BQ28" s="421">
        <v>1</v>
      </c>
      <c r="BR28" s="421">
        <v>2</v>
      </c>
    </row>
    <row r="29" spans="2:137" ht="15" customHeight="1" x14ac:dyDescent="0.15">
      <c r="B29" s="659"/>
      <c r="C29" s="702" t="s">
        <v>306</v>
      </c>
      <c r="D29" s="575"/>
      <c r="E29" s="575"/>
      <c r="F29" s="575"/>
      <c r="G29" s="575"/>
      <c r="H29" s="575"/>
      <c r="I29" s="576"/>
      <c r="J29" s="699" t="s">
        <v>167</v>
      </c>
      <c r="K29" s="123"/>
      <c r="L29" s="123"/>
      <c r="M29" s="123"/>
      <c r="N29" s="123"/>
      <c r="O29" s="123"/>
      <c r="P29" s="123"/>
      <c r="Q29" s="123"/>
      <c r="R29" s="123"/>
      <c r="S29" s="123"/>
      <c r="T29" s="123"/>
      <c r="U29" s="123"/>
      <c r="V29" s="123"/>
      <c r="W29" s="123"/>
      <c r="X29" s="123"/>
      <c r="Y29" s="123"/>
      <c r="Z29" s="123"/>
      <c r="AA29" s="352"/>
      <c r="AB29" s="352"/>
      <c r="AC29" s="352"/>
      <c r="AD29" s="352"/>
      <c r="AE29" s="352"/>
      <c r="AF29" s="352"/>
      <c r="AG29" s="352"/>
      <c r="AH29" s="352"/>
      <c r="AI29" s="699" t="s">
        <v>167</v>
      </c>
      <c r="AJ29" s="649"/>
      <c r="AK29" s="581"/>
      <c r="AL29" s="581"/>
      <c r="AM29" s="581"/>
      <c r="AN29" s="581"/>
      <c r="AO29" s="627"/>
      <c r="AP29" s="175"/>
      <c r="AQ29" s="425"/>
      <c r="AR29" s="424"/>
      <c r="AS29" s="424"/>
      <c r="DI29" s="107" t="s">
        <v>826</v>
      </c>
      <c r="DJ29" s="107" t="s">
        <v>201</v>
      </c>
      <c r="DK29" s="107" t="s">
        <v>202</v>
      </c>
      <c r="DL29" s="107" t="s">
        <v>203</v>
      </c>
      <c r="DM29" s="107" t="s">
        <v>204</v>
      </c>
      <c r="DN29" s="107" t="s">
        <v>205</v>
      </c>
      <c r="DO29" s="107" t="s">
        <v>206</v>
      </c>
      <c r="DP29" s="107" t="s">
        <v>207</v>
      </c>
      <c r="DQ29" s="107" t="s">
        <v>208</v>
      </c>
      <c r="DR29" s="107" t="s">
        <v>209</v>
      </c>
      <c r="DS29" s="107" t="s">
        <v>210</v>
      </c>
      <c r="DT29" s="107" t="s">
        <v>211</v>
      </c>
      <c r="DU29" s="107" t="s">
        <v>212</v>
      </c>
      <c r="DV29" s="107" t="s">
        <v>213</v>
      </c>
      <c r="DW29" s="107" t="s">
        <v>214</v>
      </c>
      <c r="DX29" s="107" t="s">
        <v>215</v>
      </c>
      <c r="DY29" s="107" t="s">
        <v>216</v>
      </c>
      <c r="DZ29" s="107" t="s">
        <v>217</v>
      </c>
      <c r="EA29" s="107" t="s">
        <v>218</v>
      </c>
      <c r="EB29" s="107" t="s">
        <v>219</v>
      </c>
      <c r="EC29" s="107" t="s">
        <v>220</v>
      </c>
      <c r="ED29" s="107" t="s">
        <v>221</v>
      </c>
      <c r="EE29" s="107" t="s">
        <v>222</v>
      </c>
      <c r="EF29" s="107" t="s">
        <v>223</v>
      </c>
      <c r="EG29" s="107"/>
    </row>
    <row r="30" spans="2:137" ht="12" hidden="1" customHeight="1" x14ac:dyDescent="0.15">
      <c r="B30" s="659"/>
      <c r="C30" s="710" t="str">
        <f>IF(COUNTIF(K30:AH30,"X")&gt;0,$BB$30,"")</f>
        <v/>
      </c>
      <c r="D30" s="581"/>
      <c r="E30" s="581"/>
      <c r="F30" s="581"/>
      <c r="G30" s="581"/>
      <c r="H30" s="581"/>
      <c r="I30" s="586"/>
      <c r="J30" s="596"/>
      <c r="K30" s="120"/>
      <c r="L30" s="120"/>
      <c r="M30" s="120"/>
      <c r="N30" s="120"/>
      <c r="O30" s="120"/>
      <c r="P30" s="120"/>
      <c r="Q30" s="120"/>
      <c r="R30" s="120"/>
      <c r="S30" s="120"/>
      <c r="T30" s="120"/>
      <c r="U30" s="120"/>
      <c r="V30" s="120"/>
      <c r="W30" s="120"/>
      <c r="X30" s="120"/>
      <c r="Y30" s="120"/>
      <c r="Z30" s="120"/>
      <c r="AA30" s="344"/>
      <c r="AB30" s="344"/>
      <c r="AC30" s="344"/>
      <c r="AD30" s="344"/>
      <c r="AE30" s="344"/>
      <c r="AF30" s="344"/>
      <c r="AG30" s="344"/>
      <c r="AH30" s="344"/>
      <c r="AI30" s="596"/>
      <c r="AJ30" s="649"/>
      <c r="AK30" s="581"/>
      <c r="AL30" s="581"/>
      <c r="AM30" s="581"/>
      <c r="AN30" s="581"/>
      <c r="AO30" s="627"/>
      <c r="AP30" s="175"/>
      <c r="AQ30" s="425"/>
      <c r="AR30" s="424"/>
      <c r="AS30" s="424"/>
      <c r="BB30" s="333" t="s">
        <v>394</v>
      </c>
      <c r="BQ30" s="421" t="s">
        <v>876</v>
      </c>
      <c r="BR30" s="421" t="s">
        <v>877</v>
      </c>
      <c r="BS30" s="421" t="s">
        <v>878</v>
      </c>
      <c r="BT30" s="421" t="s">
        <v>879</v>
      </c>
      <c r="BU30" s="421" t="s">
        <v>880</v>
      </c>
      <c r="BV30" s="421" t="s">
        <v>881</v>
      </c>
      <c r="BW30" s="421" t="s">
        <v>882</v>
      </c>
      <c r="BX30" s="421" t="s">
        <v>883</v>
      </c>
      <c r="BY30" s="421" t="s">
        <v>884</v>
      </c>
      <c r="DG30" s="421" t="s">
        <v>885</v>
      </c>
      <c r="DI30" s="107" t="str">
        <f>IF(K47="","","SY"&amp;K$12&amp;"0M-38-1A-"&amp;K47)</f>
        <v/>
      </c>
      <c r="DJ30" s="107" t="str">
        <f t="shared" ref="DJ30:EF30" si="12">IF(L47="","","SY"&amp;L$12&amp;"0M-38-1A-"&amp;L47)</f>
        <v/>
      </c>
      <c r="DK30" s="107" t="str">
        <f t="shared" si="12"/>
        <v/>
      </c>
      <c r="DL30" s="107" t="str">
        <f t="shared" si="12"/>
        <v/>
      </c>
      <c r="DM30" s="107" t="str">
        <f t="shared" si="12"/>
        <v/>
      </c>
      <c r="DN30" s="107" t="str">
        <f t="shared" si="12"/>
        <v/>
      </c>
      <c r="DO30" s="107" t="str">
        <f t="shared" si="12"/>
        <v/>
      </c>
      <c r="DP30" s="107" t="str">
        <f t="shared" si="12"/>
        <v/>
      </c>
      <c r="DQ30" s="107" t="str">
        <f t="shared" si="12"/>
        <v/>
      </c>
      <c r="DR30" s="107" t="str">
        <f t="shared" si="12"/>
        <v/>
      </c>
      <c r="DS30" s="107" t="str">
        <f t="shared" si="12"/>
        <v/>
      </c>
      <c r="DT30" s="107" t="str">
        <f t="shared" si="12"/>
        <v/>
      </c>
      <c r="DU30" s="107" t="str">
        <f t="shared" si="12"/>
        <v/>
      </c>
      <c r="DV30" s="107" t="str">
        <f t="shared" si="12"/>
        <v/>
      </c>
      <c r="DW30" s="107" t="str">
        <f t="shared" si="12"/>
        <v/>
      </c>
      <c r="DX30" s="107" t="str">
        <f t="shared" si="12"/>
        <v/>
      </c>
      <c r="DY30" s="107" t="str">
        <f t="shared" si="12"/>
        <v/>
      </c>
      <c r="DZ30" s="107" t="str">
        <f t="shared" si="12"/>
        <v/>
      </c>
      <c r="EA30" s="107" t="str">
        <f t="shared" si="12"/>
        <v/>
      </c>
      <c r="EB30" s="107" t="str">
        <f t="shared" si="12"/>
        <v/>
      </c>
      <c r="EC30" s="107" t="str">
        <f t="shared" si="12"/>
        <v/>
      </c>
      <c r="ED30" s="107" t="str">
        <f t="shared" si="12"/>
        <v/>
      </c>
      <c r="EE30" s="107" t="str">
        <f t="shared" si="12"/>
        <v/>
      </c>
      <c r="EF30" s="107" t="str">
        <f t="shared" si="12"/>
        <v/>
      </c>
      <c r="EG30" s="107"/>
    </row>
    <row r="31" spans="2:137" ht="12" customHeight="1" x14ac:dyDescent="0.15">
      <c r="B31" s="660"/>
      <c r="C31" s="711" t="str">
        <f>IF(COUNTIF(K31:AH31,"X")&gt;0,$BB$31,"")</f>
        <v/>
      </c>
      <c r="D31" s="697"/>
      <c r="E31" s="697"/>
      <c r="F31" s="697"/>
      <c r="G31" s="697"/>
      <c r="H31" s="697"/>
      <c r="I31" s="712"/>
      <c r="J31" s="709"/>
      <c r="K31" s="124" t="str">
        <f>IF(AND(OR(バルブ!$R$16=$BC$31,バルブ!$R$16="R",バルブ!$R$16="S",バルブ!$R$16="U",バルブ!$R$16="NS"),仕様書作成!K29="T")=TRUE,"X","")</f>
        <v/>
      </c>
      <c r="L31" s="124" t="str">
        <f>IF(AND(OR(バルブ!$R$16=$BC$31,バルブ!$R$16="R",バルブ!$R$16="S",バルブ!$R$16="U",バルブ!$R$16="NS"),仕様書作成!L29="T")=TRUE,"X","")</f>
        <v/>
      </c>
      <c r="M31" s="124" t="str">
        <f>IF(AND(OR(バルブ!$R$16=$BC$31,バルブ!$R$16="R",バルブ!$R$16="S",バルブ!$R$16="U",バルブ!$R$16="NS"),仕様書作成!M29="T")=TRUE,"X","")</f>
        <v/>
      </c>
      <c r="N31" s="124" t="str">
        <f>IF(AND(OR(バルブ!$R$16=$BC$31,バルブ!$R$16="R",バルブ!$R$16="S",バルブ!$R$16="U",バルブ!$R$16="NS"),仕様書作成!N29="T")=TRUE,"X","")</f>
        <v/>
      </c>
      <c r="O31" s="124" t="str">
        <f>IF(AND(OR(バルブ!$R$16=$BC$31,バルブ!$R$16="R",バルブ!$R$16="S",バルブ!$R$16="U",バルブ!$R$16="NS"),仕様書作成!O29="T")=TRUE,"X","")</f>
        <v/>
      </c>
      <c r="P31" s="124" t="str">
        <f>IF(AND(OR(バルブ!$R$16=$BC$31,バルブ!$R$16="R",バルブ!$R$16="S",バルブ!$R$16="U",バルブ!$R$16="NS"),仕様書作成!P29="T")=TRUE,"X","")</f>
        <v/>
      </c>
      <c r="Q31" s="124" t="str">
        <f>IF(AND(OR(バルブ!$R$16=$BC$31,バルブ!$R$16="R",バルブ!$R$16="S",バルブ!$R$16="U",バルブ!$R$16="NS"),仕様書作成!Q29="T")=TRUE,"X","")</f>
        <v/>
      </c>
      <c r="R31" s="124" t="str">
        <f>IF(AND(OR(バルブ!$R$16=$BC$31,バルブ!$R$16="R",バルブ!$R$16="S",バルブ!$R$16="U",バルブ!$R$16="NS"),仕様書作成!R29="T")=TRUE,"X","")</f>
        <v/>
      </c>
      <c r="S31" s="124" t="str">
        <f>IF(AND(OR(バルブ!$R$16=$BC$31,バルブ!$R$16="R",バルブ!$R$16="S",バルブ!$R$16="U",バルブ!$R$16="NS"),仕様書作成!S29="T")=TRUE,"X","")</f>
        <v/>
      </c>
      <c r="T31" s="124" t="str">
        <f>IF(AND(OR(バルブ!$R$16=$BC$31,バルブ!$R$16="R",バルブ!$R$16="S",バルブ!$R$16="U",バルブ!$R$16="NS"),仕様書作成!T29="T")=TRUE,"X","")</f>
        <v/>
      </c>
      <c r="U31" s="124" t="str">
        <f>IF(AND(OR(バルブ!$R$16=$BC$31,バルブ!$R$16="R",バルブ!$R$16="S",バルブ!$R$16="U",バルブ!$R$16="NS"),仕様書作成!U29="T")=TRUE,"X","")</f>
        <v/>
      </c>
      <c r="V31" s="124" t="str">
        <f>IF(AND(OR(バルブ!$R$16=$BC$31,バルブ!$R$16="R",バルブ!$R$16="S",バルブ!$R$16="U",バルブ!$R$16="NS"),仕様書作成!V29="T")=TRUE,"X","")</f>
        <v/>
      </c>
      <c r="W31" s="124" t="str">
        <f>IF(AND(OR(バルブ!$R$16=$BC$31,バルブ!$R$16="R",バルブ!$R$16="S",バルブ!$R$16="U",バルブ!$R$16="NS"),仕様書作成!W29="T")=TRUE,"X","")</f>
        <v/>
      </c>
      <c r="X31" s="124" t="str">
        <f>IF(AND(OR(バルブ!$R$16=$BC$31,バルブ!$R$16="R",バルブ!$R$16="S",バルブ!$R$16="U",バルブ!$R$16="NS"),仕様書作成!X29="T")=TRUE,"X","")</f>
        <v/>
      </c>
      <c r="Y31" s="124" t="str">
        <f>IF(AND(OR(バルブ!$R$16=$BC$31,バルブ!$R$16="R",バルブ!$R$16="S",バルブ!$R$16="U",バルブ!$R$16="NS"),仕様書作成!Y29="T")=TRUE,"X","")</f>
        <v/>
      </c>
      <c r="Z31" s="124" t="str">
        <f>IF(AND(OR(バルブ!$R$16=$BC$31,バルブ!$R$16="R",バルブ!$R$16="S",バルブ!$R$16="U",バルブ!$R$16="NS"),仕様書作成!Z29="T")=TRUE,"X","")</f>
        <v/>
      </c>
      <c r="AA31" s="345" t="str">
        <f>IF(AND(OR(バルブ!$R$16=$BC$31,バルブ!$R$16="R",バルブ!$R$16="S",バルブ!$R$16="U",バルブ!$R$16="NS"),仕様書作成!AA29="T")=TRUE,"X","")</f>
        <v/>
      </c>
      <c r="AB31" s="345" t="str">
        <f>IF(AND(OR(バルブ!$R$16=$BC$31,バルブ!$R$16="R",バルブ!$R$16="S",バルブ!$R$16="U",バルブ!$R$16="NS"),仕様書作成!AB29="T")=TRUE,"X","")</f>
        <v/>
      </c>
      <c r="AC31" s="345" t="str">
        <f>IF(AND(OR(バルブ!$R$16=$BC$31,バルブ!$R$16="R",バルブ!$R$16="S",バルブ!$R$16="U",バルブ!$R$16="NS"),仕様書作成!AC29="T")=TRUE,"X","")</f>
        <v/>
      </c>
      <c r="AD31" s="345" t="str">
        <f>IF(AND(OR(バルブ!$R$16=$BC$31,バルブ!$R$16="R",バルブ!$R$16="S",バルブ!$R$16="U",バルブ!$R$16="NS"),仕様書作成!AD29="T")=TRUE,"X","")</f>
        <v/>
      </c>
      <c r="AE31" s="345" t="str">
        <f>IF(AND(OR(バルブ!$R$16=$BC$31,バルブ!$R$16="R",バルブ!$R$16="S",バルブ!$R$16="U",バルブ!$R$16="NS"),仕様書作成!AE29="T")=TRUE,"X","")</f>
        <v/>
      </c>
      <c r="AF31" s="345" t="str">
        <f>IF(AND(OR(バルブ!$R$16=$BC$31,バルブ!$R$16="R",バルブ!$R$16="S",バルブ!$R$16="U",バルブ!$R$16="NS"),仕様書作成!AF29="T")=TRUE,"X","")</f>
        <v/>
      </c>
      <c r="AG31" s="345" t="str">
        <f>IF(AND(OR(バルブ!$R$16=$BC$31,バルブ!$R$16="R",バルブ!$R$16="S",バルブ!$R$16="U",バルブ!$R$16="NS"),仕様書作成!AG29="T")=TRUE,"X","")</f>
        <v/>
      </c>
      <c r="AH31" s="345" t="str">
        <f>IF(AND(OR(バルブ!$R$16=$BC$31,バルブ!$R$16="R",バルブ!$R$16="S",バルブ!$R$16="U",バルブ!$R$16="NS"),仕様書作成!AH29="T")=TRUE,"X","")</f>
        <v/>
      </c>
      <c r="AI31" s="709"/>
      <c r="AJ31" s="696"/>
      <c r="AK31" s="697"/>
      <c r="AL31" s="697"/>
      <c r="AM31" s="697"/>
      <c r="AN31" s="697"/>
      <c r="AO31" s="698"/>
      <c r="AP31" s="176"/>
      <c r="AQ31" s="424"/>
      <c r="AR31" s="424"/>
      <c r="AS31" s="424"/>
      <c r="BB31" s="333" t="s">
        <v>397</v>
      </c>
      <c r="BC31" s="333" t="s">
        <v>149</v>
      </c>
      <c r="BQ31" s="421" t="s">
        <v>886</v>
      </c>
      <c r="BR31" s="421" t="s">
        <v>887</v>
      </c>
      <c r="BS31" s="421" t="s">
        <v>888</v>
      </c>
      <c r="BT31" s="421" t="s">
        <v>889</v>
      </c>
      <c r="BU31" s="421" t="s">
        <v>890</v>
      </c>
      <c r="BV31" s="421" t="s">
        <v>891</v>
      </c>
      <c r="DG31" s="421" t="s">
        <v>892</v>
      </c>
      <c r="DI31" s="107" t="str">
        <f>IF(K49="","","SY"&amp;K$12&amp;"0M-38-2A-"&amp;K49)</f>
        <v/>
      </c>
      <c r="DJ31" s="107" t="str">
        <f t="shared" ref="DJ31:EF31" si="13">IF(L49="","","SY"&amp;L$12&amp;"0M-38-2A-"&amp;L49)</f>
        <v/>
      </c>
      <c r="DK31" s="107" t="str">
        <f t="shared" si="13"/>
        <v/>
      </c>
      <c r="DL31" s="107" t="str">
        <f t="shared" si="13"/>
        <v/>
      </c>
      <c r="DM31" s="107" t="str">
        <f t="shared" si="13"/>
        <v/>
      </c>
      <c r="DN31" s="107" t="str">
        <f t="shared" si="13"/>
        <v/>
      </c>
      <c r="DO31" s="107" t="str">
        <f t="shared" si="13"/>
        <v/>
      </c>
      <c r="DP31" s="107" t="str">
        <f t="shared" si="13"/>
        <v/>
      </c>
      <c r="DQ31" s="107" t="str">
        <f t="shared" si="13"/>
        <v/>
      </c>
      <c r="DR31" s="107" t="str">
        <f t="shared" si="13"/>
        <v/>
      </c>
      <c r="DS31" s="107" t="str">
        <f t="shared" si="13"/>
        <v/>
      </c>
      <c r="DT31" s="107" t="str">
        <f t="shared" si="13"/>
        <v/>
      </c>
      <c r="DU31" s="107" t="str">
        <f t="shared" si="13"/>
        <v/>
      </c>
      <c r="DV31" s="107" t="str">
        <f t="shared" si="13"/>
        <v/>
      </c>
      <c r="DW31" s="107" t="str">
        <f t="shared" si="13"/>
        <v/>
      </c>
      <c r="DX31" s="107" t="str">
        <f t="shared" si="13"/>
        <v/>
      </c>
      <c r="DY31" s="107" t="str">
        <f t="shared" si="13"/>
        <v/>
      </c>
      <c r="DZ31" s="107" t="str">
        <f t="shared" si="13"/>
        <v/>
      </c>
      <c r="EA31" s="107" t="str">
        <f t="shared" si="13"/>
        <v/>
      </c>
      <c r="EB31" s="107" t="str">
        <f t="shared" si="13"/>
        <v/>
      </c>
      <c r="EC31" s="107" t="str">
        <f t="shared" si="13"/>
        <v/>
      </c>
      <c r="ED31" s="107" t="str">
        <f t="shared" si="13"/>
        <v/>
      </c>
      <c r="EE31" s="107" t="str">
        <f t="shared" si="13"/>
        <v/>
      </c>
      <c r="EF31" s="107" t="str">
        <f t="shared" si="13"/>
        <v/>
      </c>
      <c r="EG31" s="107"/>
    </row>
    <row r="32" spans="2:137" hidden="1" x14ac:dyDescent="0.15">
      <c r="AA32" s="346"/>
      <c r="AB32" s="346"/>
      <c r="AC32" s="346"/>
      <c r="AD32" s="346"/>
      <c r="AE32" s="346"/>
      <c r="AF32" s="346"/>
      <c r="AG32" s="346"/>
      <c r="AH32" s="346"/>
      <c r="DG32" s="421" t="s">
        <v>893</v>
      </c>
      <c r="DI32" s="107" t="str">
        <f>IF(K51="","","SY"&amp;K$12&amp;"0M-38-3A-"&amp;K51)</f>
        <v/>
      </c>
      <c r="DJ32" s="107" t="str">
        <f t="shared" ref="DJ32:EF32" si="14">IF(L51="","","SY"&amp;L$12&amp;"0M-38-3A-"&amp;L51)</f>
        <v/>
      </c>
      <c r="DK32" s="107" t="str">
        <f t="shared" si="14"/>
        <v/>
      </c>
      <c r="DL32" s="107" t="str">
        <f t="shared" si="14"/>
        <v/>
      </c>
      <c r="DM32" s="107" t="str">
        <f t="shared" si="14"/>
        <v/>
      </c>
      <c r="DN32" s="107" t="str">
        <f t="shared" si="14"/>
        <v/>
      </c>
      <c r="DO32" s="107" t="str">
        <f t="shared" si="14"/>
        <v/>
      </c>
      <c r="DP32" s="107" t="str">
        <f t="shared" si="14"/>
        <v/>
      </c>
      <c r="DQ32" s="107" t="str">
        <f t="shared" si="14"/>
        <v/>
      </c>
      <c r="DR32" s="107" t="str">
        <f t="shared" si="14"/>
        <v/>
      </c>
      <c r="DS32" s="107" t="str">
        <f t="shared" si="14"/>
        <v/>
      </c>
      <c r="DT32" s="107" t="str">
        <f t="shared" si="14"/>
        <v/>
      </c>
      <c r="DU32" s="107" t="str">
        <f t="shared" si="14"/>
        <v/>
      </c>
      <c r="DV32" s="107" t="str">
        <f t="shared" si="14"/>
        <v/>
      </c>
      <c r="DW32" s="107" t="str">
        <f t="shared" si="14"/>
        <v/>
      </c>
      <c r="DX32" s="107" t="str">
        <f t="shared" si="14"/>
        <v/>
      </c>
      <c r="DY32" s="107" t="str">
        <f t="shared" si="14"/>
        <v/>
      </c>
      <c r="DZ32" s="107" t="str">
        <f t="shared" si="14"/>
        <v/>
      </c>
      <c r="EA32" s="107" t="str">
        <f t="shared" si="14"/>
        <v/>
      </c>
      <c r="EB32" s="107" t="str">
        <f t="shared" si="14"/>
        <v/>
      </c>
      <c r="EC32" s="107" t="str">
        <f t="shared" si="14"/>
        <v/>
      </c>
      <c r="ED32" s="107" t="str">
        <f t="shared" si="14"/>
        <v/>
      </c>
      <c r="EE32" s="107" t="str">
        <f t="shared" si="14"/>
        <v/>
      </c>
      <c r="EF32" s="107" t="str">
        <f t="shared" si="14"/>
        <v/>
      </c>
      <c r="EG32" s="107"/>
    </row>
    <row r="33" spans="2:137" hidden="1" x14ac:dyDescent="0.15">
      <c r="AA33" s="346"/>
      <c r="AB33" s="346"/>
      <c r="AC33" s="346"/>
      <c r="AD33" s="346"/>
      <c r="AE33" s="346"/>
      <c r="AF33" s="346"/>
      <c r="AG33" s="346"/>
      <c r="AH33" s="346"/>
      <c r="DG33" s="421" t="s">
        <v>894</v>
      </c>
      <c r="DI33" s="107"/>
      <c r="DJ33" s="107"/>
      <c r="DK33" s="107"/>
      <c r="DL33" s="107"/>
      <c r="DM33" s="107"/>
      <c r="DN33" s="107"/>
      <c r="DO33" s="107"/>
      <c r="DP33" s="107"/>
      <c r="DQ33" s="107"/>
      <c r="DR33" s="107"/>
      <c r="DS33" s="107"/>
      <c r="DT33" s="107"/>
      <c r="DU33" s="107"/>
      <c r="DV33" s="107"/>
      <c r="DW33" s="107"/>
      <c r="DX33" s="107"/>
      <c r="DY33" s="107"/>
      <c r="DZ33" s="107"/>
      <c r="EA33" s="107"/>
      <c r="EB33" s="107"/>
      <c r="EC33" s="107"/>
      <c r="ED33" s="107"/>
      <c r="EE33" s="107"/>
      <c r="EF33" s="107"/>
      <c r="EG33" s="107"/>
    </row>
    <row r="34" spans="2:137" hidden="1" x14ac:dyDescent="0.15">
      <c r="AA34" s="346"/>
      <c r="AB34" s="346"/>
      <c r="AC34" s="346"/>
      <c r="AD34" s="346"/>
      <c r="AE34" s="346"/>
      <c r="AF34" s="346"/>
      <c r="AG34" s="346"/>
      <c r="AH34" s="346"/>
      <c r="DG34" s="421" t="s">
        <v>895</v>
      </c>
      <c r="DI34" s="107" t="str">
        <f t="shared" ref="DI34:EF34" si="15">IF(K55="","","SY"&amp;K$12&amp;"0M-39-1A-"&amp;K55)</f>
        <v/>
      </c>
      <c r="DJ34" s="107" t="str">
        <f t="shared" si="15"/>
        <v/>
      </c>
      <c r="DK34" s="107" t="str">
        <f t="shared" si="15"/>
        <v/>
      </c>
      <c r="DL34" s="107" t="str">
        <f t="shared" si="15"/>
        <v/>
      </c>
      <c r="DM34" s="107" t="str">
        <f t="shared" si="15"/>
        <v/>
      </c>
      <c r="DN34" s="107" t="str">
        <f t="shared" si="15"/>
        <v/>
      </c>
      <c r="DO34" s="107" t="str">
        <f t="shared" si="15"/>
        <v/>
      </c>
      <c r="DP34" s="107" t="str">
        <f t="shared" si="15"/>
        <v/>
      </c>
      <c r="DQ34" s="107" t="str">
        <f t="shared" si="15"/>
        <v/>
      </c>
      <c r="DR34" s="107" t="str">
        <f t="shared" si="15"/>
        <v/>
      </c>
      <c r="DS34" s="107" t="str">
        <f t="shared" si="15"/>
        <v/>
      </c>
      <c r="DT34" s="107" t="str">
        <f t="shared" si="15"/>
        <v/>
      </c>
      <c r="DU34" s="107" t="str">
        <f t="shared" si="15"/>
        <v/>
      </c>
      <c r="DV34" s="107" t="str">
        <f t="shared" si="15"/>
        <v/>
      </c>
      <c r="DW34" s="107" t="str">
        <f t="shared" si="15"/>
        <v/>
      </c>
      <c r="DX34" s="107" t="str">
        <f t="shared" si="15"/>
        <v/>
      </c>
      <c r="DY34" s="107" t="str">
        <f t="shared" si="15"/>
        <v/>
      </c>
      <c r="DZ34" s="107" t="str">
        <f t="shared" si="15"/>
        <v/>
      </c>
      <c r="EA34" s="107" t="str">
        <f t="shared" si="15"/>
        <v/>
      </c>
      <c r="EB34" s="107" t="str">
        <f t="shared" si="15"/>
        <v/>
      </c>
      <c r="EC34" s="107" t="str">
        <f t="shared" si="15"/>
        <v/>
      </c>
      <c r="ED34" s="107" t="str">
        <f t="shared" si="15"/>
        <v/>
      </c>
      <c r="EE34" s="107" t="str">
        <f t="shared" si="15"/>
        <v/>
      </c>
      <c r="EF34" s="107" t="str">
        <f t="shared" si="15"/>
        <v/>
      </c>
      <c r="EG34" s="107"/>
    </row>
    <row r="35" spans="2:137" hidden="1" x14ac:dyDescent="0.15">
      <c r="AA35" s="346"/>
      <c r="AB35" s="346"/>
      <c r="AC35" s="346"/>
      <c r="AD35" s="346"/>
      <c r="AE35" s="346"/>
      <c r="AF35" s="346"/>
      <c r="AG35" s="346"/>
      <c r="AH35" s="346"/>
      <c r="DG35" s="421" t="s">
        <v>896</v>
      </c>
      <c r="DI35" s="107" t="str">
        <f t="shared" ref="DI35:EF35" si="16">IF(K57="","","SY"&amp;K$12&amp;"0M-39-2A-"&amp;K57)</f>
        <v/>
      </c>
      <c r="DJ35" s="107" t="str">
        <f t="shared" si="16"/>
        <v/>
      </c>
      <c r="DK35" s="107" t="str">
        <f t="shared" si="16"/>
        <v/>
      </c>
      <c r="DL35" s="107" t="str">
        <f t="shared" si="16"/>
        <v/>
      </c>
      <c r="DM35" s="107" t="str">
        <f t="shared" si="16"/>
        <v/>
      </c>
      <c r="DN35" s="107" t="str">
        <f t="shared" si="16"/>
        <v/>
      </c>
      <c r="DO35" s="107" t="str">
        <f t="shared" si="16"/>
        <v/>
      </c>
      <c r="DP35" s="107" t="str">
        <f t="shared" si="16"/>
        <v/>
      </c>
      <c r="DQ35" s="107" t="str">
        <f t="shared" si="16"/>
        <v/>
      </c>
      <c r="DR35" s="107" t="str">
        <f t="shared" si="16"/>
        <v/>
      </c>
      <c r="DS35" s="107" t="str">
        <f t="shared" si="16"/>
        <v/>
      </c>
      <c r="DT35" s="107" t="str">
        <f t="shared" si="16"/>
        <v/>
      </c>
      <c r="DU35" s="107" t="str">
        <f t="shared" si="16"/>
        <v/>
      </c>
      <c r="DV35" s="107" t="str">
        <f t="shared" si="16"/>
        <v/>
      </c>
      <c r="DW35" s="107" t="str">
        <f t="shared" si="16"/>
        <v/>
      </c>
      <c r="DX35" s="107" t="str">
        <f t="shared" si="16"/>
        <v/>
      </c>
      <c r="DY35" s="107" t="str">
        <f t="shared" si="16"/>
        <v/>
      </c>
      <c r="DZ35" s="107" t="str">
        <f t="shared" si="16"/>
        <v/>
      </c>
      <c r="EA35" s="107" t="str">
        <f t="shared" si="16"/>
        <v/>
      </c>
      <c r="EB35" s="107" t="str">
        <f t="shared" si="16"/>
        <v/>
      </c>
      <c r="EC35" s="107" t="str">
        <f t="shared" si="16"/>
        <v/>
      </c>
      <c r="ED35" s="107" t="str">
        <f t="shared" si="16"/>
        <v/>
      </c>
      <c r="EE35" s="107" t="str">
        <f t="shared" si="16"/>
        <v/>
      </c>
      <c r="EF35" s="107" t="str">
        <f t="shared" si="16"/>
        <v/>
      </c>
      <c r="EG35" s="107"/>
    </row>
    <row r="36" spans="2:137" ht="15" customHeight="1" x14ac:dyDescent="0.15">
      <c r="B36" s="714"/>
      <c r="C36" s="716" t="s">
        <v>709</v>
      </c>
      <c r="D36" s="717"/>
      <c r="E36" s="717"/>
      <c r="F36" s="717"/>
      <c r="G36" s="717"/>
      <c r="H36" s="717"/>
      <c r="I36" s="718"/>
      <c r="J36" s="713" t="s">
        <v>167</v>
      </c>
      <c r="K36" s="177"/>
      <c r="L36" s="177"/>
      <c r="M36" s="177"/>
      <c r="N36" s="177"/>
      <c r="O36" s="177"/>
      <c r="P36" s="177"/>
      <c r="Q36" s="177"/>
      <c r="R36" s="177"/>
      <c r="S36" s="177"/>
      <c r="T36" s="177"/>
      <c r="U36" s="177"/>
      <c r="V36" s="177"/>
      <c r="W36" s="177"/>
      <c r="X36" s="177"/>
      <c r="Y36" s="177"/>
      <c r="Z36" s="177"/>
      <c r="AA36" s="358"/>
      <c r="AB36" s="358"/>
      <c r="AC36" s="358"/>
      <c r="AD36" s="358"/>
      <c r="AE36" s="358"/>
      <c r="AF36" s="358"/>
      <c r="AG36" s="358"/>
      <c r="AH36" s="358"/>
      <c r="AI36" s="713" t="s">
        <v>167</v>
      </c>
      <c r="AJ36" s="719" t="s">
        <v>1</v>
      </c>
      <c r="AK36" s="523"/>
      <c r="AL36" s="523"/>
      <c r="AM36" s="523"/>
      <c r="AN36" s="523"/>
      <c r="AO36" s="524"/>
      <c r="AP36" s="178" t="str">
        <f>IF(COUNTA(K36:AH36)=0,"",COUNTA(K36:AH36))</f>
        <v/>
      </c>
      <c r="AQ36" s="425"/>
      <c r="AR36" s="424"/>
      <c r="AS36" s="424"/>
      <c r="BR36" s="421" t="s">
        <v>897</v>
      </c>
      <c r="DG36" s="421" t="s">
        <v>898</v>
      </c>
      <c r="DI36" s="107" t="str">
        <f t="shared" ref="DI36:EF36" si="17">IF(K59="","","SY"&amp;K$12&amp;"0M-39-3A-"&amp;K59)</f>
        <v/>
      </c>
      <c r="DJ36" s="107" t="str">
        <f t="shared" si="17"/>
        <v/>
      </c>
      <c r="DK36" s="107" t="str">
        <f t="shared" si="17"/>
        <v/>
      </c>
      <c r="DL36" s="107" t="str">
        <f t="shared" si="17"/>
        <v/>
      </c>
      <c r="DM36" s="107" t="str">
        <f t="shared" si="17"/>
        <v/>
      </c>
      <c r="DN36" s="107" t="str">
        <f t="shared" si="17"/>
        <v/>
      </c>
      <c r="DO36" s="107" t="str">
        <f t="shared" si="17"/>
        <v/>
      </c>
      <c r="DP36" s="107" t="str">
        <f t="shared" si="17"/>
        <v/>
      </c>
      <c r="DQ36" s="107" t="str">
        <f t="shared" si="17"/>
        <v/>
      </c>
      <c r="DR36" s="107" t="str">
        <f t="shared" si="17"/>
        <v/>
      </c>
      <c r="DS36" s="107" t="str">
        <f t="shared" si="17"/>
        <v/>
      </c>
      <c r="DT36" s="107" t="str">
        <f t="shared" si="17"/>
        <v/>
      </c>
      <c r="DU36" s="107" t="str">
        <f t="shared" si="17"/>
        <v/>
      </c>
      <c r="DV36" s="107" t="str">
        <f t="shared" si="17"/>
        <v/>
      </c>
      <c r="DW36" s="107" t="str">
        <f t="shared" si="17"/>
        <v/>
      </c>
      <c r="DX36" s="107" t="str">
        <f t="shared" si="17"/>
        <v/>
      </c>
      <c r="DY36" s="107" t="str">
        <f t="shared" si="17"/>
        <v/>
      </c>
      <c r="DZ36" s="107" t="str">
        <f t="shared" si="17"/>
        <v/>
      </c>
      <c r="EA36" s="107" t="str">
        <f t="shared" si="17"/>
        <v/>
      </c>
      <c r="EB36" s="107" t="str">
        <f t="shared" si="17"/>
        <v/>
      </c>
      <c r="EC36" s="107" t="str">
        <f t="shared" si="17"/>
        <v/>
      </c>
      <c r="ED36" s="107" t="str">
        <f t="shared" si="17"/>
        <v/>
      </c>
      <c r="EE36" s="107" t="str">
        <f t="shared" si="17"/>
        <v/>
      </c>
      <c r="EF36" s="107" t="str">
        <f t="shared" si="17"/>
        <v/>
      </c>
      <c r="EG36" s="107"/>
    </row>
    <row r="37" spans="2:137" ht="12" customHeight="1" x14ac:dyDescent="0.15">
      <c r="B37" s="597"/>
      <c r="C37" s="561" t="str">
        <f>IF(COUNTIF(K37:AH37,"X")&gt;0,$BB$37,"")</f>
        <v/>
      </c>
      <c r="D37" s="562"/>
      <c r="E37" s="562"/>
      <c r="F37" s="562"/>
      <c r="G37" s="562"/>
      <c r="H37" s="562"/>
      <c r="I37" s="563"/>
      <c r="J37" s="597"/>
      <c r="K37" s="125" t="str">
        <f>IF(AND(AND(K14&lt;&gt;"",K15&lt;&gt;""),K36&lt;&gt;"")=TRUE,"X","")</f>
        <v/>
      </c>
      <c r="L37" s="125" t="str">
        <f t="shared" ref="L37:AH37" si="18">IF(AND(AND(L14&lt;&gt;"",L15&lt;&gt;""),L36&lt;&gt;"")=TRUE,"X","")</f>
        <v/>
      </c>
      <c r="M37" s="125" t="str">
        <f t="shared" si="18"/>
        <v/>
      </c>
      <c r="N37" s="125" t="str">
        <f t="shared" si="18"/>
        <v/>
      </c>
      <c r="O37" s="125" t="str">
        <f t="shared" si="18"/>
        <v/>
      </c>
      <c r="P37" s="125" t="str">
        <f t="shared" si="18"/>
        <v/>
      </c>
      <c r="Q37" s="125" t="str">
        <f t="shared" si="18"/>
        <v/>
      </c>
      <c r="R37" s="125" t="str">
        <f t="shared" si="18"/>
        <v/>
      </c>
      <c r="S37" s="125" t="str">
        <f t="shared" si="18"/>
        <v/>
      </c>
      <c r="T37" s="125" t="str">
        <f t="shared" si="18"/>
        <v/>
      </c>
      <c r="U37" s="125" t="str">
        <f t="shared" si="18"/>
        <v/>
      </c>
      <c r="V37" s="125" t="str">
        <f t="shared" si="18"/>
        <v/>
      </c>
      <c r="W37" s="125" t="str">
        <f t="shared" si="18"/>
        <v/>
      </c>
      <c r="X37" s="125" t="str">
        <f t="shared" si="18"/>
        <v/>
      </c>
      <c r="Y37" s="125" t="str">
        <f t="shared" si="18"/>
        <v/>
      </c>
      <c r="Z37" s="125" t="str">
        <f t="shared" si="18"/>
        <v/>
      </c>
      <c r="AA37" s="343" t="str">
        <f t="shared" si="18"/>
        <v/>
      </c>
      <c r="AB37" s="343" t="str">
        <f t="shared" si="18"/>
        <v/>
      </c>
      <c r="AC37" s="343" t="str">
        <f t="shared" si="18"/>
        <v/>
      </c>
      <c r="AD37" s="343" t="str">
        <f t="shared" si="18"/>
        <v/>
      </c>
      <c r="AE37" s="343" t="str">
        <f t="shared" si="18"/>
        <v/>
      </c>
      <c r="AF37" s="343" t="str">
        <f t="shared" si="18"/>
        <v/>
      </c>
      <c r="AG37" s="343" t="str">
        <f t="shared" si="18"/>
        <v/>
      </c>
      <c r="AH37" s="343" t="str">
        <f t="shared" si="18"/>
        <v/>
      </c>
      <c r="AI37" s="597"/>
      <c r="AJ37" s="715" t="str">
        <f>IF(COUNTIF(K37:AH37,"X")&gt;0,$BC$37,"")</f>
        <v/>
      </c>
      <c r="AK37" s="529"/>
      <c r="AL37" s="529"/>
      <c r="AM37" s="529"/>
      <c r="AN37" s="529"/>
      <c r="AO37" s="529"/>
      <c r="AP37" s="573"/>
      <c r="AQ37" s="243"/>
      <c r="AR37" s="424"/>
      <c r="AS37" s="424"/>
      <c r="BB37" s="333" t="s">
        <v>398</v>
      </c>
      <c r="BC37" s="333" t="s">
        <v>399</v>
      </c>
      <c r="DG37" s="421" t="s">
        <v>899</v>
      </c>
      <c r="DI37" s="107" t="str">
        <f t="shared" ref="DI37:EF37" si="19">IF(K78="","","SY50M-120-1A-"&amp;K78)</f>
        <v/>
      </c>
      <c r="DJ37" s="107" t="str">
        <f t="shared" si="19"/>
        <v/>
      </c>
      <c r="DK37" s="107" t="str">
        <f t="shared" si="19"/>
        <v/>
      </c>
      <c r="DL37" s="107" t="str">
        <f t="shared" si="19"/>
        <v/>
      </c>
      <c r="DM37" s="107" t="str">
        <f t="shared" si="19"/>
        <v/>
      </c>
      <c r="DN37" s="107" t="str">
        <f t="shared" si="19"/>
        <v/>
      </c>
      <c r="DO37" s="107" t="str">
        <f t="shared" si="19"/>
        <v/>
      </c>
      <c r="DP37" s="107" t="str">
        <f t="shared" si="19"/>
        <v/>
      </c>
      <c r="DQ37" s="107" t="str">
        <f t="shared" si="19"/>
        <v/>
      </c>
      <c r="DR37" s="107" t="str">
        <f t="shared" si="19"/>
        <v/>
      </c>
      <c r="DS37" s="107" t="str">
        <f t="shared" si="19"/>
        <v/>
      </c>
      <c r="DT37" s="107" t="str">
        <f t="shared" si="19"/>
        <v/>
      </c>
      <c r="DU37" s="107" t="str">
        <f t="shared" si="19"/>
        <v/>
      </c>
      <c r="DV37" s="107" t="str">
        <f t="shared" si="19"/>
        <v/>
      </c>
      <c r="DW37" s="107" t="str">
        <f t="shared" si="19"/>
        <v/>
      </c>
      <c r="DX37" s="107" t="str">
        <f t="shared" si="19"/>
        <v/>
      </c>
      <c r="DY37" s="107" t="str">
        <f t="shared" si="19"/>
        <v/>
      </c>
      <c r="DZ37" s="107" t="str">
        <f t="shared" si="19"/>
        <v/>
      </c>
      <c r="EA37" s="107" t="str">
        <f t="shared" si="19"/>
        <v/>
      </c>
      <c r="EB37" s="107" t="str">
        <f t="shared" si="19"/>
        <v/>
      </c>
      <c r="EC37" s="107" t="str">
        <f t="shared" si="19"/>
        <v/>
      </c>
      <c r="ED37" s="107" t="str">
        <f t="shared" si="19"/>
        <v/>
      </c>
      <c r="EE37" s="107" t="str">
        <f t="shared" si="19"/>
        <v/>
      </c>
      <c r="EF37" s="107" t="str">
        <f t="shared" si="19"/>
        <v/>
      </c>
      <c r="EG37" s="107"/>
    </row>
    <row r="38" spans="2:137" ht="15" customHeight="1" x14ac:dyDescent="0.15">
      <c r="B38" s="720" t="s">
        <v>2</v>
      </c>
      <c r="C38" s="545" t="s">
        <v>3</v>
      </c>
      <c r="D38" s="598"/>
      <c r="E38" s="598"/>
      <c r="F38" s="598"/>
      <c r="G38" s="598"/>
      <c r="H38" s="598"/>
      <c r="I38" s="599"/>
      <c r="J38" s="311" t="str">
        <f>IF(OR(ベース!$R$46="B",ベース!$R$46="D"),仕様書作成!$BG39,"")</f>
        <v/>
      </c>
      <c r="K38" s="317"/>
      <c r="L38" s="318"/>
      <c r="M38" s="318"/>
      <c r="N38" s="318"/>
      <c r="O38" s="318"/>
      <c r="P38" s="318"/>
      <c r="Q38" s="318"/>
      <c r="R38" s="318"/>
      <c r="S38" s="318"/>
      <c r="T38" s="318"/>
      <c r="U38" s="318"/>
      <c r="V38" s="318"/>
      <c r="W38" s="318"/>
      <c r="X38" s="318"/>
      <c r="Y38" s="318"/>
      <c r="Z38" s="318"/>
      <c r="AA38" s="347"/>
      <c r="AB38" s="347"/>
      <c r="AC38" s="347"/>
      <c r="AD38" s="347"/>
      <c r="AE38" s="347"/>
      <c r="AF38" s="347"/>
      <c r="AG38" s="347"/>
      <c r="AH38" s="348"/>
      <c r="AI38" s="311" t="str">
        <f>IF(OR(ベース!$R$46="B",ベース!$R$46="U"),仕様書作成!$BG39,"")</f>
        <v/>
      </c>
      <c r="AJ38" s="522" t="s">
        <v>4</v>
      </c>
      <c r="AK38" s="554"/>
      <c r="AL38" s="554"/>
      <c r="AM38" s="554"/>
      <c r="AN38" s="554"/>
      <c r="AO38" s="555"/>
      <c r="AP38" s="312"/>
      <c r="AQ38" s="421">
        <f>COUNTA(K38:AH38)</f>
        <v>0</v>
      </c>
      <c r="AR38" s="421" t="str">
        <f>IF(ベース!$R$46="B",仕様書作成!AQ38+1,IF(OR(ベース!$R$46="D",ベース!$R$46="U"),仕様書作成!AQ38,""))</f>
        <v/>
      </c>
      <c r="BQ38" s="421" t="s">
        <v>886</v>
      </c>
      <c r="BR38" s="421" t="s">
        <v>887</v>
      </c>
      <c r="BS38" s="421" t="s">
        <v>888</v>
      </c>
      <c r="BT38" s="421" t="s">
        <v>890</v>
      </c>
      <c r="BU38" s="421" t="s">
        <v>891</v>
      </c>
      <c r="DG38" s="421" t="s">
        <v>900</v>
      </c>
      <c r="DI38" s="107" t="str">
        <f t="shared" ref="DI38:EF38" si="20">IF(K36="","","SY"&amp;K$12&amp;"0M-26-1A")</f>
        <v/>
      </c>
      <c r="DJ38" s="107" t="str">
        <f t="shared" si="20"/>
        <v/>
      </c>
      <c r="DK38" s="107" t="str">
        <f t="shared" si="20"/>
        <v/>
      </c>
      <c r="DL38" s="107" t="str">
        <f t="shared" si="20"/>
        <v/>
      </c>
      <c r="DM38" s="107" t="str">
        <f t="shared" si="20"/>
        <v/>
      </c>
      <c r="DN38" s="107" t="str">
        <f t="shared" si="20"/>
        <v/>
      </c>
      <c r="DO38" s="107" t="str">
        <f t="shared" si="20"/>
        <v/>
      </c>
      <c r="DP38" s="107" t="str">
        <f t="shared" si="20"/>
        <v/>
      </c>
      <c r="DQ38" s="107" t="str">
        <f t="shared" si="20"/>
        <v/>
      </c>
      <c r="DR38" s="107" t="str">
        <f t="shared" si="20"/>
        <v/>
      </c>
      <c r="DS38" s="107" t="str">
        <f t="shared" si="20"/>
        <v/>
      </c>
      <c r="DT38" s="107" t="str">
        <f t="shared" si="20"/>
        <v/>
      </c>
      <c r="DU38" s="107" t="str">
        <f t="shared" si="20"/>
        <v/>
      </c>
      <c r="DV38" s="107" t="str">
        <f t="shared" si="20"/>
        <v/>
      </c>
      <c r="DW38" s="107" t="str">
        <f t="shared" si="20"/>
        <v/>
      </c>
      <c r="DX38" s="107" t="str">
        <f t="shared" si="20"/>
        <v/>
      </c>
      <c r="DY38" s="107" t="str">
        <f t="shared" si="20"/>
        <v/>
      </c>
      <c r="DZ38" s="107" t="str">
        <f t="shared" si="20"/>
        <v/>
      </c>
      <c r="EA38" s="107" t="str">
        <f t="shared" si="20"/>
        <v/>
      </c>
      <c r="EB38" s="107" t="str">
        <f t="shared" si="20"/>
        <v/>
      </c>
      <c r="EC38" s="107" t="str">
        <f t="shared" si="20"/>
        <v/>
      </c>
      <c r="ED38" s="107" t="str">
        <f t="shared" si="20"/>
        <v/>
      </c>
      <c r="EE38" s="107" t="str">
        <f t="shared" si="20"/>
        <v/>
      </c>
      <c r="EF38" s="107" t="str">
        <f t="shared" si="20"/>
        <v/>
      </c>
      <c r="EG38" s="107"/>
    </row>
    <row r="39" spans="2:137" ht="12" customHeight="1" x14ac:dyDescent="0.15">
      <c r="B39" s="720"/>
      <c r="C39" s="558" t="str">
        <f>IF(COUNTA(K38:AH38)&gt;0,BB39&amp;" : "&amp;AR38&amp;"箇所",IF(AND(COUNTA(K38:AH38)=0,COUNTIF(K39:AH39,"→")&gt;0),BC39,""))</f>
        <v/>
      </c>
      <c r="D39" s="559"/>
      <c r="E39" s="559"/>
      <c r="F39" s="559"/>
      <c r="G39" s="559"/>
      <c r="H39" s="559"/>
      <c r="I39" s="560"/>
      <c r="J39" s="313" t="str">
        <f>IF(C39=BB39,BD39,"")</f>
        <v/>
      </c>
      <c r="K39" s="320"/>
      <c r="L39" s="321"/>
      <c r="M39" s="321"/>
      <c r="N39" s="321"/>
      <c r="O39" s="321"/>
      <c r="P39" s="321"/>
      <c r="Q39" s="321"/>
      <c r="R39" s="321"/>
      <c r="S39" s="321"/>
      <c r="T39" s="321"/>
      <c r="U39" s="321"/>
      <c r="V39" s="321"/>
      <c r="W39" s="321"/>
      <c r="X39" s="321"/>
      <c r="Y39" s="321"/>
      <c r="Z39" s="321"/>
      <c r="AA39" s="349"/>
      <c r="AB39" s="349"/>
      <c r="AC39" s="349"/>
      <c r="AD39" s="349"/>
      <c r="AE39" s="349"/>
      <c r="AF39" s="349"/>
      <c r="AG39" s="349"/>
      <c r="AH39" s="350"/>
      <c r="AI39" s="313" t="str">
        <f>IF(C39=BB39,BD39,"")</f>
        <v/>
      </c>
      <c r="AJ39" s="542" t="str">
        <f>IF(AND(AQ38=0,AQ39&gt;0),BF39,IF(AQ38=0,"",IF(AR39&lt;0,BF39,IF(AR39&gt;0,BE39,""))))</f>
        <v/>
      </c>
      <c r="AK39" s="543"/>
      <c r="AL39" s="543"/>
      <c r="AM39" s="543"/>
      <c r="AN39" s="543"/>
      <c r="AO39" s="544"/>
      <c r="AP39" s="314"/>
      <c r="AQ39" s="421">
        <f>COUNTA(K39:AH39)</f>
        <v>0</v>
      </c>
      <c r="AR39" s="421" t="e">
        <f>AR38-AQ39</f>
        <v>#VALUE!</v>
      </c>
      <c r="BB39" s="333" t="s">
        <v>5</v>
      </c>
      <c r="BC39" s="333" t="s">
        <v>6</v>
      </c>
      <c r="BD39" s="333" t="s">
        <v>7</v>
      </c>
      <c r="BE39" s="333" t="s">
        <v>8</v>
      </c>
      <c r="BF39" s="333" t="s">
        <v>9</v>
      </c>
      <c r="BG39" s="421" t="s">
        <v>901</v>
      </c>
      <c r="BQ39" s="422" t="s">
        <v>902</v>
      </c>
      <c r="DG39" s="421" t="s">
        <v>901</v>
      </c>
      <c r="DI39" s="107" t="str">
        <f t="shared" ref="DI39:EF39" si="21">IF(K62="","","SY"&amp;K$12&amp;"0M-50-1A")</f>
        <v/>
      </c>
      <c r="DJ39" s="107" t="str">
        <f t="shared" si="21"/>
        <v/>
      </c>
      <c r="DK39" s="107" t="str">
        <f t="shared" si="21"/>
        <v/>
      </c>
      <c r="DL39" s="107" t="str">
        <f t="shared" si="21"/>
        <v/>
      </c>
      <c r="DM39" s="107" t="str">
        <f t="shared" si="21"/>
        <v/>
      </c>
      <c r="DN39" s="107" t="str">
        <f t="shared" si="21"/>
        <v/>
      </c>
      <c r="DO39" s="107" t="str">
        <f t="shared" si="21"/>
        <v/>
      </c>
      <c r="DP39" s="107" t="str">
        <f t="shared" si="21"/>
        <v/>
      </c>
      <c r="DQ39" s="107" t="str">
        <f t="shared" si="21"/>
        <v/>
      </c>
      <c r="DR39" s="107" t="str">
        <f t="shared" si="21"/>
        <v/>
      </c>
      <c r="DS39" s="107" t="str">
        <f t="shared" si="21"/>
        <v/>
      </c>
      <c r="DT39" s="107" t="str">
        <f t="shared" si="21"/>
        <v/>
      </c>
      <c r="DU39" s="107" t="str">
        <f t="shared" si="21"/>
        <v/>
      </c>
      <c r="DV39" s="107" t="str">
        <f t="shared" si="21"/>
        <v/>
      </c>
      <c r="DW39" s="107" t="str">
        <f t="shared" si="21"/>
        <v/>
      </c>
      <c r="DX39" s="107" t="str">
        <f t="shared" si="21"/>
        <v/>
      </c>
      <c r="DY39" s="107" t="str">
        <f t="shared" si="21"/>
        <v/>
      </c>
      <c r="DZ39" s="107" t="str">
        <f t="shared" si="21"/>
        <v/>
      </c>
      <c r="EA39" s="107" t="str">
        <f t="shared" si="21"/>
        <v/>
      </c>
      <c r="EB39" s="107" t="str">
        <f t="shared" si="21"/>
        <v/>
      </c>
      <c r="EC39" s="107" t="str">
        <f t="shared" si="21"/>
        <v/>
      </c>
      <c r="ED39" s="107" t="str">
        <f t="shared" si="21"/>
        <v/>
      </c>
      <c r="EE39" s="107" t="str">
        <f t="shared" si="21"/>
        <v/>
      </c>
      <c r="EF39" s="107" t="str">
        <f t="shared" si="21"/>
        <v/>
      </c>
    </row>
    <row r="40" spans="2:137" ht="12" customHeight="1" x14ac:dyDescent="0.15">
      <c r="B40" s="720"/>
      <c r="C40" s="601" t="str">
        <f>IF(COUNTIF(K40:AH40,"XX")&gt;0,BB40,IF(COUNTIF(K40:AH40,"XXX")&gt;0,BD40,""))</f>
        <v/>
      </c>
      <c r="D40" s="602"/>
      <c r="E40" s="602"/>
      <c r="F40" s="602"/>
      <c r="G40" s="602"/>
      <c r="H40" s="602"/>
      <c r="I40" s="603"/>
      <c r="J40" s="182"/>
      <c r="K40" s="315" t="str">
        <f>IF(AND(OR(AND(K14&lt;&gt;"",K15&lt;&gt;""),K36&lt;&gt;""),K38&lt;&gt;""),"XX",IF(AND(K38&lt;&gt;"",K41&lt;&gt;""),"XXX",""))</f>
        <v/>
      </c>
      <c r="L40" s="315" t="str">
        <f>IF(AND(OR(AND(L14&lt;&gt;"",L15&lt;&gt;""),L36&lt;&gt;""),L38&lt;&gt;""),"XX",IF(AND(L38&lt;&gt;"",L41&lt;&gt;""),"XXX",""))</f>
        <v/>
      </c>
      <c r="M40" s="315" t="str">
        <f>IF(AND(OR(AND(M14&lt;&gt;"",M15&lt;&gt;""),M36&lt;&gt;""),M38&lt;&gt;""),"XX",IF(AND(M38&lt;&gt;"",M41&lt;&gt;""),"XXX",""))</f>
        <v/>
      </c>
      <c r="N40" s="315" t="str">
        <f>IF(AND(OR(AND(N14&lt;&gt;"",N15&lt;&gt;""),N36&lt;&gt;""),N38&lt;&gt;""),"XX",IF(AND(N38&lt;&gt;"",N41&lt;&gt;""),"XXX",""))</f>
        <v/>
      </c>
      <c r="O40" s="315" t="str">
        <f t="shared" ref="O40:AH40" si="22">IF(AND(OR(AND(O14&lt;&gt;"",O15&lt;&gt;""),O36&lt;&gt;""),O38&lt;&gt;""),"XX",IF(AND(O38&lt;&gt;"",O41&lt;&gt;""),"XXX",""))</f>
        <v/>
      </c>
      <c r="P40" s="315" t="str">
        <f t="shared" si="22"/>
        <v/>
      </c>
      <c r="Q40" s="315" t="str">
        <f t="shared" si="22"/>
        <v/>
      </c>
      <c r="R40" s="315" t="str">
        <f t="shared" si="22"/>
        <v/>
      </c>
      <c r="S40" s="315" t="str">
        <f t="shared" si="22"/>
        <v/>
      </c>
      <c r="T40" s="315" t="str">
        <f t="shared" si="22"/>
        <v/>
      </c>
      <c r="U40" s="315" t="str">
        <f t="shared" si="22"/>
        <v/>
      </c>
      <c r="V40" s="315" t="str">
        <f t="shared" si="22"/>
        <v/>
      </c>
      <c r="W40" s="315" t="str">
        <f t="shared" si="22"/>
        <v/>
      </c>
      <c r="X40" s="315" t="str">
        <f t="shared" si="22"/>
        <v/>
      </c>
      <c r="Y40" s="315" t="str">
        <f t="shared" si="22"/>
        <v/>
      </c>
      <c r="Z40" s="315" t="str">
        <f t="shared" si="22"/>
        <v/>
      </c>
      <c r="AA40" s="342" t="str">
        <f t="shared" si="22"/>
        <v/>
      </c>
      <c r="AB40" s="342" t="str">
        <f t="shared" si="22"/>
        <v/>
      </c>
      <c r="AC40" s="342" t="str">
        <f t="shared" si="22"/>
        <v/>
      </c>
      <c r="AD40" s="342" t="str">
        <f t="shared" si="22"/>
        <v/>
      </c>
      <c r="AE40" s="342" t="str">
        <f t="shared" si="22"/>
        <v/>
      </c>
      <c r="AF40" s="342" t="str">
        <f t="shared" si="22"/>
        <v/>
      </c>
      <c r="AG40" s="342" t="str">
        <f t="shared" si="22"/>
        <v/>
      </c>
      <c r="AH40" s="342" t="str">
        <f t="shared" si="22"/>
        <v/>
      </c>
      <c r="AI40" s="182"/>
      <c r="AJ40" s="535"/>
      <c r="AK40" s="536"/>
      <c r="AL40" s="536"/>
      <c r="AM40" s="536"/>
      <c r="AN40" s="536"/>
      <c r="AO40" s="537"/>
      <c r="AP40" s="316"/>
      <c r="BB40" s="333" t="s">
        <v>10</v>
      </c>
      <c r="BC40" s="333" t="s">
        <v>11</v>
      </c>
      <c r="BD40" s="333" t="s">
        <v>12</v>
      </c>
      <c r="DG40" s="421" t="s">
        <v>903</v>
      </c>
      <c r="DI40" s="107" t="str">
        <f t="shared" ref="DI40:EF40" si="23">IF(K64="","","SY"&amp;K$12&amp;"0M-60-1A")</f>
        <v/>
      </c>
      <c r="DJ40" s="107" t="str">
        <f t="shared" si="23"/>
        <v/>
      </c>
      <c r="DK40" s="107" t="str">
        <f t="shared" si="23"/>
        <v/>
      </c>
      <c r="DL40" s="107" t="str">
        <f t="shared" si="23"/>
        <v/>
      </c>
      <c r="DM40" s="107" t="str">
        <f t="shared" si="23"/>
        <v/>
      </c>
      <c r="DN40" s="107" t="str">
        <f t="shared" si="23"/>
        <v/>
      </c>
      <c r="DO40" s="107" t="str">
        <f t="shared" si="23"/>
        <v/>
      </c>
      <c r="DP40" s="107" t="str">
        <f t="shared" si="23"/>
        <v/>
      </c>
      <c r="DQ40" s="107" t="str">
        <f t="shared" si="23"/>
        <v/>
      </c>
      <c r="DR40" s="107" t="str">
        <f t="shared" si="23"/>
        <v/>
      </c>
      <c r="DS40" s="107" t="str">
        <f t="shared" si="23"/>
        <v/>
      </c>
      <c r="DT40" s="107" t="str">
        <f t="shared" si="23"/>
        <v/>
      </c>
      <c r="DU40" s="107" t="str">
        <f t="shared" si="23"/>
        <v/>
      </c>
      <c r="DV40" s="107" t="str">
        <f t="shared" si="23"/>
        <v/>
      </c>
      <c r="DW40" s="107" t="str">
        <f t="shared" si="23"/>
        <v/>
      </c>
      <c r="DX40" s="107" t="str">
        <f t="shared" si="23"/>
        <v/>
      </c>
      <c r="DY40" s="107" t="str">
        <f t="shared" si="23"/>
        <v/>
      </c>
      <c r="DZ40" s="107" t="str">
        <f t="shared" si="23"/>
        <v/>
      </c>
      <c r="EA40" s="107" t="str">
        <f t="shared" si="23"/>
        <v/>
      </c>
      <c r="EB40" s="107" t="str">
        <f t="shared" si="23"/>
        <v/>
      </c>
      <c r="EC40" s="107" t="str">
        <f t="shared" si="23"/>
        <v/>
      </c>
      <c r="ED40" s="107" t="str">
        <f t="shared" si="23"/>
        <v/>
      </c>
      <c r="EE40" s="107" t="str">
        <f t="shared" si="23"/>
        <v/>
      </c>
      <c r="EF40" s="107" t="str">
        <f t="shared" si="23"/>
        <v/>
      </c>
    </row>
    <row r="41" spans="2:137" ht="15" customHeight="1" x14ac:dyDescent="0.15">
      <c r="B41" s="720"/>
      <c r="C41" s="545" t="s">
        <v>13</v>
      </c>
      <c r="D41" s="564"/>
      <c r="E41" s="564"/>
      <c r="F41" s="564"/>
      <c r="G41" s="564"/>
      <c r="H41" s="564"/>
      <c r="I41" s="565"/>
      <c r="J41" s="311" t="str">
        <f>IF(OR(ベース!$R$46="B",ベース!$R$46="D"),仕様書作成!$BG42,"")</f>
        <v/>
      </c>
      <c r="K41" s="317"/>
      <c r="L41" s="318"/>
      <c r="M41" s="318"/>
      <c r="N41" s="318"/>
      <c r="O41" s="318"/>
      <c r="P41" s="318"/>
      <c r="Q41" s="318"/>
      <c r="R41" s="318"/>
      <c r="S41" s="318"/>
      <c r="T41" s="318"/>
      <c r="U41" s="318"/>
      <c r="V41" s="318"/>
      <c r="W41" s="318"/>
      <c r="X41" s="318"/>
      <c r="Y41" s="318"/>
      <c r="Z41" s="318"/>
      <c r="AA41" s="347"/>
      <c r="AB41" s="347"/>
      <c r="AC41" s="347"/>
      <c r="AD41" s="347"/>
      <c r="AE41" s="347"/>
      <c r="AF41" s="347"/>
      <c r="AG41" s="347"/>
      <c r="AH41" s="348"/>
      <c r="AI41" s="311" t="str">
        <f>IF(OR(ベース!$R$46="B",ベース!$R$46="U"),仕様書作成!$BG42,"")</f>
        <v/>
      </c>
      <c r="AJ41" s="522" t="s">
        <v>14</v>
      </c>
      <c r="AK41" s="554"/>
      <c r="AL41" s="554"/>
      <c r="AM41" s="554"/>
      <c r="AN41" s="554"/>
      <c r="AO41" s="555"/>
      <c r="AP41" s="312"/>
      <c r="AQ41" s="421">
        <f>COUNTA(K41:AH41)</f>
        <v>0</v>
      </c>
      <c r="AR41" s="421" t="str">
        <f>IF(ベース!$R$46="B",仕様書作成!AQ41+1,IF(OR(ベース!$R$46="D",ベース!$R$46="U"),仕様書作成!AQ41,""))</f>
        <v/>
      </c>
      <c r="BQ41" s="421" t="s">
        <v>886</v>
      </c>
      <c r="BR41" s="421" t="s">
        <v>887</v>
      </c>
      <c r="BS41" s="421" t="s">
        <v>888</v>
      </c>
      <c r="BT41" s="421" t="s">
        <v>890</v>
      </c>
      <c r="BU41" s="421" t="s">
        <v>891</v>
      </c>
      <c r="DG41" s="421" t="s">
        <v>904</v>
      </c>
      <c r="DI41" s="237" t="str">
        <f t="shared" ref="DI41:EF41" si="24">IF(K75="","","SY"&amp;K$12&amp;"0M-24-1A")</f>
        <v/>
      </c>
      <c r="DJ41" s="237" t="str">
        <f t="shared" si="24"/>
        <v/>
      </c>
      <c r="DK41" s="237" t="str">
        <f t="shared" si="24"/>
        <v/>
      </c>
      <c r="DL41" s="237" t="str">
        <f t="shared" si="24"/>
        <v/>
      </c>
      <c r="DM41" s="237" t="str">
        <f t="shared" si="24"/>
        <v/>
      </c>
      <c r="DN41" s="237" t="str">
        <f t="shared" si="24"/>
        <v/>
      </c>
      <c r="DO41" s="237" t="str">
        <f t="shared" si="24"/>
        <v/>
      </c>
      <c r="DP41" s="237" t="str">
        <f t="shared" si="24"/>
        <v/>
      </c>
      <c r="DQ41" s="237" t="str">
        <f t="shared" si="24"/>
        <v/>
      </c>
      <c r="DR41" s="237" t="str">
        <f t="shared" si="24"/>
        <v/>
      </c>
      <c r="DS41" s="237" t="str">
        <f t="shared" si="24"/>
        <v/>
      </c>
      <c r="DT41" s="237" t="str">
        <f t="shared" si="24"/>
        <v/>
      </c>
      <c r="DU41" s="237" t="str">
        <f t="shared" si="24"/>
        <v/>
      </c>
      <c r="DV41" s="237" t="str">
        <f t="shared" si="24"/>
        <v/>
      </c>
      <c r="DW41" s="237" t="str">
        <f t="shared" si="24"/>
        <v/>
      </c>
      <c r="DX41" s="237" t="str">
        <f t="shared" si="24"/>
        <v/>
      </c>
      <c r="DY41" s="237" t="str">
        <f t="shared" si="24"/>
        <v/>
      </c>
      <c r="DZ41" s="237" t="str">
        <f t="shared" si="24"/>
        <v/>
      </c>
      <c r="EA41" s="237" t="str">
        <f t="shared" si="24"/>
        <v/>
      </c>
      <c r="EB41" s="237" t="str">
        <f t="shared" si="24"/>
        <v/>
      </c>
      <c r="EC41" s="237" t="str">
        <f t="shared" si="24"/>
        <v/>
      </c>
      <c r="ED41" s="237" t="str">
        <f t="shared" si="24"/>
        <v/>
      </c>
      <c r="EE41" s="237" t="str">
        <f t="shared" si="24"/>
        <v/>
      </c>
      <c r="EF41" s="237" t="str">
        <f t="shared" si="24"/>
        <v/>
      </c>
    </row>
    <row r="42" spans="2:137" ht="12" customHeight="1" x14ac:dyDescent="0.15">
      <c r="B42" s="720"/>
      <c r="C42" s="558" t="str">
        <f>IF(COUNTA(K41:AH41)&gt;0,BB42&amp;" : "&amp;AR41&amp;"箇所",IF(AND(COUNTA(K41:AH41)=0,COUNTIF(K42:AH42,"→")&gt;0),BC42,""))</f>
        <v/>
      </c>
      <c r="D42" s="559"/>
      <c r="E42" s="559"/>
      <c r="F42" s="559"/>
      <c r="G42" s="559"/>
      <c r="H42" s="559"/>
      <c r="I42" s="560"/>
      <c r="J42" s="313" t="str">
        <f>IF(C42=BB42,BD42,"")</f>
        <v/>
      </c>
      <c r="K42" s="320"/>
      <c r="L42" s="321"/>
      <c r="M42" s="321"/>
      <c r="N42" s="321"/>
      <c r="O42" s="321"/>
      <c r="P42" s="321"/>
      <c r="Q42" s="321"/>
      <c r="R42" s="321"/>
      <c r="S42" s="321"/>
      <c r="T42" s="321"/>
      <c r="U42" s="321"/>
      <c r="V42" s="321"/>
      <c r="W42" s="321"/>
      <c r="X42" s="321"/>
      <c r="Y42" s="321"/>
      <c r="Z42" s="321"/>
      <c r="AA42" s="349"/>
      <c r="AB42" s="349"/>
      <c r="AC42" s="349"/>
      <c r="AD42" s="349"/>
      <c r="AE42" s="349"/>
      <c r="AF42" s="349"/>
      <c r="AG42" s="349"/>
      <c r="AH42" s="350"/>
      <c r="AI42" s="313" t="str">
        <f>IF(C42=BB42,BD42,"")</f>
        <v/>
      </c>
      <c r="AJ42" s="542" t="str">
        <f>IF(AND(AQ41=0,AQ42&gt;0),BF42,IF(AQ41=0,"",IF(AR42&lt;0,BF42,IF(AR42&gt;0,BE42,""))))</f>
        <v/>
      </c>
      <c r="AK42" s="543"/>
      <c r="AL42" s="543"/>
      <c r="AM42" s="543"/>
      <c r="AN42" s="543"/>
      <c r="AO42" s="544"/>
      <c r="AP42" s="314"/>
      <c r="AQ42" s="421">
        <f>COUNTA(K42:AH42)</f>
        <v>0</v>
      </c>
      <c r="AR42" s="421" t="e">
        <f>AR41-AQ42</f>
        <v>#VALUE!</v>
      </c>
      <c r="BB42" s="333" t="s">
        <v>5</v>
      </c>
      <c r="BC42" s="333" t="s">
        <v>6</v>
      </c>
      <c r="BD42" s="333" t="s">
        <v>7</v>
      </c>
      <c r="BE42" s="333" t="s">
        <v>8</v>
      </c>
      <c r="BF42" s="333" t="s">
        <v>9</v>
      </c>
      <c r="BG42" s="421" t="s">
        <v>905</v>
      </c>
      <c r="BQ42" s="422" t="s">
        <v>902</v>
      </c>
    </row>
    <row r="43" spans="2:137" ht="12" customHeight="1" x14ac:dyDescent="0.15">
      <c r="B43" s="720"/>
      <c r="C43" s="601" t="str">
        <f>IF(COUNTIF(K43:AH43,"XX")&gt;0,BB43,IF(COUNTIF(K43:AH43,"XXX")&gt;0,BD43,""))</f>
        <v/>
      </c>
      <c r="D43" s="602"/>
      <c r="E43" s="602"/>
      <c r="F43" s="602"/>
      <c r="G43" s="602"/>
      <c r="H43" s="602"/>
      <c r="I43" s="603"/>
      <c r="J43" s="182"/>
      <c r="K43" s="315" t="str">
        <f>IF(AND(OR(AND(K14&lt;&gt;"",K15&lt;&gt;""),K36&lt;&gt;""),K41&lt;&gt;""),"XX",IF(AND(K41&lt;&gt;"",K38&lt;&gt;""),"XXX",""))</f>
        <v/>
      </c>
      <c r="L43" s="315" t="str">
        <f>IF(AND(OR(AND(L14&lt;&gt;"",L15&lt;&gt;""),L36&lt;&gt;""),L41&lt;&gt;""),"XX",IF(AND(L41&lt;&gt;"",L38&lt;&gt;""),"XXX",""))</f>
        <v/>
      </c>
      <c r="M43" s="315" t="str">
        <f>IF(AND(OR(AND(M14&lt;&gt;"",M15&lt;&gt;""),M36&lt;&gt;""),M41&lt;&gt;""),"XX",IF(AND(M41&lt;&gt;"",M38&lt;&gt;""),"XXX",""))</f>
        <v/>
      </c>
      <c r="N43" s="315" t="str">
        <f>IF(AND(OR(AND(N14&lt;&gt;"",N15&lt;&gt;""),N36&lt;&gt;""),N41&lt;&gt;""),"XX",IF(AND(N41&lt;&gt;"",N38&lt;&gt;""),"XXX",""))</f>
        <v/>
      </c>
      <c r="O43" s="315" t="str">
        <f t="shared" ref="O43:AH43" si="25">IF(AND(OR(AND(O14&lt;&gt;"",O15&lt;&gt;""),O36&lt;&gt;""),O41&lt;&gt;""),"XX",IF(AND(O41&lt;&gt;"",O38&lt;&gt;""),"XXX",""))</f>
        <v/>
      </c>
      <c r="P43" s="315" t="str">
        <f t="shared" si="25"/>
        <v/>
      </c>
      <c r="Q43" s="315" t="str">
        <f t="shared" si="25"/>
        <v/>
      </c>
      <c r="R43" s="315" t="str">
        <f t="shared" si="25"/>
        <v/>
      </c>
      <c r="S43" s="315" t="str">
        <f t="shared" si="25"/>
        <v/>
      </c>
      <c r="T43" s="315" t="str">
        <f t="shared" si="25"/>
        <v/>
      </c>
      <c r="U43" s="315" t="str">
        <f t="shared" si="25"/>
        <v/>
      </c>
      <c r="V43" s="315" t="str">
        <f t="shared" si="25"/>
        <v/>
      </c>
      <c r="W43" s="315" t="str">
        <f t="shared" si="25"/>
        <v/>
      </c>
      <c r="X43" s="315" t="str">
        <f t="shared" si="25"/>
        <v/>
      </c>
      <c r="Y43" s="315" t="str">
        <f t="shared" si="25"/>
        <v/>
      </c>
      <c r="Z43" s="315" t="str">
        <f t="shared" si="25"/>
        <v/>
      </c>
      <c r="AA43" s="342" t="str">
        <f t="shared" si="25"/>
        <v/>
      </c>
      <c r="AB43" s="342" t="str">
        <f t="shared" si="25"/>
        <v/>
      </c>
      <c r="AC43" s="342" t="str">
        <f t="shared" si="25"/>
        <v/>
      </c>
      <c r="AD43" s="342" t="str">
        <f t="shared" si="25"/>
        <v/>
      </c>
      <c r="AE43" s="342" t="str">
        <f t="shared" si="25"/>
        <v/>
      </c>
      <c r="AF43" s="342" t="str">
        <f t="shared" si="25"/>
        <v/>
      </c>
      <c r="AG43" s="342" t="str">
        <f t="shared" si="25"/>
        <v/>
      </c>
      <c r="AH43" s="342" t="str">
        <f t="shared" si="25"/>
        <v/>
      </c>
      <c r="AI43" s="182"/>
      <c r="AJ43" s="535"/>
      <c r="AK43" s="536"/>
      <c r="AL43" s="536"/>
      <c r="AM43" s="536"/>
      <c r="AN43" s="536"/>
      <c r="AO43" s="537"/>
      <c r="AP43" s="316"/>
      <c r="BB43" s="333" t="s">
        <v>10</v>
      </c>
      <c r="BC43" s="333" t="s">
        <v>11</v>
      </c>
      <c r="BD43" s="333" t="s">
        <v>15</v>
      </c>
    </row>
    <row r="44" spans="2:137" ht="15" customHeight="1" x14ac:dyDescent="0.15">
      <c r="B44" s="720"/>
      <c r="C44" s="545" t="s">
        <v>225</v>
      </c>
      <c r="D44" s="523"/>
      <c r="E44" s="523"/>
      <c r="F44" s="523"/>
      <c r="G44" s="523"/>
      <c r="H44" s="523"/>
      <c r="I44" s="619"/>
      <c r="J44" s="127" t="str">
        <f>IF(ベース!R44="","",IF(ベース!R44&gt;12,"必須",""))</f>
        <v/>
      </c>
      <c r="K44" s="179"/>
      <c r="L44" s="180"/>
      <c r="M44" s="180"/>
      <c r="N44" s="180"/>
      <c r="O44" s="180"/>
      <c r="P44" s="180"/>
      <c r="Q44" s="180"/>
      <c r="R44" s="180"/>
      <c r="S44" s="180"/>
      <c r="T44" s="180"/>
      <c r="U44" s="180"/>
      <c r="V44" s="180"/>
      <c r="W44" s="180"/>
      <c r="X44" s="180"/>
      <c r="Y44" s="180"/>
      <c r="Z44" s="180"/>
      <c r="AA44" s="337"/>
      <c r="AB44" s="337"/>
      <c r="AC44" s="337"/>
      <c r="AD44" s="337"/>
      <c r="AE44" s="337"/>
      <c r="AF44" s="337"/>
      <c r="AG44" s="337"/>
      <c r="AH44" s="337"/>
      <c r="AI44" s="127" t="str">
        <f>IF(ベース!R44="","",IF(ベース!R44&gt;12,"必須",""))</f>
        <v/>
      </c>
      <c r="AJ44" s="545" t="s">
        <v>793</v>
      </c>
      <c r="AK44" s="523"/>
      <c r="AL44" s="523"/>
      <c r="AM44" s="523"/>
      <c r="AN44" s="523"/>
      <c r="AO44" s="524"/>
      <c r="AP44" s="181" t="str">
        <f>IF(SUM(K44:AH44)=0,"",SUM(K44:AH44))</f>
        <v/>
      </c>
      <c r="AQ44" s="427"/>
      <c r="AR44" s="428"/>
    </row>
    <row r="45" spans="2:137" ht="12" customHeight="1" x14ac:dyDescent="0.15">
      <c r="B45" s="720"/>
      <c r="C45" s="534" t="str">
        <f>IF(COUNTIF(K45:AH45,"X")&gt;0,$BB$45,"")</f>
        <v/>
      </c>
      <c r="D45" s="529"/>
      <c r="E45" s="529"/>
      <c r="F45" s="529"/>
      <c r="G45" s="529"/>
      <c r="H45" s="529"/>
      <c r="I45" s="573"/>
      <c r="J45" s="182"/>
      <c r="K45" s="128" t="str">
        <f>IF(K14="","",IF(AND(K14&lt;&gt;1,K44=1),"X",""))</f>
        <v/>
      </c>
      <c r="L45" s="128" t="str">
        <f t="shared" ref="L45:AH45" si="26">IF(L14="","",IF(AND(L14&lt;&gt;1,L44=1),"X",""))</f>
        <v/>
      </c>
      <c r="M45" s="128" t="str">
        <f t="shared" si="26"/>
        <v/>
      </c>
      <c r="N45" s="128" t="str">
        <f t="shared" si="26"/>
        <v/>
      </c>
      <c r="O45" s="128" t="str">
        <f t="shared" si="26"/>
        <v/>
      </c>
      <c r="P45" s="128" t="str">
        <f t="shared" si="26"/>
        <v/>
      </c>
      <c r="Q45" s="128" t="str">
        <f t="shared" si="26"/>
        <v/>
      </c>
      <c r="R45" s="128" t="str">
        <f t="shared" si="26"/>
        <v/>
      </c>
      <c r="S45" s="128" t="str">
        <f t="shared" si="26"/>
        <v/>
      </c>
      <c r="T45" s="128" t="str">
        <f t="shared" si="26"/>
        <v/>
      </c>
      <c r="U45" s="128" t="str">
        <f t="shared" si="26"/>
        <v/>
      </c>
      <c r="V45" s="128" t="str">
        <f t="shared" si="26"/>
        <v/>
      </c>
      <c r="W45" s="128" t="str">
        <f t="shared" si="26"/>
        <v/>
      </c>
      <c r="X45" s="128" t="str">
        <f t="shared" si="26"/>
        <v/>
      </c>
      <c r="Y45" s="128" t="str">
        <f t="shared" si="26"/>
        <v/>
      </c>
      <c r="Z45" s="128" t="str">
        <f t="shared" si="26"/>
        <v/>
      </c>
      <c r="AA45" s="338" t="str">
        <f t="shared" si="26"/>
        <v/>
      </c>
      <c r="AB45" s="338" t="str">
        <f t="shared" si="26"/>
        <v/>
      </c>
      <c r="AC45" s="338" t="str">
        <f t="shared" si="26"/>
        <v/>
      </c>
      <c r="AD45" s="338" t="str">
        <f t="shared" si="26"/>
        <v/>
      </c>
      <c r="AE45" s="338" t="str">
        <f t="shared" si="26"/>
        <v/>
      </c>
      <c r="AF45" s="338" t="str">
        <f t="shared" si="26"/>
        <v/>
      </c>
      <c r="AG45" s="338" t="str">
        <f t="shared" si="26"/>
        <v/>
      </c>
      <c r="AH45" s="338" t="str">
        <f t="shared" si="26"/>
        <v/>
      </c>
      <c r="AI45" s="182"/>
      <c r="AJ45" s="534" t="str">
        <f>IF(AND(OR(AI44&lt;&gt;"",COUNT(K44:AH44)&lt;&gt;0),COUNT(K44:AH44)&lt;&gt;AQ3),$BD$45,IF(AP44="","",IF(AP44&lt;17,"",$BC$45)))</f>
        <v/>
      </c>
      <c r="AK45" s="529"/>
      <c r="AL45" s="529"/>
      <c r="AM45" s="529"/>
      <c r="AN45" s="529"/>
      <c r="AO45" s="530"/>
      <c r="AP45" s="183"/>
      <c r="AQ45" s="427"/>
      <c r="AR45" s="428"/>
      <c r="BB45" s="333" t="s">
        <v>400</v>
      </c>
      <c r="BC45" s="333" t="s">
        <v>401</v>
      </c>
      <c r="BD45" s="333" t="s">
        <v>529</v>
      </c>
    </row>
    <row r="46" spans="2:137" ht="12" customHeight="1" x14ac:dyDescent="0.15">
      <c r="B46" s="720"/>
      <c r="C46" s="545" t="s">
        <v>226</v>
      </c>
      <c r="D46" s="523"/>
      <c r="E46" s="523"/>
      <c r="F46" s="523"/>
      <c r="G46" s="523"/>
      <c r="H46" s="523"/>
      <c r="I46" s="619"/>
      <c r="J46" s="721" t="s">
        <v>851</v>
      </c>
      <c r="K46" s="126" t="s">
        <v>452</v>
      </c>
      <c r="L46" s="184"/>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721" t="s">
        <v>167</v>
      </c>
      <c r="AJ46" s="522"/>
      <c r="AK46" s="523"/>
      <c r="AL46" s="523"/>
      <c r="AM46" s="523"/>
      <c r="AN46" s="523"/>
      <c r="AO46" s="524"/>
      <c r="AP46" s="189"/>
      <c r="AR46" s="428"/>
    </row>
    <row r="47" spans="2:137" ht="15" customHeight="1" x14ac:dyDescent="0.15">
      <c r="B47" s="720"/>
      <c r="C47" s="574" t="s">
        <v>227</v>
      </c>
      <c r="D47" s="575"/>
      <c r="E47" s="575"/>
      <c r="F47" s="575"/>
      <c r="G47" s="575"/>
      <c r="H47" s="575"/>
      <c r="I47" s="576"/>
      <c r="J47" s="596"/>
      <c r="K47" s="187"/>
      <c r="L47" s="187"/>
      <c r="M47" s="187"/>
      <c r="N47" s="187"/>
      <c r="O47" s="187"/>
      <c r="P47" s="187"/>
      <c r="Q47" s="187"/>
      <c r="R47" s="187"/>
      <c r="S47" s="187"/>
      <c r="T47" s="187"/>
      <c r="U47" s="187"/>
      <c r="V47" s="187"/>
      <c r="W47" s="187"/>
      <c r="X47" s="187"/>
      <c r="Y47" s="187"/>
      <c r="Z47" s="187"/>
      <c r="AA47" s="359"/>
      <c r="AB47" s="359"/>
      <c r="AC47" s="359"/>
      <c r="AD47" s="359"/>
      <c r="AE47" s="359"/>
      <c r="AF47" s="359"/>
      <c r="AG47" s="359"/>
      <c r="AH47" s="359"/>
      <c r="AI47" s="596"/>
      <c r="AJ47" s="525" t="s">
        <v>16</v>
      </c>
      <c r="AK47" s="526"/>
      <c r="AL47" s="526"/>
      <c r="AM47" s="526"/>
      <c r="AN47" s="526"/>
      <c r="AO47" s="527"/>
      <c r="AP47" s="186" t="s">
        <v>167</v>
      </c>
      <c r="AR47" s="428"/>
    </row>
    <row r="48" spans="2:137" ht="10.5" customHeight="1" x14ac:dyDescent="0.15">
      <c r="B48" s="720"/>
      <c r="C48" s="577" t="str">
        <f>IF(COUNTIF(K48:AH48,"X")&gt;0,$BB$48,"")</f>
        <v/>
      </c>
      <c r="D48" s="578"/>
      <c r="E48" s="578"/>
      <c r="F48" s="578"/>
      <c r="G48" s="578"/>
      <c r="H48" s="578"/>
      <c r="I48" s="579"/>
      <c r="J48" s="596"/>
      <c r="K48" s="222" t="str">
        <f>IF(AND(K$12=3,OR(K47="C8",K47="N9")),"X",IF(AND(K$12=5,OR(K47="C2",K47="C3",K47="N1")),"X",""))</f>
        <v/>
      </c>
      <c r="L48" s="220" t="str">
        <f t="shared" ref="L48:AH48" si="27">IF(AND(L$12=3,OR(L47="C8",L47="N9")),"X",IF(AND(L$12=5,OR(L47="C2",L47="C3",L47="N1")),"X",""))</f>
        <v/>
      </c>
      <c r="M48" s="220" t="str">
        <f t="shared" si="27"/>
        <v/>
      </c>
      <c r="N48" s="220" t="str">
        <f t="shared" si="27"/>
        <v/>
      </c>
      <c r="O48" s="220" t="str">
        <f t="shared" si="27"/>
        <v/>
      </c>
      <c r="P48" s="220" t="str">
        <f t="shared" si="27"/>
        <v/>
      </c>
      <c r="Q48" s="220" t="str">
        <f t="shared" si="27"/>
        <v/>
      </c>
      <c r="R48" s="220" t="str">
        <f t="shared" si="27"/>
        <v/>
      </c>
      <c r="S48" s="220" t="str">
        <f t="shared" si="27"/>
        <v/>
      </c>
      <c r="T48" s="220" t="str">
        <f t="shared" si="27"/>
        <v/>
      </c>
      <c r="U48" s="220" t="str">
        <f t="shared" si="27"/>
        <v/>
      </c>
      <c r="V48" s="220" t="str">
        <f t="shared" si="27"/>
        <v/>
      </c>
      <c r="W48" s="220" t="str">
        <f t="shared" si="27"/>
        <v/>
      </c>
      <c r="X48" s="220" t="str">
        <f t="shared" si="27"/>
        <v/>
      </c>
      <c r="Y48" s="220" t="str">
        <f t="shared" si="27"/>
        <v/>
      </c>
      <c r="Z48" s="220" t="str">
        <f t="shared" si="27"/>
        <v/>
      </c>
      <c r="AA48" s="344" t="str">
        <f t="shared" si="27"/>
        <v/>
      </c>
      <c r="AB48" s="344" t="str">
        <f t="shared" si="27"/>
        <v/>
      </c>
      <c r="AC48" s="344" t="str">
        <f t="shared" si="27"/>
        <v/>
      </c>
      <c r="AD48" s="344" t="str">
        <f t="shared" si="27"/>
        <v/>
      </c>
      <c r="AE48" s="344" t="str">
        <f t="shared" si="27"/>
        <v/>
      </c>
      <c r="AF48" s="344" t="str">
        <f t="shared" si="27"/>
        <v/>
      </c>
      <c r="AG48" s="344" t="str">
        <f t="shared" si="27"/>
        <v/>
      </c>
      <c r="AH48" s="360" t="str">
        <f t="shared" si="27"/>
        <v/>
      </c>
      <c r="AI48" s="596"/>
      <c r="AJ48" s="722" t="str">
        <f>IF(COUNTIF(K48:AH48,"X")&gt;0,$BC$48,"")</f>
        <v/>
      </c>
      <c r="AK48" s="526"/>
      <c r="AL48" s="526"/>
      <c r="AM48" s="526"/>
      <c r="AN48" s="526"/>
      <c r="AO48" s="526"/>
      <c r="AP48" s="541"/>
      <c r="AR48" s="428"/>
      <c r="BB48" s="333" t="s">
        <v>487</v>
      </c>
      <c r="BC48" s="333" t="s">
        <v>479</v>
      </c>
    </row>
    <row r="49" spans="2:112" ht="15" customHeight="1" x14ac:dyDescent="0.15">
      <c r="B49" s="720"/>
      <c r="C49" s="574" t="s">
        <v>852</v>
      </c>
      <c r="D49" s="575"/>
      <c r="E49" s="575"/>
      <c r="F49" s="575"/>
      <c r="G49" s="575"/>
      <c r="H49" s="575"/>
      <c r="I49" s="576"/>
      <c r="J49" s="596"/>
      <c r="K49" s="219"/>
      <c r="L49" s="219"/>
      <c r="M49" s="219"/>
      <c r="N49" s="219"/>
      <c r="O49" s="219"/>
      <c r="P49" s="219"/>
      <c r="Q49" s="219"/>
      <c r="R49" s="219"/>
      <c r="S49" s="219"/>
      <c r="T49" s="219"/>
      <c r="U49" s="219"/>
      <c r="V49" s="219"/>
      <c r="W49" s="219"/>
      <c r="X49" s="219"/>
      <c r="Y49" s="219"/>
      <c r="Z49" s="219"/>
      <c r="AA49" s="361"/>
      <c r="AB49" s="361"/>
      <c r="AC49" s="361"/>
      <c r="AD49" s="361"/>
      <c r="AE49" s="361"/>
      <c r="AF49" s="361"/>
      <c r="AG49" s="361"/>
      <c r="AH49" s="361"/>
      <c r="AI49" s="596"/>
      <c r="AJ49" s="525" t="s">
        <v>17</v>
      </c>
      <c r="AK49" s="526"/>
      <c r="AL49" s="526"/>
      <c r="AM49" s="526"/>
      <c r="AN49" s="526"/>
      <c r="AO49" s="527"/>
      <c r="AP49" s="186" t="s">
        <v>167</v>
      </c>
      <c r="AR49" s="428"/>
      <c r="BQ49" s="429" t="s">
        <v>885</v>
      </c>
      <c r="BR49" s="429" t="s">
        <v>892</v>
      </c>
      <c r="BS49" s="429" t="s">
        <v>893</v>
      </c>
      <c r="BT49" s="429" t="s">
        <v>894</v>
      </c>
      <c r="BU49" s="429" t="s">
        <v>895</v>
      </c>
      <c r="BV49" s="429" t="s">
        <v>896</v>
      </c>
      <c r="BW49" s="429" t="s">
        <v>898</v>
      </c>
      <c r="BX49" s="429" t="s">
        <v>906</v>
      </c>
      <c r="BY49" s="429" t="s">
        <v>907</v>
      </c>
      <c r="BZ49" s="429" t="s">
        <v>908</v>
      </c>
      <c r="CA49" s="429" t="s">
        <v>909</v>
      </c>
      <c r="CB49" s="429" t="s">
        <v>910</v>
      </c>
      <c r="CC49" s="429" t="s">
        <v>911</v>
      </c>
      <c r="CD49" s="429" t="s">
        <v>903</v>
      </c>
      <c r="CE49" s="429" t="s">
        <v>912</v>
      </c>
      <c r="CF49" s="429" t="s">
        <v>913</v>
      </c>
      <c r="CG49" s="429" t="s">
        <v>914</v>
      </c>
      <c r="CH49" s="429" t="s">
        <v>915</v>
      </c>
      <c r="CI49" s="429" t="s">
        <v>916</v>
      </c>
      <c r="CJ49" s="429" t="s">
        <v>917</v>
      </c>
      <c r="CK49" s="429" t="s">
        <v>918</v>
      </c>
      <c r="CL49" s="429" t="s">
        <v>919</v>
      </c>
      <c r="CM49" s="429" t="s">
        <v>920</v>
      </c>
      <c r="CN49" s="429" t="s">
        <v>921</v>
      </c>
      <c r="CO49" s="429" t="s">
        <v>922</v>
      </c>
      <c r="CP49" s="429" t="s">
        <v>923</v>
      </c>
      <c r="CQ49" s="429" t="s">
        <v>924</v>
      </c>
      <c r="CR49" s="429" t="s">
        <v>925</v>
      </c>
    </row>
    <row r="50" spans="2:112" ht="12" customHeight="1" x14ac:dyDescent="0.15">
      <c r="B50" s="720"/>
      <c r="C50" s="577" t="str">
        <f>IF(COUNTIF(K50:AH50,"XX")&gt;0,$BB$50,IF(COUNTIF(K50:AH50,"X")&gt;0,$BB$48,IF(COUNTIF(K50:AH50,"XXX")&gt;0,$BC$50,"")))</f>
        <v/>
      </c>
      <c r="D50" s="677"/>
      <c r="E50" s="677"/>
      <c r="F50" s="677"/>
      <c r="G50" s="677"/>
      <c r="H50" s="677"/>
      <c r="I50" s="678"/>
      <c r="J50" s="596"/>
      <c r="K50" s="214" t="str">
        <f>IF(OR(AND(K$12=5,K49="LN3"),AND(K$12=3,OR(K49="L8",K49="LN9"))),"X",
IF(AND(OR(K14=3,K14=4,K14=5),K49&lt;&gt;""),"XX",
IF(AND(OR(K62="O",K64="O",K67="O"),K49&lt;&gt;""),"XXX",
"")))</f>
        <v/>
      </c>
      <c r="L50" s="214" t="str">
        <f t="shared" ref="L50:AH50" si="28">IF(OR(AND(L$12=5,L49="LN3"),AND(L$12=3,OR(L49="L8",L49="LN9"))),"X",
IF(AND(OR(L14=3,L14=4,L14=5),L49&lt;&gt;""),"XX",
IF(AND(OR(L62="O",L64="O",L67="O"),L49&lt;&gt;""),"XXX",
"")))</f>
        <v/>
      </c>
      <c r="M50" s="214" t="str">
        <f t="shared" si="28"/>
        <v/>
      </c>
      <c r="N50" s="214" t="str">
        <f t="shared" si="28"/>
        <v/>
      </c>
      <c r="O50" s="214" t="str">
        <f t="shared" si="28"/>
        <v/>
      </c>
      <c r="P50" s="214" t="str">
        <f t="shared" si="28"/>
        <v/>
      </c>
      <c r="Q50" s="214" t="str">
        <f t="shared" si="28"/>
        <v/>
      </c>
      <c r="R50" s="214" t="str">
        <f t="shared" si="28"/>
        <v/>
      </c>
      <c r="S50" s="214" t="str">
        <f t="shared" si="28"/>
        <v/>
      </c>
      <c r="T50" s="214" t="str">
        <f t="shared" si="28"/>
        <v/>
      </c>
      <c r="U50" s="214" t="str">
        <f t="shared" si="28"/>
        <v/>
      </c>
      <c r="V50" s="214" t="str">
        <f t="shared" si="28"/>
        <v/>
      </c>
      <c r="W50" s="214" t="str">
        <f t="shared" si="28"/>
        <v/>
      </c>
      <c r="X50" s="214" t="str">
        <f t="shared" si="28"/>
        <v/>
      </c>
      <c r="Y50" s="214" t="str">
        <f t="shared" si="28"/>
        <v/>
      </c>
      <c r="Z50" s="214" t="str">
        <f t="shared" si="28"/>
        <v/>
      </c>
      <c r="AA50" s="441" t="str">
        <f t="shared" si="28"/>
        <v/>
      </c>
      <c r="AB50" s="441" t="str">
        <f t="shared" si="28"/>
        <v/>
      </c>
      <c r="AC50" s="441" t="str">
        <f t="shared" si="28"/>
        <v/>
      </c>
      <c r="AD50" s="441" t="str">
        <f t="shared" si="28"/>
        <v/>
      </c>
      <c r="AE50" s="441" t="str">
        <f t="shared" si="28"/>
        <v/>
      </c>
      <c r="AF50" s="441" t="str">
        <f t="shared" si="28"/>
        <v/>
      </c>
      <c r="AG50" s="441" t="str">
        <f t="shared" si="28"/>
        <v/>
      </c>
      <c r="AH50" s="441" t="str">
        <f t="shared" si="28"/>
        <v/>
      </c>
      <c r="AI50" s="596"/>
      <c r="AJ50" s="540" t="str">
        <f>IF(COUNTIF(K50:AH50,"X")&gt;0,$BC$48,"")</f>
        <v/>
      </c>
      <c r="AK50" s="526"/>
      <c r="AL50" s="526"/>
      <c r="AM50" s="526"/>
      <c r="AN50" s="526"/>
      <c r="AO50" s="526"/>
      <c r="AP50" s="541"/>
      <c r="AR50" s="428"/>
      <c r="BB50" s="333" t="s">
        <v>827</v>
      </c>
      <c r="BC50" s="435" t="s">
        <v>1000</v>
      </c>
      <c r="BQ50" s="429" t="s">
        <v>885</v>
      </c>
      <c r="BR50" s="429" t="s">
        <v>892</v>
      </c>
      <c r="BS50" s="429" t="s">
        <v>893</v>
      </c>
      <c r="BT50" s="429" t="s">
        <v>894</v>
      </c>
      <c r="BU50" s="429" t="s">
        <v>895</v>
      </c>
      <c r="BV50" s="429" t="s">
        <v>896</v>
      </c>
      <c r="BW50" s="429" t="s">
        <v>898</v>
      </c>
      <c r="BX50" s="429" t="s">
        <v>910</v>
      </c>
      <c r="BY50" s="429" t="s">
        <v>911</v>
      </c>
      <c r="BZ50" s="429" t="s">
        <v>926</v>
      </c>
      <c r="CA50" s="429" t="s">
        <v>927</v>
      </c>
    </row>
    <row r="51" spans="2:112" ht="15" customHeight="1" x14ac:dyDescent="0.15">
      <c r="B51" s="720"/>
      <c r="C51" s="574" t="s">
        <v>853</v>
      </c>
      <c r="D51" s="575"/>
      <c r="E51" s="575"/>
      <c r="F51" s="575"/>
      <c r="G51" s="575"/>
      <c r="H51" s="575"/>
      <c r="I51" s="576"/>
      <c r="J51" s="596"/>
      <c r="K51" s="185"/>
      <c r="L51" s="185"/>
      <c r="M51" s="185"/>
      <c r="N51" s="185"/>
      <c r="O51" s="185"/>
      <c r="P51" s="185"/>
      <c r="Q51" s="185"/>
      <c r="R51" s="185"/>
      <c r="S51" s="185"/>
      <c r="T51" s="185"/>
      <c r="U51" s="185"/>
      <c r="V51" s="185"/>
      <c r="W51" s="185"/>
      <c r="X51" s="185"/>
      <c r="Y51" s="185"/>
      <c r="Z51" s="185"/>
      <c r="AA51" s="362"/>
      <c r="AB51" s="362"/>
      <c r="AC51" s="362"/>
      <c r="AD51" s="362"/>
      <c r="AE51" s="362"/>
      <c r="AF51" s="362"/>
      <c r="AG51" s="362"/>
      <c r="AH51" s="362"/>
      <c r="AI51" s="596"/>
      <c r="AJ51" s="525" t="s">
        <v>18</v>
      </c>
      <c r="AK51" s="526"/>
      <c r="AL51" s="526"/>
      <c r="AM51" s="526"/>
      <c r="AN51" s="526"/>
      <c r="AO51" s="527"/>
      <c r="AP51" s="186" t="s">
        <v>167</v>
      </c>
      <c r="AR51" s="428"/>
    </row>
    <row r="52" spans="2:112" ht="12" customHeight="1" x14ac:dyDescent="0.15">
      <c r="B52" s="720"/>
      <c r="C52" s="577" t="str">
        <f>IF(COUNTIF(K52:AH52,"X")&gt;0,$BB$48,"")</f>
        <v/>
      </c>
      <c r="D52" s="578"/>
      <c r="E52" s="578"/>
      <c r="F52" s="578"/>
      <c r="G52" s="578"/>
      <c r="H52" s="578"/>
      <c r="I52" s="579"/>
      <c r="J52" s="596"/>
      <c r="K52" s="221" t="str">
        <f>IF(OR(AND(K$12=5,K51="LN3"),AND(K$12=3,OR(K51="L8",K51="LN9"))),"X","")</f>
        <v/>
      </c>
      <c r="L52" s="221" t="str">
        <f t="shared" ref="L52:AH52" si="29">IF(OR(AND(L$12=5,L51="LN3"),AND(L$12=3,OR(L51="L8",L51="LN9"))),"X","")</f>
        <v/>
      </c>
      <c r="M52" s="221" t="str">
        <f t="shared" si="29"/>
        <v/>
      </c>
      <c r="N52" s="221" t="str">
        <f t="shared" si="29"/>
        <v/>
      </c>
      <c r="O52" s="221" t="str">
        <f t="shared" si="29"/>
        <v/>
      </c>
      <c r="P52" s="221" t="str">
        <f t="shared" si="29"/>
        <v/>
      </c>
      <c r="Q52" s="221" t="str">
        <f t="shared" si="29"/>
        <v/>
      </c>
      <c r="R52" s="221" t="str">
        <f t="shared" si="29"/>
        <v/>
      </c>
      <c r="S52" s="221" t="str">
        <f t="shared" si="29"/>
        <v/>
      </c>
      <c r="T52" s="221" t="str">
        <f t="shared" si="29"/>
        <v/>
      </c>
      <c r="U52" s="221" t="str">
        <f t="shared" si="29"/>
        <v/>
      </c>
      <c r="V52" s="221" t="str">
        <f t="shared" si="29"/>
        <v/>
      </c>
      <c r="W52" s="221" t="str">
        <f t="shared" si="29"/>
        <v/>
      </c>
      <c r="X52" s="221" t="str">
        <f t="shared" si="29"/>
        <v/>
      </c>
      <c r="Y52" s="221" t="str">
        <f t="shared" si="29"/>
        <v/>
      </c>
      <c r="Z52" s="221" t="str">
        <f t="shared" si="29"/>
        <v/>
      </c>
      <c r="AA52" s="363" t="str">
        <f t="shared" si="29"/>
        <v/>
      </c>
      <c r="AB52" s="363" t="str">
        <f t="shared" si="29"/>
        <v/>
      </c>
      <c r="AC52" s="363" t="str">
        <f t="shared" si="29"/>
        <v/>
      </c>
      <c r="AD52" s="363" t="str">
        <f t="shared" si="29"/>
        <v/>
      </c>
      <c r="AE52" s="363" t="str">
        <f t="shared" si="29"/>
        <v/>
      </c>
      <c r="AF52" s="363" t="str">
        <f t="shared" si="29"/>
        <v/>
      </c>
      <c r="AG52" s="363" t="str">
        <f t="shared" si="29"/>
        <v/>
      </c>
      <c r="AH52" s="363" t="str">
        <f t="shared" si="29"/>
        <v/>
      </c>
      <c r="AI52" s="596"/>
      <c r="AJ52" s="540" t="str">
        <f>IF(COUNTIF(K52:AH52,"X")&gt;0,$BC$48,"")</f>
        <v/>
      </c>
      <c r="AK52" s="526"/>
      <c r="AL52" s="526"/>
      <c r="AM52" s="526"/>
      <c r="AN52" s="526"/>
      <c r="AO52" s="526"/>
      <c r="AP52" s="541"/>
      <c r="AR52" s="428"/>
      <c r="BQ52" s="429" t="s">
        <v>928</v>
      </c>
      <c r="BR52" s="429" t="s">
        <v>929</v>
      </c>
      <c r="BS52" s="429" t="s">
        <v>930</v>
      </c>
      <c r="DF52" s="237"/>
      <c r="DG52" s="237"/>
      <c r="DH52" s="237"/>
    </row>
    <row r="53" spans="2:112" ht="12" customHeight="1" x14ac:dyDescent="0.15">
      <c r="B53" s="720"/>
      <c r="C53" s="534" t="str">
        <f>IF(COUNTIF(K53:AH53,"X")&gt;0,$BB$53,IF(COUNTIF(K53:AH53,"XX")&gt;0,$BC$53,IF(COUNTIF(K53:AH53,"!!")&gt;0,$BF$53,IF(COUNTIF(K53:AH53,"!!!")&gt;0,$BG$53,""))))</f>
        <v/>
      </c>
      <c r="D53" s="529"/>
      <c r="E53" s="529"/>
      <c r="F53" s="529"/>
      <c r="G53" s="529"/>
      <c r="H53" s="529"/>
      <c r="I53" s="573"/>
      <c r="J53" s="597"/>
      <c r="K53" s="129" t="str">
        <f>IF(COUNTA(K47,K49,K51)&gt;1,"X",IF(AND(OR(K49&lt;&gt;"",K51&lt;&gt;""),OR(K55&lt;&gt;"",K57&lt;&gt;"",K59&lt;&gt;"")),"XX",IF(AND(OR(K36="O",K38&lt;&gt;"",K41&lt;&gt;""),OR(K47&lt;&gt;"",K49&lt;&gt;"",K51&lt;&gt;"")),"!!",IF(AND(OR(バルブ!$R$22="B",バルブ!$R$22="H"),K62="",COUNTA(K47,K49,K51)&gt;0),"!!!",""))))</f>
        <v/>
      </c>
      <c r="L53" s="129" t="str">
        <f>IF(COUNTA(L47,L49,L51)&gt;1,"X",IF(AND(OR(L49&lt;&gt;"",L51&lt;&gt;""),OR(L55&lt;&gt;"",L57&lt;&gt;"",L59&lt;&gt;"")),"XX",IF(AND(OR(L36="O",L38&lt;&gt;"",L41&lt;&gt;""),OR(L47&lt;&gt;"",L49&lt;&gt;"",L51&lt;&gt;"")),"!!",IF(AND(OR(バルブ!$R$22="B",バルブ!$R$22="H"),L62="",COUNTA(L47,L49,L51)&gt;0),"!!!",""))))</f>
        <v/>
      </c>
      <c r="M53" s="129" t="str">
        <f>IF(COUNTA(M47,M49,M51)&gt;1,"X",IF(AND(OR(M49&lt;&gt;"",M51&lt;&gt;""),OR(M55&lt;&gt;"",M57&lt;&gt;"",M59&lt;&gt;"")),"XX",IF(AND(OR(M36="O",M38&lt;&gt;"",M41&lt;&gt;""),OR(M47&lt;&gt;"",M49&lt;&gt;"",M51&lt;&gt;"")),"!!",IF(AND(OR(バルブ!$R$22="B",バルブ!$R$22="H"),M62="",COUNTA(M47,M49,M51)&gt;0),"!!!",""))))</f>
        <v/>
      </c>
      <c r="N53" s="129" t="str">
        <f>IF(COUNTA(N47,N49,N51)&gt;1,"X",IF(AND(OR(N49&lt;&gt;"",N51&lt;&gt;""),OR(N55&lt;&gt;"",N57&lt;&gt;"",N59&lt;&gt;"")),"XX",IF(AND(OR(N36="O",N38&lt;&gt;"",N41&lt;&gt;""),OR(N47&lt;&gt;"",N49&lt;&gt;"",N51&lt;&gt;"")),"!!",IF(AND(OR(バルブ!$R$22="B",バルブ!$R$22="H"),N62="",COUNTA(N47,N49,N51)&gt;0),"!!!",""))))</f>
        <v/>
      </c>
      <c r="O53" s="129" t="str">
        <f>IF(COUNTA(O47,O49,O51)&gt;1,"X",IF(AND(OR(O49&lt;&gt;"",O51&lt;&gt;""),OR(O55&lt;&gt;"",O57&lt;&gt;"",O59&lt;&gt;"")),"XX",IF(AND(OR(O36="O",O38&lt;&gt;"",O41&lt;&gt;""),OR(O47&lt;&gt;"",O49&lt;&gt;"",O51&lt;&gt;"")),"!!",IF(AND(OR(バルブ!$R$22="B",バルブ!$R$22="H"),O62="",COUNTA(O47,O49,O51)&gt;0),"!!!",""))))</f>
        <v/>
      </c>
      <c r="P53" s="129" t="str">
        <f>IF(COUNTA(P47,P49,P51)&gt;1,"X",IF(AND(OR(P49&lt;&gt;"",P51&lt;&gt;""),OR(P55&lt;&gt;"",P57&lt;&gt;"",P59&lt;&gt;"")),"XX",IF(AND(OR(P36="O",P38&lt;&gt;"",P41&lt;&gt;""),OR(P47&lt;&gt;"",P49&lt;&gt;"",P51&lt;&gt;"")),"!!",IF(AND(OR(バルブ!$R$22="B",バルブ!$R$22="H"),P62="",COUNTA(P47,P49,P51)&gt;0),"!!!",""))))</f>
        <v/>
      </c>
      <c r="Q53" s="129" t="str">
        <f>IF(COUNTA(Q47,Q49,Q51)&gt;1,"X",IF(AND(OR(Q49&lt;&gt;"",Q51&lt;&gt;""),OR(Q55&lt;&gt;"",Q57&lt;&gt;"",Q59&lt;&gt;"")),"XX",IF(AND(OR(Q36="O",Q38&lt;&gt;"",Q41&lt;&gt;""),OR(Q47&lt;&gt;"",Q49&lt;&gt;"",Q51&lt;&gt;"")),"!!",IF(AND(OR(バルブ!$R$22="B",バルブ!$R$22="H"),Q62="",COUNTA(Q47,Q49,Q51)&gt;0),"!!!",""))))</f>
        <v/>
      </c>
      <c r="R53" s="129" t="str">
        <f>IF(COUNTA(R47,R49,R51)&gt;1,"X",IF(AND(OR(R49&lt;&gt;"",R51&lt;&gt;""),OR(R55&lt;&gt;"",R57&lt;&gt;"",R59&lt;&gt;"")),"XX",IF(AND(OR(R36="O",R38&lt;&gt;"",R41&lt;&gt;""),OR(R47&lt;&gt;"",R49&lt;&gt;"",R51&lt;&gt;"")),"!!",IF(AND(OR(バルブ!$R$22="B",バルブ!$R$22="H"),R62="",COUNTA(R47,R49,R51)&gt;0),"!!!",""))))</f>
        <v/>
      </c>
      <c r="S53" s="129" t="str">
        <f>IF(COUNTA(S47,S49,S51)&gt;1,"X",IF(AND(OR(S49&lt;&gt;"",S51&lt;&gt;""),OR(S55&lt;&gt;"",S57&lt;&gt;"",S59&lt;&gt;"")),"XX",IF(AND(OR(S36="O",S38&lt;&gt;"",S41&lt;&gt;""),OR(S47&lt;&gt;"",S49&lt;&gt;"",S51&lt;&gt;"")),"!!",IF(AND(OR(バルブ!$R$22="B",バルブ!$R$22="H"),S62="",COUNTA(S47,S49,S51)&gt;0),"!!!",""))))</f>
        <v/>
      </c>
      <c r="T53" s="129" t="str">
        <f>IF(COUNTA(T47,T49,T51)&gt;1,"X",IF(AND(OR(T49&lt;&gt;"",T51&lt;&gt;""),OR(T55&lt;&gt;"",T57&lt;&gt;"",T59&lt;&gt;"")),"XX",IF(AND(OR(T36="O",T38&lt;&gt;"",T41&lt;&gt;""),OR(T47&lt;&gt;"",T49&lt;&gt;"",T51&lt;&gt;"")),"!!",IF(AND(OR(バルブ!$R$22="B",バルブ!$R$22="H"),T62="",COUNTA(T47,T49,T51)&gt;0),"!!!",""))))</f>
        <v/>
      </c>
      <c r="U53" s="129" t="str">
        <f>IF(COUNTA(U47,U49,U51)&gt;1,"X",IF(AND(OR(U49&lt;&gt;"",U51&lt;&gt;""),OR(U55&lt;&gt;"",U57&lt;&gt;"",U59&lt;&gt;"")),"XX",IF(AND(OR(U36="O",U38&lt;&gt;"",U41&lt;&gt;""),OR(U47&lt;&gt;"",U49&lt;&gt;"",U51&lt;&gt;"")),"!!",IF(AND(OR(バルブ!$R$22="B",バルブ!$R$22="H"),U62="",COUNTA(U47,U49,U51)&gt;0),"!!!",""))))</f>
        <v/>
      </c>
      <c r="V53" s="129" t="str">
        <f>IF(COUNTA(V47,V49,V51)&gt;1,"X",IF(AND(OR(V49&lt;&gt;"",V51&lt;&gt;""),OR(V55&lt;&gt;"",V57&lt;&gt;"",V59&lt;&gt;"")),"XX",IF(AND(OR(V36="O",V38&lt;&gt;"",V41&lt;&gt;""),OR(V47&lt;&gt;"",V49&lt;&gt;"",V51&lt;&gt;"")),"!!",IF(AND(OR(バルブ!$R$22="B",バルブ!$R$22="H"),V62="",COUNTA(V47,V49,V51)&gt;0),"!!!",""))))</f>
        <v/>
      </c>
      <c r="W53" s="129" t="str">
        <f>IF(COUNTA(W47,W49,W51)&gt;1,"X",IF(AND(OR(W49&lt;&gt;"",W51&lt;&gt;""),OR(W55&lt;&gt;"",W57&lt;&gt;"",W59&lt;&gt;"")),"XX",IF(AND(OR(W36="O",W38&lt;&gt;"",W41&lt;&gt;""),OR(W47&lt;&gt;"",W49&lt;&gt;"",W51&lt;&gt;"")),"!!",IF(AND(OR(バルブ!$R$22="B",バルブ!$R$22="H"),W62="",COUNTA(W47,W49,W51)&gt;0),"!!!",""))))</f>
        <v/>
      </c>
      <c r="X53" s="129" t="str">
        <f>IF(COUNTA(X47,X49,X51)&gt;1,"X",IF(AND(OR(X49&lt;&gt;"",X51&lt;&gt;""),OR(X55&lt;&gt;"",X57&lt;&gt;"",X59&lt;&gt;"")),"XX",IF(AND(OR(X36="O",X38&lt;&gt;"",X41&lt;&gt;""),OR(X47&lt;&gt;"",X49&lt;&gt;"",X51&lt;&gt;"")),"!!",IF(AND(OR(バルブ!$R$22="B",バルブ!$R$22="H"),X62="",COUNTA(X47,X49,X51)&gt;0),"!!!",""))))</f>
        <v/>
      </c>
      <c r="Y53" s="129" t="str">
        <f>IF(COUNTA(Y47,Y49,Y51)&gt;1,"X",IF(AND(OR(Y49&lt;&gt;"",Y51&lt;&gt;""),OR(Y55&lt;&gt;"",Y57&lt;&gt;"",Y59&lt;&gt;"")),"XX",IF(AND(OR(Y36="O",Y38&lt;&gt;"",Y41&lt;&gt;""),OR(Y47&lt;&gt;"",Y49&lt;&gt;"",Y51&lt;&gt;"")),"!!",IF(AND(OR(バルブ!$R$22="B",バルブ!$R$22="H"),Y62="",COUNTA(Y47,Y49,Y51)&gt;0),"!!!",""))))</f>
        <v/>
      </c>
      <c r="Z53" s="129" t="str">
        <f>IF(COUNTA(Z47,Z49,Z51)&gt;1,"X",IF(AND(OR(Z49&lt;&gt;"",Z51&lt;&gt;""),OR(Z55&lt;&gt;"",Z57&lt;&gt;"",Z59&lt;&gt;"")),"XX",IF(AND(OR(Z36="O",Z38&lt;&gt;"",Z41&lt;&gt;""),OR(Z47&lt;&gt;"",Z49&lt;&gt;"",Z51&lt;&gt;"")),"!!",IF(AND(OR(バルブ!$R$22="B",バルブ!$R$22="H"),Z62="",COUNTA(Z47,Z49,Z51)&gt;0),"!!!",""))))</f>
        <v/>
      </c>
      <c r="AA53" s="343" t="str">
        <f>IF(COUNTA(AA47,AA49,AA51)&gt;1,"X",IF(AND(OR(AA49&lt;&gt;"",AA51&lt;&gt;""),OR(AA55&lt;&gt;"",AA57&lt;&gt;"",AA59&lt;&gt;"")),"XX",IF(AND(OR(AA36="O",AA38&lt;&gt;"",AA41&lt;&gt;""),OR(AA47&lt;&gt;"",AA49&lt;&gt;"",AA51&lt;&gt;"")),"!!",IF(AND(OR(バルブ!$R$22="B",バルブ!$R$22="H"),AA62="",COUNTA(AA47,AA49,AA51)&gt;0),"!!!",""))))</f>
        <v/>
      </c>
      <c r="AB53" s="343" t="str">
        <f>IF(COUNTA(AB47,AB49,AB51)&gt;1,"X",IF(AND(OR(AB49&lt;&gt;"",AB51&lt;&gt;""),OR(AB55&lt;&gt;"",AB57&lt;&gt;"",AB59&lt;&gt;"")),"XX",IF(AND(OR(AB36="O",AB38&lt;&gt;"",AB41&lt;&gt;""),OR(AB47&lt;&gt;"",AB49&lt;&gt;"",AB51&lt;&gt;"")),"!!",IF(AND(OR(バルブ!$R$22="B",バルブ!$R$22="H"),AB62="",COUNTA(AB47,AB49,AB51)&gt;0),"!!!",""))))</f>
        <v/>
      </c>
      <c r="AC53" s="343" t="str">
        <f>IF(COUNTA(AC47,AC49,AC51)&gt;1,"X",IF(AND(OR(AC49&lt;&gt;"",AC51&lt;&gt;""),OR(AC55&lt;&gt;"",AC57&lt;&gt;"",AC59&lt;&gt;"")),"XX",IF(AND(OR(AC36="O",AC38&lt;&gt;"",AC41&lt;&gt;""),OR(AC47&lt;&gt;"",AC49&lt;&gt;"",AC51&lt;&gt;"")),"!!",IF(AND(OR(バルブ!$R$22="B",バルブ!$R$22="H"),AC62="",COUNTA(AC47,AC49,AC51)&gt;0),"!!!",""))))</f>
        <v/>
      </c>
      <c r="AD53" s="343" t="str">
        <f>IF(COUNTA(AD47,AD49,AD51)&gt;1,"X",IF(AND(OR(AD49&lt;&gt;"",AD51&lt;&gt;""),OR(AD55&lt;&gt;"",AD57&lt;&gt;"",AD59&lt;&gt;"")),"XX",IF(AND(OR(AD36="O",AD38&lt;&gt;"",AD41&lt;&gt;""),OR(AD47&lt;&gt;"",AD49&lt;&gt;"",AD51&lt;&gt;"")),"!!",IF(AND(OR(バルブ!$R$22="B",バルブ!$R$22="H"),AD62="",COUNTA(AD47,AD49,AD51)&gt;0),"!!!",""))))</f>
        <v/>
      </c>
      <c r="AE53" s="343" t="str">
        <f>IF(COUNTA(AE47,AE49,AE51)&gt;1,"X",IF(AND(OR(AE49&lt;&gt;"",AE51&lt;&gt;""),OR(AE55&lt;&gt;"",AE57&lt;&gt;"",AE59&lt;&gt;"")),"XX",IF(AND(OR(AE36="O",AE38&lt;&gt;"",AE41&lt;&gt;""),OR(AE47&lt;&gt;"",AE49&lt;&gt;"",AE51&lt;&gt;"")),"!!",IF(AND(OR(バルブ!$R$22="B",バルブ!$R$22="H"),AE62="",COUNTA(AE47,AE49,AE51)&gt;0),"!!!",""))))</f>
        <v/>
      </c>
      <c r="AF53" s="343" t="str">
        <f>IF(COUNTA(AF47,AF49,AF51)&gt;1,"X",IF(AND(OR(AF49&lt;&gt;"",AF51&lt;&gt;""),OR(AF55&lt;&gt;"",AF57&lt;&gt;"",AF59&lt;&gt;"")),"XX",IF(AND(OR(AF36="O",AF38&lt;&gt;"",AF41&lt;&gt;""),OR(AF47&lt;&gt;"",AF49&lt;&gt;"",AF51&lt;&gt;"")),"!!",IF(AND(OR(バルブ!$R$22="B",バルブ!$R$22="H"),AF62="",COUNTA(AF47,AF49,AF51)&gt;0),"!!!",""))))</f>
        <v/>
      </c>
      <c r="AG53" s="343" t="str">
        <f>IF(COUNTA(AG47,AG49,AG51)&gt;1,"X",IF(AND(OR(AG49&lt;&gt;"",AG51&lt;&gt;""),OR(AG55&lt;&gt;"",AG57&lt;&gt;"",AG59&lt;&gt;"")),"XX",IF(AND(OR(AG36="O",AG38&lt;&gt;"",AG41&lt;&gt;""),OR(AG47&lt;&gt;"",AG49&lt;&gt;"",AG51&lt;&gt;"")),"!!",IF(AND(OR(バルブ!$R$22="B",バルブ!$R$22="H"),AG62="",COUNTA(AG47,AG49,AG51)&gt;0),"!!!",""))))</f>
        <v/>
      </c>
      <c r="AH53" s="343" t="str">
        <f>IF(COUNTA(AH47,AH49,AH51)&gt;1,"X",IF(AND(OR(AH49&lt;&gt;"",AH51&lt;&gt;""),OR(AH55&lt;&gt;"",AH57&lt;&gt;"",AH59&lt;&gt;"")),"XX",IF(AND(OR(AH36="O",AH38&lt;&gt;"",AH41&lt;&gt;""),OR(AH47&lt;&gt;"",AH49&lt;&gt;"",AH51&lt;&gt;"")),"!!",IF(AND(OR(バルブ!$R$22="B",バルブ!$R$22="H"),AH62="",COUNTA(AH47,AH49,AH51)&gt;0),"!!!",""))))</f>
        <v/>
      </c>
      <c r="AI53" s="597"/>
      <c r="AJ53" s="618"/>
      <c r="AK53" s="529"/>
      <c r="AL53" s="529"/>
      <c r="AM53" s="529"/>
      <c r="AN53" s="529"/>
      <c r="AO53" s="530"/>
      <c r="AP53" s="194"/>
      <c r="AR53" s="428"/>
      <c r="BB53" s="333" t="s">
        <v>402</v>
      </c>
      <c r="BC53" s="333" t="s">
        <v>403</v>
      </c>
      <c r="BF53" s="333" t="s">
        <v>855</v>
      </c>
      <c r="BG53" s="421" t="s">
        <v>803</v>
      </c>
      <c r="BQ53" s="429" t="s">
        <v>928</v>
      </c>
      <c r="BR53" s="429" t="s">
        <v>929</v>
      </c>
      <c r="BS53" s="429" t="s">
        <v>930</v>
      </c>
      <c r="BT53" s="429" t="s">
        <v>931</v>
      </c>
      <c r="BU53" s="429" t="s">
        <v>932</v>
      </c>
      <c r="DF53" s="237"/>
      <c r="DG53" s="237"/>
      <c r="DH53" s="237"/>
    </row>
    <row r="54" spans="2:112" ht="12" customHeight="1" x14ac:dyDescent="0.15">
      <c r="B54" s="720"/>
      <c r="C54" s="545" t="s">
        <v>228</v>
      </c>
      <c r="D54" s="523"/>
      <c r="E54" s="523"/>
      <c r="F54" s="523"/>
      <c r="G54" s="523"/>
      <c r="H54" s="523"/>
      <c r="I54" s="619"/>
      <c r="J54" s="721" t="s">
        <v>851</v>
      </c>
      <c r="K54" s="126" t="s">
        <v>452</v>
      </c>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721" t="s">
        <v>167</v>
      </c>
      <c r="AJ54" s="522"/>
      <c r="AK54" s="523"/>
      <c r="AL54" s="523"/>
      <c r="AM54" s="523"/>
      <c r="AN54" s="523"/>
      <c r="AO54" s="524"/>
      <c r="AP54" s="189"/>
      <c r="AR54" s="428"/>
      <c r="DB54" s="12"/>
      <c r="DC54" s="237"/>
      <c r="DD54" s="237"/>
      <c r="DE54" s="430"/>
      <c r="DF54" s="237"/>
      <c r="DG54" s="237"/>
      <c r="DH54" s="237"/>
    </row>
    <row r="55" spans="2:112" ht="15" customHeight="1" x14ac:dyDescent="0.15">
      <c r="B55" s="720"/>
      <c r="C55" s="574" t="s">
        <v>227</v>
      </c>
      <c r="D55" s="575"/>
      <c r="E55" s="575"/>
      <c r="F55" s="575"/>
      <c r="G55" s="575"/>
      <c r="H55" s="575"/>
      <c r="I55" s="576"/>
      <c r="J55" s="596"/>
      <c r="K55" s="187"/>
      <c r="L55" s="187"/>
      <c r="M55" s="187"/>
      <c r="N55" s="187"/>
      <c r="O55" s="187"/>
      <c r="P55" s="187"/>
      <c r="Q55" s="187"/>
      <c r="R55" s="187"/>
      <c r="S55" s="187"/>
      <c r="T55" s="187"/>
      <c r="U55" s="187"/>
      <c r="V55" s="187"/>
      <c r="W55" s="187"/>
      <c r="X55" s="187"/>
      <c r="Y55" s="187"/>
      <c r="Z55" s="187"/>
      <c r="AA55" s="359"/>
      <c r="AB55" s="359"/>
      <c r="AC55" s="359"/>
      <c r="AD55" s="359"/>
      <c r="AE55" s="359"/>
      <c r="AF55" s="359"/>
      <c r="AG55" s="359"/>
      <c r="AH55" s="359"/>
      <c r="AI55" s="596"/>
      <c r="AJ55" s="525" t="s">
        <v>19</v>
      </c>
      <c r="AK55" s="526"/>
      <c r="AL55" s="526"/>
      <c r="AM55" s="526"/>
      <c r="AN55" s="526"/>
      <c r="AO55" s="527"/>
      <c r="AP55" s="186" t="s">
        <v>167</v>
      </c>
      <c r="AR55" s="428"/>
      <c r="BQ55" s="429" t="s">
        <v>894</v>
      </c>
      <c r="BR55" s="429" t="s">
        <v>895</v>
      </c>
      <c r="BS55" s="429" t="s">
        <v>933</v>
      </c>
      <c r="DB55" s="12"/>
      <c r="DC55" s="237"/>
      <c r="DD55" s="237"/>
      <c r="DE55" s="430"/>
      <c r="DF55" s="237"/>
      <c r="DG55" s="237"/>
      <c r="DH55" s="237"/>
    </row>
    <row r="56" spans="2:112" ht="12" customHeight="1" x14ac:dyDescent="0.15">
      <c r="B56" s="720"/>
      <c r="C56" s="577" t="str">
        <f>IF(COUNTIF(K56:AH56,"X")&gt;0,$BB$48,"")</f>
        <v/>
      </c>
      <c r="D56" s="578"/>
      <c r="E56" s="578"/>
      <c r="F56" s="578"/>
      <c r="G56" s="578"/>
      <c r="H56" s="578"/>
      <c r="I56" s="579"/>
      <c r="J56" s="596"/>
      <c r="K56" s="222" t="str">
        <f>IF(AND(K$12=3,OR(K55="C8",K55="N9")),"X",IF(AND(K$12=5,OR(K55="C2",K55="C3",K55="N1")),"X",""))</f>
        <v/>
      </c>
      <c r="L56" s="220" t="str">
        <f t="shared" ref="L56:AH56" si="30">IF(AND(L$12=3,OR(L55="C8",L55="N9")),"X",IF(AND(L$12=5,OR(L55="C2",L55="C3",L55="N1")),"X",""))</f>
        <v/>
      </c>
      <c r="M56" s="220" t="str">
        <f t="shared" si="30"/>
        <v/>
      </c>
      <c r="N56" s="220" t="str">
        <f t="shared" si="30"/>
        <v/>
      </c>
      <c r="O56" s="220" t="str">
        <f t="shared" si="30"/>
        <v/>
      </c>
      <c r="P56" s="220" t="str">
        <f t="shared" si="30"/>
        <v/>
      </c>
      <c r="Q56" s="220" t="str">
        <f t="shared" si="30"/>
        <v/>
      </c>
      <c r="R56" s="220" t="str">
        <f t="shared" si="30"/>
        <v/>
      </c>
      <c r="S56" s="220" t="str">
        <f t="shared" si="30"/>
        <v/>
      </c>
      <c r="T56" s="220" t="str">
        <f t="shared" si="30"/>
        <v/>
      </c>
      <c r="U56" s="220" t="str">
        <f t="shared" si="30"/>
        <v/>
      </c>
      <c r="V56" s="220" t="str">
        <f t="shared" si="30"/>
        <v/>
      </c>
      <c r="W56" s="220" t="str">
        <f t="shared" si="30"/>
        <v/>
      </c>
      <c r="X56" s="220" t="str">
        <f t="shared" si="30"/>
        <v/>
      </c>
      <c r="Y56" s="220" t="str">
        <f t="shared" si="30"/>
        <v/>
      </c>
      <c r="Z56" s="220" t="str">
        <f t="shared" si="30"/>
        <v/>
      </c>
      <c r="AA56" s="344" t="str">
        <f t="shared" si="30"/>
        <v/>
      </c>
      <c r="AB56" s="344" t="str">
        <f t="shared" si="30"/>
        <v/>
      </c>
      <c r="AC56" s="344" t="str">
        <f t="shared" si="30"/>
        <v/>
      </c>
      <c r="AD56" s="344" t="str">
        <f t="shared" si="30"/>
        <v/>
      </c>
      <c r="AE56" s="344" t="str">
        <f t="shared" si="30"/>
        <v/>
      </c>
      <c r="AF56" s="344" t="str">
        <f t="shared" si="30"/>
        <v/>
      </c>
      <c r="AG56" s="344" t="str">
        <f t="shared" si="30"/>
        <v/>
      </c>
      <c r="AH56" s="360" t="str">
        <f t="shared" si="30"/>
        <v/>
      </c>
      <c r="AI56" s="596"/>
      <c r="AJ56" s="722" t="str">
        <f>IF(COUNTIF(K56:AH56,"X")&gt;0,$BC$48,"")</f>
        <v/>
      </c>
      <c r="AK56" s="526"/>
      <c r="AL56" s="526"/>
      <c r="AM56" s="526"/>
      <c r="AN56" s="526"/>
      <c r="AO56" s="526"/>
      <c r="AP56" s="541"/>
      <c r="AR56" s="428"/>
      <c r="DB56" s="12"/>
      <c r="DC56" s="237"/>
      <c r="DD56" s="237"/>
      <c r="DE56" s="430"/>
      <c r="DF56" s="237"/>
      <c r="DG56" s="237"/>
      <c r="DH56" s="237"/>
    </row>
    <row r="57" spans="2:112" ht="15" customHeight="1" x14ac:dyDescent="0.15">
      <c r="B57" s="720"/>
      <c r="C57" s="574" t="s">
        <v>852</v>
      </c>
      <c r="D57" s="575"/>
      <c r="E57" s="575"/>
      <c r="F57" s="575"/>
      <c r="G57" s="575"/>
      <c r="H57" s="575"/>
      <c r="I57" s="576"/>
      <c r="J57" s="596"/>
      <c r="K57" s="187"/>
      <c r="L57" s="187"/>
      <c r="M57" s="187"/>
      <c r="N57" s="187"/>
      <c r="O57" s="187"/>
      <c r="P57" s="187"/>
      <c r="Q57" s="187"/>
      <c r="R57" s="187"/>
      <c r="S57" s="187"/>
      <c r="T57" s="187"/>
      <c r="U57" s="187"/>
      <c r="V57" s="187"/>
      <c r="W57" s="187"/>
      <c r="X57" s="187"/>
      <c r="Y57" s="187"/>
      <c r="Z57" s="187"/>
      <c r="AA57" s="359"/>
      <c r="AB57" s="359"/>
      <c r="AC57" s="359"/>
      <c r="AD57" s="359"/>
      <c r="AE57" s="359"/>
      <c r="AF57" s="359"/>
      <c r="AG57" s="359"/>
      <c r="AH57" s="359"/>
      <c r="AI57" s="596"/>
      <c r="AJ57" s="525" t="s">
        <v>20</v>
      </c>
      <c r="AK57" s="526"/>
      <c r="AL57" s="526"/>
      <c r="AM57" s="526"/>
      <c r="AN57" s="526"/>
      <c r="AO57" s="527"/>
      <c r="AP57" s="186" t="s">
        <v>167</v>
      </c>
      <c r="AR57" s="428"/>
      <c r="DB57" s="12"/>
      <c r="DC57" s="237"/>
      <c r="DD57" s="237"/>
      <c r="DE57" s="430"/>
      <c r="DF57" s="237"/>
      <c r="DG57" s="237"/>
      <c r="DH57" s="237"/>
    </row>
    <row r="58" spans="2:112" ht="12" customHeight="1" x14ac:dyDescent="0.15">
      <c r="B58" s="720"/>
      <c r="C58" s="577" t="str">
        <f>IF(COUNTIF(K58:AH58,"XX")&gt;0,$BB$50,IF(COUNTIF(K58:AH58,"X")&gt;0,$BB$48,IF(COUNTIF(K58:AH58,"XXX")&gt;0,$BC$50,"")))</f>
        <v/>
      </c>
      <c r="D58" s="677"/>
      <c r="E58" s="677"/>
      <c r="F58" s="677"/>
      <c r="G58" s="677"/>
      <c r="H58" s="677"/>
      <c r="I58" s="678"/>
      <c r="J58" s="596"/>
      <c r="K58" s="214" t="str">
        <f>IF(OR(AND(K$12=5,K57="LN3"),AND(K$12=3,OR(K57="L8",K57="LN9"))),"X",
IF(AND(OR(K14=3,K14=4,K14=5),K57&lt;&gt;""),"XX",
IF(AND(OR(K62="O",K64="O",K67="O"),K57&lt;&gt;""),"XXX",
"")))</f>
        <v/>
      </c>
      <c r="L58" s="214" t="str">
        <f t="shared" ref="L58:AH58" si="31">IF(OR(AND(L$12=5,L57="LN3"),AND(L$12=3,OR(L57="L8",L57="LN9"))),"X",
IF(AND(OR(L14=3,L14=4,L14=5),L57&lt;&gt;""),"XX",
IF(AND(OR(L62="O",L64="O",L67="O"),L57&lt;&gt;""),"XXX",
"")))</f>
        <v/>
      </c>
      <c r="M58" s="214" t="str">
        <f t="shared" si="31"/>
        <v/>
      </c>
      <c r="N58" s="214" t="str">
        <f t="shared" si="31"/>
        <v/>
      </c>
      <c r="O58" s="214" t="str">
        <f t="shared" si="31"/>
        <v/>
      </c>
      <c r="P58" s="214" t="str">
        <f t="shared" si="31"/>
        <v/>
      </c>
      <c r="Q58" s="214" t="str">
        <f t="shared" si="31"/>
        <v/>
      </c>
      <c r="R58" s="214" t="str">
        <f t="shared" si="31"/>
        <v/>
      </c>
      <c r="S58" s="214" t="str">
        <f t="shared" si="31"/>
        <v/>
      </c>
      <c r="T58" s="214" t="str">
        <f t="shared" si="31"/>
        <v/>
      </c>
      <c r="U58" s="214" t="str">
        <f t="shared" si="31"/>
        <v/>
      </c>
      <c r="V58" s="214" t="str">
        <f t="shared" si="31"/>
        <v/>
      </c>
      <c r="W58" s="214" t="str">
        <f t="shared" si="31"/>
        <v/>
      </c>
      <c r="X58" s="214" t="str">
        <f t="shared" si="31"/>
        <v/>
      </c>
      <c r="Y58" s="214" t="str">
        <f t="shared" si="31"/>
        <v/>
      </c>
      <c r="Z58" s="214" t="str">
        <f t="shared" si="31"/>
        <v/>
      </c>
      <c r="AA58" s="441" t="str">
        <f t="shared" si="31"/>
        <v/>
      </c>
      <c r="AB58" s="441" t="str">
        <f t="shared" si="31"/>
        <v/>
      </c>
      <c r="AC58" s="441" t="str">
        <f t="shared" si="31"/>
        <v/>
      </c>
      <c r="AD58" s="441" t="str">
        <f t="shared" si="31"/>
        <v/>
      </c>
      <c r="AE58" s="441" t="str">
        <f t="shared" si="31"/>
        <v/>
      </c>
      <c r="AF58" s="441" t="str">
        <f t="shared" si="31"/>
        <v/>
      </c>
      <c r="AG58" s="441" t="str">
        <f t="shared" si="31"/>
        <v/>
      </c>
      <c r="AH58" s="441" t="str">
        <f t="shared" si="31"/>
        <v/>
      </c>
      <c r="AI58" s="596"/>
      <c r="AJ58" s="540" t="str">
        <f>IF(COUNTIF(K58:AH58,"X")&gt;0,$BC$48,"")</f>
        <v/>
      </c>
      <c r="AK58" s="526"/>
      <c r="AL58" s="526"/>
      <c r="AM58" s="526"/>
      <c r="AN58" s="526"/>
      <c r="AO58" s="526"/>
      <c r="AP58" s="541"/>
      <c r="AR58" s="428"/>
      <c r="BB58" s="333" t="s">
        <v>827</v>
      </c>
      <c r="BC58" s="435" t="s">
        <v>1000</v>
      </c>
      <c r="DB58" s="12"/>
      <c r="DC58" s="237"/>
      <c r="DD58" s="237"/>
      <c r="DE58" s="430"/>
      <c r="DF58" s="237"/>
      <c r="DG58" s="237"/>
      <c r="DH58" s="237"/>
    </row>
    <row r="59" spans="2:112" ht="15" customHeight="1" x14ac:dyDescent="0.15">
      <c r="B59" s="720"/>
      <c r="C59" s="574" t="s">
        <v>853</v>
      </c>
      <c r="D59" s="575"/>
      <c r="E59" s="575"/>
      <c r="F59" s="575"/>
      <c r="G59" s="575"/>
      <c r="H59" s="575"/>
      <c r="I59" s="576"/>
      <c r="J59" s="596"/>
      <c r="K59" s="185"/>
      <c r="L59" s="185"/>
      <c r="M59" s="185"/>
      <c r="N59" s="185"/>
      <c r="O59" s="185"/>
      <c r="P59" s="185"/>
      <c r="Q59" s="185"/>
      <c r="R59" s="185"/>
      <c r="S59" s="185"/>
      <c r="T59" s="185"/>
      <c r="U59" s="185"/>
      <c r="V59" s="185"/>
      <c r="W59" s="185"/>
      <c r="X59" s="185"/>
      <c r="Y59" s="185"/>
      <c r="Z59" s="185"/>
      <c r="AA59" s="362"/>
      <c r="AB59" s="362"/>
      <c r="AC59" s="362"/>
      <c r="AD59" s="362"/>
      <c r="AE59" s="362"/>
      <c r="AF59" s="362"/>
      <c r="AG59" s="362"/>
      <c r="AH59" s="362"/>
      <c r="AI59" s="596"/>
      <c r="AJ59" s="525" t="s">
        <v>21</v>
      </c>
      <c r="AK59" s="526"/>
      <c r="AL59" s="526"/>
      <c r="AM59" s="526"/>
      <c r="AN59" s="526"/>
      <c r="AO59" s="527"/>
      <c r="AP59" s="186" t="s">
        <v>167</v>
      </c>
      <c r="DB59" s="12"/>
      <c r="DC59" s="237"/>
      <c r="DD59" s="237"/>
      <c r="DE59" s="430"/>
      <c r="DF59" s="237"/>
      <c r="DG59" s="237"/>
      <c r="DH59" s="237"/>
    </row>
    <row r="60" spans="2:112" ht="12" customHeight="1" x14ac:dyDescent="0.15">
      <c r="B60" s="720"/>
      <c r="C60" s="577" t="str">
        <f>IF(COUNTIF(K60:AH60,"X")&gt;0,$BB$48,"")</f>
        <v/>
      </c>
      <c r="D60" s="578"/>
      <c r="E60" s="578"/>
      <c r="F60" s="578"/>
      <c r="G60" s="578"/>
      <c r="H60" s="578"/>
      <c r="I60" s="579"/>
      <c r="J60" s="596"/>
      <c r="K60" s="221" t="str">
        <f>IF(OR(AND(K$12=5,K59="LN3"),AND(K$12=3,OR(K59="L8",K59="LN9"))),"X","")</f>
        <v/>
      </c>
      <c r="L60" s="221" t="str">
        <f t="shared" ref="L60:AH60" si="32">IF(OR(AND(L$12=5,L59="LN3"),AND(L$12=3,OR(L59="L8",L59="LN9"))),"X","")</f>
        <v/>
      </c>
      <c r="M60" s="221" t="str">
        <f t="shared" si="32"/>
        <v/>
      </c>
      <c r="N60" s="221" t="str">
        <f t="shared" si="32"/>
        <v/>
      </c>
      <c r="O60" s="221" t="str">
        <f t="shared" si="32"/>
        <v/>
      </c>
      <c r="P60" s="221" t="str">
        <f t="shared" si="32"/>
        <v/>
      </c>
      <c r="Q60" s="221" t="str">
        <f t="shared" si="32"/>
        <v/>
      </c>
      <c r="R60" s="221" t="str">
        <f t="shared" si="32"/>
        <v/>
      </c>
      <c r="S60" s="221" t="str">
        <f t="shared" si="32"/>
        <v/>
      </c>
      <c r="T60" s="221" t="str">
        <f t="shared" si="32"/>
        <v/>
      </c>
      <c r="U60" s="221" t="str">
        <f t="shared" si="32"/>
        <v/>
      </c>
      <c r="V60" s="221" t="str">
        <f t="shared" si="32"/>
        <v/>
      </c>
      <c r="W60" s="221" t="str">
        <f t="shared" si="32"/>
        <v/>
      </c>
      <c r="X60" s="221" t="str">
        <f t="shared" si="32"/>
        <v/>
      </c>
      <c r="Y60" s="221" t="str">
        <f t="shared" si="32"/>
        <v/>
      </c>
      <c r="Z60" s="221" t="str">
        <f t="shared" si="32"/>
        <v/>
      </c>
      <c r="AA60" s="363" t="str">
        <f t="shared" si="32"/>
        <v/>
      </c>
      <c r="AB60" s="363" t="str">
        <f t="shared" si="32"/>
        <v/>
      </c>
      <c r="AC60" s="363" t="str">
        <f t="shared" si="32"/>
        <v/>
      </c>
      <c r="AD60" s="363" t="str">
        <f t="shared" si="32"/>
        <v/>
      </c>
      <c r="AE60" s="363" t="str">
        <f t="shared" si="32"/>
        <v/>
      </c>
      <c r="AF60" s="363" t="str">
        <f t="shared" si="32"/>
        <v/>
      </c>
      <c r="AG60" s="363" t="str">
        <f t="shared" si="32"/>
        <v/>
      </c>
      <c r="AH60" s="363" t="str">
        <f t="shared" si="32"/>
        <v/>
      </c>
      <c r="AI60" s="596"/>
      <c r="AJ60" s="540" t="str">
        <f>IF(COUNTIF(K60:AH60,"X")&gt;0,$BC$48,"")</f>
        <v/>
      </c>
      <c r="AK60" s="526"/>
      <c r="AL60" s="526"/>
      <c r="AM60" s="526"/>
      <c r="AN60" s="526"/>
      <c r="AO60" s="526"/>
      <c r="AP60" s="541"/>
      <c r="DB60" s="12"/>
      <c r="DC60" s="237"/>
      <c r="DD60" s="237"/>
      <c r="DE60" s="430"/>
      <c r="DF60" s="237"/>
      <c r="DG60" s="237"/>
      <c r="DH60" s="237"/>
    </row>
    <row r="61" spans="2:112" ht="12" customHeight="1" x14ac:dyDescent="0.15">
      <c r="B61" s="720"/>
      <c r="C61" s="534" t="str">
        <f>IF(COUNTIF(K61:AH61,"X")&gt;0,$BB$61,IF(COUNTIF(K61:AH61,"XX")&gt;0,$BC$61,IF(COUNTIF(K61:AH61,"!!")&gt;0,$BF$61,IF(COUNTIF(K61:AH61,"!!!")&gt;0,$BG$61,""))))</f>
        <v/>
      </c>
      <c r="D61" s="529"/>
      <c r="E61" s="529"/>
      <c r="F61" s="529"/>
      <c r="G61" s="529"/>
      <c r="H61" s="529"/>
      <c r="I61" s="573"/>
      <c r="J61" s="597"/>
      <c r="K61" s="129" t="str">
        <f>IF(COUNTA(K55,K59)&gt;1,"X",IF(AND(OR(K57&lt;&gt;"",K59&lt;&gt;""),OR(K47&lt;&gt;"",K49&lt;&gt;"",K51&lt;&gt;"")),"XX",IF(AND(OR(K36="O",K38&lt;&gt;"",K41&lt;&gt;""),OR(K55&lt;&gt;"",K57&lt;&gt;"",K59&lt;&gt;"")),"!!",IF(AND(OR(バルブ!$R$22="B",バルブ!$R$22="H"),K62="",COUNTA(K55,K57,K59)&gt;0),"!!!",""))))</f>
        <v/>
      </c>
      <c r="L61" s="129" t="str">
        <f>IF(COUNTA(L55,L59)&gt;1,"X",IF(AND(OR(L57&lt;&gt;"",L59&lt;&gt;""),OR(L47&lt;&gt;"",L49&lt;&gt;"",L51&lt;&gt;"")),"XX",IF(AND(OR(L36="O",L38&lt;&gt;"",L41&lt;&gt;""),OR(L55&lt;&gt;"",L57&lt;&gt;"",L59&lt;&gt;"")),"!!",IF(AND(OR(バルブ!$R$22="B",バルブ!$R$22="H"),L62="",COUNTA(L55,L57,L59)&gt;0),"!!!",""))))</f>
        <v/>
      </c>
      <c r="M61" s="129" t="str">
        <f>IF(COUNTA(M55,M59)&gt;1,"X",IF(AND(OR(M57&lt;&gt;"",M59&lt;&gt;""),OR(M47&lt;&gt;"",M49&lt;&gt;"",M51&lt;&gt;"")),"XX",IF(AND(OR(M36="O",M38&lt;&gt;"",M41&lt;&gt;""),OR(M55&lt;&gt;"",M57&lt;&gt;"",M59&lt;&gt;"")),"!!",IF(AND(OR(バルブ!$R$22="B",バルブ!$R$22="H"),M62="",COUNTA(M55,M57,M59)&gt;0),"!!!",""))))</f>
        <v/>
      </c>
      <c r="N61" s="129" t="str">
        <f>IF(COUNTA(N55,N59)&gt;1,"X",IF(AND(OR(N57&lt;&gt;"",N59&lt;&gt;""),OR(N47&lt;&gt;"",N49&lt;&gt;"",N51&lt;&gt;"")),"XX",IF(AND(OR(N36="O",N38&lt;&gt;"",N41&lt;&gt;""),OR(N55&lt;&gt;"",N57&lt;&gt;"",N59&lt;&gt;"")),"!!",IF(AND(OR(バルブ!$R$22="B",バルブ!$R$22="H"),N62="",COUNTA(N55,N57,N59)&gt;0),"!!!",""))))</f>
        <v/>
      </c>
      <c r="O61" s="129" t="str">
        <f>IF(COUNTA(O55,O59)&gt;1,"X",IF(AND(OR(O57&lt;&gt;"",O59&lt;&gt;""),OR(O47&lt;&gt;"",O49&lt;&gt;"",O51&lt;&gt;"")),"XX",IF(AND(OR(O36="O",O38&lt;&gt;"",O41&lt;&gt;""),OR(O55&lt;&gt;"",O57&lt;&gt;"",O59&lt;&gt;"")),"!!",IF(AND(OR(バルブ!$R$22="B",バルブ!$R$22="H"),O62="",COUNTA(O55,O57,O59)&gt;0),"!!!",""))))</f>
        <v/>
      </c>
      <c r="P61" s="129" t="str">
        <f>IF(COUNTA(P55,P59)&gt;1,"X",IF(AND(OR(P57&lt;&gt;"",P59&lt;&gt;""),OR(P47&lt;&gt;"",P49&lt;&gt;"",P51&lt;&gt;"")),"XX",IF(AND(OR(P36="O",P38&lt;&gt;"",P41&lt;&gt;""),OR(P55&lt;&gt;"",P57&lt;&gt;"",P59&lt;&gt;"")),"!!",IF(AND(OR(バルブ!$R$22="B",バルブ!$R$22="H"),P62="",COUNTA(P55,P57,P59)&gt;0),"!!!",""))))</f>
        <v/>
      </c>
      <c r="Q61" s="129" t="str">
        <f>IF(COUNTA(Q55,Q59)&gt;1,"X",IF(AND(OR(Q57&lt;&gt;"",Q59&lt;&gt;""),OR(Q47&lt;&gt;"",Q49&lt;&gt;"",Q51&lt;&gt;"")),"XX",IF(AND(OR(Q36="O",Q38&lt;&gt;"",Q41&lt;&gt;""),OR(Q55&lt;&gt;"",Q57&lt;&gt;"",Q59&lt;&gt;"")),"!!",IF(AND(OR(バルブ!$R$22="B",バルブ!$R$22="H"),Q62="",COUNTA(Q55,Q57,Q59)&gt;0),"!!!",""))))</f>
        <v/>
      </c>
      <c r="R61" s="129" t="str">
        <f>IF(COUNTA(R55,R59)&gt;1,"X",IF(AND(OR(R57&lt;&gt;"",R59&lt;&gt;""),OR(R47&lt;&gt;"",R49&lt;&gt;"",R51&lt;&gt;"")),"XX",IF(AND(OR(R36="O",R38&lt;&gt;"",R41&lt;&gt;""),OR(R55&lt;&gt;"",R57&lt;&gt;"",R59&lt;&gt;"")),"!!",IF(AND(OR(バルブ!$R$22="B",バルブ!$R$22="H"),R62="",COUNTA(R55,R57,R59)&gt;0),"!!!",""))))</f>
        <v/>
      </c>
      <c r="S61" s="129" t="str">
        <f>IF(COUNTA(S55,S59)&gt;1,"X",IF(AND(OR(S57&lt;&gt;"",S59&lt;&gt;""),OR(S47&lt;&gt;"",S49&lt;&gt;"",S51&lt;&gt;"")),"XX",IF(AND(OR(S36="O",S38&lt;&gt;"",S41&lt;&gt;""),OR(S55&lt;&gt;"",S57&lt;&gt;"",S59&lt;&gt;"")),"!!",IF(AND(OR(バルブ!$R$22="B",バルブ!$R$22="H"),S62="",COUNTA(S55,S57,S59)&gt;0),"!!!",""))))</f>
        <v/>
      </c>
      <c r="T61" s="129" t="str">
        <f>IF(COUNTA(T55,T59)&gt;1,"X",IF(AND(OR(T57&lt;&gt;"",T59&lt;&gt;""),OR(T47&lt;&gt;"",T49&lt;&gt;"",T51&lt;&gt;"")),"XX",IF(AND(OR(T36="O",T38&lt;&gt;"",T41&lt;&gt;""),OR(T55&lt;&gt;"",T57&lt;&gt;"",T59&lt;&gt;"")),"!!",IF(AND(OR(バルブ!$R$22="B",バルブ!$R$22="H"),T62="",COUNTA(T55,T57,T59)&gt;0),"!!!",""))))</f>
        <v/>
      </c>
      <c r="U61" s="129" t="str">
        <f>IF(COUNTA(U55,U59)&gt;1,"X",IF(AND(OR(U57&lt;&gt;"",U59&lt;&gt;""),OR(U47&lt;&gt;"",U49&lt;&gt;"",U51&lt;&gt;"")),"XX",IF(AND(OR(U36="O",U38&lt;&gt;"",U41&lt;&gt;""),OR(U55&lt;&gt;"",U57&lt;&gt;"",U59&lt;&gt;"")),"!!",IF(AND(OR(バルブ!$R$22="B",バルブ!$R$22="H"),U62="",COUNTA(U55,U57,U59)&gt;0),"!!!",""))))</f>
        <v/>
      </c>
      <c r="V61" s="129" t="str">
        <f>IF(COUNTA(V55,V59)&gt;1,"X",IF(AND(OR(V57&lt;&gt;"",V59&lt;&gt;""),OR(V47&lt;&gt;"",V49&lt;&gt;"",V51&lt;&gt;"")),"XX",IF(AND(OR(V36="O",V38&lt;&gt;"",V41&lt;&gt;""),OR(V55&lt;&gt;"",V57&lt;&gt;"",V59&lt;&gt;"")),"!!",IF(AND(OR(バルブ!$R$22="B",バルブ!$R$22="H"),V62="",COUNTA(V55,V57,V59)&gt;0),"!!!",""))))</f>
        <v/>
      </c>
      <c r="W61" s="129" t="str">
        <f>IF(COUNTA(W55,W59)&gt;1,"X",IF(AND(OR(W57&lt;&gt;"",W59&lt;&gt;""),OR(W47&lt;&gt;"",W49&lt;&gt;"",W51&lt;&gt;"")),"XX",IF(AND(OR(W36="O",W38&lt;&gt;"",W41&lt;&gt;""),OR(W55&lt;&gt;"",W57&lt;&gt;"",W59&lt;&gt;"")),"!!",IF(AND(OR(バルブ!$R$22="B",バルブ!$R$22="H"),W62="",COUNTA(W55,W57,W59)&gt;0),"!!!",""))))</f>
        <v/>
      </c>
      <c r="X61" s="129" t="str">
        <f>IF(COUNTA(X55,X59)&gt;1,"X",IF(AND(OR(X57&lt;&gt;"",X59&lt;&gt;""),OR(X47&lt;&gt;"",X49&lt;&gt;"",X51&lt;&gt;"")),"XX",IF(AND(OR(X36="O",X38&lt;&gt;"",X41&lt;&gt;""),OR(X55&lt;&gt;"",X57&lt;&gt;"",X59&lt;&gt;"")),"!!",IF(AND(OR(バルブ!$R$22="B",バルブ!$R$22="H"),X62="",COUNTA(X55,X57,X59)&gt;0),"!!!",""))))</f>
        <v/>
      </c>
      <c r="Y61" s="129" t="str">
        <f>IF(COUNTA(Y55,Y59)&gt;1,"X",IF(AND(OR(Y57&lt;&gt;"",Y59&lt;&gt;""),OR(Y47&lt;&gt;"",Y49&lt;&gt;"",Y51&lt;&gt;"")),"XX",IF(AND(OR(Y36="O",Y38&lt;&gt;"",Y41&lt;&gt;""),OR(Y55&lt;&gt;"",Y57&lt;&gt;"",Y59&lt;&gt;"")),"!!",IF(AND(OR(バルブ!$R$22="B",バルブ!$R$22="H"),Y62="",COUNTA(Y55,Y57,Y59)&gt;0),"!!!",""))))</f>
        <v/>
      </c>
      <c r="Z61" s="129" t="str">
        <f>IF(COUNTA(Z55,Z59)&gt;1,"X",IF(AND(OR(Z57&lt;&gt;"",Z59&lt;&gt;""),OR(Z47&lt;&gt;"",Z49&lt;&gt;"",Z51&lt;&gt;"")),"XX",IF(AND(OR(Z36="O",Z38&lt;&gt;"",Z41&lt;&gt;""),OR(Z55&lt;&gt;"",Z57&lt;&gt;"",Z59&lt;&gt;"")),"!!",IF(AND(OR(バルブ!$R$22="B",バルブ!$R$22="H"),Z62="",COUNTA(Z55,Z57,Z59)&gt;0),"!!!",""))))</f>
        <v/>
      </c>
      <c r="AA61" s="343" t="str">
        <f>IF(COUNTA(AA55,AA59)&gt;1,"X",IF(AND(OR(AA57&lt;&gt;"",AA59&lt;&gt;""),OR(AA47&lt;&gt;"",AA49&lt;&gt;"",AA51&lt;&gt;"")),"XX",IF(AND(OR(AA36="O",AA38&lt;&gt;"",AA41&lt;&gt;""),OR(AA55&lt;&gt;"",AA57&lt;&gt;"",AA59&lt;&gt;"")),"!!",IF(AND(OR(バルブ!$R$22="B",バルブ!$R$22="H"),AA62="",COUNTA(AA55,AA57,AA59)&gt;0),"!!!",""))))</f>
        <v/>
      </c>
      <c r="AB61" s="343" t="str">
        <f>IF(COUNTA(AB55,AB59)&gt;1,"X",IF(AND(OR(AB57&lt;&gt;"",AB59&lt;&gt;""),OR(AB47&lt;&gt;"",AB49&lt;&gt;"",AB51&lt;&gt;"")),"XX",IF(AND(OR(AB36="O",AB38&lt;&gt;"",AB41&lt;&gt;""),OR(AB55&lt;&gt;"",AB57&lt;&gt;"",AB59&lt;&gt;"")),"!!",IF(AND(OR(バルブ!$R$22="B",バルブ!$R$22="H"),AB62="",COUNTA(AB55,AB57,AB59)&gt;0),"!!!",""))))</f>
        <v/>
      </c>
      <c r="AC61" s="343" t="str">
        <f>IF(COUNTA(AC55,AC59)&gt;1,"X",IF(AND(OR(AC57&lt;&gt;"",AC59&lt;&gt;""),OR(AC47&lt;&gt;"",AC49&lt;&gt;"",AC51&lt;&gt;"")),"XX",IF(AND(OR(AC36="O",AC38&lt;&gt;"",AC41&lt;&gt;""),OR(AC55&lt;&gt;"",AC57&lt;&gt;"",AC59&lt;&gt;"")),"!!",IF(AND(OR(バルブ!$R$22="B",バルブ!$R$22="H"),AC62="",COUNTA(AC55,AC57,AC59)&gt;0),"!!!",""))))</f>
        <v/>
      </c>
      <c r="AD61" s="343" t="str">
        <f>IF(COUNTA(AD55,AD59)&gt;1,"X",IF(AND(OR(AD57&lt;&gt;"",AD59&lt;&gt;""),OR(AD47&lt;&gt;"",AD49&lt;&gt;"",AD51&lt;&gt;"")),"XX",IF(AND(OR(AD36="O",AD38&lt;&gt;"",AD41&lt;&gt;""),OR(AD55&lt;&gt;"",AD57&lt;&gt;"",AD59&lt;&gt;"")),"!!",IF(AND(OR(バルブ!$R$22="B",バルブ!$R$22="H"),AD62="",COUNTA(AD55,AD57,AD59)&gt;0),"!!!",""))))</f>
        <v/>
      </c>
      <c r="AE61" s="343" t="str">
        <f>IF(COUNTA(AE55,AE59)&gt;1,"X",IF(AND(OR(AE57&lt;&gt;"",AE59&lt;&gt;""),OR(AE47&lt;&gt;"",AE49&lt;&gt;"",AE51&lt;&gt;"")),"XX",IF(AND(OR(AE36="O",AE38&lt;&gt;"",AE41&lt;&gt;""),OR(AE55&lt;&gt;"",AE57&lt;&gt;"",AE59&lt;&gt;"")),"!!",IF(AND(OR(バルブ!$R$22="B",バルブ!$R$22="H"),AE62="",COUNTA(AE55,AE57,AE59)&gt;0),"!!!",""))))</f>
        <v/>
      </c>
      <c r="AF61" s="343" t="str">
        <f>IF(COUNTA(AF55,AF59)&gt;1,"X",IF(AND(OR(AF57&lt;&gt;"",AF59&lt;&gt;""),OR(AF47&lt;&gt;"",AF49&lt;&gt;"",AF51&lt;&gt;"")),"XX",IF(AND(OR(AF36="O",AF38&lt;&gt;"",AF41&lt;&gt;""),OR(AF55&lt;&gt;"",AF57&lt;&gt;"",AF59&lt;&gt;"")),"!!",IF(AND(OR(バルブ!$R$22="B",バルブ!$R$22="H"),AF62="",COUNTA(AF55,AF57,AF59)&gt;0),"!!!",""))))</f>
        <v/>
      </c>
      <c r="AG61" s="343" t="str">
        <f>IF(COUNTA(AG55,AG59)&gt;1,"X",IF(AND(OR(AG57&lt;&gt;"",AG59&lt;&gt;""),OR(AG47&lt;&gt;"",AG49&lt;&gt;"",AG51&lt;&gt;"")),"XX",IF(AND(OR(AG36="O",AG38&lt;&gt;"",AG41&lt;&gt;""),OR(AG55&lt;&gt;"",AG57&lt;&gt;"",AG59&lt;&gt;"")),"!!",IF(AND(OR(バルブ!$R$22="B",バルブ!$R$22="H"),AG62="",COUNTA(AG55,AG57,AG59)&gt;0),"!!!",""))))</f>
        <v/>
      </c>
      <c r="AH61" s="343" t="str">
        <f>IF(COUNTA(AH55,AH59)&gt;1,"X",IF(AND(OR(AH57&lt;&gt;"",AH59&lt;&gt;""),OR(AH47&lt;&gt;"",AH49&lt;&gt;"",AH51&lt;&gt;"")),"XX",IF(AND(OR(AH36="O",AH38&lt;&gt;"",AH41&lt;&gt;""),OR(AH55&lt;&gt;"",AH57&lt;&gt;"",AH59&lt;&gt;"")),"!!",IF(AND(OR(バルブ!$R$22="B",バルブ!$R$22="H"),AH62="",COUNTA(AH55,AH57,AH59)&gt;0),"!!!",""))))</f>
        <v/>
      </c>
      <c r="AI61" s="597"/>
      <c r="AJ61" s="618"/>
      <c r="AK61" s="529"/>
      <c r="AL61" s="529"/>
      <c r="AM61" s="529"/>
      <c r="AN61" s="529"/>
      <c r="AO61" s="530"/>
      <c r="AP61" s="194"/>
      <c r="BB61" s="333" t="s">
        <v>404</v>
      </c>
      <c r="BC61" s="333" t="s">
        <v>403</v>
      </c>
      <c r="BF61" s="333" t="s">
        <v>855</v>
      </c>
      <c r="BG61" s="421" t="s">
        <v>803</v>
      </c>
      <c r="DB61" s="12"/>
      <c r="DC61" s="237"/>
      <c r="DD61" s="237"/>
      <c r="DE61" s="430"/>
      <c r="DF61" s="237"/>
      <c r="DG61" s="237"/>
      <c r="DH61" s="237"/>
    </row>
    <row r="62" spans="2:112" ht="15" customHeight="1" x14ac:dyDescent="0.15">
      <c r="B62" s="720"/>
      <c r="C62" s="574" t="s">
        <v>229</v>
      </c>
      <c r="D62" s="679"/>
      <c r="E62" s="679"/>
      <c r="F62" s="679"/>
      <c r="G62" s="679"/>
      <c r="H62" s="679"/>
      <c r="I62" s="680"/>
      <c r="J62" s="721" t="s">
        <v>167</v>
      </c>
      <c r="K62" s="206"/>
      <c r="L62" s="206"/>
      <c r="M62" s="206"/>
      <c r="N62" s="206"/>
      <c r="O62" s="206"/>
      <c r="P62" s="206"/>
      <c r="Q62" s="206"/>
      <c r="R62" s="206"/>
      <c r="S62" s="206"/>
      <c r="T62" s="206"/>
      <c r="U62" s="206"/>
      <c r="V62" s="206"/>
      <c r="W62" s="206"/>
      <c r="X62" s="206"/>
      <c r="Y62" s="206"/>
      <c r="Z62" s="206"/>
      <c r="AA62" s="377"/>
      <c r="AB62" s="377"/>
      <c r="AC62" s="377"/>
      <c r="AD62" s="377"/>
      <c r="AE62" s="377"/>
      <c r="AF62" s="377"/>
      <c r="AG62" s="377"/>
      <c r="AH62" s="377"/>
      <c r="AI62" s="721" t="s">
        <v>167</v>
      </c>
      <c r="AJ62" s="729" t="s">
        <v>22</v>
      </c>
      <c r="AK62" s="629"/>
      <c r="AL62" s="629"/>
      <c r="AM62" s="629"/>
      <c r="AN62" s="629"/>
      <c r="AO62" s="630"/>
      <c r="AP62" s="723" t="s">
        <v>167</v>
      </c>
      <c r="DA62" s="421">
        <v>1</v>
      </c>
      <c r="DB62" s="12" t="s">
        <v>934</v>
      </c>
      <c r="DC62" s="237"/>
      <c r="DD62" s="237"/>
      <c r="DE62" s="430" t="str">
        <f>IF(COUNTIF($DI$30:$EG$43,DB62)=0,"",COUNTIF($DI$30:$EG$43,DB62))</f>
        <v/>
      </c>
      <c r="DF62" s="237"/>
      <c r="DG62" s="237"/>
      <c r="DH62" s="237"/>
    </row>
    <row r="63" spans="2:112" ht="12" customHeight="1" x14ac:dyDescent="0.15">
      <c r="B63" s="720"/>
      <c r="C63" s="577" t="str">
        <f>IF(COUNTIF(K63:AH63,"X*")&gt;0,$BB$65,"")</f>
        <v/>
      </c>
      <c r="D63" s="578"/>
      <c r="E63" s="578"/>
      <c r="F63" s="578"/>
      <c r="G63" s="578"/>
      <c r="H63" s="578"/>
      <c r="I63" s="579"/>
      <c r="J63" s="596"/>
      <c r="K63" s="287" t="str">
        <f>IF(AND(ベース!$R$7="10-",仕様書作成!K62&lt;&gt;""),"XX","")</f>
        <v/>
      </c>
      <c r="L63" s="288" t="str">
        <f>IF(AND(ベース!$R$7="10-",仕様書作成!L62&lt;&gt;""),"XX","")</f>
        <v/>
      </c>
      <c r="M63" s="288" t="str">
        <f>IF(AND(ベース!$R$7="10-",仕様書作成!M62&lt;&gt;""),"XX","")</f>
        <v/>
      </c>
      <c r="N63" s="288" t="str">
        <f>IF(AND(ベース!$R$7="10-",仕様書作成!N62&lt;&gt;""),"XX","")</f>
        <v/>
      </c>
      <c r="O63" s="288" t="str">
        <f>IF(AND(ベース!$R$7="10-",仕様書作成!O62&lt;&gt;""),"XX","")</f>
        <v/>
      </c>
      <c r="P63" s="288" t="str">
        <f>IF(AND(ベース!$R$7="10-",仕様書作成!P62&lt;&gt;""),"XX","")</f>
        <v/>
      </c>
      <c r="Q63" s="288" t="str">
        <f>IF(AND(ベース!$R$7="10-",仕様書作成!Q62&lt;&gt;""),"XX","")</f>
        <v/>
      </c>
      <c r="R63" s="288" t="str">
        <f>IF(AND(ベース!$R$7="10-",仕様書作成!R62&lt;&gt;""),"XX","")</f>
        <v/>
      </c>
      <c r="S63" s="288" t="str">
        <f>IF(AND(ベース!$R$7="10-",仕様書作成!S62&lt;&gt;""),"XX","")</f>
        <v/>
      </c>
      <c r="T63" s="288" t="str">
        <f>IF(AND(ベース!$R$7="10-",仕様書作成!T62&lt;&gt;""),"XX","")</f>
        <v/>
      </c>
      <c r="U63" s="288" t="str">
        <f>IF(AND(ベース!$R$7="10-",仕様書作成!U62&lt;&gt;""),"XX","")</f>
        <v/>
      </c>
      <c r="V63" s="288" t="str">
        <f>IF(AND(ベース!$R$7="10-",仕様書作成!V62&lt;&gt;""),"XX","")</f>
        <v/>
      </c>
      <c r="W63" s="288" t="str">
        <f>IF(AND(ベース!$R$7="10-",仕様書作成!W62&lt;&gt;""),"XX","")</f>
        <v/>
      </c>
      <c r="X63" s="288" t="str">
        <f>IF(AND(ベース!$R$7="10-",仕様書作成!X62&lt;&gt;""),"XX","")</f>
        <v/>
      </c>
      <c r="Y63" s="288" t="str">
        <f>IF(AND(ベース!$R$7="10-",仕様書作成!Y62&lt;&gt;""),"XX","")</f>
        <v/>
      </c>
      <c r="Z63" s="288" t="str">
        <f>IF(AND(ベース!$R$7="10-",仕様書作成!Z62&lt;&gt;""),"XX","")</f>
        <v/>
      </c>
      <c r="AA63" s="364" t="str">
        <f>IF(AND(ベース!$R$7="10-",仕様書作成!AA62&lt;&gt;""),"XX","")</f>
        <v/>
      </c>
      <c r="AB63" s="365" t="str">
        <f>IF(AND(ベース!$R$7="10-",仕様書作成!AB62&lt;&gt;""),"XX","")</f>
        <v/>
      </c>
      <c r="AC63" s="365" t="str">
        <f>IF(AND(ベース!$R$7="10-",仕様書作成!AC62&lt;&gt;""),"XX","")</f>
        <v/>
      </c>
      <c r="AD63" s="365" t="str">
        <f>IF(AND(ベース!$R$7="10-",仕様書作成!AD62&lt;&gt;""),"XX","")</f>
        <v/>
      </c>
      <c r="AE63" s="365" t="str">
        <f>IF(AND(ベース!$R$7="10-",仕様書作成!AE62&lt;&gt;""),"XX","")</f>
        <v/>
      </c>
      <c r="AF63" s="365" t="str">
        <f>IF(AND(ベース!$R$7="10-",仕様書作成!AF62&lt;&gt;""),"XX","")</f>
        <v/>
      </c>
      <c r="AG63" s="365" t="str">
        <f>IF(AND(ベース!$R$7="10-",仕様書作成!AG62&lt;&gt;""),"XX","")</f>
        <v/>
      </c>
      <c r="AH63" s="366" t="str">
        <f>IF(AND(ベース!$R$7="10-",仕様書作成!AH62&lt;&gt;""),"XX","")</f>
        <v/>
      </c>
      <c r="AI63" s="596"/>
      <c r="AJ63" s="577" t="str">
        <f>IF(COUNTIF(K63:AH63,"XX")&gt;0,$BD$65,"")</f>
        <v/>
      </c>
      <c r="AK63" s="578"/>
      <c r="AL63" s="578"/>
      <c r="AM63" s="578"/>
      <c r="AN63" s="578"/>
      <c r="AO63" s="730"/>
      <c r="AP63" s="724"/>
      <c r="BB63" s="333" t="s">
        <v>935</v>
      </c>
      <c r="BD63" s="333" t="s">
        <v>450</v>
      </c>
      <c r="DA63" s="421">
        <v>2</v>
      </c>
      <c r="DB63" s="12" t="s">
        <v>936</v>
      </c>
      <c r="DC63" s="237"/>
      <c r="DD63" s="237"/>
      <c r="DE63" s="430" t="str">
        <f t="shared" ref="DE63:DE104" si="33">IF(COUNTIF($DI$30:$EG$43,DB63)=0,"",COUNTIF($DI$30:$EG$43,DB63))</f>
        <v/>
      </c>
      <c r="DF63" s="237"/>
      <c r="DG63" s="237"/>
      <c r="DH63" s="237"/>
    </row>
    <row r="64" spans="2:112" ht="15" customHeight="1" x14ac:dyDescent="0.15">
      <c r="B64" s="720"/>
      <c r="C64" s="574" t="s">
        <v>230</v>
      </c>
      <c r="D64" s="575"/>
      <c r="E64" s="575"/>
      <c r="F64" s="575"/>
      <c r="G64" s="575"/>
      <c r="H64" s="575"/>
      <c r="I64" s="576"/>
      <c r="J64" s="596"/>
      <c r="K64" s="206"/>
      <c r="L64" s="206"/>
      <c r="M64" s="206"/>
      <c r="N64" s="206"/>
      <c r="O64" s="206"/>
      <c r="P64" s="206"/>
      <c r="Q64" s="206"/>
      <c r="R64" s="206"/>
      <c r="S64" s="206"/>
      <c r="T64" s="206"/>
      <c r="U64" s="206"/>
      <c r="V64" s="206"/>
      <c r="W64" s="206"/>
      <c r="X64" s="206"/>
      <c r="Y64" s="206"/>
      <c r="Z64" s="206"/>
      <c r="AA64" s="377"/>
      <c r="AB64" s="377"/>
      <c r="AC64" s="377"/>
      <c r="AD64" s="377"/>
      <c r="AE64" s="377"/>
      <c r="AF64" s="377"/>
      <c r="AG64" s="377"/>
      <c r="AH64" s="377"/>
      <c r="AI64" s="596"/>
      <c r="AJ64" s="731" t="s">
        <v>23</v>
      </c>
      <c r="AK64" s="575"/>
      <c r="AL64" s="575"/>
      <c r="AM64" s="575"/>
      <c r="AN64" s="575"/>
      <c r="AO64" s="732"/>
      <c r="AP64" s="725" t="s">
        <v>167</v>
      </c>
      <c r="DA64" s="421">
        <v>3</v>
      </c>
      <c r="DB64" s="12" t="s">
        <v>937</v>
      </c>
      <c r="DC64" s="237"/>
      <c r="DD64" s="237"/>
      <c r="DE64" s="430" t="str">
        <f t="shared" si="33"/>
        <v/>
      </c>
      <c r="DF64" s="237"/>
      <c r="DG64" s="237"/>
      <c r="DH64" s="237"/>
    </row>
    <row r="65" spans="1:112" ht="12" customHeight="1" x14ac:dyDescent="0.15">
      <c r="B65" s="720"/>
      <c r="C65" s="577" t="str">
        <f>IF(COUNTIF(K65:AH65,"X*")&gt;0,$BB$65,"")</f>
        <v/>
      </c>
      <c r="D65" s="578"/>
      <c r="E65" s="578"/>
      <c r="F65" s="578"/>
      <c r="G65" s="578"/>
      <c r="H65" s="578"/>
      <c r="I65" s="579"/>
      <c r="J65" s="596"/>
      <c r="K65" s="130" t="str">
        <f>IF(AND(ベース!$R$7="10-",仕様書作成!K64&lt;&gt;""),"XX",IF(AND(K64&lt;&gt;"",OR(OR(K14=3,K14=5,K14="A",K14="B",K14="C"),K17&lt;&gt;"")),"X",""))</f>
        <v/>
      </c>
      <c r="L65" s="130" t="str">
        <f>IF(AND(ベース!$R$7="10-",仕様書作成!L64&lt;&gt;""),"XX",IF(AND(L64&lt;&gt;"",OR(OR(L14=3,L14=5,L14="A",L14="B",L14="C"),L17&lt;&gt;"")),"X",""))</f>
        <v/>
      </c>
      <c r="M65" s="130" t="str">
        <f>IF(AND(ベース!$R$7="10-",仕様書作成!M64&lt;&gt;""),"XX",IF(AND(M64&lt;&gt;"",OR(OR(M14=3,M14=5,M14="A",M14="B",M14="C"),M17&lt;&gt;"")),"X",""))</f>
        <v/>
      </c>
      <c r="N65" s="130" t="str">
        <f>IF(AND(ベース!$R$7="10-",仕様書作成!N64&lt;&gt;""),"XX",IF(AND(N64&lt;&gt;"",OR(OR(N14=3,N14=5,N14="A",N14="B",N14="C"),N17&lt;&gt;"")),"X",""))</f>
        <v/>
      </c>
      <c r="O65" s="130" t="str">
        <f>IF(AND(ベース!$R$7="10-",仕様書作成!O64&lt;&gt;""),"XX",IF(AND(O64&lt;&gt;"",OR(OR(O14=3,O14=5,O14="A",O14="B",O14="C"),O17&lt;&gt;"")),"X",""))</f>
        <v/>
      </c>
      <c r="P65" s="130" t="str">
        <f>IF(AND(ベース!$R$7="10-",仕様書作成!P64&lt;&gt;""),"XX",IF(AND(P64&lt;&gt;"",OR(OR(P14=3,P14=5,P14="A",P14="B",P14="C"),P17&lt;&gt;"")),"X",""))</f>
        <v/>
      </c>
      <c r="Q65" s="130" t="str">
        <f>IF(AND(ベース!$R$7="10-",仕様書作成!Q64&lt;&gt;""),"XX",IF(AND(Q64&lt;&gt;"",OR(OR(Q14=3,Q14=5,Q14="A",Q14="B",Q14="C"),Q17&lt;&gt;"")),"X",""))</f>
        <v/>
      </c>
      <c r="R65" s="130" t="str">
        <f>IF(AND(ベース!$R$7="10-",仕様書作成!R64&lt;&gt;""),"XX",IF(AND(R64&lt;&gt;"",OR(OR(R14=3,R14=5,R14="A",R14="B",R14="C"),R17&lt;&gt;"")),"X",""))</f>
        <v/>
      </c>
      <c r="S65" s="130" t="str">
        <f>IF(AND(ベース!$R$7="10-",仕様書作成!S64&lt;&gt;""),"XX",IF(AND(S64&lt;&gt;"",OR(OR(S14=3,S14=5,S14="A",S14="B",S14="C"),S17&lt;&gt;"")),"X",""))</f>
        <v/>
      </c>
      <c r="T65" s="130" t="str">
        <f>IF(AND(ベース!$R$7="10-",仕様書作成!T64&lt;&gt;""),"XX",IF(AND(T64&lt;&gt;"",OR(OR(T14=3,T14=5,T14="A",T14="B",T14="C"),T17&lt;&gt;"")),"X",""))</f>
        <v/>
      </c>
      <c r="U65" s="130" t="str">
        <f>IF(AND(ベース!$R$7="10-",仕様書作成!U64&lt;&gt;""),"XX",IF(AND(U64&lt;&gt;"",OR(OR(U14=3,U14=5,U14="A",U14="B",U14="C"),U17&lt;&gt;"")),"X",""))</f>
        <v/>
      </c>
      <c r="V65" s="130" t="str">
        <f>IF(AND(ベース!$R$7="10-",仕様書作成!V64&lt;&gt;""),"XX",IF(AND(V64&lt;&gt;"",OR(OR(V14=3,V14=5,V14="A",V14="B",V14="C"),V17&lt;&gt;"")),"X",""))</f>
        <v/>
      </c>
      <c r="W65" s="130" t="str">
        <f>IF(AND(ベース!$R$7="10-",仕様書作成!W64&lt;&gt;""),"XX",IF(AND(W64&lt;&gt;"",OR(OR(W14=3,W14=5,W14="A",W14="B",W14="C"),W17&lt;&gt;"")),"X",""))</f>
        <v/>
      </c>
      <c r="X65" s="130" t="str">
        <f>IF(AND(ベース!$R$7="10-",仕様書作成!X64&lt;&gt;""),"XX",IF(AND(X64&lt;&gt;"",OR(OR(X14=3,X14=5,X14="A",X14="B",X14="C"),X17&lt;&gt;"")),"X",""))</f>
        <v/>
      </c>
      <c r="Y65" s="130" t="str">
        <f>IF(AND(ベース!$R$7="10-",仕様書作成!Y64&lt;&gt;""),"XX",IF(AND(Y64&lt;&gt;"",OR(OR(Y14=3,Y14=5,Y14="A",Y14="B",Y14="C"),Y17&lt;&gt;"")),"X",""))</f>
        <v/>
      </c>
      <c r="Z65" s="130" t="str">
        <f>IF(AND(ベース!$R$7="10-",仕様書作成!Z64&lt;&gt;""),"XX",IF(AND(Z64&lt;&gt;"",OR(OR(Z14=3,Z14=5,Z14="A",Z14="B",Z14="C"),Z17&lt;&gt;"")),"X",""))</f>
        <v/>
      </c>
      <c r="AA65" s="365" t="str">
        <f>IF(AND(ベース!$R$7="10-",仕様書作成!AA64&lt;&gt;""),"XX",IF(AND(AA64&lt;&gt;"",OR(OR(AA14=3,AA14=5,AA14="A",AA14="B",AA14="C"),AA17&lt;&gt;"")),"X",""))</f>
        <v/>
      </c>
      <c r="AB65" s="365" t="str">
        <f>IF(AND(ベース!$R$7="10-",仕様書作成!AB64&lt;&gt;""),"XX",IF(AND(AB64&lt;&gt;"",OR(OR(AB14=3,AB14=5,AB14="A",AB14="B",AB14="C"),AB17&lt;&gt;"")),"X",""))</f>
        <v/>
      </c>
      <c r="AC65" s="365" t="str">
        <f>IF(AND(ベース!$R$7="10-",仕様書作成!AC64&lt;&gt;""),"XX",IF(AND(AC64&lt;&gt;"",OR(OR(AC14=3,AC14=5,AC14="A",AC14="B",AC14="C"),AC17&lt;&gt;"")),"X",""))</f>
        <v/>
      </c>
      <c r="AD65" s="365" t="str">
        <f>IF(AND(ベース!$R$7="10-",仕様書作成!AD64&lt;&gt;""),"XX",IF(AND(AD64&lt;&gt;"",OR(OR(AD14=3,AD14=5,AD14="A",AD14="B",AD14="C"),AD17&lt;&gt;"")),"X",""))</f>
        <v/>
      </c>
      <c r="AE65" s="365" t="str">
        <f>IF(AND(ベース!$R$7="10-",仕様書作成!AE64&lt;&gt;""),"XX",IF(AND(AE64&lt;&gt;"",OR(OR(AE14=3,AE14=5,AE14="A",AE14="B",AE14="C"),AE17&lt;&gt;"")),"X",""))</f>
        <v/>
      </c>
      <c r="AF65" s="365" t="str">
        <f>IF(AND(ベース!$R$7="10-",仕様書作成!AF64&lt;&gt;""),"XX",IF(AND(AF64&lt;&gt;"",OR(OR(AF14=3,AF14=5,AF14="A",AF14="B",AF14="C"),AF17&lt;&gt;"")),"X",""))</f>
        <v/>
      </c>
      <c r="AG65" s="365" t="str">
        <f>IF(AND(ベース!$R$7="10-",仕様書作成!AG64&lt;&gt;""),"XX",IF(AND(AG64&lt;&gt;"",OR(OR(AG14=3,AG14=5,AG14="A",AG14="B",AG14="C"),AG17&lt;&gt;"")),"X",""))</f>
        <v/>
      </c>
      <c r="AH65" s="365" t="str">
        <f>IF(AND(ベース!$R$7="10-",仕様書作成!AH64&lt;&gt;""),"XX",IF(AND(AH64&lt;&gt;"",OR(OR(AH14=3,AH14=5,AH14="A",AH14="B",AH14="C"),AH17&lt;&gt;"")),"X",""))</f>
        <v/>
      </c>
      <c r="AI65" s="596"/>
      <c r="AJ65" s="577" t="str">
        <f>IF(COUNTIF(K65:AH65,"XX")&gt;0,$BD$65,IF(COUNTIF(K65:AH65,"X")&gt;0,$BC$65,""))</f>
        <v/>
      </c>
      <c r="AK65" s="578"/>
      <c r="AL65" s="578"/>
      <c r="AM65" s="578"/>
      <c r="AN65" s="578"/>
      <c r="AO65" s="730"/>
      <c r="AP65" s="724"/>
      <c r="BB65" s="333" t="s">
        <v>935</v>
      </c>
      <c r="BC65" s="333" t="s">
        <v>405</v>
      </c>
      <c r="BD65" s="333" t="s">
        <v>450</v>
      </c>
      <c r="DA65" s="421">
        <v>4</v>
      </c>
      <c r="DB65" s="12" t="s">
        <v>938</v>
      </c>
      <c r="DC65" s="237"/>
      <c r="DD65" s="237"/>
      <c r="DE65" s="430" t="str">
        <f t="shared" si="33"/>
        <v/>
      </c>
      <c r="DF65" s="237"/>
      <c r="DG65" s="237"/>
      <c r="DH65" s="237"/>
    </row>
    <row r="66" spans="1:112" ht="12" hidden="1" customHeight="1" x14ac:dyDescent="0.15">
      <c r="B66" s="720"/>
      <c r="C66" s="620" t="str">
        <f>IF(COUNTIF(K66:AH66,"X")&gt;0,$BB$66,
IF(COUNTIF(K66:AH66,"XX")&gt;0,$BF$66,
""))</f>
        <v/>
      </c>
      <c r="D66" s="621"/>
      <c r="E66" s="621"/>
      <c r="F66" s="621"/>
      <c r="G66" s="621"/>
      <c r="H66" s="621"/>
      <c r="I66" s="622"/>
      <c r="J66" s="596"/>
      <c r="K66" s="128" t="str">
        <f>IF(AND(OR(K62="O",K64="O"),OR(K57&lt;&gt;"",K49&lt;&gt;"",K67="O")),"XX",
IF(AND(K67="O",OR(AND(K47&lt;&gt;"",K55&lt;&gt;""),K49&lt;&gt;"",K51&lt;&gt;"",K57&lt;&gt;"",K59&lt;&gt;"",K62&lt;&gt;"",K64&lt;&gt;"")),"XX",
IF(COUNTA(K47,K49,K51,K55,K57,K59,K62,K64,K67)&gt;3,"XX",
IF(K36="O","",
IF(AND(OR(バルブ!$R$22="B",バルブ!$R$22="H"),K62="",COUNTA(K47,K49,K51,K55,K57,K59,K64,K67)&gt;0),"X","")))))</f>
        <v/>
      </c>
      <c r="L66" s="128" t="str">
        <f>IF(AND(OR(L62="O",L64="O"),OR(L57&lt;&gt;"",L49&lt;&gt;"",L67="O")),"XX",
IF(AND(L67="O",OR(AND(L47&lt;&gt;"",L55&lt;&gt;""),L49&lt;&gt;"",L51&lt;&gt;"",L57&lt;&gt;"",L59&lt;&gt;"",L62&lt;&gt;"",L64&lt;&gt;"")),"XX",
IF(COUNTA(L47,L49,L51,L55,L57,L59,L62,L64,L67)&gt;3,"XX",
IF(L36="O","",
IF(AND(OR(バルブ!$R$22="B",バルブ!$R$22="H"),L62="",COUNTA(L47,L49,L51,L55,L57,L59,L64,L67)&gt;0),"X","")))))</f>
        <v/>
      </c>
      <c r="M66" s="128" t="str">
        <f>IF(AND(OR(M62="O",M64="O"),OR(M57&lt;&gt;"",M49&lt;&gt;"",M67="O")),"XX",
IF(AND(M67="O",OR(AND(M47&lt;&gt;"",M55&lt;&gt;""),M49&lt;&gt;"",M51&lt;&gt;"",M57&lt;&gt;"",M59&lt;&gt;"",M62&lt;&gt;"",M64&lt;&gt;"")),"XX",
IF(COUNTA(M47,M49,M51,M55,M57,M59,M62,M64,M67)&gt;3,"XX",
IF(M36="O","",
IF(AND(OR(バルブ!$R$22="B",バルブ!$R$22="H"),M62="",COUNTA(M47,M49,M51,M55,M57,M59,M64,M67)&gt;0),"X","")))))</f>
        <v/>
      </c>
      <c r="N66" s="128" t="str">
        <f>IF(AND(OR(N62="O",N64="O"),OR(N57&lt;&gt;"",N49&lt;&gt;"",N67="O")),"XX",
IF(AND(N67="O",OR(AND(N47&lt;&gt;"",N55&lt;&gt;""),N49&lt;&gt;"",N51&lt;&gt;"",N57&lt;&gt;"",N59&lt;&gt;"",N62&lt;&gt;"",N64&lt;&gt;"")),"XX",
IF(COUNTA(N47,N49,N51,N55,N57,N59,N62,N64,N67)&gt;3,"XX",
IF(N36="O","",
IF(AND(OR(バルブ!$R$22="B",バルブ!$R$22="H"),N62="",COUNTA(N47,N49,N51,N55,N57,N59,N64,N67)&gt;0),"X","")))))</f>
        <v/>
      </c>
      <c r="O66" s="128" t="str">
        <f>IF(AND(OR(O62="O",O64="O"),OR(O57&lt;&gt;"",O49&lt;&gt;"",O67="O")),"XX",
IF(AND(O67="O",OR(AND(O47&lt;&gt;"",O55&lt;&gt;""),O49&lt;&gt;"",O51&lt;&gt;"",O57&lt;&gt;"",O59&lt;&gt;"",O62&lt;&gt;"",O64&lt;&gt;"")),"XX",
IF(COUNTA(O47,O49,O51,O55,O57,O59,O62,O64,O67)&gt;3,"XX",
IF(O36="O","",
IF(AND(OR(バルブ!$R$22="B",バルブ!$R$22="H"),O62="",COUNTA(O47,O49,O51,O55,O57,O59,O64,O67)&gt;0),"X","")))))</f>
        <v/>
      </c>
      <c r="P66" s="128" t="str">
        <f>IF(AND(OR(P62="O",P64="O"),OR(P57&lt;&gt;"",P49&lt;&gt;"",P67="O")),"XX",
IF(AND(P67="O",OR(AND(P47&lt;&gt;"",P55&lt;&gt;""),P49&lt;&gt;"",P51&lt;&gt;"",P57&lt;&gt;"",P59&lt;&gt;"",P62&lt;&gt;"",P64&lt;&gt;"")),"XX",
IF(COUNTA(P47,P49,P51,P55,P57,P59,P62,P64,P67)&gt;3,"XX",
IF(P36="O","",
IF(AND(OR(バルブ!$R$22="B",バルブ!$R$22="H"),P62="",COUNTA(P47,P49,P51,P55,P57,P59,P64,P67)&gt;0),"X","")))))</f>
        <v/>
      </c>
      <c r="Q66" s="128" t="str">
        <f>IF(AND(OR(Q62="O",Q64="O"),OR(Q57&lt;&gt;"",Q49&lt;&gt;"",Q67="O")),"XX",
IF(AND(Q67="O",OR(AND(Q47&lt;&gt;"",Q55&lt;&gt;""),Q49&lt;&gt;"",Q51&lt;&gt;"",Q57&lt;&gt;"",Q59&lt;&gt;"",Q62&lt;&gt;"",Q64&lt;&gt;"")),"XX",
IF(COUNTA(Q47,Q49,Q51,Q55,Q57,Q59,Q62,Q64,Q67)&gt;3,"XX",
IF(Q36="O","",
IF(AND(OR(バルブ!$R$22="B",バルブ!$R$22="H"),Q62="",COUNTA(Q47,Q49,Q51,Q55,Q57,Q59,Q64,Q67)&gt;0),"X","")))))</f>
        <v/>
      </c>
      <c r="R66" s="128" t="str">
        <f>IF(AND(OR(R62="O",R64="O"),OR(R57&lt;&gt;"",R49&lt;&gt;"",R67="O")),"XX",
IF(AND(R67="O",OR(AND(R47&lt;&gt;"",R55&lt;&gt;""),R49&lt;&gt;"",R51&lt;&gt;"",R57&lt;&gt;"",R59&lt;&gt;"",R62&lt;&gt;"",R64&lt;&gt;"")),"XX",
IF(COUNTA(R47,R49,R51,R55,R57,R59,R62,R64,R67)&gt;3,"XX",
IF(R36="O","",
IF(AND(OR(バルブ!$R$22="B",バルブ!$R$22="H"),R62="",COUNTA(R47,R49,R51,R55,R57,R59,R64,R67)&gt;0),"X","")))))</f>
        <v/>
      </c>
      <c r="S66" s="128" t="str">
        <f>IF(AND(OR(S62="O",S64="O"),OR(S57&lt;&gt;"",S49&lt;&gt;"",S67="O")),"XX",
IF(AND(S67="O",OR(AND(S47&lt;&gt;"",S55&lt;&gt;""),S49&lt;&gt;"",S51&lt;&gt;"",S57&lt;&gt;"",S59&lt;&gt;"",S62&lt;&gt;"",S64&lt;&gt;"")),"XX",
IF(COUNTA(S47,S49,S51,S55,S57,S59,S62,S64,S67)&gt;3,"XX",
IF(S36="O","",
IF(AND(OR(バルブ!$R$22="B",バルブ!$R$22="H"),S62="",COUNTA(S47,S49,S51,S55,S57,S59,S64,S67)&gt;0),"X","")))))</f>
        <v/>
      </c>
      <c r="T66" s="128" t="str">
        <f>IF(AND(OR(T62="O",T64="O"),OR(T57&lt;&gt;"",T49&lt;&gt;"",T67="O")),"XX",
IF(AND(T67="O",OR(AND(T47&lt;&gt;"",T55&lt;&gt;""),T49&lt;&gt;"",T51&lt;&gt;"",T57&lt;&gt;"",T59&lt;&gt;"",T62&lt;&gt;"",T64&lt;&gt;"")),"XX",
IF(COUNTA(T47,T49,T51,T55,T57,T59,T62,T64,T67)&gt;3,"XX",
IF(T36="O","",
IF(AND(OR(バルブ!$R$22="B",バルブ!$R$22="H"),T62="",COUNTA(T47,T49,T51,T55,T57,T59,T64,T67)&gt;0),"X","")))))</f>
        <v/>
      </c>
      <c r="U66" s="128" t="str">
        <f>IF(AND(OR(U62="O",U64="O"),OR(U57&lt;&gt;"",U49&lt;&gt;"",U67="O")),"XX",
IF(AND(U67="O",OR(AND(U47&lt;&gt;"",U55&lt;&gt;""),U49&lt;&gt;"",U51&lt;&gt;"",U57&lt;&gt;"",U59&lt;&gt;"",U62&lt;&gt;"",U64&lt;&gt;"")),"XX",
IF(COUNTA(U47,U49,U51,U55,U57,U59,U62,U64,U67)&gt;3,"XX",
IF(U36="O","",
IF(AND(OR(バルブ!$R$22="B",バルブ!$R$22="H"),U62="",COUNTA(U47,U49,U51,U55,U57,U59,U64,U67)&gt;0),"X","")))))</f>
        <v/>
      </c>
      <c r="V66" s="128" t="str">
        <f>IF(AND(OR(V62="O",V64="O"),OR(V57&lt;&gt;"",V49&lt;&gt;"",V67="O")),"XX",
IF(AND(V67="O",OR(AND(V47&lt;&gt;"",V55&lt;&gt;""),V49&lt;&gt;"",V51&lt;&gt;"",V57&lt;&gt;"",V59&lt;&gt;"",V62&lt;&gt;"",V64&lt;&gt;"")),"XX",
IF(COUNTA(V47,V49,V51,V55,V57,V59,V62,V64,V67)&gt;3,"XX",
IF(V36="O","",
IF(AND(OR(バルブ!$R$22="B",バルブ!$R$22="H"),V62="",COUNTA(V47,V49,V51,V55,V57,V59,V64,V67)&gt;0),"X","")))))</f>
        <v/>
      </c>
      <c r="W66" s="128" t="str">
        <f>IF(AND(OR(W62="O",W64="O"),OR(W57&lt;&gt;"",W49&lt;&gt;"",W67="O")),"XX",
IF(AND(W67="O",OR(AND(W47&lt;&gt;"",W55&lt;&gt;""),W49&lt;&gt;"",W51&lt;&gt;"",W57&lt;&gt;"",W59&lt;&gt;"",W62&lt;&gt;"",W64&lt;&gt;"")),"XX",
IF(COUNTA(W47,W49,W51,W55,W57,W59,W62,W64,W67)&gt;3,"XX",
IF(W36="O","",
IF(AND(OR(バルブ!$R$22="B",バルブ!$R$22="H"),W62="",COUNTA(W47,W49,W51,W55,W57,W59,W64,W67)&gt;0),"X","")))))</f>
        <v/>
      </c>
      <c r="X66" s="128" t="str">
        <f>IF(AND(OR(X62="O",X64="O"),OR(X57&lt;&gt;"",X49&lt;&gt;"",X67="O")),"XX",
IF(AND(X67="O",OR(AND(X47&lt;&gt;"",X55&lt;&gt;""),X49&lt;&gt;"",X51&lt;&gt;"",X57&lt;&gt;"",X59&lt;&gt;"",X62&lt;&gt;"",X64&lt;&gt;"")),"XX",
IF(COUNTA(X47,X49,X51,X55,X57,X59,X62,X64,X67)&gt;3,"XX",
IF(X36="O","",
IF(AND(OR(バルブ!$R$22="B",バルブ!$R$22="H"),X62="",COUNTA(X47,X49,X51,X55,X57,X59,X64,X67)&gt;0),"X","")))))</f>
        <v/>
      </c>
      <c r="Y66" s="128" t="str">
        <f>IF(AND(OR(Y62="O",Y64="O"),OR(Y57&lt;&gt;"",Y49&lt;&gt;"",Y67="O")),"XX",
IF(AND(Y67="O",OR(AND(Y47&lt;&gt;"",Y55&lt;&gt;""),Y49&lt;&gt;"",Y51&lt;&gt;"",Y57&lt;&gt;"",Y59&lt;&gt;"",Y62&lt;&gt;"",Y64&lt;&gt;"")),"XX",
IF(COUNTA(Y47,Y49,Y51,Y55,Y57,Y59,Y62,Y64,Y67)&gt;3,"XX",
IF(Y36="O","",
IF(AND(OR(バルブ!$R$22="B",バルブ!$R$22="H"),Y62="",COUNTA(Y47,Y49,Y51,Y55,Y57,Y59,Y64,Y67)&gt;0),"X","")))))</f>
        <v/>
      </c>
      <c r="Z66" s="128" t="str">
        <f>IF(AND(OR(Z62="O",Z64="O"),OR(Z57&lt;&gt;"",Z49&lt;&gt;"",Z67="O")),"XX",
IF(AND(Z67="O",OR(AND(Z47&lt;&gt;"",Z55&lt;&gt;""),Z49&lt;&gt;"",Z51&lt;&gt;"",Z57&lt;&gt;"",Z59&lt;&gt;"",Z62&lt;&gt;"",Z64&lt;&gt;"")),"XX",
IF(COUNTA(Z47,Z49,Z51,Z55,Z57,Z59,Z62,Z64,Z67)&gt;3,"XX",
IF(Z36="O","",
IF(AND(OR(バルブ!$R$22="B",バルブ!$R$22="H"),Z62="",COUNTA(Z47,Z49,Z51,Z55,Z57,Z59,Z64,Z67)&gt;0),"X","")))))</f>
        <v/>
      </c>
      <c r="AA66" s="128" t="str">
        <f>IF(AND(OR(AA62="O",AA64="O"),OR(AA57&lt;&gt;"",AA49&lt;&gt;"",AA67="O")),"XX",
IF(AND(AA67="O",OR(AND(AA47&lt;&gt;"",AA55&lt;&gt;""),AA49&lt;&gt;"",AA51&lt;&gt;"",AA57&lt;&gt;"",AA59&lt;&gt;"",AA62&lt;&gt;"",AA64&lt;&gt;"")),"XX",
IF(COUNTA(AA47,AA49,AA51,AA55,AA57,AA59,AA62,AA64,AA67)&gt;3,"XX",
IF(AA36="O","",
IF(AND(OR(バルブ!$R$22="B",バルブ!$R$22="H"),AA62="",COUNTA(AA47,AA49,AA51,AA55,AA57,AA59,AA64,AA67)&gt;0),"X","")))))</f>
        <v/>
      </c>
      <c r="AB66" s="128" t="str">
        <f>IF(AND(OR(AB62="O",AB64="O"),OR(AB57&lt;&gt;"",AB49&lt;&gt;"",AB67="O")),"XX",
IF(AND(AB67="O",OR(AND(AB47&lt;&gt;"",AB55&lt;&gt;""),AB49&lt;&gt;"",AB51&lt;&gt;"",AB57&lt;&gt;"",AB59&lt;&gt;"",AB62&lt;&gt;"",AB64&lt;&gt;"")),"XX",
IF(COUNTA(AB47,AB49,AB51,AB55,AB57,AB59,AB62,AB64,AB67)&gt;3,"XX",
IF(AB36="O","",
IF(AND(OR(バルブ!$R$22="B",バルブ!$R$22="H"),AB62="",COUNTA(AB47,AB49,AB51,AB55,AB57,AB59,AB64,AB67)&gt;0),"X","")))))</f>
        <v/>
      </c>
      <c r="AC66" s="128" t="str">
        <f>IF(AND(OR(AC62="O",AC64="O"),OR(AC57&lt;&gt;"",AC49&lt;&gt;"",AC67="O")),"XX",
IF(AND(AC67="O",OR(AND(AC47&lt;&gt;"",AC55&lt;&gt;""),AC49&lt;&gt;"",AC51&lt;&gt;"",AC57&lt;&gt;"",AC59&lt;&gt;"",AC62&lt;&gt;"",AC64&lt;&gt;"")),"XX",
IF(COUNTA(AC47,AC49,AC51,AC55,AC57,AC59,AC62,AC64,AC67)&gt;3,"XX",
IF(AC36="O","",
IF(AND(OR(バルブ!$R$22="B",バルブ!$R$22="H"),AC62="",COUNTA(AC47,AC49,AC51,AC55,AC57,AC59,AC64,AC67)&gt;0),"X","")))))</f>
        <v/>
      </c>
      <c r="AD66" s="128" t="str">
        <f>IF(AND(OR(AD62="O",AD64="O"),OR(AD57&lt;&gt;"",AD49&lt;&gt;"",AD67="O")),"XX",
IF(AND(AD67="O",OR(AND(AD47&lt;&gt;"",AD55&lt;&gt;""),AD49&lt;&gt;"",AD51&lt;&gt;"",AD57&lt;&gt;"",AD59&lt;&gt;"",AD62&lt;&gt;"",AD64&lt;&gt;"")),"XX",
IF(COUNTA(AD47,AD49,AD51,AD55,AD57,AD59,AD62,AD64,AD67)&gt;3,"XX",
IF(AD36="O","",
IF(AND(OR(バルブ!$R$22="B",バルブ!$R$22="H"),AD62="",COUNTA(AD47,AD49,AD51,AD55,AD57,AD59,AD64,AD67)&gt;0),"X","")))))</f>
        <v/>
      </c>
      <c r="AE66" s="128" t="str">
        <f>IF(AND(OR(AE62="O",AE64="O"),OR(AE57&lt;&gt;"",AE49&lt;&gt;"",AE67="O")),"XX",
IF(AND(AE67="O",OR(AND(AE47&lt;&gt;"",AE55&lt;&gt;""),AE49&lt;&gt;"",AE51&lt;&gt;"",AE57&lt;&gt;"",AE59&lt;&gt;"",AE62&lt;&gt;"",AE64&lt;&gt;"")),"XX",
IF(COUNTA(AE47,AE49,AE51,AE55,AE57,AE59,AE62,AE64,AE67)&gt;3,"XX",
IF(AE36="O","",
IF(AND(OR(バルブ!$R$22="B",バルブ!$R$22="H"),AE62="",COUNTA(AE47,AE49,AE51,AE55,AE57,AE59,AE64,AE67)&gt;0),"X","")))))</f>
        <v/>
      </c>
      <c r="AF66" s="128" t="str">
        <f>IF(AND(OR(AF62="O",AF64="O"),OR(AF57&lt;&gt;"",AF49&lt;&gt;"",AF67="O")),"XX",
IF(AND(AF67="O",OR(AND(AF47&lt;&gt;"",AF55&lt;&gt;""),AF49&lt;&gt;"",AF51&lt;&gt;"",AF57&lt;&gt;"",AF59&lt;&gt;"",AF62&lt;&gt;"",AF64&lt;&gt;"")),"XX",
IF(COUNTA(AF47,AF49,AF51,AF55,AF57,AF59,AF62,AF64,AF67)&gt;3,"XX",
IF(AF36="O","",
IF(AND(OR(バルブ!$R$22="B",バルブ!$R$22="H"),AF62="",COUNTA(AF47,AF49,AF51,AF55,AF57,AF59,AF64,AF67)&gt;0),"X","")))))</f>
        <v/>
      </c>
      <c r="AG66" s="128" t="str">
        <f>IF(AND(OR(AG62="O",AG64="O"),OR(AG57&lt;&gt;"",AG49&lt;&gt;"",AG67="O")),"XX",
IF(AND(AG67="O",OR(AND(AG47&lt;&gt;"",AG55&lt;&gt;""),AG49&lt;&gt;"",AG51&lt;&gt;"",AG57&lt;&gt;"",AG59&lt;&gt;"",AG62&lt;&gt;"",AG64&lt;&gt;"")),"XX",
IF(COUNTA(AG47,AG49,AG51,AG55,AG57,AG59,AG62,AG64,AG67)&gt;3,"XX",
IF(AG36="O","",
IF(AND(OR(バルブ!$R$22="B",バルブ!$R$22="H"),AG62="",COUNTA(AG47,AG49,AG51,AG55,AG57,AG59,AG64,AG67)&gt;0),"X","")))))</f>
        <v/>
      </c>
      <c r="AH66" s="128" t="str">
        <f>IF(AND(OR(AH62="O",AH64="O"),OR(AH57&lt;&gt;"",AH49&lt;&gt;"",AH67="O")),"XX",
IF(AND(AH67="O",OR(AND(AH47&lt;&gt;"",AH55&lt;&gt;""),AH49&lt;&gt;"",AH51&lt;&gt;"",AH57&lt;&gt;"",AH59&lt;&gt;"",AH62&lt;&gt;"",AH64&lt;&gt;"")),"XX",
IF(COUNTA(AH47,AH49,AH51,AH55,AH57,AH59,AH62,AH64,AH67)&gt;3,"XX",
IF(AH36="O","",
IF(AND(OR(バルブ!$R$22="B",バルブ!$R$22="H"),AH62="",COUNTA(AH47,AH49,AH51,AH55,AH57,AH59,AH64,AH67)&gt;0),"X","")))))</f>
        <v/>
      </c>
      <c r="AI66" s="596"/>
      <c r="AJ66" s="726" t="str">
        <f>IF(COUNTIF(K66:AH66,"X")&gt;0,$BC$66,"")</f>
        <v/>
      </c>
      <c r="AK66" s="727"/>
      <c r="AL66" s="727"/>
      <c r="AM66" s="727"/>
      <c r="AN66" s="727"/>
      <c r="AO66" s="727"/>
      <c r="AP66" s="728"/>
      <c r="BB66" s="333" t="s">
        <v>406</v>
      </c>
      <c r="BC66" s="333" t="s">
        <v>939</v>
      </c>
      <c r="BF66" s="436" t="s">
        <v>1001</v>
      </c>
      <c r="DB66" s="12"/>
      <c r="DC66" s="237"/>
      <c r="DD66" s="237"/>
      <c r="DE66" s="430" t="str">
        <f t="shared" si="33"/>
        <v/>
      </c>
      <c r="DF66" s="237"/>
      <c r="DG66" s="237"/>
      <c r="DH66" s="237"/>
    </row>
    <row r="67" spans="1:112" ht="15" customHeight="1" x14ac:dyDescent="0.15">
      <c r="B67" s="720"/>
      <c r="C67" s="615" t="s">
        <v>24</v>
      </c>
      <c r="D67" s="616"/>
      <c r="E67" s="616"/>
      <c r="F67" s="616"/>
      <c r="G67" s="616"/>
      <c r="H67" s="616"/>
      <c r="I67" s="617"/>
      <c r="J67" s="385"/>
      <c r="K67" s="400"/>
      <c r="L67" s="401"/>
      <c r="M67" s="401"/>
      <c r="N67" s="401"/>
      <c r="O67" s="401"/>
      <c r="P67" s="401"/>
      <c r="Q67" s="401"/>
      <c r="R67" s="401"/>
      <c r="S67" s="401"/>
      <c r="T67" s="401"/>
      <c r="U67" s="401"/>
      <c r="V67" s="401"/>
      <c r="W67" s="401"/>
      <c r="X67" s="401"/>
      <c r="Y67" s="401"/>
      <c r="Z67" s="401"/>
      <c r="AA67" s="402"/>
      <c r="AB67" s="402"/>
      <c r="AC67" s="402"/>
      <c r="AD67" s="402"/>
      <c r="AE67" s="402"/>
      <c r="AF67" s="402"/>
      <c r="AG67" s="402"/>
      <c r="AH67" s="403"/>
      <c r="AI67" s="385"/>
      <c r="AJ67" s="525" t="s">
        <v>25</v>
      </c>
      <c r="AK67" s="538"/>
      <c r="AL67" s="538"/>
      <c r="AM67" s="538"/>
      <c r="AN67" s="538"/>
      <c r="AO67" s="539"/>
      <c r="AP67" s="404"/>
      <c r="BQ67" s="421" t="s">
        <v>426</v>
      </c>
      <c r="DA67" s="421">
        <v>5</v>
      </c>
      <c r="DB67" s="12" t="s">
        <v>940</v>
      </c>
      <c r="DC67" s="237"/>
      <c r="DD67" s="237"/>
      <c r="DE67" s="430" t="str">
        <f t="shared" si="33"/>
        <v/>
      </c>
      <c r="DF67" s="237"/>
      <c r="DG67" s="237"/>
      <c r="DH67" s="237"/>
    </row>
    <row r="68" spans="1:112" ht="15" customHeight="1" x14ac:dyDescent="0.15">
      <c r="B68" s="720"/>
      <c r="C68" s="733" t="str">
        <f>IF(COUNTIF(K67:AH67,"O")&gt;0,BB68,"")</f>
        <v/>
      </c>
      <c r="D68" s="734"/>
      <c r="E68" s="734"/>
      <c r="F68" s="734"/>
      <c r="G68" s="734"/>
      <c r="H68" s="734"/>
      <c r="I68" s="735"/>
      <c r="J68" s="319"/>
      <c r="K68" s="320"/>
      <c r="L68" s="321"/>
      <c r="M68" s="321"/>
      <c r="N68" s="321"/>
      <c r="O68" s="321"/>
      <c r="P68" s="321"/>
      <c r="Q68" s="321"/>
      <c r="R68" s="321"/>
      <c r="S68" s="321"/>
      <c r="T68" s="321"/>
      <c r="U68" s="321"/>
      <c r="V68" s="321"/>
      <c r="W68" s="321"/>
      <c r="X68" s="321"/>
      <c r="Y68" s="321"/>
      <c r="Z68" s="321"/>
      <c r="AA68" s="349"/>
      <c r="AB68" s="349"/>
      <c r="AC68" s="349"/>
      <c r="AD68" s="349"/>
      <c r="AE68" s="349"/>
      <c r="AF68" s="349"/>
      <c r="AG68" s="349"/>
      <c r="AH68" s="350"/>
      <c r="AI68" s="319"/>
      <c r="AJ68" s="546"/>
      <c r="AK68" s="547"/>
      <c r="AL68" s="547"/>
      <c r="AM68" s="547"/>
      <c r="AN68" s="547"/>
      <c r="AO68" s="548"/>
      <c r="AP68" s="314"/>
      <c r="BB68" s="333" t="s">
        <v>26</v>
      </c>
      <c r="BQ68" s="421" t="s">
        <v>941</v>
      </c>
      <c r="BR68" s="426" t="s">
        <v>942</v>
      </c>
      <c r="BS68" s="421" t="s">
        <v>943</v>
      </c>
      <c r="BV68" s="426"/>
      <c r="DA68" s="421">
        <v>6</v>
      </c>
      <c r="DB68" s="12" t="s">
        <v>944</v>
      </c>
      <c r="DC68" s="237"/>
      <c r="DD68" s="237"/>
      <c r="DE68" s="430" t="str">
        <f t="shared" si="33"/>
        <v/>
      </c>
      <c r="DF68" s="237"/>
      <c r="DG68" s="237"/>
      <c r="DH68" s="237"/>
    </row>
    <row r="69" spans="1:112" ht="12" customHeight="1" x14ac:dyDescent="0.15">
      <c r="B69" s="720"/>
      <c r="C69" s="569"/>
      <c r="D69" s="552"/>
      <c r="E69" s="552"/>
      <c r="F69" s="552"/>
      <c r="G69" s="552"/>
      <c r="H69" s="552"/>
      <c r="I69" s="570"/>
      <c r="J69" s="323"/>
      <c r="K69" s="324" t="str">
        <f>IF(AND(K67&lt;&gt;"",K73&lt;&gt;"X"),$BB$71,"")</f>
        <v/>
      </c>
      <c r="L69" s="325" t="str">
        <f t="shared" ref="L69:AH69" si="34">IF(AND(L67&lt;&gt;"",L73&lt;&gt;"X"),$BB$71,"")</f>
        <v/>
      </c>
      <c r="M69" s="325" t="str">
        <f t="shared" si="34"/>
        <v/>
      </c>
      <c r="N69" s="325" t="str">
        <f t="shared" si="34"/>
        <v/>
      </c>
      <c r="O69" s="325" t="str">
        <f t="shared" si="34"/>
        <v/>
      </c>
      <c r="P69" s="325" t="str">
        <f t="shared" si="34"/>
        <v/>
      </c>
      <c r="Q69" s="325" t="str">
        <f t="shared" si="34"/>
        <v/>
      </c>
      <c r="R69" s="325" t="str">
        <f t="shared" si="34"/>
        <v/>
      </c>
      <c r="S69" s="325" t="str">
        <f t="shared" si="34"/>
        <v/>
      </c>
      <c r="T69" s="325" t="str">
        <f t="shared" si="34"/>
        <v/>
      </c>
      <c r="U69" s="325" t="str">
        <f t="shared" si="34"/>
        <v/>
      </c>
      <c r="V69" s="325" t="str">
        <f t="shared" si="34"/>
        <v/>
      </c>
      <c r="W69" s="325" t="str">
        <f t="shared" si="34"/>
        <v/>
      </c>
      <c r="X69" s="325" t="str">
        <f t="shared" si="34"/>
        <v/>
      </c>
      <c r="Y69" s="325" t="str">
        <f t="shared" si="34"/>
        <v/>
      </c>
      <c r="Z69" s="325" t="str">
        <f t="shared" si="34"/>
        <v/>
      </c>
      <c r="AA69" s="367" t="str">
        <f t="shared" si="34"/>
        <v/>
      </c>
      <c r="AB69" s="367" t="str">
        <f t="shared" si="34"/>
        <v/>
      </c>
      <c r="AC69" s="367" t="str">
        <f t="shared" si="34"/>
        <v/>
      </c>
      <c r="AD69" s="367" t="str">
        <f t="shared" si="34"/>
        <v/>
      </c>
      <c r="AE69" s="367" t="str">
        <f t="shared" si="34"/>
        <v/>
      </c>
      <c r="AF69" s="367" t="str">
        <f t="shared" si="34"/>
        <v/>
      </c>
      <c r="AG69" s="367" t="str">
        <f t="shared" si="34"/>
        <v/>
      </c>
      <c r="AH69" s="368" t="str">
        <f t="shared" si="34"/>
        <v/>
      </c>
      <c r="AI69" s="323"/>
      <c r="AJ69" s="551"/>
      <c r="AK69" s="556"/>
      <c r="AL69" s="556"/>
      <c r="AM69" s="556"/>
      <c r="AN69" s="556"/>
      <c r="AO69" s="557"/>
      <c r="AP69" s="326"/>
      <c r="BB69" s="333" t="s">
        <v>27</v>
      </c>
      <c r="BR69" s="426"/>
      <c r="BV69" s="426"/>
      <c r="DA69" s="421">
        <v>7</v>
      </c>
      <c r="DB69" s="12" t="s">
        <v>945</v>
      </c>
      <c r="DC69" s="237"/>
      <c r="DD69" s="237"/>
      <c r="DE69" s="430" t="str">
        <f t="shared" si="33"/>
        <v/>
      </c>
      <c r="DF69" s="237"/>
      <c r="DG69" s="237"/>
      <c r="DH69" s="237"/>
    </row>
    <row r="70" spans="1:112" ht="12" customHeight="1" x14ac:dyDescent="0.15">
      <c r="B70" s="720"/>
      <c r="C70" s="722" t="str">
        <f>IF(COUNTIF(K70:AH70,"X")&gt;0,$BB$70,"")</f>
        <v/>
      </c>
      <c r="D70" s="737"/>
      <c r="E70" s="737"/>
      <c r="F70" s="737"/>
      <c r="G70" s="737"/>
      <c r="H70" s="737"/>
      <c r="I70" s="738"/>
      <c r="J70" s="385"/>
      <c r="K70" s="386" t="str">
        <f>IF(AND(K12=3,K67="O",OR(K68="00",K68="N0")),"X","")</f>
        <v/>
      </c>
      <c r="L70" s="387" t="str">
        <f t="shared" ref="L70:AH70" si="35">IF(AND(L12=3,L67="O",OR(L68="00",L68="N0")),"X","")</f>
        <v/>
      </c>
      <c r="M70" s="387" t="str">
        <f t="shared" si="35"/>
        <v/>
      </c>
      <c r="N70" s="387" t="str">
        <f t="shared" si="35"/>
        <v/>
      </c>
      <c r="O70" s="387" t="str">
        <f t="shared" si="35"/>
        <v/>
      </c>
      <c r="P70" s="387" t="str">
        <f t="shared" si="35"/>
        <v/>
      </c>
      <c r="Q70" s="387" t="str">
        <f t="shared" si="35"/>
        <v/>
      </c>
      <c r="R70" s="387" t="str">
        <f t="shared" si="35"/>
        <v/>
      </c>
      <c r="S70" s="387" t="str">
        <f t="shared" si="35"/>
        <v/>
      </c>
      <c r="T70" s="387" t="str">
        <f t="shared" si="35"/>
        <v/>
      </c>
      <c r="U70" s="387" t="str">
        <f t="shared" si="35"/>
        <v/>
      </c>
      <c r="V70" s="387" t="str">
        <f t="shared" si="35"/>
        <v/>
      </c>
      <c r="W70" s="387" t="str">
        <f t="shared" si="35"/>
        <v/>
      </c>
      <c r="X70" s="387" t="str">
        <f t="shared" si="35"/>
        <v/>
      </c>
      <c r="Y70" s="387" t="str">
        <f t="shared" si="35"/>
        <v/>
      </c>
      <c r="Z70" s="387" t="str">
        <f t="shared" si="35"/>
        <v/>
      </c>
      <c r="AA70" s="388" t="str">
        <f t="shared" si="35"/>
        <v/>
      </c>
      <c r="AB70" s="388" t="str">
        <f t="shared" si="35"/>
        <v/>
      </c>
      <c r="AC70" s="388" t="str">
        <f t="shared" si="35"/>
        <v/>
      </c>
      <c r="AD70" s="388" t="str">
        <f t="shared" si="35"/>
        <v/>
      </c>
      <c r="AE70" s="388" t="str">
        <f t="shared" si="35"/>
        <v/>
      </c>
      <c r="AF70" s="388" t="str">
        <f t="shared" si="35"/>
        <v/>
      </c>
      <c r="AG70" s="388" t="str">
        <f t="shared" si="35"/>
        <v/>
      </c>
      <c r="AH70" s="389" t="str">
        <f t="shared" si="35"/>
        <v/>
      </c>
      <c r="AI70" s="385"/>
      <c r="AJ70" s="322"/>
      <c r="AK70" s="327"/>
      <c r="AL70" s="327"/>
      <c r="AM70" s="327"/>
      <c r="AN70" s="327"/>
      <c r="AO70" s="328"/>
      <c r="AP70" s="314"/>
      <c r="BB70" s="333" t="s">
        <v>794</v>
      </c>
      <c r="BR70" s="426"/>
      <c r="BV70" s="426"/>
      <c r="DA70" s="421">
        <v>8</v>
      </c>
      <c r="DB70" s="12" t="s">
        <v>946</v>
      </c>
      <c r="DC70" s="237"/>
      <c r="DD70" s="237"/>
      <c r="DE70" s="430" t="str">
        <f t="shared" si="33"/>
        <v/>
      </c>
      <c r="DF70" s="237"/>
      <c r="DG70" s="237"/>
      <c r="DH70" s="237"/>
    </row>
    <row r="71" spans="1:112" ht="15" customHeight="1" x14ac:dyDescent="0.15">
      <c r="B71" s="720"/>
      <c r="C71" s="558" t="str">
        <f>IF(COUNTIF(K67:AH67,"O")&gt;0,BC71,"")</f>
        <v/>
      </c>
      <c r="D71" s="571"/>
      <c r="E71" s="571"/>
      <c r="F71" s="571"/>
      <c r="G71" s="571"/>
      <c r="H71" s="571"/>
      <c r="I71" s="572"/>
      <c r="J71" s="319"/>
      <c r="K71" s="329"/>
      <c r="L71" s="330"/>
      <c r="M71" s="330"/>
      <c r="N71" s="330"/>
      <c r="O71" s="330"/>
      <c r="P71" s="330"/>
      <c r="Q71" s="330"/>
      <c r="R71" s="330"/>
      <c r="S71" s="330"/>
      <c r="T71" s="330"/>
      <c r="U71" s="330"/>
      <c r="V71" s="330"/>
      <c r="W71" s="330"/>
      <c r="X71" s="330"/>
      <c r="Y71" s="330"/>
      <c r="Z71" s="330"/>
      <c r="AA71" s="378"/>
      <c r="AB71" s="378"/>
      <c r="AC71" s="378"/>
      <c r="AD71" s="378"/>
      <c r="AE71" s="378"/>
      <c r="AF71" s="378"/>
      <c r="AG71" s="378"/>
      <c r="AH71" s="379"/>
      <c r="AI71" s="319"/>
      <c r="AJ71" s="546"/>
      <c r="AK71" s="547"/>
      <c r="AL71" s="547"/>
      <c r="AM71" s="547"/>
      <c r="AN71" s="547"/>
      <c r="AO71" s="548"/>
      <c r="AP71" s="314"/>
      <c r="BB71" s="12" t="s">
        <v>28</v>
      </c>
      <c r="BC71" s="107" t="s">
        <v>29</v>
      </c>
      <c r="BD71"/>
      <c r="BE71"/>
      <c r="BF71"/>
      <c r="BG71"/>
      <c r="BH71"/>
      <c r="BI71"/>
      <c r="BQ71" s="421" t="s">
        <v>903</v>
      </c>
      <c r="BR71" s="421" t="s">
        <v>947</v>
      </c>
      <c r="BS71" s="421" t="s">
        <v>948</v>
      </c>
      <c r="DA71" s="421">
        <v>9</v>
      </c>
      <c r="DB71" s="12" t="s">
        <v>949</v>
      </c>
      <c r="DC71" s="237"/>
      <c r="DD71" s="237"/>
      <c r="DE71" s="430" t="str">
        <f t="shared" si="33"/>
        <v/>
      </c>
      <c r="DF71" s="237"/>
      <c r="DG71" s="237"/>
      <c r="DH71" s="237"/>
    </row>
    <row r="72" spans="1:112" ht="12" customHeight="1" x14ac:dyDescent="0.15">
      <c r="B72" s="720"/>
      <c r="C72" s="569"/>
      <c r="D72" s="552"/>
      <c r="E72" s="552"/>
      <c r="F72" s="552"/>
      <c r="G72" s="552"/>
      <c r="H72" s="552"/>
      <c r="I72" s="570"/>
      <c r="J72" s="323"/>
      <c r="K72" s="324" t="str">
        <f>IF(AND(K67&lt;&gt;"",K73&lt;&gt;"X"),$BC$72,"")</f>
        <v/>
      </c>
      <c r="L72" s="325" t="str">
        <f t="shared" ref="L72:AH72" si="36">IF(AND(L67&lt;&gt;"",L73&lt;&gt;"X"),$BC$72,"")</f>
        <v/>
      </c>
      <c r="M72" s="325" t="str">
        <f t="shared" si="36"/>
        <v/>
      </c>
      <c r="N72" s="325" t="str">
        <f t="shared" si="36"/>
        <v/>
      </c>
      <c r="O72" s="325" t="str">
        <f t="shared" si="36"/>
        <v/>
      </c>
      <c r="P72" s="325" t="str">
        <f t="shared" si="36"/>
        <v/>
      </c>
      <c r="Q72" s="325" t="str">
        <f t="shared" si="36"/>
        <v/>
      </c>
      <c r="R72" s="325" t="str">
        <f t="shared" si="36"/>
        <v/>
      </c>
      <c r="S72" s="325" t="str">
        <f t="shared" si="36"/>
        <v/>
      </c>
      <c r="T72" s="325" t="str">
        <f t="shared" si="36"/>
        <v/>
      </c>
      <c r="U72" s="325" t="str">
        <f t="shared" si="36"/>
        <v/>
      </c>
      <c r="V72" s="325" t="str">
        <f t="shared" si="36"/>
        <v/>
      </c>
      <c r="W72" s="325" t="str">
        <f t="shared" si="36"/>
        <v/>
      </c>
      <c r="X72" s="325" t="str">
        <f t="shared" si="36"/>
        <v/>
      </c>
      <c r="Y72" s="325" t="str">
        <f t="shared" si="36"/>
        <v/>
      </c>
      <c r="Z72" s="325" t="str">
        <f t="shared" si="36"/>
        <v/>
      </c>
      <c r="AA72" s="367" t="str">
        <f t="shared" si="36"/>
        <v/>
      </c>
      <c r="AB72" s="367" t="str">
        <f t="shared" si="36"/>
        <v/>
      </c>
      <c r="AC72" s="367" t="str">
        <f t="shared" si="36"/>
        <v/>
      </c>
      <c r="AD72" s="367" t="str">
        <f t="shared" si="36"/>
        <v/>
      </c>
      <c r="AE72" s="367" t="str">
        <f t="shared" si="36"/>
        <v/>
      </c>
      <c r="AF72" s="367" t="str">
        <f t="shared" si="36"/>
        <v/>
      </c>
      <c r="AG72" s="367" t="str">
        <f t="shared" si="36"/>
        <v/>
      </c>
      <c r="AH72" s="368" t="str">
        <f t="shared" si="36"/>
        <v/>
      </c>
      <c r="AI72" s="323"/>
      <c r="AJ72" s="551"/>
      <c r="AK72" s="552"/>
      <c r="AL72" s="552"/>
      <c r="AM72" s="552"/>
      <c r="AN72" s="552"/>
      <c r="AO72" s="553"/>
      <c r="AP72" s="326"/>
      <c r="BB72" s="333" t="s">
        <v>30</v>
      </c>
      <c r="BC72" s="12" t="s">
        <v>28</v>
      </c>
      <c r="DA72" s="421">
        <v>10</v>
      </c>
      <c r="DB72" s="12" t="s">
        <v>355</v>
      </c>
      <c r="DC72" s="237"/>
      <c r="DD72" s="237"/>
      <c r="DE72" s="430" t="str">
        <f t="shared" si="33"/>
        <v/>
      </c>
      <c r="DF72" s="237"/>
      <c r="DG72" s="237"/>
      <c r="DH72" s="237"/>
    </row>
    <row r="73" spans="1:112" ht="12" customHeight="1" x14ac:dyDescent="0.15">
      <c r="B73" s="720"/>
      <c r="C73" s="566" t="str">
        <f>IF(COUNTIF(K73:AH73,"XX")&gt;0,$BB$73,IF(COUNTIF(K73:AH73,"XXX")&gt;0,$BC$73,IF(COUNTIF(K73:AH73,"X")&gt;0,$BD$73,"")))</f>
        <v/>
      </c>
      <c r="D73" s="567"/>
      <c r="E73" s="567"/>
      <c r="F73" s="567"/>
      <c r="G73" s="567"/>
      <c r="H73" s="567"/>
      <c r="I73" s="568"/>
      <c r="J73" s="182"/>
      <c r="K73" s="406" t="str">
        <f>IF(OR(AND(K67="O",OR(K36="O",K38&lt;&gt;"",K41&lt;&gt;"")),AND(バルブ!$R$7="10-",K67="O")),"X",IF(AND(K67="O",OR(K68="",K71="")),"XX",IF(AND(OR(K14=3,K14=5,K14="A",K14="B",K14="C"),OR(K71="A1",K71="B1")),"XXX","")))</f>
        <v/>
      </c>
      <c r="L73" s="406" t="str">
        <f>IF(OR(AND(L67="O",OR(L36="O",L38&lt;&gt;"",L41&lt;&gt;"")),AND(バルブ!$R$7="10-",L67="O")),"X",IF(AND(L67="O",OR(L68="",L71="")),"XX",IF(AND(OR(L14=3,L14=5,L14="A",L14="B",L14="C"),OR(L71="A1",L71="B1")),"XXX","")))</f>
        <v/>
      </c>
      <c r="M73" s="406" t="str">
        <f>IF(OR(AND(M67="O",OR(M36="O",M38&lt;&gt;"",M41&lt;&gt;"")),AND(バルブ!$R$7="10-",M67="O")),"X",IF(AND(M67="O",OR(M68="",M71="")),"XX",IF(AND(OR(M14=3,M14=5,M14="A",M14="B",M14="C"),OR(M71="A1",M71="B1")),"XXX","")))</f>
        <v/>
      </c>
      <c r="N73" s="406" t="str">
        <f>IF(OR(AND(N67="O",OR(N36="O",N38&lt;&gt;"",N41&lt;&gt;"")),AND(バルブ!$R$7="10-",N67="O")),"X",IF(AND(N67="O",OR(N68="",N71="")),"XX",IF(AND(OR(N14=3,N14=5,N14="A",N14="B",N14="C"),OR(N71="A1",N71="B1")),"XXX","")))</f>
        <v/>
      </c>
      <c r="O73" s="406" t="str">
        <f>IF(OR(AND(O67="O",OR(O36="O",O38&lt;&gt;"",O41&lt;&gt;"")),AND(バルブ!$R$7="10-",O67="O")),"X",IF(AND(O67="O",OR(O68="",O71="")),"XX",IF(AND(OR(O14=3,O14=5,O14="A",O14="B",O14="C"),OR(O71="A1",O71="B1")),"XXX","")))</f>
        <v/>
      </c>
      <c r="P73" s="406" t="str">
        <f>IF(OR(AND(P67="O",OR(P36="O",P38&lt;&gt;"",P41&lt;&gt;"")),AND(バルブ!$R$7="10-",P67="O")),"X",IF(AND(P67="O",OR(P68="",P71="")),"XX",IF(AND(OR(P14=3,P14=5,P14="A",P14="B",P14="C"),OR(P71="A1",P71="B1")),"XXX","")))</f>
        <v/>
      </c>
      <c r="Q73" s="406" t="str">
        <f>IF(OR(AND(Q67="O",OR(Q36="O",Q38&lt;&gt;"",Q41&lt;&gt;"")),AND(バルブ!$R$7="10-",Q67="O")),"X",IF(AND(Q67="O",OR(Q68="",Q71="")),"XX",IF(AND(OR(Q14=3,Q14=5,Q14="A",Q14="B",Q14="C"),OR(Q71="A1",Q71="B1")),"XXX","")))</f>
        <v/>
      </c>
      <c r="R73" s="406" t="str">
        <f>IF(OR(AND(R67="O",OR(R36="O",R38&lt;&gt;"",R41&lt;&gt;"")),AND(バルブ!$R$7="10-",R67="O")),"X",IF(AND(R67="O",OR(R68="",R71="")),"XX",IF(AND(OR(R14=3,R14=5,R14="A",R14="B",R14="C"),OR(R71="A1",R71="B1")),"XXX","")))</f>
        <v/>
      </c>
      <c r="S73" s="406" t="str">
        <f>IF(OR(AND(S67="O",OR(S36="O",S38&lt;&gt;"",S41&lt;&gt;"")),AND(バルブ!$R$7="10-",S67="O")),"X",IF(AND(S67="O",OR(S68="",S71="")),"XX",IF(AND(OR(S14=3,S14=5,S14="A",S14="B",S14="C"),OR(S71="A1",S71="B1")),"XXX","")))</f>
        <v/>
      </c>
      <c r="T73" s="406" t="str">
        <f>IF(OR(AND(T67="O",OR(T36="O",T38&lt;&gt;"",T41&lt;&gt;"")),AND(バルブ!$R$7="10-",T67="O")),"X",IF(AND(T67="O",OR(T68="",T71="")),"XX",IF(AND(OR(T14=3,T14=5,T14="A",T14="B",T14="C"),OR(T71="A1",T71="B1")),"XXX","")))</f>
        <v/>
      </c>
      <c r="U73" s="406" t="str">
        <f>IF(OR(AND(U67="O",OR(U36="O",U38&lt;&gt;"",U41&lt;&gt;"")),AND(バルブ!$R$7="10-",U67="O")),"X",IF(AND(U67="O",OR(U68="",U71="")),"XX",IF(AND(OR(U14=3,U14=5,U14="A",U14="B",U14="C"),OR(U71="A1",U71="B1")),"XXX","")))</f>
        <v/>
      </c>
      <c r="V73" s="406" t="str">
        <f>IF(OR(AND(V67="O",OR(V36="O",V38&lt;&gt;"",V41&lt;&gt;"")),AND(バルブ!$R$7="10-",V67="O")),"X",IF(AND(V67="O",OR(V68="",V71="")),"XX",IF(AND(OR(V14=3,V14=5,V14="A",V14="B",V14="C"),OR(V71="A1",V71="B1")),"XXX","")))</f>
        <v/>
      </c>
      <c r="W73" s="406" t="str">
        <f>IF(OR(AND(W67="O",OR(W36="O",W38&lt;&gt;"",W41&lt;&gt;"")),AND(バルブ!$R$7="10-",W67="O")),"X",IF(AND(W67="O",OR(W68="",W71="")),"XX",IF(AND(OR(W14=3,W14=5,W14="A",W14="B",W14="C"),OR(W71="A1",W71="B1")),"XXX","")))</f>
        <v/>
      </c>
      <c r="X73" s="406" t="str">
        <f>IF(OR(AND(X67="O",OR(X36="O",X38&lt;&gt;"",X41&lt;&gt;"")),AND(バルブ!$R$7="10-",X67="O")),"X",IF(AND(X67="O",OR(X68="",X71="")),"XX",IF(AND(OR(X14=3,X14=5,X14="A",X14="B",X14="C"),OR(X71="A1",X71="B1")),"XXX","")))</f>
        <v/>
      </c>
      <c r="Y73" s="406" t="str">
        <f>IF(OR(AND(Y67="O",OR(Y36="O",Y38&lt;&gt;"",Y41&lt;&gt;"")),AND(バルブ!$R$7="10-",Y67="O")),"X",IF(AND(Y67="O",OR(Y68="",Y71="")),"XX",IF(AND(OR(Y14=3,Y14=5,Y14="A",Y14="B",Y14="C"),OR(Y71="A1",Y71="B1")),"XXX","")))</f>
        <v/>
      </c>
      <c r="Z73" s="406" t="str">
        <f>IF(OR(AND(Z67="O",OR(Z36="O",Z38&lt;&gt;"",Z41&lt;&gt;"")),AND(バルブ!$R$7="10-",Z67="O")),"X",IF(AND(Z67="O",OR(Z68="",Z71="")),"XX",IF(AND(OR(Z14=3,Z14=5,Z14="A",Z14="B",Z14="C"),OR(Z71="A1",Z71="B1")),"XXX","")))</f>
        <v/>
      </c>
      <c r="AA73" s="414" t="str">
        <f>IF(OR(AND(AA67="O",OR(AA36="O",AA38&lt;&gt;"",AA41&lt;&gt;"")),AND(バルブ!$R$7="10-",AA67="O")),"X",IF(AND(AA67="O",OR(AA68="",AA71="")),"XX",IF(AND(OR(AA14=3,AA14=5,AA14="A",AA14="B",AA14="C"),OR(AA71="A1",AA71="B1")),"XXX","")))</f>
        <v/>
      </c>
      <c r="AB73" s="414" t="str">
        <f>IF(OR(AND(AB67="O",OR(AB36="O",AB38&lt;&gt;"",AB41&lt;&gt;"")),AND(バルブ!$R$7="10-",AB67="O")),"X",IF(AND(AB67="O",OR(AB68="",AB71="")),"XX",IF(AND(OR(AB14=3,AB14=5,AB14="A",AB14="B",AB14="C"),OR(AB71="A1",AB71="B1")),"XXX","")))</f>
        <v/>
      </c>
      <c r="AC73" s="414" t="str">
        <f>IF(OR(AND(AC67="O",OR(AC36="O",AC38&lt;&gt;"",AC41&lt;&gt;"")),AND(バルブ!$R$7="10-",AC67="O")),"X",IF(AND(AC67="O",OR(AC68="",AC71="")),"XX",IF(AND(OR(AC14=3,AC14=5,AC14="A",AC14="B",AC14="C"),OR(AC71="A1",AC71="B1")),"XXX","")))</f>
        <v/>
      </c>
      <c r="AD73" s="414" t="str">
        <f>IF(OR(AND(AD67="O",OR(AD36="O",AD38&lt;&gt;"",AD41&lt;&gt;"")),AND(バルブ!$R$7="10-",AD67="O")),"X",IF(AND(AD67="O",OR(AD68="",AD71="")),"XX",IF(AND(OR(AD14=3,AD14=5,AD14="A",AD14="B",AD14="C"),OR(AD71="A1",AD71="B1")),"XXX","")))</f>
        <v/>
      </c>
      <c r="AE73" s="414" t="str">
        <f>IF(OR(AND(AE67="O",OR(AE36="O",AE38&lt;&gt;"",AE41&lt;&gt;"")),AND(バルブ!$R$7="10-",AE67="O")),"X",IF(AND(AE67="O",OR(AE68="",AE71="")),"XX",IF(AND(OR(AE14=3,AE14=5,AE14="A",AE14="B",AE14="C"),OR(AE71="A1",AE71="B1")),"XXX","")))</f>
        <v/>
      </c>
      <c r="AF73" s="414" t="str">
        <f>IF(OR(AND(AF67="O",OR(AF36="O",AF38&lt;&gt;"",AF41&lt;&gt;"")),AND(バルブ!$R$7="10-",AF67="O")),"X",IF(AND(AF67="O",OR(AF68="",AF71="")),"XX",IF(AND(OR(AF14=3,AF14=5,AF14="A",AF14="B",AF14="C"),OR(AF71="A1",AF71="B1")),"XXX","")))</f>
        <v/>
      </c>
      <c r="AG73" s="414" t="str">
        <f>IF(OR(AND(AG67="O",OR(AG36="O",AG38&lt;&gt;"",AG41&lt;&gt;"")),AND(バルブ!$R$7="10-",AG67="O")),"X",IF(AND(AG67="O",OR(AG68="",AG71="")),"XX",IF(AND(OR(AG14=3,AG14=5,AG14="A",AG14="B",AG14="C"),OR(AG71="A1",AG71="B1")),"XXX","")))</f>
        <v/>
      </c>
      <c r="AH73" s="414" t="str">
        <f>IF(OR(AND(AH67="O",OR(AH36="O",AH38&lt;&gt;"",AH41&lt;&gt;"")),AND(バルブ!$R$7="10-",AH67="O")),"X",IF(AND(AH67="O",OR(AH68="",AH71="")),"XX",IF(AND(OR(AH14=3,AH14=5,AH14="A",AH14="B",AH14="C"),OR(AH71="A1",AH71="B1")),"XXX","")))</f>
        <v/>
      </c>
      <c r="AI73" s="319"/>
      <c r="AJ73" s="535"/>
      <c r="AK73" s="536"/>
      <c r="AL73" s="536"/>
      <c r="AM73" s="536"/>
      <c r="AN73" s="536"/>
      <c r="AO73" s="537"/>
      <c r="AP73" s="316"/>
      <c r="BB73" s="333" t="s">
        <v>31</v>
      </c>
      <c r="BC73" s="333" t="s">
        <v>32</v>
      </c>
      <c r="BD73" s="333" t="s">
        <v>33</v>
      </c>
      <c r="DA73" s="421">
        <v>11</v>
      </c>
      <c r="DB73" s="12" t="s">
        <v>356</v>
      </c>
      <c r="DC73" s="237"/>
      <c r="DD73" s="237"/>
      <c r="DE73" s="430" t="str">
        <f t="shared" si="33"/>
        <v/>
      </c>
      <c r="DF73" s="237"/>
      <c r="DG73" s="237"/>
      <c r="DH73" s="237"/>
    </row>
    <row r="74" spans="1:112" ht="12" customHeight="1" x14ac:dyDescent="0.15">
      <c r="B74" s="720"/>
      <c r="C74" s="531" t="str">
        <f>C66</f>
        <v/>
      </c>
      <c r="D74" s="532"/>
      <c r="E74" s="532"/>
      <c r="F74" s="532"/>
      <c r="G74" s="532"/>
      <c r="H74" s="532"/>
      <c r="I74" s="533"/>
      <c r="J74" s="395"/>
      <c r="K74" s="396" t="str">
        <f>K66</f>
        <v/>
      </c>
      <c r="L74" s="396" t="str">
        <f t="shared" ref="L74:AH74" si="37">L66</f>
        <v/>
      </c>
      <c r="M74" s="396" t="str">
        <f t="shared" si="37"/>
        <v/>
      </c>
      <c r="N74" s="396" t="str">
        <f t="shared" si="37"/>
        <v/>
      </c>
      <c r="O74" s="396" t="str">
        <f t="shared" si="37"/>
        <v/>
      </c>
      <c r="P74" s="396" t="str">
        <f t="shared" si="37"/>
        <v/>
      </c>
      <c r="Q74" s="396" t="str">
        <f t="shared" si="37"/>
        <v/>
      </c>
      <c r="R74" s="396" t="str">
        <f t="shared" si="37"/>
        <v/>
      </c>
      <c r="S74" s="396" t="str">
        <f t="shared" si="37"/>
        <v/>
      </c>
      <c r="T74" s="396" t="str">
        <f t="shared" si="37"/>
        <v/>
      </c>
      <c r="U74" s="396" t="str">
        <f t="shared" si="37"/>
        <v/>
      </c>
      <c r="V74" s="396" t="str">
        <f t="shared" si="37"/>
        <v/>
      </c>
      <c r="W74" s="396" t="str">
        <f t="shared" si="37"/>
        <v/>
      </c>
      <c r="X74" s="396" t="str">
        <f t="shared" si="37"/>
        <v/>
      </c>
      <c r="Y74" s="396" t="str">
        <f t="shared" si="37"/>
        <v/>
      </c>
      <c r="Z74" s="396" t="str">
        <f t="shared" si="37"/>
        <v/>
      </c>
      <c r="AA74" s="398" t="str">
        <f t="shared" si="37"/>
        <v/>
      </c>
      <c r="AB74" s="398" t="str">
        <f t="shared" si="37"/>
        <v/>
      </c>
      <c r="AC74" s="398" t="str">
        <f t="shared" si="37"/>
        <v/>
      </c>
      <c r="AD74" s="398" t="str">
        <f t="shared" si="37"/>
        <v/>
      </c>
      <c r="AE74" s="398" t="str">
        <f t="shared" si="37"/>
        <v/>
      </c>
      <c r="AF74" s="398" t="str">
        <f t="shared" si="37"/>
        <v/>
      </c>
      <c r="AG74" s="398" t="str">
        <f t="shared" si="37"/>
        <v/>
      </c>
      <c r="AH74" s="398" t="str">
        <f t="shared" si="37"/>
        <v/>
      </c>
      <c r="AI74" s="395"/>
      <c r="AJ74" s="531" t="str">
        <f>AJ66</f>
        <v/>
      </c>
      <c r="AK74" s="532"/>
      <c r="AL74" s="532"/>
      <c r="AM74" s="532"/>
      <c r="AN74" s="532"/>
      <c r="AO74" s="532"/>
      <c r="AP74" s="533"/>
      <c r="DB74" s="12"/>
      <c r="DC74" s="237"/>
      <c r="DD74" s="237"/>
      <c r="DE74" s="430" t="str">
        <f t="shared" si="33"/>
        <v/>
      </c>
      <c r="DF74" s="237"/>
      <c r="DG74" s="237"/>
      <c r="DH74" s="237"/>
    </row>
    <row r="75" spans="1:112" ht="15" customHeight="1" x14ac:dyDescent="0.15">
      <c r="B75" s="720"/>
      <c r="C75" s="545" t="s">
        <v>231</v>
      </c>
      <c r="D75" s="523"/>
      <c r="E75" s="523"/>
      <c r="F75" s="523"/>
      <c r="G75" s="523"/>
      <c r="H75" s="523"/>
      <c r="I75" s="619"/>
      <c r="J75" s="437"/>
      <c r="K75" s="190"/>
      <c r="L75" s="190"/>
      <c r="M75" s="190"/>
      <c r="N75" s="190"/>
      <c r="O75" s="190"/>
      <c r="P75" s="190"/>
      <c r="Q75" s="190"/>
      <c r="R75" s="190"/>
      <c r="S75" s="190"/>
      <c r="T75" s="190"/>
      <c r="U75" s="190"/>
      <c r="V75" s="190"/>
      <c r="W75" s="190"/>
      <c r="X75" s="190"/>
      <c r="Y75" s="190"/>
      <c r="Z75" s="190"/>
      <c r="AA75" s="369"/>
      <c r="AB75" s="369"/>
      <c r="AC75" s="369"/>
      <c r="AD75" s="369"/>
      <c r="AE75" s="369"/>
      <c r="AF75" s="369"/>
      <c r="AG75" s="369"/>
      <c r="AH75" s="369"/>
      <c r="AI75" s="437"/>
      <c r="AJ75" s="522" t="s">
        <v>34</v>
      </c>
      <c r="AK75" s="523"/>
      <c r="AL75" s="523"/>
      <c r="AM75" s="523"/>
      <c r="AN75" s="523"/>
      <c r="AO75" s="524"/>
      <c r="AP75" s="188" t="s">
        <v>167</v>
      </c>
      <c r="BB75" s="333" t="s">
        <v>950</v>
      </c>
      <c r="BC75" s="333" t="s">
        <v>410</v>
      </c>
      <c r="BD75" s="333" t="s">
        <v>484</v>
      </c>
      <c r="BE75" s="333" t="s">
        <v>485</v>
      </c>
      <c r="BF75" s="333" t="s">
        <v>486</v>
      </c>
      <c r="DA75" s="421">
        <v>12</v>
      </c>
      <c r="DB75" s="12" t="s">
        <v>951</v>
      </c>
      <c r="DC75" s="237"/>
      <c r="DD75" s="237"/>
      <c r="DE75" s="430" t="str">
        <f t="shared" si="33"/>
        <v/>
      </c>
      <c r="DF75" s="237"/>
      <c r="DG75" s="237"/>
      <c r="DH75" s="237"/>
    </row>
    <row r="76" spans="1:112" ht="15" customHeight="1" x14ac:dyDescent="0.15">
      <c r="B76" s="720"/>
      <c r="C76" s="615" t="s">
        <v>35</v>
      </c>
      <c r="D76" s="526"/>
      <c r="E76" s="526"/>
      <c r="F76" s="526"/>
      <c r="G76" s="526"/>
      <c r="H76" s="526"/>
      <c r="I76" s="541"/>
      <c r="J76" s="438" t="str">
        <f>IF(AP76="","",IF(OR(AND(OR(ベース!R55="U",ベース!R55="D"),仕様書作成!AP76&gt;0),AND(ベース!$R$55="B",AP76&gt;1),AI103&gt;0),"X",""))</f>
        <v/>
      </c>
      <c r="K76" s="192"/>
      <c r="L76" s="192"/>
      <c r="M76" s="192"/>
      <c r="N76" s="192"/>
      <c r="O76" s="192"/>
      <c r="P76" s="192"/>
      <c r="Q76" s="192"/>
      <c r="R76" s="192"/>
      <c r="S76" s="192"/>
      <c r="T76" s="192"/>
      <c r="U76" s="192"/>
      <c r="V76" s="192"/>
      <c r="W76" s="192"/>
      <c r="X76" s="192"/>
      <c r="Y76" s="192"/>
      <c r="Z76" s="192"/>
      <c r="AA76" s="380"/>
      <c r="AB76" s="380"/>
      <c r="AC76" s="380"/>
      <c r="AD76" s="380"/>
      <c r="AE76" s="380"/>
      <c r="AF76" s="380"/>
      <c r="AG76" s="380"/>
      <c r="AH76" s="369"/>
      <c r="AI76" s="438" t="str">
        <f>IF(AP76="","",IF(OR(AND(OR(ベース!R55="U",ベース!R55="D"),仕様書作成!AP76&gt;0),AND(ベース!$R$55="B",AP76&gt;1),AI103&gt;0),"X",""))</f>
        <v/>
      </c>
      <c r="AJ76" s="525" t="s">
        <v>670</v>
      </c>
      <c r="AK76" s="526"/>
      <c r="AL76" s="526"/>
      <c r="AM76" s="526"/>
      <c r="AN76" s="526"/>
      <c r="AO76" s="527"/>
      <c r="AP76" s="191" t="str">
        <f>IF(COUNTA(K76:AH76)=0,"",COUNTA(K76:AH76))</f>
        <v/>
      </c>
      <c r="DA76" s="421">
        <v>13</v>
      </c>
      <c r="DB76" s="12" t="s">
        <v>357</v>
      </c>
      <c r="DC76" s="237"/>
      <c r="DD76" s="237"/>
      <c r="DE76" s="430" t="str">
        <f t="shared" si="33"/>
        <v/>
      </c>
      <c r="DF76" s="237"/>
      <c r="DG76" s="237"/>
      <c r="DH76" s="237"/>
    </row>
    <row r="77" spans="1:112" ht="15" customHeight="1" x14ac:dyDescent="0.15">
      <c r="B77" s="720"/>
      <c r="C77" s="736" t="s">
        <v>232</v>
      </c>
      <c r="D77" s="529"/>
      <c r="E77" s="529"/>
      <c r="F77" s="529"/>
      <c r="G77" s="529"/>
      <c r="H77" s="529"/>
      <c r="I77" s="573"/>
      <c r="J77" s="439" t="str">
        <f>IF(AP77="","",IF(OR(AND(OR(ベース!R55="U",ベース!R55="D"),仕様書作成!AP77&gt;0),AND(ベース!$R$55="B",AP77&gt;2),AI104&gt;0),"X",""))</f>
        <v/>
      </c>
      <c r="K77" s="193"/>
      <c r="L77" s="193"/>
      <c r="M77" s="193"/>
      <c r="N77" s="193"/>
      <c r="O77" s="193"/>
      <c r="P77" s="193"/>
      <c r="Q77" s="193"/>
      <c r="R77" s="193"/>
      <c r="S77" s="193"/>
      <c r="T77" s="193"/>
      <c r="U77" s="193"/>
      <c r="V77" s="193"/>
      <c r="W77" s="193"/>
      <c r="X77" s="193"/>
      <c r="Y77" s="193"/>
      <c r="Z77" s="193"/>
      <c r="AA77" s="381"/>
      <c r="AB77" s="381"/>
      <c r="AC77" s="381"/>
      <c r="AD77" s="381"/>
      <c r="AE77" s="381"/>
      <c r="AF77" s="381"/>
      <c r="AG77" s="381"/>
      <c r="AH77" s="370"/>
      <c r="AI77" s="439" t="str">
        <f>IF(AP77="","",IF(OR(AND(OR(ベース!R55="U",ベース!R55="D"),仕様書作成!AP77&gt;0),AND(ベース!$R$55="B",AP77&gt;2),AI104&gt;0),"X",""))</f>
        <v/>
      </c>
      <c r="AJ77" s="528" t="s">
        <v>671</v>
      </c>
      <c r="AK77" s="529"/>
      <c r="AL77" s="529"/>
      <c r="AM77" s="529"/>
      <c r="AN77" s="529"/>
      <c r="AO77" s="530"/>
      <c r="AP77" s="195" t="str">
        <f>IF(COUNTA(K77:AH77)=0,"",COUNTA(K77:AH77)*2)</f>
        <v/>
      </c>
      <c r="DA77" s="421">
        <v>14</v>
      </c>
      <c r="DB77" s="12" t="s">
        <v>358</v>
      </c>
      <c r="DC77" s="237"/>
      <c r="DD77" s="237"/>
      <c r="DE77" s="430" t="str">
        <f t="shared" si="33"/>
        <v/>
      </c>
      <c r="DF77" s="237"/>
      <c r="DG77" s="237"/>
      <c r="DH77" s="237"/>
    </row>
    <row r="78" spans="1:112" ht="12" hidden="1" customHeight="1" x14ac:dyDescent="0.15">
      <c r="B78" s="720"/>
      <c r="C78" s="741" t="s">
        <v>499</v>
      </c>
      <c r="D78" s="629"/>
      <c r="E78" s="629"/>
      <c r="F78" s="629"/>
      <c r="G78" s="629"/>
      <c r="H78" s="629"/>
      <c r="I78" s="662"/>
      <c r="J78" s="721" t="s">
        <v>167</v>
      </c>
      <c r="K78" s="253"/>
      <c r="L78" s="253"/>
      <c r="M78" s="253"/>
      <c r="N78" s="253"/>
      <c r="O78" s="253"/>
      <c r="P78" s="253"/>
      <c r="Q78" s="253"/>
      <c r="R78" s="253"/>
      <c r="S78" s="253"/>
      <c r="T78" s="253"/>
      <c r="U78" s="253"/>
      <c r="V78" s="253"/>
      <c r="W78" s="253"/>
      <c r="X78" s="253"/>
      <c r="Y78" s="253"/>
      <c r="Z78" s="253"/>
      <c r="AA78" s="382"/>
      <c r="AB78" s="382"/>
      <c r="AC78" s="382"/>
      <c r="AD78" s="382"/>
      <c r="AE78" s="382"/>
      <c r="AF78" s="382"/>
      <c r="AG78" s="382"/>
      <c r="AH78" s="361"/>
      <c r="AI78" s="721" t="s">
        <v>167</v>
      </c>
      <c r="AJ78" s="729" t="s">
        <v>36</v>
      </c>
      <c r="AK78" s="629"/>
      <c r="AL78" s="629"/>
      <c r="AM78" s="629"/>
      <c r="AN78" s="629"/>
      <c r="AO78" s="630"/>
      <c r="AP78" s="723" t="s">
        <v>167</v>
      </c>
      <c r="DA78" s="421">
        <v>15</v>
      </c>
      <c r="DB78" s="12" t="s">
        <v>952</v>
      </c>
      <c r="DC78" s="237"/>
      <c r="DD78" s="237"/>
      <c r="DE78" s="430" t="str">
        <f t="shared" si="33"/>
        <v/>
      </c>
      <c r="DF78" s="237"/>
      <c r="DG78" s="237"/>
      <c r="DH78" s="237"/>
    </row>
    <row r="79" spans="1:112" ht="15" hidden="1" customHeight="1" x14ac:dyDescent="0.15">
      <c r="B79" s="720"/>
      <c r="C79" s="577" t="str">
        <f>IF(COUNTIF(K79:AH79,"X")&gt;0,$BB$79,"")</f>
        <v/>
      </c>
      <c r="D79" s="578"/>
      <c r="E79" s="578"/>
      <c r="F79" s="578"/>
      <c r="G79" s="578"/>
      <c r="H79" s="578"/>
      <c r="I79" s="579"/>
      <c r="J79" s="596"/>
      <c r="K79" s="254"/>
      <c r="L79" s="255" t="str">
        <f t="shared" ref="L79:AH79" si="38">IF(AND(K78&lt;&gt;"",L78&lt;&gt;""),"X",IF(K78&lt;&gt;"","-",""))</f>
        <v/>
      </c>
      <c r="M79" s="255" t="str">
        <f t="shared" si="38"/>
        <v/>
      </c>
      <c r="N79" s="255" t="str">
        <f t="shared" si="38"/>
        <v/>
      </c>
      <c r="O79" s="255" t="str">
        <f t="shared" si="38"/>
        <v/>
      </c>
      <c r="P79" s="255" t="str">
        <f t="shared" si="38"/>
        <v/>
      </c>
      <c r="Q79" s="255" t="str">
        <f t="shared" si="38"/>
        <v/>
      </c>
      <c r="R79" s="255" t="str">
        <f t="shared" si="38"/>
        <v/>
      </c>
      <c r="S79" s="255" t="str">
        <f t="shared" si="38"/>
        <v/>
      </c>
      <c r="T79" s="255" t="str">
        <f t="shared" si="38"/>
        <v/>
      </c>
      <c r="U79" s="255" t="str">
        <f t="shared" si="38"/>
        <v/>
      </c>
      <c r="V79" s="255" t="str">
        <f t="shared" si="38"/>
        <v/>
      </c>
      <c r="W79" s="255" t="str">
        <f t="shared" si="38"/>
        <v/>
      </c>
      <c r="X79" s="255" t="str">
        <f t="shared" si="38"/>
        <v/>
      </c>
      <c r="Y79" s="255" t="str">
        <f t="shared" si="38"/>
        <v/>
      </c>
      <c r="Z79" s="255" t="str">
        <f t="shared" si="38"/>
        <v/>
      </c>
      <c r="AA79" s="371" t="str">
        <f t="shared" si="38"/>
        <v/>
      </c>
      <c r="AB79" s="371" t="str">
        <f t="shared" si="38"/>
        <v/>
      </c>
      <c r="AC79" s="371" t="str">
        <f t="shared" si="38"/>
        <v/>
      </c>
      <c r="AD79" s="371" t="str">
        <f t="shared" si="38"/>
        <v/>
      </c>
      <c r="AE79" s="371" t="str">
        <f t="shared" si="38"/>
        <v/>
      </c>
      <c r="AF79" s="371" t="str">
        <f t="shared" si="38"/>
        <v/>
      </c>
      <c r="AG79" s="371" t="str">
        <f t="shared" si="38"/>
        <v/>
      </c>
      <c r="AH79" s="371" t="str">
        <f t="shared" si="38"/>
        <v/>
      </c>
      <c r="AI79" s="596"/>
      <c r="AJ79" s="739"/>
      <c r="AK79" s="578"/>
      <c r="AL79" s="578"/>
      <c r="AM79" s="578"/>
      <c r="AN79" s="578"/>
      <c r="AO79" s="730"/>
      <c r="AP79" s="724"/>
      <c r="BB79" s="333" t="s">
        <v>407</v>
      </c>
      <c r="DA79" s="421">
        <v>16</v>
      </c>
      <c r="DB79" s="12" t="s">
        <v>359</v>
      </c>
      <c r="DC79" s="237"/>
      <c r="DD79" s="237"/>
      <c r="DE79" s="430" t="str">
        <f t="shared" si="33"/>
        <v/>
      </c>
      <c r="DF79" s="237"/>
      <c r="DG79" s="237"/>
      <c r="DH79" s="237"/>
    </row>
    <row r="80" spans="1:112" ht="15" hidden="1" customHeight="1" x14ac:dyDescent="0.15">
      <c r="A80" s="106"/>
      <c r="B80" s="720"/>
      <c r="C80" s="740" t="str">
        <f>IF(COUNTIF(K80:AH80,"X")&gt;0,$BB$80,IF(COUNTIF(K80:AH80,"XX")&gt;0,$BF$80,IF(COUNTIF(K80:AH80,"XXX")&gt;0,$BE$80,"")))</f>
        <v/>
      </c>
      <c r="D80" s="529"/>
      <c r="E80" s="529"/>
      <c r="F80" s="529"/>
      <c r="G80" s="529"/>
      <c r="H80" s="529"/>
      <c r="I80" s="573"/>
      <c r="J80" s="597"/>
      <c r="K80" s="129" t="str">
        <f>IF(AND(K12=3,OR(K78&lt;&gt;"",K79&lt;&gt;"")),"XXX",IF(AND(K78&lt;&gt;"",K8&lt;&gt;L8),"X",IF(AND(ベース!$R$52&lt;&gt;"CM",OR(仕様書作成!K78&lt;&gt;"",仕様書作成!K79&lt;&gt;"")),"XX","")))</f>
        <v/>
      </c>
      <c r="L80" s="129" t="str">
        <f>IF(AND(L12=3,OR(L78&lt;&gt;"",L79&lt;&gt;"")),"XXX",IF(AND(L78&lt;&gt;"",L8&lt;&gt;M8),"X",IF(AND(ベース!$R$52&lt;&gt;"CM",OR(仕様書作成!L78&lt;&gt;"",仕様書作成!L79&lt;&gt;"")),"XX","")))</f>
        <v/>
      </c>
      <c r="M80" s="129" t="str">
        <f>IF(AND(M12=3,OR(M78&lt;&gt;"",M79&lt;&gt;"")),"XXX",IF(AND(M78&lt;&gt;"",M8&lt;&gt;N8),"X",IF(AND(ベース!$R$52&lt;&gt;"CM",OR(仕様書作成!M78&lt;&gt;"",仕様書作成!M79&lt;&gt;"")),"XX","")))</f>
        <v/>
      </c>
      <c r="N80" s="129" t="str">
        <f>IF(AND(N12=3,OR(N78&lt;&gt;"",N79&lt;&gt;"")),"XXX",IF(AND(N78&lt;&gt;"",N8&lt;&gt;O8),"X",IF(AND(ベース!$R$52&lt;&gt;"CM",OR(仕様書作成!N78&lt;&gt;"",仕様書作成!N79&lt;&gt;"")),"XX","")))</f>
        <v/>
      </c>
      <c r="O80" s="129" t="str">
        <f>IF(AND(O12=3,OR(O78&lt;&gt;"",O79&lt;&gt;"")),"XXX",IF(AND(O78&lt;&gt;"",O8&lt;&gt;P8),"X",IF(AND(ベース!$R$52&lt;&gt;"CM",OR(仕様書作成!O78&lt;&gt;"",仕様書作成!O79&lt;&gt;"")),"XX","")))</f>
        <v/>
      </c>
      <c r="P80" s="129" t="str">
        <f>IF(AND(P12=3,OR(P78&lt;&gt;"",P79&lt;&gt;"")),"XXX",IF(AND(P78&lt;&gt;"",P8&lt;&gt;Q8),"X",IF(AND(ベース!$R$52&lt;&gt;"CM",OR(仕様書作成!P78&lt;&gt;"",仕様書作成!P79&lt;&gt;"")),"XX","")))</f>
        <v/>
      </c>
      <c r="Q80" s="129" t="str">
        <f>IF(AND(Q12=3,OR(Q78&lt;&gt;"",Q79&lt;&gt;"")),"XXX",IF(AND(Q78&lt;&gt;"",Q8&lt;&gt;R8),"X",IF(AND(ベース!$R$52&lt;&gt;"CM",OR(仕様書作成!Q78&lt;&gt;"",仕様書作成!Q79&lt;&gt;"")),"XX","")))</f>
        <v/>
      </c>
      <c r="R80" s="129" t="str">
        <f>IF(AND(R12=3,OR(R78&lt;&gt;"",R79&lt;&gt;"")),"XXX",IF(AND(R78&lt;&gt;"",R8&lt;&gt;S8),"X",IF(AND(ベース!$R$52&lt;&gt;"CM",OR(仕様書作成!R78&lt;&gt;"",仕様書作成!R79&lt;&gt;"")),"XX","")))</f>
        <v/>
      </c>
      <c r="S80" s="129" t="str">
        <f>IF(AND(S12=3,OR(S78&lt;&gt;"",S79&lt;&gt;"")),"XXX",IF(AND(S78&lt;&gt;"",S8&lt;&gt;T8),"X",IF(AND(ベース!$R$52&lt;&gt;"CM",OR(仕様書作成!S78&lt;&gt;"",仕様書作成!S79&lt;&gt;"")),"XX","")))</f>
        <v/>
      </c>
      <c r="T80" s="129" t="str">
        <f>IF(AND(T12=3,OR(T78&lt;&gt;"",T79&lt;&gt;"")),"XXX",IF(AND(T78&lt;&gt;"",T8&lt;&gt;U8),"X",IF(AND(ベース!$R$52&lt;&gt;"CM",OR(仕様書作成!T78&lt;&gt;"",仕様書作成!T79&lt;&gt;"")),"XX","")))</f>
        <v/>
      </c>
      <c r="U80" s="129" t="str">
        <f>IF(AND(U12=3,OR(U78&lt;&gt;"",U79&lt;&gt;"")),"XXX",IF(AND(U78&lt;&gt;"",U8&lt;&gt;V8),"X",IF(AND(ベース!$R$52&lt;&gt;"CM",OR(仕様書作成!U78&lt;&gt;"",仕様書作成!U79&lt;&gt;"")),"XX","")))</f>
        <v/>
      </c>
      <c r="V80" s="129" t="str">
        <f>IF(AND(V12=3,OR(V78&lt;&gt;"",V79&lt;&gt;"")),"XXX",IF(AND(V78&lt;&gt;"",V8&lt;&gt;W8),"X",IF(AND(ベース!$R$52&lt;&gt;"CM",OR(仕様書作成!V78&lt;&gt;"",仕様書作成!V79&lt;&gt;"")),"XX","")))</f>
        <v/>
      </c>
      <c r="W80" s="129" t="str">
        <f>IF(AND(W12=3,OR(W78&lt;&gt;"",W79&lt;&gt;"")),"XXX",IF(AND(W78&lt;&gt;"",W8&lt;&gt;X8),"X",IF(AND(ベース!$R$52&lt;&gt;"CM",OR(仕様書作成!W78&lt;&gt;"",仕様書作成!W79&lt;&gt;"")),"XX","")))</f>
        <v/>
      </c>
      <c r="X80" s="129" t="str">
        <f>IF(AND(X12=3,OR(X78&lt;&gt;"",X79&lt;&gt;"")),"XXX",IF(AND(X78&lt;&gt;"",X8&lt;&gt;Y8),"X",IF(AND(ベース!$R$52&lt;&gt;"CM",OR(仕様書作成!X78&lt;&gt;"",仕様書作成!X79&lt;&gt;"")),"XX","")))</f>
        <v/>
      </c>
      <c r="Y80" s="129" t="str">
        <f>IF(AND(Y12=3,OR(Y78&lt;&gt;"",Y79&lt;&gt;"")),"XXX",IF(AND(Y78&lt;&gt;"",Y8&lt;&gt;Z8),"X",IF(AND(ベース!$R$52&lt;&gt;"CM",OR(仕様書作成!Y78&lt;&gt;"",仕様書作成!Y79&lt;&gt;"")),"XX","")))</f>
        <v/>
      </c>
      <c r="Z80" s="129" t="str">
        <f>IF(AND(Z12=3,OR(Z78&lt;&gt;"",Z79&lt;&gt;"")),"XXX",IF(AND(Z78&lt;&gt;"",Z8&lt;&gt;AA8),"X",IF(AND(ベース!$R$52&lt;&gt;"CM",OR(仕様書作成!Z78&lt;&gt;"",仕様書作成!Z79&lt;&gt;"")),"XX","")))</f>
        <v/>
      </c>
      <c r="AA80" s="343" t="str">
        <f>IF(AND(AA12=3,OR(AA78&lt;&gt;"",AA79&lt;&gt;"")),"XXX",IF(AND(AA78&lt;&gt;"",AA8&lt;&gt;AB8),"X",IF(AND(ベース!$R$52&lt;&gt;"CM",OR(仕様書作成!AA78&lt;&gt;"",仕様書作成!AA79&lt;&gt;"")),"XX","")))</f>
        <v/>
      </c>
      <c r="AB80" s="343" t="str">
        <f>IF(AND(AB12=3,OR(AB78&lt;&gt;"",AB79&lt;&gt;"")),"XXX",IF(AND(AB78&lt;&gt;"",AB8&lt;&gt;AC8),"X",IF(AND(ベース!$R$52&lt;&gt;"CM",OR(仕様書作成!AB78&lt;&gt;"",仕様書作成!AB79&lt;&gt;"")),"XX","")))</f>
        <v/>
      </c>
      <c r="AC80" s="343" t="str">
        <f>IF(AND(AC12=3,OR(AC78&lt;&gt;"",AC79&lt;&gt;"")),"XXX",IF(AND(AC78&lt;&gt;"",AC8&lt;&gt;AD8),"X",IF(AND(ベース!$R$52&lt;&gt;"CM",OR(仕様書作成!AC78&lt;&gt;"",仕様書作成!AC79&lt;&gt;"")),"XX","")))</f>
        <v/>
      </c>
      <c r="AD80" s="343" t="str">
        <f>IF(AND(AD12=3,OR(AD78&lt;&gt;"",AD79&lt;&gt;"")),"XXX",IF(AND(AD78&lt;&gt;"",AD8&lt;&gt;AE8),"X",IF(AND(ベース!$R$52&lt;&gt;"CM",OR(仕様書作成!AD78&lt;&gt;"",仕様書作成!AD79&lt;&gt;"")),"XX","")))</f>
        <v/>
      </c>
      <c r="AE80" s="343" t="str">
        <f>IF(AND(AE12=3,OR(AE78&lt;&gt;"",AE79&lt;&gt;"")),"XXX",IF(AND(AE78&lt;&gt;"",AE8&lt;&gt;AF8),"X",IF(AND(ベース!$R$52&lt;&gt;"CM",OR(仕様書作成!AE78&lt;&gt;"",仕様書作成!AE79&lt;&gt;"")),"XX","")))</f>
        <v/>
      </c>
      <c r="AF80" s="343" t="str">
        <f>IF(AND(AF12=3,OR(AF78&lt;&gt;"",AF79&lt;&gt;"")),"XXX",IF(AND(AF78&lt;&gt;"",AF8&lt;&gt;AG8),"X",IF(AND(ベース!$R$52&lt;&gt;"CM",OR(仕様書作成!AF78&lt;&gt;"",仕様書作成!AF79&lt;&gt;"")),"XX","")))</f>
        <v/>
      </c>
      <c r="AG80" s="343" t="str">
        <f>IF(AND(AG12=3,OR(AG78&lt;&gt;"",AG79&lt;&gt;"")),"XXX",IF(AND(AG78&lt;&gt;"",AG8&lt;&gt;AH8),"X",IF(AND(ベース!$R$52&lt;&gt;"CM",OR(仕様書作成!AG78&lt;&gt;"",仕様書作成!AG79&lt;&gt;"")),"XX","")))</f>
        <v/>
      </c>
      <c r="AH80" s="343" t="str">
        <f>IF(AND(AH12=3,OR(AH78&lt;&gt;"",AH79&lt;&gt;"")),"XXX",IF(AND(AH78&lt;&gt;"",AH8&lt;&gt;AI8),"X",IF(AND(ベース!$R$52&lt;&gt;"CM",OR(仕様書作成!AH78&lt;&gt;"",仕様書作成!AH79&lt;&gt;"")),"XX","")))</f>
        <v/>
      </c>
      <c r="AI80" s="597"/>
      <c r="AJ80" s="534" t="str">
        <f>IF(COUNTIF(K80:AH80,"X")&gt;0,$BC$80,IF(COUNTIF(K80:AH80,"XX")&gt;0,$BD$80,""))</f>
        <v/>
      </c>
      <c r="AK80" s="529"/>
      <c r="AL80" s="529"/>
      <c r="AM80" s="529"/>
      <c r="AN80" s="529"/>
      <c r="AO80" s="530"/>
      <c r="AP80" s="256"/>
      <c r="BB80" s="333" t="s">
        <v>408</v>
      </c>
      <c r="BC80" s="333" t="s">
        <v>409</v>
      </c>
      <c r="BD80" s="333" t="s">
        <v>489</v>
      </c>
      <c r="BE80" s="333" t="s">
        <v>490</v>
      </c>
      <c r="BF80" s="333" t="s">
        <v>491</v>
      </c>
      <c r="DA80" s="421">
        <v>17</v>
      </c>
      <c r="DB80" s="12" t="s">
        <v>360</v>
      </c>
      <c r="DC80" s="237"/>
      <c r="DD80" s="237"/>
      <c r="DE80" s="430" t="str">
        <f t="shared" si="33"/>
        <v/>
      </c>
      <c r="DF80" s="237"/>
      <c r="DG80" s="237"/>
      <c r="DH80" s="237"/>
    </row>
    <row r="81" spans="2:182" s="106" customFormat="1" ht="15" hidden="1" customHeight="1" x14ac:dyDescent="0.2">
      <c r="B81" s="720"/>
      <c r="C81" s="742" t="str">
        <f>IF(OR(ベース!$R$52="CM",ベース!$R$52="LM"),$BB$81,IF(AJ8=$BF$8,$BB$81,$BC$81))</f>
        <v>この行は使用しません→→→</v>
      </c>
      <c r="D81" s="629"/>
      <c r="E81" s="629"/>
      <c r="F81" s="629"/>
      <c r="G81" s="629"/>
      <c r="H81" s="629"/>
      <c r="I81" s="662"/>
      <c r="J81" s="721" t="s">
        <v>167</v>
      </c>
      <c r="K81" s="257"/>
      <c r="L81" s="257"/>
      <c r="M81" s="257"/>
      <c r="N81" s="257"/>
      <c r="O81" s="257"/>
      <c r="P81" s="257"/>
      <c r="Q81" s="257"/>
      <c r="R81" s="257"/>
      <c r="S81" s="257"/>
      <c r="T81" s="257"/>
      <c r="U81" s="257"/>
      <c r="V81" s="257"/>
      <c r="W81" s="257"/>
      <c r="X81" s="257"/>
      <c r="Y81" s="257"/>
      <c r="Z81" s="257"/>
      <c r="AA81" s="383"/>
      <c r="AB81" s="383"/>
      <c r="AC81" s="383"/>
      <c r="AD81" s="383"/>
      <c r="AE81" s="383"/>
      <c r="AF81" s="383"/>
      <c r="AG81" s="383"/>
      <c r="AH81" s="383"/>
      <c r="AI81" s="721" t="s">
        <v>167</v>
      </c>
      <c r="AJ81" s="743" t="str">
        <f>IF(AP95+AP97&lt;&gt;AP95,$BF$75,IF(AND(AP97&lt;&gt;0,AP95-AP97&lt;&gt;0),$BF$75,IF(AND(ベース!$R$52="CM",SUM(AK95:AL95)&gt;0),BD75,IF(AND(ベース!$R$52="LM",SUM(AJ95,AM95)&gt;0),BE75,""))))</f>
        <v/>
      </c>
      <c r="AK81" s="629"/>
      <c r="AL81" s="629"/>
      <c r="AM81" s="629"/>
      <c r="AN81" s="629"/>
      <c r="AO81" s="630"/>
      <c r="AP81" s="258"/>
      <c r="AQ81" s="431"/>
      <c r="AR81" s="431"/>
      <c r="AS81" s="431"/>
      <c r="AT81" s="431"/>
      <c r="AU81" s="431"/>
      <c r="AV81" s="431"/>
      <c r="AW81" s="431"/>
      <c r="AX81" s="431"/>
      <c r="AY81" s="421"/>
      <c r="AZ81" s="421"/>
      <c r="BA81" s="421"/>
      <c r="BB81" s="333" t="s">
        <v>953</v>
      </c>
      <c r="BC81" s="333" t="s">
        <v>410</v>
      </c>
      <c r="BD81" s="333" t="s">
        <v>411</v>
      </c>
      <c r="BE81" s="333"/>
      <c r="BF81" s="333"/>
      <c r="BG81" s="421"/>
      <c r="BH81" s="421"/>
      <c r="BI81" s="421"/>
      <c r="BJ81" s="421"/>
      <c r="BK81" s="421"/>
      <c r="BL81" s="421"/>
      <c r="BM81" s="421"/>
      <c r="BN81" s="421"/>
      <c r="BO81" s="421"/>
      <c r="BP81" s="421"/>
      <c r="BQ81" s="421"/>
      <c r="BR81" s="421"/>
      <c r="BS81" s="421"/>
      <c r="BT81" s="421"/>
      <c r="BU81" s="421"/>
      <c r="BV81" s="421"/>
      <c r="BW81" s="421"/>
      <c r="BX81" s="421"/>
      <c r="BY81" s="421"/>
      <c r="BZ81" s="421"/>
      <c r="CA81" s="421"/>
      <c r="CB81" s="421"/>
      <c r="CC81" s="421"/>
      <c r="CD81" s="421"/>
      <c r="CE81" s="421"/>
      <c r="CF81" s="421"/>
      <c r="CG81" s="421"/>
      <c r="CH81" s="421"/>
      <c r="CI81" s="421"/>
      <c r="CJ81" s="421"/>
      <c r="CK81" s="421"/>
      <c r="CL81" s="421"/>
      <c r="CM81" s="421"/>
      <c r="CN81" s="421"/>
      <c r="CO81" s="421"/>
      <c r="CP81" s="421"/>
      <c r="CQ81" s="421"/>
      <c r="CR81" s="421"/>
      <c r="CS81" s="421"/>
      <c r="CT81" s="421"/>
      <c r="CU81" s="421"/>
      <c r="CV81" s="421"/>
      <c r="CW81" s="421"/>
      <c r="CX81" s="421"/>
      <c r="CY81" s="421"/>
      <c r="CZ81" s="421"/>
      <c r="DA81" s="421">
        <v>18</v>
      </c>
      <c r="DB81" s="12" t="s">
        <v>954</v>
      </c>
      <c r="DC81" s="237"/>
      <c r="DD81" s="237"/>
      <c r="DE81" s="430" t="str">
        <f t="shared" si="33"/>
        <v/>
      </c>
      <c r="DF81" s="237"/>
      <c r="DG81" s="237"/>
      <c r="DH81" s="237"/>
      <c r="DI81" s="237"/>
      <c r="DJ81" s="237"/>
      <c r="DK81" s="237"/>
      <c r="DL81" s="237"/>
      <c r="DM81" s="237"/>
      <c r="DN81" s="237"/>
      <c r="DO81" s="237"/>
      <c r="DP81" s="237"/>
      <c r="DQ81" s="237"/>
      <c r="DR81" s="237"/>
      <c r="DS81" s="237"/>
      <c r="DT81" s="237"/>
      <c r="DU81" s="237"/>
      <c r="DV81" s="237"/>
      <c r="DW81" s="237"/>
      <c r="DX81" s="237"/>
      <c r="DY81" s="237"/>
      <c r="DZ81" s="237"/>
      <c r="EA81" s="237"/>
      <c r="EB81" s="237"/>
      <c r="EC81" s="237"/>
      <c r="ED81" s="237"/>
      <c r="EE81" s="237"/>
      <c r="EF81" s="237"/>
      <c r="EG81" s="237"/>
      <c r="EH81" s="421"/>
      <c r="EI81" s="421"/>
      <c r="EJ81" s="421"/>
      <c r="EK81" s="421"/>
      <c r="EL81" s="421"/>
      <c r="EM81" s="421"/>
      <c r="EN81" s="421"/>
      <c r="EO81" s="421"/>
      <c r="EP81" s="421"/>
      <c r="EQ81" s="421"/>
      <c r="ER81" s="405"/>
      <c r="ES81" s="405"/>
      <c r="ET81" s="405"/>
      <c r="EU81" s="405"/>
      <c r="EV81" s="405"/>
      <c r="EW81" s="405"/>
      <c r="EX81" s="93"/>
      <c r="EY81" s="93"/>
      <c r="EZ81" s="93"/>
      <c r="FA81" s="93"/>
      <c r="FB81" s="93"/>
      <c r="FC81" s="93"/>
      <c r="FD81" s="93"/>
      <c r="FE81" s="93"/>
      <c r="FF81" s="93"/>
      <c r="FG81" s="93"/>
      <c r="FH81" s="93"/>
      <c r="FI81" s="93"/>
      <c r="FJ81" s="93"/>
      <c r="FK81" s="93"/>
      <c r="FL81" s="93"/>
      <c r="FM81" s="93"/>
      <c r="FN81" s="93"/>
      <c r="FO81" s="93"/>
      <c r="FP81" s="93"/>
      <c r="FQ81" s="93"/>
      <c r="FR81" s="93"/>
      <c r="FS81" s="93"/>
      <c r="FT81" s="93"/>
      <c r="FU81" s="93"/>
      <c r="FV81" s="93"/>
      <c r="FW81" s="93"/>
      <c r="FX81" s="93"/>
      <c r="FY81" s="93"/>
      <c r="FZ81" s="93"/>
    </row>
    <row r="82" spans="2:182" s="106" customFormat="1" ht="15" hidden="1" customHeight="1" x14ac:dyDescent="0.2">
      <c r="B82" s="720"/>
      <c r="C82" s="744" t="str">
        <f>IF(COUNTIF(K82:AH82,"X")&gt;0,$BB$18,"")</f>
        <v/>
      </c>
      <c r="D82" s="581"/>
      <c r="E82" s="581"/>
      <c r="F82" s="581"/>
      <c r="G82" s="581"/>
      <c r="H82" s="581"/>
      <c r="I82" s="586"/>
      <c r="J82" s="596"/>
      <c r="K82" s="220" t="str">
        <f>IF(AND(K$12=3,OR(K81="C8",K81="N9",K81="L8",K81="LN9",K81="B8",K81="BN9")),"X",IF(AND(K$12=5,OR(K81="C2",K81="C3",K81="N1",K81="LN3",K81="BN3")),"X",""))</f>
        <v/>
      </c>
      <c r="L82" s="220" t="str">
        <f t="shared" ref="L82:AH82" si="39">IF(AND(L$12=3,OR(L81="C8",L81="N9",L81="L8",L81="LN9",L81="B8",L81="BN9")),"X",IF(AND(L$12=5,OR(L81="C2",L81="C3",L81="N1",L81="LN3",L81="BN3")),"X",""))</f>
        <v/>
      </c>
      <c r="M82" s="220" t="str">
        <f t="shared" si="39"/>
        <v/>
      </c>
      <c r="N82" s="220" t="str">
        <f t="shared" si="39"/>
        <v/>
      </c>
      <c r="O82" s="220" t="str">
        <f t="shared" si="39"/>
        <v/>
      </c>
      <c r="P82" s="220" t="str">
        <f t="shared" si="39"/>
        <v/>
      </c>
      <c r="Q82" s="220" t="str">
        <f t="shared" si="39"/>
        <v/>
      </c>
      <c r="R82" s="220" t="str">
        <f t="shared" si="39"/>
        <v/>
      </c>
      <c r="S82" s="220" t="str">
        <f t="shared" si="39"/>
        <v/>
      </c>
      <c r="T82" s="220" t="str">
        <f t="shared" si="39"/>
        <v/>
      </c>
      <c r="U82" s="220" t="str">
        <f t="shared" si="39"/>
        <v/>
      </c>
      <c r="V82" s="220" t="str">
        <f t="shared" si="39"/>
        <v/>
      </c>
      <c r="W82" s="220" t="str">
        <f t="shared" si="39"/>
        <v/>
      </c>
      <c r="X82" s="220" t="str">
        <f t="shared" si="39"/>
        <v/>
      </c>
      <c r="Y82" s="220" t="str">
        <f t="shared" si="39"/>
        <v/>
      </c>
      <c r="Z82" s="220" t="str">
        <f t="shared" si="39"/>
        <v/>
      </c>
      <c r="AA82" s="344" t="str">
        <f t="shared" si="39"/>
        <v/>
      </c>
      <c r="AB82" s="344" t="str">
        <f t="shared" si="39"/>
        <v/>
      </c>
      <c r="AC82" s="344" t="str">
        <f t="shared" si="39"/>
        <v/>
      </c>
      <c r="AD82" s="344" t="str">
        <f t="shared" si="39"/>
        <v/>
      </c>
      <c r="AE82" s="344" t="str">
        <f t="shared" si="39"/>
        <v/>
      </c>
      <c r="AF82" s="344" t="str">
        <f t="shared" si="39"/>
        <v/>
      </c>
      <c r="AG82" s="344" t="str">
        <f t="shared" si="39"/>
        <v/>
      </c>
      <c r="AH82" s="344" t="str">
        <f t="shared" si="39"/>
        <v/>
      </c>
      <c r="AI82" s="596"/>
      <c r="AJ82" s="745"/>
      <c r="AK82" s="581"/>
      <c r="AL82" s="581"/>
      <c r="AM82" s="581"/>
      <c r="AN82" s="581"/>
      <c r="AO82" s="627"/>
      <c r="AP82" s="259"/>
      <c r="AQ82" s="431"/>
      <c r="AR82" s="431"/>
      <c r="AS82" s="431"/>
      <c r="AT82" s="431"/>
      <c r="AU82" s="431"/>
      <c r="AV82" s="431"/>
      <c r="AW82" s="431"/>
      <c r="AX82" s="431"/>
      <c r="AY82" s="421"/>
      <c r="AZ82" s="421"/>
      <c r="BA82" s="421"/>
      <c r="BB82" s="333"/>
      <c r="BC82" s="333"/>
      <c r="BD82" s="333"/>
      <c r="BE82" s="333"/>
      <c r="BF82" s="333"/>
      <c r="BG82" s="421"/>
      <c r="BH82" s="421"/>
      <c r="BI82" s="421"/>
      <c r="BJ82" s="421"/>
      <c r="BK82" s="421"/>
      <c r="BL82" s="421"/>
      <c r="BM82" s="421"/>
      <c r="BN82" s="421"/>
      <c r="BO82" s="421"/>
      <c r="BP82" s="421"/>
      <c r="BQ82" s="421"/>
      <c r="BR82" s="421"/>
      <c r="BS82" s="421"/>
      <c r="BT82" s="421"/>
      <c r="BU82" s="421"/>
      <c r="BV82" s="421"/>
      <c r="BW82" s="421"/>
      <c r="BX82" s="421"/>
      <c r="BY82" s="421"/>
      <c r="BZ82" s="421"/>
      <c r="CA82" s="421"/>
      <c r="CB82" s="421"/>
      <c r="CC82" s="421"/>
      <c r="CD82" s="421"/>
      <c r="CE82" s="421"/>
      <c r="CF82" s="421"/>
      <c r="CG82" s="421"/>
      <c r="CH82" s="421"/>
      <c r="CI82" s="421"/>
      <c r="CJ82" s="421"/>
      <c r="CK82" s="421"/>
      <c r="CL82" s="421"/>
      <c r="CM82" s="421"/>
      <c r="CN82" s="421"/>
      <c r="CO82" s="421"/>
      <c r="CP82" s="421"/>
      <c r="CQ82" s="421"/>
      <c r="CR82" s="421"/>
      <c r="CS82" s="421"/>
      <c r="CT82" s="421"/>
      <c r="CU82" s="421"/>
      <c r="CV82" s="421"/>
      <c r="CW82" s="421"/>
      <c r="CX82" s="421"/>
      <c r="CY82" s="421"/>
      <c r="CZ82" s="421"/>
      <c r="DA82" s="421">
        <v>19</v>
      </c>
      <c r="DB82" s="12" t="s">
        <v>955</v>
      </c>
      <c r="DC82" s="237"/>
      <c r="DD82" s="237"/>
      <c r="DE82" s="430" t="str">
        <f t="shared" si="33"/>
        <v/>
      </c>
      <c r="DF82" s="237"/>
      <c r="DG82" s="237"/>
      <c r="DH82" s="237"/>
      <c r="DI82" s="237"/>
      <c r="DJ82" s="237"/>
      <c r="DK82" s="237"/>
      <c r="DL82" s="237"/>
      <c r="DM82" s="237"/>
      <c r="DN82" s="237"/>
      <c r="DO82" s="237"/>
      <c r="DP82" s="237"/>
      <c r="DQ82" s="237"/>
      <c r="DR82" s="237"/>
      <c r="DS82" s="237"/>
      <c r="DT82" s="237"/>
      <c r="DU82" s="237"/>
      <c r="DV82" s="237"/>
      <c r="DW82" s="237"/>
      <c r="DX82" s="237"/>
      <c r="DY82" s="237"/>
      <c r="DZ82" s="237"/>
      <c r="EA82" s="237"/>
      <c r="EB82" s="237"/>
      <c r="EC82" s="237"/>
      <c r="ED82" s="237"/>
      <c r="EE82" s="237"/>
      <c r="EF82" s="237"/>
      <c r="EG82" s="237"/>
      <c r="EH82" s="421"/>
      <c r="EI82" s="421"/>
      <c r="EJ82" s="421"/>
      <c r="EK82" s="421"/>
      <c r="EL82" s="421"/>
      <c r="EM82" s="421"/>
      <c r="EN82" s="421"/>
      <c r="EO82" s="421"/>
      <c r="EP82" s="421"/>
      <c r="EQ82" s="421"/>
      <c r="ER82" s="405"/>
      <c r="ES82" s="405"/>
      <c r="ET82" s="405"/>
      <c r="EU82" s="405"/>
      <c r="EV82" s="405"/>
      <c r="EW82" s="405"/>
      <c r="EX82" s="93"/>
      <c r="EY82" s="93"/>
      <c r="EZ82" s="93"/>
      <c r="FA82" s="93"/>
      <c r="FB82" s="93"/>
      <c r="FC82" s="93"/>
      <c r="FD82" s="93"/>
      <c r="FE82" s="93"/>
      <c r="FF82" s="93"/>
      <c r="FG82" s="93"/>
      <c r="FH82" s="93"/>
      <c r="FI82" s="93"/>
      <c r="FJ82" s="93"/>
      <c r="FK82" s="93"/>
      <c r="FL82" s="93"/>
      <c r="FM82" s="93"/>
      <c r="FN82" s="93"/>
      <c r="FO82" s="93"/>
      <c r="FP82" s="93"/>
      <c r="FQ82" s="93"/>
      <c r="FR82" s="93"/>
      <c r="FS82" s="93"/>
      <c r="FT82" s="93"/>
      <c r="FU82" s="93"/>
      <c r="FV82" s="93"/>
      <c r="FW82" s="93"/>
      <c r="FX82" s="93"/>
      <c r="FY82" s="93"/>
      <c r="FZ82" s="93"/>
    </row>
    <row r="83" spans="2:182" s="106" customFormat="1" ht="15" hidden="1" customHeight="1" x14ac:dyDescent="0.15">
      <c r="B83" s="720"/>
      <c r="C83" s="746"/>
      <c r="D83" s="578"/>
      <c r="E83" s="578"/>
      <c r="F83" s="578"/>
      <c r="G83" s="578"/>
      <c r="H83" s="578"/>
      <c r="I83" s="579"/>
      <c r="J83" s="701"/>
      <c r="K83" s="260" t="str">
        <f>IF(K9="","",IF($C$81=$BC$81,"",IF(AND(OR(ベース!R52="CM",ベース!R52="LM",仕様書作成!$C$81&lt;&gt;仕様書作成!$BC$81),OR(仕様書作成!K78&lt;&gt;"",仕様書作成!K79&lt;&gt;"",AND(仕様書作成!K86="C",K85="C"))),$BC$94,$BB$94)))</f>
        <v/>
      </c>
      <c r="L83" s="260" t="str">
        <f>IF(L9="","",IF($C$81=$BC$81,"",IF(AND(OR(ベース!S52="CM",ベース!S52="LM",仕様書作成!$C$81&lt;&gt;仕様書作成!$BC$81),OR(仕様書作成!L78&lt;&gt;"",仕様書作成!L79&lt;&gt;"",AND(仕様書作成!L86="C",L85="C"))),$BC$94,$BB$94)))</f>
        <v/>
      </c>
      <c r="M83" s="260" t="str">
        <f>IF(M9="","",IF($C$81=$BC$81,"",IF(AND(OR(ベース!T52="CM",ベース!T52="LM",仕様書作成!$C$81&lt;&gt;仕様書作成!$BC$81),OR(仕様書作成!M78&lt;&gt;"",仕様書作成!M79&lt;&gt;"",AND(仕様書作成!M86="C",M85="C"))),$BC$94,$BB$94)))</f>
        <v/>
      </c>
      <c r="N83" s="260" t="str">
        <f>IF(N9="","",IF($C$81=$BC$81,"",IF(AND(OR(ベース!U52="CM",ベース!U52="LM",仕様書作成!$C$81&lt;&gt;仕様書作成!$BC$81),OR(仕様書作成!N78&lt;&gt;"",仕様書作成!N79&lt;&gt;"",AND(仕様書作成!N86="C",N85="C"))),$BC$94,$BB$94)))</f>
        <v/>
      </c>
      <c r="O83" s="260" t="str">
        <f>IF(O9="","",IF($C$81=$BC$81,"",IF(AND(OR(ベース!V52="CM",ベース!V52="LM",仕様書作成!$C$81&lt;&gt;仕様書作成!$BC$81),OR(仕様書作成!O78&lt;&gt;"",仕様書作成!O79&lt;&gt;"",AND(仕様書作成!O86="C",O85="C"))),$BC$94,$BB$94)))</f>
        <v/>
      </c>
      <c r="P83" s="260" t="str">
        <f>IF(P9="","",IF($C$81=$BC$81,"",IF(AND(OR(ベース!W52="CM",ベース!W52="LM",仕様書作成!$C$81&lt;&gt;仕様書作成!$BC$81),OR(仕様書作成!P78&lt;&gt;"",仕様書作成!P79&lt;&gt;"",AND(仕様書作成!P86="C",P85="C"))),$BC$94,$BB$94)))</f>
        <v/>
      </c>
      <c r="Q83" s="260" t="str">
        <f>IF(Q9="","",IF($C$81=$BC$81,"",IF(AND(OR(ベース!X52="CM",ベース!X52="LM",仕様書作成!$C$81&lt;&gt;仕様書作成!$BC$81),OR(仕様書作成!Q78&lt;&gt;"",仕様書作成!Q79&lt;&gt;"",AND(仕様書作成!Q86="C",Q85="C"))),$BC$94,$BB$94)))</f>
        <v/>
      </c>
      <c r="R83" s="260" t="str">
        <f>IF(R9="","",IF($C$81=$BC$81,"",IF(AND(OR(ベース!Y52="CM",ベース!Y52="LM",仕様書作成!$C$81&lt;&gt;仕様書作成!$BC$81),OR(仕様書作成!R78&lt;&gt;"",仕様書作成!R79&lt;&gt;"",AND(仕様書作成!R86="C",R85="C"))),$BC$94,$BB$94)))</f>
        <v/>
      </c>
      <c r="S83" s="260" t="str">
        <f>IF(S9="","",IF($C$81=$BC$81,"",IF(AND(OR(ベース!Z52="CM",ベース!Z52="LM",仕様書作成!$C$81&lt;&gt;仕様書作成!$BC$81),OR(仕様書作成!S78&lt;&gt;"",仕様書作成!S79&lt;&gt;"",AND(仕様書作成!S86="C",S85="C"))),$BC$94,$BB$94)))</f>
        <v/>
      </c>
      <c r="T83" s="260" t="str">
        <f>IF(T9="","",IF($C$81=$BC$81,"",IF(AND(OR(ベース!AA52="CM",ベース!AA52="LM",仕様書作成!$C$81&lt;&gt;仕様書作成!$BC$81),OR(仕様書作成!T78&lt;&gt;"",仕様書作成!T79&lt;&gt;"",AND(仕様書作成!T86="C",T85="C"))),$BC$94,$BB$94)))</f>
        <v/>
      </c>
      <c r="U83" s="260" t="str">
        <f>IF(U9="","",IF($C$81=$BC$81,"",IF(AND(OR(ベース!AB52="CM",ベース!AB52="LM",仕様書作成!$C$81&lt;&gt;仕様書作成!$BC$81),OR(仕様書作成!U78&lt;&gt;"",仕様書作成!U79&lt;&gt;"",AND(仕様書作成!U86="C",U85="C"))),$BC$94,$BB$94)))</f>
        <v/>
      </c>
      <c r="V83" s="260" t="str">
        <f>IF(V9="","",IF($C$81=$BC$81,"",IF(AND(OR(ベース!AC52="CM",ベース!AC52="LM",仕様書作成!$C$81&lt;&gt;仕様書作成!$BC$81),OR(仕様書作成!V78&lt;&gt;"",仕様書作成!V79&lt;&gt;"",AND(仕様書作成!V86="C",V85="C"))),$BC$94,$BB$94)))</f>
        <v/>
      </c>
      <c r="W83" s="260" t="str">
        <f>IF(W9="","",IF($C$81=$BC$81,"",IF(AND(OR(ベース!AD52="CM",ベース!AD52="LM",仕様書作成!$C$81&lt;&gt;仕様書作成!$BC$81),OR(仕様書作成!W78&lt;&gt;"",仕様書作成!W79&lt;&gt;"",AND(仕様書作成!W86="C",W85="C"))),$BC$94,$BB$94)))</f>
        <v/>
      </c>
      <c r="X83" s="260" t="str">
        <f>IF(X9="","",IF($C$81=$BC$81,"",IF(AND(OR(ベース!AE52="CM",ベース!AE52="LM",仕様書作成!$C$81&lt;&gt;仕様書作成!$BC$81),OR(仕様書作成!X78&lt;&gt;"",仕様書作成!X79&lt;&gt;"",AND(仕様書作成!X86="C",X85="C"))),$BC$94,$BB$94)))</f>
        <v/>
      </c>
      <c r="Y83" s="260" t="str">
        <f>IF(Y9="","",IF($C$81=$BC$81,"",IF(AND(OR(ベース!AF52="CM",ベース!AF52="LM",仕様書作成!$C$81&lt;&gt;仕様書作成!$BC$81),OR(仕様書作成!Y78&lt;&gt;"",仕様書作成!Y79&lt;&gt;"",AND(仕様書作成!Y86="C",Y85="C"))),$BC$94,$BB$94)))</f>
        <v/>
      </c>
      <c r="Z83" s="260" t="str">
        <f>IF(Z9="","",IF($C$81=$BC$81,"",IF(AND(OR(ベース!AG52="CM",ベース!AG52="LM",仕様書作成!$C$81&lt;&gt;仕様書作成!$BC$81),OR(仕様書作成!Z78&lt;&gt;"",仕様書作成!Z79&lt;&gt;"",AND(仕様書作成!Z86="C",Z85="C"))),$BC$94,$BB$94)))</f>
        <v/>
      </c>
      <c r="AA83" s="384" t="str">
        <f>IF(AA9="","",IF($C$81=$BC$81,"",IF(AND(OR(ベース!AH52="CM",ベース!AH52="LM",仕様書作成!$C$81&lt;&gt;仕様書作成!$BC$81),OR(仕様書作成!AA78&lt;&gt;"",仕様書作成!AA79&lt;&gt;"",AND(仕様書作成!AA86="C",AA85="C"))),$BC$94,$BB$94)))</f>
        <v/>
      </c>
      <c r="AB83" s="384" t="str">
        <f>IF(AB9="","",IF($C$81=$BC$81,"",IF(AND(OR(ベース!AI52="CM",ベース!AI52="LM",仕様書作成!$C$81&lt;&gt;仕様書作成!$BC$81),OR(仕様書作成!AB78&lt;&gt;"",仕様書作成!AB79&lt;&gt;"",AND(仕様書作成!AB86="C",AB85="C"))),$BC$94,$BB$94)))</f>
        <v/>
      </c>
      <c r="AC83" s="384" t="str">
        <f>IF(AC9="","",IF($C$81=$BC$81,"",IF(AND(OR(ベース!AJ52="CM",ベース!AJ52="LM",仕様書作成!$C$81&lt;&gt;仕様書作成!$BC$81),OR(仕様書作成!AC78&lt;&gt;"",仕様書作成!AC79&lt;&gt;"",AND(仕様書作成!AC86="C",AC85="C"))),$BC$94,$BB$94)))</f>
        <v/>
      </c>
      <c r="AD83" s="384" t="str">
        <f>IF(AD9="","",IF($C$81=$BC$81,"",IF(AND(OR(ベース!AK52="CM",ベース!AK52="LM",仕様書作成!$C$81&lt;&gt;仕様書作成!$BC$81),OR(仕様書作成!AD78&lt;&gt;"",仕様書作成!AD79&lt;&gt;"",AND(仕様書作成!AD86="C",AD85="C"))),$BC$94,$BB$94)))</f>
        <v/>
      </c>
      <c r="AE83" s="384" t="str">
        <f>IF(AE9="","",IF($C$81=$BC$81,"",IF(AND(OR(ベース!AL52="CM",ベース!AL52="LM",仕様書作成!$C$81&lt;&gt;仕様書作成!$BC$81),OR(仕様書作成!AE78&lt;&gt;"",仕様書作成!AE79&lt;&gt;"",AND(仕様書作成!AE86="C",AE85="C"))),$BC$94,$BB$94)))</f>
        <v/>
      </c>
      <c r="AF83" s="384" t="str">
        <f>IF(AF9="","",IF($C$81=$BC$81,"",IF(AND(OR(ベース!AM52="CM",ベース!AM52="LM",仕様書作成!$C$81&lt;&gt;仕様書作成!$BC$81),OR(仕様書作成!AF78&lt;&gt;"",仕様書作成!AF79&lt;&gt;"",AND(仕様書作成!AF86="C",AF85="C"))),$BC$94,$BB$94)))</f>
        <v/>
      </c>
      <c r="AG83" s="384" t="str">
        <f>IF(AG9="","",IF($C$81=$BC$81,"",IF(AND(OR(ベース!AN52="CM",ベース!AN52="LM",仕様書作成!$C$81&lt;&gt;仕様書作成!$BC$81),OR(仕様書作成!AG78&lt;&gt;"",仕様書作成!AG79&lt;&gt;"",AND(仕様書作成!AG86="C",AG85="C"))),$BC$94,$BB$94)))</f>
        <v/>
      </c>
      <c r="AH83" s="384" t="str">
        <f>IF(AH9="","",IF($C$81=$BC$81,"",IF(AND(OR(ベース!AO52="CM",ベース!AO52="LM",仕様書作成!$C$81&lt;&gt;仕様書作成!$BC$81),OR(仕様書作成!AH78&lt;&gt;"",仕様書作成!AH79&lt;&gt;"",AND(仕様書作成!AH86="C",AH85="C"))),$BC$94,$BB$94)))</f>
        <v/>
      </c>
      <c r="AI83" s="701"/>
      <c r="AJ83" s="577" t="str">
        <f>IF(COUNTIF(K83:AH83,BB94)=COUNTA(K81:AH81),"",IF(COUNTIF(K83:AH83,BB94)&lt;COUNTA(K81:AH81),$BF$83,IF(COUNTIF(K83:AH83,BB94)&gt;COUNTA(K81:AH81),$BG$83,"")))</f>
        <v/>
      </c>
      <c r="AK83" s="578"/>
      <c r="AL83" s="578"/>
      <c r="AM83" s="578"/>
      <c r="AN83" s="578"/>
      <c r="AO83" s="730"/>
      <c r="AP83" s="191"/>
      <c r="AQ83" s="432"/>
      <c r="AR83" s="432"/>
      <c r="AS83" s="432"/>
      <c r="AT83" s="432"/>
      <c r="AU83" s="432"/>
      <c r="AV83" s="432"/>
      <c r="AW83" s="432"/>
      <c r="AX83" s="432"/>
      <c r="AY83" s="421"/>
      <c r="AZ83" s="421"/>
      <c r="BA83" s="421"/>
      <c r="BB83" s="333" t="s">
        <v>383</v>
      </c>
      <c r="BC83" s="333" t="s">
        <v>412</v>
      </c>
      <c r="BD83" s="333" t="s">
        <v>413</v>
      </c>
      <c r="BE83" s="333" t="s">
        <v>414</v>
      </c>
      <c r="BF83" s="333" t="s">
        <v>482</v>
      </c>
      <c r="BG83" s="421" t="s">
        <v>507</v>
      </c>
      <c r="BH83" s="421"/>
      <c r="BI83" s="421"/>
      <c r="BJ83" s="421"/>
      <c r="BK83" s="421"/>
      <c r="BL83" s="421"/>
      <c r="BM83" s="421"/>
      <c r="BN83" s="421"/>
      <c r="BO83" s="421"/>
      <c r="BP83" s="421"/>
      <c r="BQ83" s="421"/>
      <c r="BR83" s="421"/>
      <c r="BS83" s="421"/>
      <c r="BT83" s="421"/>
      <c r="BU83" s="421"/>
      <c r="BV83" s="421"/>
      <c r="BW83" s="421"/>
      <c r="BX83" s="421"/>
      <c r="BY83" s="421"/>
      <c r="BZ83" s="421"/>
      <c r="CA83" s="421"/>
      <c r="CB83" s="421"/>
      <c r="CC83" s="421"/>
      <c r="CD83" s="421"/>
      <c r="CE83" s="421"/>
      <c r="CF83" s="421"/>
      <c r="CG83" s="421"/>
      <c r="CH83" s="421"/>
      <c r="CI83" s="421"/>
      <c r="CJ83" s="421"/>
      <c r="CK83" s="421"/>
      <c r="CL83" s="421"/>
      <c r="CM83" s="421"/>
      <c r="CN83" s="421"/>
      <c r="CO83" s="421"/>
      <c r="CP83" s="421"/>
      <c r="CQ83" s="421"/>
      <c r="CR83" s="421"/>
      <c r="CS83" s="421"/>
      <c r="CT83" s="421"/>
      <c r="CU83" s="421"/>
      <c r="CV83" s="421"/>
      <c r="CW83" s="421"/>
      <c r="CX83" s="421"/>
      <c r="CY83" s="421"/>
      <c r="CZ83" s="421"/>
      <c r="DA83" s="421">
        <v>20</v>
      </c>
      <c r="DB83" s="12" t="s">
        <v>956</v>
      </c>
      <c r="DC83" s="237"/>
      <c r="DD83" s="237"/>
      <c r="DE83" s="430" t="str">
        <f t="shared" si="33"/>
        <v/>
      </c>
      <c r="DF83" s="237"/>
      <c r="DG83" s="237"/>
      <c r="DH83" s="237"/>
      <c r="DI83" s="237"/>
      <c r="DJ83" s="237"/>
      <c r="DK83" s="237"/>
      <c r="DL83" s="237"/>
      <c r="DM83" s="237"/>
      <c r="DN83" s="237"/>
      <c r="DO83" s="237"/>
      <c r="DP83" s="237"/>
      <c r="DQ83" s="237"/>
      <c r="DR83" s="237"/>
      <c r="DS83" s="237"/>
      <c r="DT83" s="237"/>
      <c r="DU83" s="237"/>
      <c r="DV83" s="237"/>
      <c r="DW83" s="237"/>
      <c r="DX83" s="237"/>
      <c r="DY83" s="237"/>
      <c r="DZ83" s="237"/>
      <c r="EA83" s="237"/>
      <c r="EB83" s="237"/>
      <c r="EC83" s="237"/>
      <c r="ED83" s="237"/>
      <c r="EE83" s="237"/>
      <c r="EF83" s="237"/>
      <c r="EG83" s="237"/>
      <c r="EH83" s="421"/>
      <c r="EI83" s="421"/>
      <c r="EJ83" s="421"/>
      <c r="EK83" s="421"/>
      <c r="EL83" s="421"/>
      <c r="EM83" s="421"/>
      <c r="EN83" s="421"/>
      <c r="EO83" s="421"/>
      <c r="EP83" s="421"/>
      <c r="EQ83" s="421"/>
      <c r="ER83" s="405"/>
      <c r="ES83" s="405"/>
      <c r="ET83" s="405"/>
      <c r="EU83" s="405"/>
      <c r="EV83" s="405"/>
      <c r="EW83" s="405"/>
      <c r="EX83" s="93"/>
      <c r="EY83" s="93"/>
      <c r="EZ83" s="93"/>
      <c r="FA83" s="93"/>
      <c r="FB83" s="93"/>
      <c r="FC83" s="93"/>
      <c r="FD83" s="93"/>
      <c r="FE83" s="93"/>
      <c r="FF83" s="93"/>
      <c r="FG83" s="93"/>
      <c r="FH83" s="93"/>
      <c r="FI83" s="93"/>
      <c r="FJ83" s="93"/>
      <c r="FK83" s="93"/>
      <c r="FL83" s="93"/>
      <c r="FM83" s="93"/>
      <c r="FN83" s="93"/>
      <c r="FO83" s="93"/>
      <c r="FP83" s="93"/>
      <c r="FQ83" s="93"/>
      <c r="FR83" s="93"/>
      <c r="FS83" s="93"/>
      <c r="FT83" s="93"/>
      <c r="FU83" s="93"/>
      <c r="FV83" s="93"/>
      <c r="FW83" s="93"/>
      <c r="FX83" s="93"/>
      <c r="FY83" s="93"/>
      <c r="FZ83" s="93"/>
    </row>
    <row r="84" spans="2:182" s="106" customFormat="1" ht="15" hidden="1" customHeight="1" x14ac:dyDescent="0.15">
      <c r="B84" s="720"/>
      <c r="C84" s="747" t="str">
        <f>IF(AND(ベース!R52="LM",OR(ベース!R46="B",ベース!R46="D",ベース!R46="E",ベース!R46="H",ベース!R46="F",ベース!R46="J")),$BE$84,"")</f>
        <v/>
      </c>
      <c r="D84" s="526"/>
      <c r="E84" s="526"/>
      <c r="F84" s="526"/>
      <c r="G84" s="526"/>
      <c r="H84" s="526"/>
      <c r="I84" s="541"/>
      <c r="J84" s="261"/>
      <c r="K84" s="262" t="str">
        <f>IF(AND(C84&lt;&gt;"",J84=""),"←必須項目です",IF(AND(C84="",J84&lt;&gt;""),"←空欄になります",""))</f>
        <v/>
      </c>
      <c r="L84" s="263"/>
      <c r="M84" s="263"/>
      <c r="N84" s="263"/>
      <c r="O84" s="263"/>
      <c r="P84" s="263"/>
      <c r="Q84" s="263"/>
      <c r="R84" s="263"/>
      <c r="S84" s="263"/>
      <c r="T84" s="263"/>
      <c r="U84" s="264"/>
      <c r="V84" s="264"/>
      <c r="W84" s="264"/>
      <c r="X84" s="264"/>
      <c r="Y84" s="263"/>
      <c r="Z84" s="263"/>
      <c r="AA84" s="372"/>
      <c r="AB84" s="372"/>
      <c r="AC84" s="372"/>
      <c r="AD84" s="372"/>
      <c r="AE84" s="372"/>
      <c r="AF84" s="372"/>
      <c r="AG84" s="372"/>
      <c r="AH84" s="373" t="str">
        <f>IF(AND(AJ84&lt;&gt;"",AI84=""),"必須項目です→",IF(AND(AJ84="",AI84&lt;&gt;""),"空欄になります→",""))</f>
        <v/>
      </c>
      <c r="AI84" s="196"/>
      <c r="AJ84" s="748" t="str">
        <f>IF(AND(ベース!R52="LM",OR(ベース!R46="B",ベース!R46="U",ベース!R46="C",ベース!R46="G",ベース!R46="F",ベース!R46="J")),$BF$84,"")</f>
        <v/>
      </c>
      <c r="AK84" s="526"/>
      <c r="AL84" s="526"/>
      <c r="AM84" s="526"/>
      <c r="AN84" s="526"/>
      <c r="AO84" s="527"/>
      <c r="AP84" s="191"/>
      <c r="AQ84" s="433"/>
      <c r="AR84" s="433"/>
      <c r="AS84" s="433"/>
      <c r="AT84" s="433"/>
      <c r="AU84" s="433"/>
      <c r="AV84" s="433"/>
      <c r="AW84" s="433"/>
      <c r="AX84" s="433"/>
      <c r="AY84" s="421"/>
      <c r="AZ84" s="421"/>
      <c r="BA84" s="421"/>
      <c r="BB84" s="333"/>
      <c r="BC84" s="333" t="s">
        <v>907</v>
      </c>
      <c r="BD84" s="333" t="s">
        <v>892</v>
      </c>
      <c r="BE84" s="333" t="s">
        <v>480</v>
      </c>
      <c r="BF84" s="333" t="s">
        <v>481</v>
      </c>
      <c r="BG84" s="421"/>
      <c r="BH84" s="421"/>
      <c r="BI84" s="421"/>
      <c r="BJ84" s="421"/>
      <c r="BK84" s="421"/>
      <c r="BL84" s="421"/>
      <c r="BM84" s="421"/>
      <c r="BN84" s="421"/>
      <c r="BO84" s="421"/>
      <c r="BP84" s="421"/>
      <c r="BQ84" s="421"/>
      <c r="BR84" s="421"/>
      <c r="BS84" s="421"/>
      <c r="BT84" s="421"/>
      <c r="BU84" s="421"/>
      <c r="BV84" s="421"/>
      <c r="BW84" s="421"/>
      <c r="BX84" s="421"/>
      <c r="BY84" s="421"/>
      <c r="BZ84" s="421"/>
      <c r="CA84" s="421"/>
      <c r="CB84" s="421"/>
      <c r="CC84" s="421"/>
      <c r="CD84" s="421"/>
      <c r="CE84" s="421"/>
      <c r="CF84" s="421"/>
      <c r="CG84" s="421"/>
      <c r="CH84" s="421"/>
      <c r="CI84" s="421"/>
      <c r="CJ84" s="421"/>
      <c r="CK84" s="421"/>
      <c r="CL84" s="421"/>
      <c r="CM84" s="421"/>
      <c r="CN84" s="421"/>
      <c r="CO84" s="421"/>
      <c r="CP84" s="421"/>
      <c r="CQ84" s="421"/>
      <c r="CR84" s="421"/>
      <c r="CS84" s="421"/>
      <c r="CT84" s="421"/>
      <c r="CU84" s="421"/>
      <c r="CV84" s="421"/>
      <c r="CW84" s="421"/>
      <c r="CX84" s="421"/>
      <c r="CY84" s="421"/>
      <c r="CZ84" s="421"/>
      <c r="DA84" s="421">
        <v>21</v>
      </c>
      <c r="DB84" s="12" t="s">
        <v>957</v>
      </c>
      <c r="DC84" s="237"/>
      <c r="DD84" s="237"/>
      <c r="DE84" s="430" t="str">
        <f t="shared" si="33"/>
        <v/>
      </c>
      <c r="DF84" s="237"/>
      <c r="DG84" s="237"/>
      <c r="DH84" s="237"/>
      <c r="DI84" s="237"/>
      <c r="DJ84" s="237"/>
      <c r="DK84" s="237"/>
      <c r="DL84" s="237"/>
      <c r="DM84" s="237"/>
      <c r="DN84" s="237"/>
      <c r="DO84" s="237"/>
      <c r="DP84" s="237"/>
      <c r="DQ84" s="237"/>
      <c r="DR84" s="237"/>
      <c r="DS84" s="237"/>
      <c r="DT84" s="237"/>
      <c r="DU84" s="237"/>
      <c r="DV84" s="237"/>
      <c r="DW84" s="237"/>
      <c r="DX84" s="237"/>
      <c r="DY84" s="237"/>
      <c r="DZ84" s="237"/>
      <c r="EA84" s="237"/>
      <c r="EB84" s="237"/>
      <c r="EC84" s="237"/>
      <c r="ED84" s="237"/>
      <c r="EE84" s="237"/>
      <c r="EF84" s="237"/>
      <c r="EG84" s="237"/>
      <c r="EH84" s="421"/>
      <c r="EI84" s="421"/>
      <c r="EJ84" s="421"/>
      <c r="EK84" s="421"/>
      <c r="EL84" s="421"/>
      <c r="EM84" s="421"/>
      <c r="EN84" s="421"/>
      <c r="EO84" s="421"/>
      <c r="EP84" s="421"/>
      <c r="EQ84" s="421"/>
      <c r="ER84" s="405"/>
      <c r="ES84" s="405"/>
      <c r="ET84" s="405"/>
      <c r="EU84" s="405"/>
      <c r="EV84" s="405"/>
      <c r="EW84" s="405"/>
      <c r="EX84" s="93"/>
      <c r="EY84" s="93"/>
      <c r="EZ84" s="93"/>
      <c r="FA84" s="93"/>
      <c r="FB84" s="93"/>
      <c r="FC84" s="93"/>
      <c r="FD84" s="93"/>
      <c r="FE84" s="93"/>
      <c r="FF84" s="93"/>
      <c r="FG84" s="93"/>
      <c r="FH84" s="93"/>
      <c r="FI84" s="93"/>
      <c r="FJ84" s="93"/>
      <c r="FK84" s="93"/>
      <c r="FL84" s="93"/>
      <c r="FM84" s="93"/>
      <c r="FN84" s="93"/>
      <c r="FO84" s="93"/>
      <c r="FP84" s="93"/>
      <c r="FQ84" s="93"/>
      <c r="FR84" s="93"/>
      <c r="FS84" s="93"/>
      <c r="FT84" s="93"/>
      <c r="FU84" s="93"/>
      <c r="FV84" s="93"/>
      <c r="FW84" s="93"/>
      <c r="FX84" s="93"/>
      <c r="FY84" s="93"/>
      <c r="FZ84" s="93"/>
    </row>
    <row r="85" spans="2:182" s="106" customFormat="1" ht="15" hidden="1" customHeight="1" x14ac:dyDescent="0.15">
      <c r="B85" s="720"/>
      <c r="C85" s="749" t="s">
        <v>233</v>
      </c>
      <c r="D85" s="575"/>
      <c r="E85" s="732"/>
      <c r="F85" s="751" t="s">
        <v>37</v>
      </c>
      <c r="G85" s="526"/>
      <c r="H85" s="526"/>
      <c r="I85" s="541"/>
      <c r="J85" s="752" t="s">
        <v>167</v>
      </c>
      <c r="K85" s="131"/>
      <c r="L85" s="131"/>
      <c r="M85" s="131"/>
      <c r="N85" s="131"/>
      <c r="O85" s="131"/>
      <c r="P85" s="131"/>
      <c r="Q85" s="131"/>
      <c r="R85" s="131"/>
      <c r="S85" s="131"/>
      <c r="T85" s="131"/>
      <c r="U85" s="131"/>
      <c r="V85" s="131"/>
      <c r="W85" s="131"/>
      <c r="X85" s="131"/>
      <c r="Y85" s="131"/>
      <c r="Z85" s="131"/>
      <c r="AA85" s="352"/>
      <c r="AB85" s="352"/>
      <c r="AC85" s="352"/>
      <c r="AD85" s="352"/>
      <c r="AE85" s="352"/>
      <c r="AF85" s="352"/>
      <c r="AG85" s="352"/>
      <c r="AH85" s="352"/>
      <c r="AI85" s="752" t="s">
        <v>167</v>
      </c>
      <c r="AJ85" s="753"/>
      <c r="AK85" s="526"/>
      <c r="AL85" s="526"/>
      <c r="AM85" s="526"/>
      <c r="AN85" s="526"/>
      <c r="AO85" s="527"/>
      <c r="AP85" s="186" t="s">
        <v>167</v>
      </c>
      <c r="AQ85" s="410"/>
      <c r="AR85" s="410"/>
      <c r="AS85" s="410"/>
      <c r="AT85" s="410"/>
      <c r="AU85" s="410"/>
      <c r="AV85" s="410"/>
      <c r="AW85" s="410"/>
      <c r="AX85" s="410"/>
      <c r="AY85" s="421"/>
      <c r="AZ85" s="421"/>
      <c r="BA85" s="421"/>
      <c r="BB85" s="333" t="s">
        <v>415</v>
      </c>
      <c r="BC85" s="333" t="s">
        <v>416</v>
      </c>
      <c r="BD85" s="333" t="s">
        <v>433</v>
      </c>
      <c r="BE85" s="333"/>
      <c r="BF85" s="333"/>
      <c r="BG85" s="421"/>
      <c r="BH85" s="421"/>
      <c r="BI85" s="421"/>
      <c r="BJ85" s="421"/>
      <c r="BK85" s="421"/>
      <c r="BL85" s="421"/>
      <c r="BM85" s="421"/>
      <c r="BN85" s="421"/>
      <c r="BO85" s="421"/>
      <c r="BP85" s="421"/>
      <c r="BQ85" s="421"/>
      <c r="BR85" s="421"/>
      <c r="BS85" s="421"/>
      <c r="BT85" s="421"/>
      <c r="BU85" s="421"/>
      <c r="BV85" s="421"/>
      <c r="BW85" s="421"/>
      <c r="BX85" s="421"/>
      <c r="BY85" s="421"/>
      <c r="BZ85" s="421"/>
      <c r="CA85" s="421"/>
      <c r="CB85" s="421"/>
      <c r="CC85" s="421"/>
      <c r="CD85" s="421"/>
      <c r="CE85" s="421"/>
      <c r="CF85" s="421"/>
      <c r="CG85" s="421"/>
      <c r="CH85" s="421"/>
      <c r="CI85" s="421"/>
      <c r="CJ85" s="421"/>
      <c r="CK85" s="421"/>
      <c r="CL85" s="421"/>
      <c r="CM85" s="421"/>
      <c r="CN85" s="421"/>
      <c r="CO85" s="421"/>
      <c r="CP85" s="421"/>
      <c r="CQ85" s="421"/>
      <c r="CR85" s="421"/>
      <c r="CS85" s="421"/>
      <c r="CT85" s="421"/>
      <c r="CU85" s="421"/>
      <c r="CV85" s="421"/>
      <c r="CW85" s="421"/>
      <c r="CX85" s="421"/>
      <c r="CY85" s="421"/>
      <c r="CZ85" s="421"/>
      <c r="DA85" s="421">
        <v>22</v>
      </c>
      <c r="DB85" s="12" t="s">
        <v>958</v>
      </c>
      <c r="DC85" s="237"/>
      <c r="DD85" s="237"/>
      <c r="DE85" s="430" t="str">
        <f t="shared" si="33"/>
        <v/>
      </c>
      <c r="DF85" s="237"/>
      <c r="DG85" s="237"/>
      <c r="DH85" s="237"/>
      <c r="DI85" s="237"/>
      <c r="DJ85" s="237"/>
      <c r="DK85" s="237"/>
      <c r="DL85" s="237"/>
      <c r="DM85" s="237"/>
      <c r="DN85" s="237"/>
      <c r="DO85" s="237"/>
      <c r="DP85" s="237"/>
      <c r="DQ85" s="237"/>
      <c r="DR85" s="237"/>
      <c r="DS85" s="237"/>
      <c r="DT85" s="237"/>
      <c r="DU85" s="237"/>
      <c r="DV85" s="237"/>
      <c r="DW85" s="237"/>
      <c r="DX85" s="237"/>
      <c r="DY85" s="237"/>
      <c r="DZ85" s="237"/>
      <c r="EA85" s="237"/>
      <c r="EB85" s="237"/>
      <c r="EC85" s="237"/>
      <c r="ED85" s="237"/>
      <c r="EE85" s="237"/>
      <c r="EF85" s="237"/>
      <c r="EG85" s="237"/>
      <c r="EH85" s="421"/>
      <c r="EI85" s="421"/>
      <c r="EJ85" s="421"/>
      <c r="EK85" s="421"/>
      <c r="EL85" s="421"/>
      <c r="EM85" s="421"/>
      <c r="EN85" s="421"/>
      <c r="EO85" s="421"/>
      <c r="EP85" s="421"/>
      <c r="EQ85" s="421"/>
      <c r="ER85" s="405"/>
      <c r="ES85" s="405"/>
      <c r="ET85" s="405"/>
      <c r="EU85" s="405"/>
      <c r="EV85" s="405"/>
      <c r="EW85" s="405"/>
      <c r="EX85" s="93"/>
      <c r="EY85" s="93"/>
      <c r="EZ85" s="93"/>
      <c r="FA85" s="93"/>
      <c r="FB85" s="93"/>
      <c r="FC85" s="93"/>
      <c r="FD85" s="93"/>
      <c r="FE85" s="93"/>
      <c r="FF85" s="93"/>
      <c r="FG85" s="93"/>
      <c r="FH85" s="93"/>
      <c r="FI85" s="93"/>
      <c r="FJ85" s="93"/>
      <c r="FK85" s="93"/>
      <c r="FL85" s="93"/>
      <c r="FM85" s="93"/>
      <c r="FN85" s="93"/>
      <c r="FO85" s="93"/>
      <c r="FP85" s="93"/>
      <c r="FQ85" s="93"/>
      <c r="FR85" s="93"/>
      <c r="FS85" s="93"/>
      <c r="FT85" s="93"/>
      <c r="FU85" s="93"/>
      <c r="FV85" s="93"/>
      <c r="FW85" s="93"/>
      <c r="FX85" s="93"/>
      <c r="FY85" s="93"/>
      <c r="FZ85" s="93"/>
    </row>
    <row r="86" spans="2:182" s="106" customFormat="1" ht="15" hidden="1" customHeight="1" x14ac:dyDescent="0.15">
      <c r="B86" s="720"/>
      <c r="C86" s="750"/>
      <c r="D86" s="578"/>
      <c r="E86" s="730"/>
      <c r="F86" s="751" t="s">
        <v>38</v>
      </c>
      <c r="G86" s="526"/>
      <c r="H86" s="526"/>
      <c r="I86" s="541"/>
      <c r="J86" s="596"/>
      <c r="K86" s="131"/>
      <c r="L86" s="131"/>
      <c r="M86" s="131"/>
      <c r="N86" s="131"/>
      <c r="O86" s="131"/>
      <c r="P86" s="131"/>
      <c r="Q86" s="131"/>
      <c r="R86" s="131"/>
      <c r="S86" s="131"/>
      <c r="T86" s="131"/>
      <c r="U86" s="131"/>
      <c r="V86" s="131"/>
      <c r="W86" s="131"/>
      <c r="X86" s="131"/>
      <c r="Y86" s="131"/>
      <c r="Z86" s="131"/>
      <c r="AA86" s="352"/>
      <c r="AB86" s="352"/>
      <c r="AC86" s="352"/>
      <c r="AD86" s="352"/>
      <c r="AE86" s="352"/>
      <c r="AF86" s="352"/>
      <c r="AG86" s="352"/>
      <c r="AH86" s="352"/>
      <c r="AI86" s="596"/>
      <c r="AJ86" s="753"/>
      <c r="AK86" s="526"/>
      <c r="AL86" s="526"/>
      <c r="AM86" s="526"/>
      <c r="AN86" s="526"/>
      <c r="AO86" s="527"/>
      <c r="AP86" s="186" t="s">
        <v>167</v>
      </c>
      <c r="AQ86" s="410"/>
      <c r="AR86" s="410"/>
      <c r="AS86" s="410"/>
      <c r="AT86" s="410"/>
      <c r="AU86" s="410"/>
      <c r="AV86" s="410"/>
      <c r="AW86" s="410"/>
      <c r="AX86" s="410"/>
      <c r="AY86" s="421"/>
      <c r="AZ86" s="421"/>
      <c r="BA86" s="421"/>
      <c r="BB86" s="333" t="s">
        <v>417</v>
      </c>
      <c r="BC86" s="333" t="s">
        <v>418</v>
      </c>
      <c r="BD86" s="333" t="s">
        <v>419</v>
      </c>
      <c r="BE86" s="333" t="s">
        <v>420</v>
      </c>
      <c r="BF86" s="333"/>
      <c r="BG86" s="421"/>
      <c r="BH86" s="421"/>
      <c r="BI86" s="421"/>
      <c r="BJ86" s="421"/>
      <c r="BK86" s="421"/>
      <c r="BL86" s="421"/>
      <c r="BM86" s="421"/>
      <c r="BN86" s="421"/>
      <c r="BO86" s="421"/>
      <c r="BP86" s="421"/>
      <c r="BQ86" s="421"/>
      <c r="BR86" s="421"/>
      <c r="BS86" s="421"/>
      <c r="BT86" s="421"/>
      <c r="BU86" s="421"/>
      <c r="BV86" s="421"/>
      <c r="BW86" s="421"/>
      <c r="BX86" s="421"/>
      <c r="BY86" s="421"/>
      <c r="BZ86" s="421"/>
      <c r="CA86" s="421"/>
      <c r="CB86" s="421"/>
      <c r="CC86" s="421"/>
      <c r="CD86" s="421"/>
      <c r="CE86" s="421"/>
      <c r="CF86" s="421"/>
      <c r="CG86" s="421"/>
      <c r="CH86" s="421"/>
      <c r="CI86" s="421"/>
      <c r="CJ86" s="421"/>
      <c r="CK86" s="421"/>
      <c r="CL86" s="421"/>
      <c r="CM86" s="421"/>
      <c r="CN86" s="421"/>
      <c r="CO86" s="421"/>
      <c r="CP86" s="421"/>
      <c r="CQ86" s="421"/>
      <c r="CR86" s="421"/>
      <c r="CS86" s="421"/>
      <c r="CT86" s="421"/>
      <c r="CU86" s="421"/>
      <c r="CV86" s="421"/>
      <c r="CW86" s="421"/>
      <c r="CX86" s="421"/>
      <c r="CY86" s="421"/>
      <c r="CZ86" s="421"/>
      <c r="DA86" s="421">
        <v>23</v>
      </c>
      <c r="DB86" s="12" t="s">
        <v>959</v>
      </c>
      <c r="DC86" s="237"/>
      <c r="DD86" s="237"/>
      <c r="DE86" s="430" t="str">
        <f t="shared" si="33"/>
        <v/>
      </c>
      <c r="DF86" s="237"/>
      <c r="DG86" s="237"/>
      <c r="DH86" s="237"/>
      <c r="DI86" s="237"/>
      <c r="DJ86" s="237"/>
      <c r="DK86" s="237"/>
      <c r="DL86" s="237"/>
      <c r="DM86" s="237"/>
      <c r="DN86" s="237"/>
      <c r="DO86" s="237"/>
      <c r="DP86" s="237"/>
      <c r="DQ86" s="237"/>
      <c r="DR86" s="237"/>
      <c r="DS86" s="237"/>
      <c r="DT86" s="237"/>
      <c r="DU86" s="237"/>
      <c r="DV86" s="237"/>
      <c r="DW86" s="237"/>
      <c r="DX86" s="237"/>
      <c r="DY86" s="237"/>
      <c r="DZ86" s="237"/>
      <c r="EA86" s="237"/>
      <c r="EB86" s="237"/>
      <c r="EC86" s="237"/>
      <c r="ED86" s="237"/>
      <c r="EE86" s="237"/>
      <c r="EF86" s="237"/>
      <c r="EG86" s="237"/>
      <c r="EH86" s="421"/>
      <c r="EI86" s="421"/>
      <c r="EJ86" s="421"/>
      <c r="EK86" s="421"/>
      <c r="EL86" s="421"/>
      <c r="EM86" s="421"/>
      <c r="EN86" s="421"/>
      <c r="EO86" s="421"/>
      <c r="EP86" s="421"/>
      <c r="EQ86" s="421"/>
      <c r="ER86" s="405"/>
      <c r="ES86" s="405"/>
      <c r="ET86" s="405"/>
      <c r="EU86" s="405"/>
      <c r="EV86" s="405"/>
      <c r="EW86" s="405"/>
      <c r="EX86" s="93"/>
      <c r="EY86" s="93"/>
      <c r="EZ86" s="93"/>
      <c r="FA86" s="93"/>
      <c r="FB86" s="93"/>
      <c r="FC86" s="93"/>
      <c r="FD86" s="93"/>
      <c r="FE86" s="93"/>
      <c r="FF86" s="93"/>
      <c r="FG86" s="93"/>
      <c r="FH86" s="93"/>
      <c r="FI86" s="93"/>
      <c r="FJ86" s="93"/>
      <c r="FK86" s="93"/>
      <c r="FL86" s="93"/>
      <c r="FM86" s="93"/>
      <c r="FN86" s="93"/>
      <c r="FO86" s="93"/>
      <c r="FP86" s="93"/>
      <c r="FQ86" s="93"/>
      <c r="FR86" s="93"/>
      <c r="FS86" s="93"/>
      <c r="FT86" s="93"/>
      <c r="FU86" s="93"/>
      <c r="FV86" s="93"/>
      <c r="FW86" s="93"/>
      <c r="FX86" s="93"/>
      <c r="FY86" s="93"/>
      <c r="FZ86" s="93"/>
    </row>
    <row r="87" spans="2:182" s="106" customFormat="1" ht="15" hidden="1" customHeight="1" x14ac:dyDescent="0.15">
      <c r="B87" s="720"/>
      <c r="C87" s="754" t="str">
        <f>IF(COUNTIF(K87:AH87,"X")&gt;0,$BB$87,IF(COUNTIF(K87:AH87,"XX")&gt;0,$BC$87,""))</f>
        <v/>
      </c>
      <c r="D87" s="529"/>
      <c r="E87" s="529"/>
      <c r="F87" s="529"/>
      <c r="G87" s="529"/>
      <c r="H87" s="529"/>
      <c r="I87" s="573"/>
      <c r="J87" s="597"/>
      <c r="K87" s="265" t="str">
        <f t="shared" ref="K87:AH87" si="40">IF(AND(K12=5,COUNTIF(K85:K86,"LL")&gt;0),"XX",IF(AND(K12=3,COUNTIF(K85:K86,"MM")&gt;0),"X",""))</f>
        <v/>
      </c>
      <c r="L87" s="265" t="str">
        <f t="shared" si="40"/>
        <v/>
      </c>
      <c r="M87" s="265" t="str">
        <f t="shared" si="40"/>
        <v/>
      </c>
      <c r="N87" s="265" t="str">
        <f t="shared" si="40"/>
        <v/>
      </c>
      <c r="O87" s="265" t="str">
        <f t="shared" si="40"/>
        <v/>
      </c>
      <c r="P87" s="265" t="str">
        <f t="shared" si="40"/>
        <v/>
      </c>
      <c r="Q87" s="265" t="str">
        <f t="shared" si="40"/>
        <v/>
      </c>
      <c r="R87" s="265" t="str">
        <f t="shared" si="40"/>
        <v/>
      </c>
      <c r="S87" s="265" t="str">
        <f t="shared" si="40"/>
        <v/>
      </c>
      <c r="T87" s="265" t="str">
        <f t="shared" si="40"/>
        <v/>
      </c>
      <c r="U87" s="265" t="str">
        <f t="shared" si="40"/>
        <v/>
      </c>
      <c r="V87" s="265" t="str">
        <f t="shared" si="40"/>
        <v/>
      </c>
      <c r="W87" s="265" t="str">
        <f t="shared" si="40"/>
        <v/>
      </c>
      <c r="X87" s="265" t="str">
        <f t="shared" si="40"/>
        <v/>
      </c>
      <c r="Y87" s="265" t="str">
        <f t="shared" si="40"/>
        <v/>
      </c>
      <c r="Z87" s="265" t="str">
        <f t="shared" si="40"/>
        <v/>
      </c>
      <c r="AA87" s="354" t="str">
        <f t="shared" si="40"/>
        <v/>
      </c>
      <c r="AB87" s="354" t="str">
        <f t="shared" si="40"/>
        <v/>
      </c>
      <c r="AC87" s="354" t="str">
        <f t="shared" si="40"/>
        <v/>
      </c>
      <c r="AD87" s="354" t="str">
        <f t="shared" si="40"/>
        <v/>
      </c>
      <c r="AE87" s="354" t="str">
        <f t="shared" si="40"/>
        <v/>
      </c>
      <c r="AF87" s="354" t="str">
        <f t="shared" si="40"/>
        <v/>
      </c>
      <c r="AG87" s="354" t="str">
        <f t="shared" si="40"/>
        <v/>
      </c>
      <c r="AH87" s="354" t="str">
        <f t="shared" si="40"/>
        <v/>
      </c>
      <c r="AI87" s="597"/>
      <c r="AJ87" s="755"/>
      <c r="AK87" s="529"/>
      <c r="AL87" s="529"/>
      <c r="AM87" s="529"/>
      <c r="AN87" s="529"/>
      <c r="AO87" s="530"/>
      <c r="AP87" s="266"/>
      <c r="AQ87" s="410"/>
      <c r="AR87" s="410"/>
      <c r="AS87" s="410"/>
      <c r="AT87" s="410"/>
      <c r="AU87" s="410"/>
      <c r="AV87" s="410"/>
      <c r="AW87" s="410"/>
      <c r="AX87" s="410"/>
      <c r="AY87" s="421"/>
      <c r="AZ87" s="421"/>
      <c r="BA87" s="421"/>
      <c r="BB87" s="333" t="s">
        <v>501</v>
      </c>
      <c r="BC87" s="333" t="s">
        <v>502</v>
      </c>
      <c r="BD87" s="333"/>
      <c r="BE87" s="333"/>
      <c r="BF87" s="333"/>
      <c r="BG87" s="421"/>
      <c r="BH87" s="421"/>
      <c r="BI87" s="421"/>
      <c r="BJ87" s="421"/>
      <c r="BK87" s="421"/>
      <c r="BL87" s="421"/>
      <c r="BM87" s="421"/>
      <c r="BN87" s="421"/>
      <c r="BO87" s="421"/>
      <c r="BP87" s="421"/>
      <c r="BQ87" s="421"/>
      <c r="BR87" s="421"/>
      <c r="BS87" s="421"/>
      <c r="BT87" s="421"/>
      <c r="BU87" s="421"/>
      <c r="BV87" s="421"/>
      <c r="BW87" s="421"/>
      <c r="BX87" s="421"/>
      <c r="BY87" s="421"/>
      <c r="BZ87" s="421"/>
      <c r="CA87" s="421"/>
      <c r="CB87" s="421"/>
      <c r="CC87" s="421"/>
      <c r="CD87" s="421"/>
      <c r="CE87" s="421"/>
      <c r="CF87" s="421"/>
      <c r="CG87" s="421"/>
      <c r="CH87" s="421"/>
      <c r="CI87" s="421"/>
      <c r="CJ87" s="421"/>
      <c r="CK87" s="421"/>
      <c r="CL87" s="421"/>
      <c r="CM87" s="421"/>
      <c r="CN87" s="421"/>
      <c r="CO87" s="421"/>
      <c r="CP87" s="421"/>
      <c r="CQ87" s="421"/>
      <c r="CR87" s="421"/>
      <c r="CS87" s="421"/>
      <c r="CT87" s="421"/>
      <c r="CU87" s="421"/>
      <c r="CV87" s="421"/>
      <c r="CW87" s="421"/>
      <c r="CX87" s="421"/>
      <c r="CY87" s="421"/>
      <c r="CZ87" s="421"/>
      <c r="DA87" s="421">
        <v>24</v>
      </c>
      <c r="DB87" s="12" t="s">
        <v>960</v>
      </c>
      <c r="DC87" s="237"/>
      <c r="DD87" s="237"/>
      <c r="DE87" s="430" t="str">
        <f t="shared" si="33"/>
        <v/>
      </c>
      <c r="DF87" s="237"/>
      <c r="DG87" s="237"/>
      <c r="DH87" s="237"/>
      <c r="DI87" s="237"/>
      <c r="DJ87" s="237"/>
      <c r="DK87" s="237"/>
      <c r="DL87" s="237"/>
      <c r="DM87" s="237"/>
      <c r="DN87" s="237"/>
      <c r="DO87" s="237"/>
      <c r="DP87" s="237"/>
      <c r="DQ87" s="237"/>
      <c r="DR87" s="237"/>
      <c r="DS87" s="237"/>
      <c r="DT87" s="237"/>
      <c r="DU87" s="237"/>
      <c r="DV87" s="237"/>
      <c r="DW87" s="237"/>
      <c r="DX87" s="237"/>
      <c r="DY87" s="237"/>
      <c r="DZ87" s="237"/>
      <c r="EA87" s="237"/>
      <c r="EB87" s="237"/>
      <c r="EC87" s="237"/>
      <c r="ED87" s="237"/>
      <c r="EE87" s="237"/>
      <c r="EF87" s="237"/>
      <c r="EG87" s="237"/>
      <c r="EH87" s="421"/>
      <c r="EI87" s="421"/>
      <c r="EJ87" s="421"/>
      <c r="EK87" s="421"/>
      <c r="EL87" s="421"/>
      <c r="EM87" s="421"/>
      <c r="EN87" s="421"/>
      <c r="EO87" s="421"/>
      <c r="EP87" s="421"/>
      <c r="EQ87" s="421"/>
      <c r="ER87" s="405"/>
      <c r="ES87" s="405"/>
      <c r="ET87" s="405"/>
      <c r="EU87" s="405"/>
      <c r="EV87" s="405"/>
      <c r="EW87" s="405"/>
      <c r="EX87" s="93"/>
      <c r="EY87" s="93"/>
      <c r="EZ87" s="93"/>
      <c r="FA87" s="93"/>
      <c r="FB87" s="93"/>
      <c r="FC87" s="93"/>
      <c r="FD87" s="93"/>
      <c r="FE87" s="93"/>
      <c r="FF87" s="93"/>
      <c r="FG87" s="93"/>
      <c r="FH87" s="93"/>
      <c r="FI87" s="93"/>
      <c r="FJ87" s="93"/>
      <c r="FK87" s="93"/>
      <c r="FL87" s="93"/>
      <c r="FM87" s="93"/>
      <c r="FN87" s="93"/>
      <c r="FO87" s="93"/>
      <c r="FP87" s="93"/>
      <c r="FQ87" s="93"/>
      <c r="FR87" s="93"/>
      <c r="FS87" s="93"/>
      <c r="FT87" s="93"/>
      <c r="FU87" s="93"/>
      <c r="FV87" s="93"/>
      <c r="FW87" s="93"/>
      <c r="FX87" s="93"/>
      <c r="FY87" s="93"/>
      <c r="FZ87" s="93"/>
    </row>
    <row r="88" spans="2:182" s="106" customFormat="1" ht="15" customHeight="1" x14ac:dyDescent="0.15">
      <c r="B88" s="658" t="s">
        <v>234</v>
      </c>
      <c r="C88" s="545" t="s">
        <v>235</v>
      </c>
      <c r="D88" s="523"/>
      <c r="E88" s="523"/>
      <c r="F88" s="523"/>
      <c r="G88" s="523"/>
      <c r="H88" s="523"/>
      <c r="I88" s="619"/>
      <c r="J88" s="230"/>
      <c r="K88" s="217" t="str">
        <f>IF(OR(ベース!$R$46="U",ベース!$R$46="C",ベース!$R$46="G"),$BB$86,IF(OR(ベース!$R$46="D",ベース!$R$46="E",ベース!$R$46="H"),$BC$86,""))</f>
        <v/>
      </c>
      <c r="L88" s="93"/>
      <c r="M88" s="93"/>
      <c r="N88" s="93"/>
      <c r="O88" s="93"/>
      <c r="P88" s="93"/>
      <c r="Q88" s="93"/>
      <c r="R88" s="93"/>
      <c r="S88" s="93"/>
      <c r="T88" s="93"/>
      <c r="U88" s="93"/>
      <c r="V88" s="93"/>
      <c r="W88" s="93"/>
      <c r="X88" s="93"/>
      <c r="Y88" s="93"/>
      <c r="Z88" s="93"/>
      <c r="AA88" s="346"/>
      <c r="AB88" s="346"/>
      <c r="AC88" s="346"/>
      <c r="AD88" s="346"/>
      <c r="AE88" s="346"/>
      <c r="AF88" s="346"/>
      <c r="AG88" s="346"/>
      <c r="AH88" s="374" t="str">
        <f>IF(OR(ベース!$R$46="D",ベース!$R$46="E",ベース!$R$46="H"),$BD$86,IF(OR(ベース!$R$46="U",ベース!$R$46="C",ベース!$R$46="G"),$BE$86,""))</f>
        <v/>
      </c>
      <c r="AI88" s="231"/>
      <c r="AJ88" s="756"/>
      <c r="AK88" s="629"/>
      <c r="AL88" s="629"/>
      <c r="AM88" s="629"/>
      <c r="AN88" s="629"/>
      <c r="AO88" s="630"/>
      <c r="AP88" s="188" t="s">
        <v>167</v>
      </c>
      <c r="AQ88" s="410"/>
      <c r="AR88" s="410"/>
      <c r="AS88" s="410"/>
      <c r="AT88" s="410"/>
      <c r="AU88" s="410"/>
      <c r="AV88" s="410"/>
      <c r="AW88" s="410"/>
      <c r="AX88" s="410"/>
      <c r="AY88" s="421"/>
      <c r="AZ88" s="421"/>
      <c r="BA88" s="421"/>
      <c r="BB88" s="333" t="s">
        <v>417</v>
      </c>
      <c r="BC88" s="333" t="s">
        <v>421</v>
      </c>
      <c r="BD88" s="333" t="s">
        <v>419</v>
      </c>
      <c r="BE88" s="333" t="s">
        <v>422</v>
      </c>
      <c r="BF88" s="333"/>
      <c r="BG88" s="421"/>
      <c r="BH88" s="421"/>
      <c r="BI88" s="421"/>
      <c r="BJ88" s="421"/>
      <c r="BK88" s="421"/>
      <c r="BL88" s="421"/>
      <c r="BM88" s="421"/>
      <c r="BN88" s="421"/>
      <c r="BO88" s="421"/>
      <c r="BP88" s="421"/>
      <c r="BQ88" s="421"/>
      <c r="BR88" s="421"/>
      <c r="BS88" s="421"/>
      <c r="BT88" s="421"/>
      <c r="BU88" s="421"/>
      <c r="BV88" s="421"/>
      <c r="BW88" s="421"/>
      <c r="BX88" s="421"/>
      <c r="BY88" s="421"/>
      <c r="BZ88" s="421"/>
      <c r="CA88" s="421"/>
      <c r="CB88" s="421"/>
      <c r="CC88" s="421"/>
      <c r="CD88" s="421"/>
      <c r="CE88" s="421"/>
      <c r="CF88" s="421"/>
      <c r="CG88" s="421"/>
      <c r="CH88" s="421"/>
      <c r="CI88" s="421"/>
      <c r="CJ88" s="421"/>
      <c r="CK88" s="421"/>
      <c r="CL88" s="421"/>
      <c r="CM88" s="421"/>
      <c r="CN88" s="421"/>
      <c r="CO88" s="421"/>
      <c r="CP88" s="421"/>
      <c r="CQ88" s="421"/>
      <c r="CR88" s="421"/>
      <c r="CS88" s="421"/>
      <c r="CT88" s="421"/>
      <c r="CU88" s="421"/>
      <c r="CV88" s="421"/>
      <c r="CW88" s="421"/>
      <c r="CX88" s="421"/>
      <c r="CY88" s="421"/>
      <c r="CZ88" s="421"/>
      <c r="DA88" s="421">
        <v>25</v>
      </c>
      <c r="DB88" s="12" t="s">
        <v>961</v>
      </c>
      <c r="DC88" s="237"/>
      <c r="DD88" s="237"/>
      <c r="DE88" s="430" t="str">
        <f t="shared" si="33"/>
        <v/>
      </c>
      <c r="DF88" s="237"/>
      <c r="DG88" s="237"/>
      <c r="DH88" s="237"/>
      <c r="DI88" s="237"/>
      <c r="DJ88" s="237"/>
      <c r="DK88" s="237"/>
      <c r="DL88" s="237"/>
      <c r="DM88" s="237"/>
      <c r="DN88" s="237"/>
      <c r="DO88" s="237"/>
      <c r="DP88" s="237"/>
      <c r="DQ88" s="237"/>
      <c r="DR88" s="237"/>
      <c r="DS88" s="237"/>
      <c r="DT88" s="237"/>
      <c r="DU88" s="237"/>
      <c r="DV88" s="237"/>
      <c r="DW88" s="237"/>
      <c r="DX88" s="237"/>
      <c r="DY88" s="237"/>
      <c r="DZ88" s="237"/>
      <c r="EA88" s="237"/>
      <c r="EB88" s="237"/>
      <c r="EC88" s="237"/>
      <c r="ED88" s="237"/>
      <c r="EE88" s="237"/>
      <c r="EF88" s="237"/>
      <c r="EG88" s="237"/>
      <c r="EH88" s="421"/>
      <c r="EI88" s="421"/>
      <c r="EJ88" s="421"/>
      <c r="EK88" s="421"/>
      <c r="EL88" s="421"/>
      <c r="EM88" s="421"/>
      <c r="EN88" s="421"/>
      <c r="EO88" s="421"/>
      <c r="EP88" s="421"/>
      <c r="EQ88" s="421"/>
      <c r="ER88" s="405"/>
      <c r="ES88" s="405"/>
      <c r="ET88" s="405"/>
      <c r="EU88" s="405"/>
      <c r="EV88" s="405"/>
      <c r="EW88" s="405"/>
      <c r="EX88" s="93"/>
      <c r="EY88" s="93"/>
      <c r="EZ88" s="93"/>
      <c r="FA88" s="93"/>
      <c r="FB88" s="93"/>
      <c r="FC88" s="93"/>
      <c r="FD88" s="93"/>
      <c r="FE88" s="93"/>
      <c r="FF88" s="93"/>
      <c r="FG88" s="93"/>
      <c r="FH88" s="93"/>
      <c r="FI88" s="93"/>
      <c r="FJ88" s="93"/>
      <c r="FK88" s="93"/>
      <c r="FL88" s="93"/>
      <c r="FM88" s="93"/>
      <c r="FN88" s="93"/>
      <c r="FO88" s="93"/>
      <c r="FP88" s="93"/>
      <c r="FQ88" s="93"/>
      <c r="FR88" s="93"/>
      <c r="FS88" s="93"/>
      <c r="FT88" s="93"/>
      <c r="FU88" s="93"/>
      <c r="FV88" s="93"/>
      <c r="FW88" s="93"/>
      <c r="FX88" s="93"/>
      <c r="FY88" s="93"/>
      <c r="FZ88" s="93"/>
    </row>
    <row r="89" spans="2:182" s="106" customFormat="1" ht="15" customHeight="1" x14ac:dyDescent="0.15">
      <c r="B89" s="596"/>
      <c r="C89" s="615" t="s">
        <v>236</v>
      </c>
      <c r="D89" s="526"/>
      <c r="E89" s="526"/>
      <c r="F89" s="526"/>
      <c r="G89" s="526"/>
      <c r="H89" s="526"/>
      <c r="I89" s="541"/>
      <c r="J89" s="196"/>
      <c r="K89" s="217" t="str">
        <f>IF(OR(ベース!$R$46="U",ベース!$R$46="C",ベース!$R$46="G",ベース!$R$46="F"),$BB$88,IF(ベース!$R$46="E",$BB$88,IF(OR(ベース!$R$46="D",ベース!$R$46="H"),$BC$88,"")))</f>
        <v/>
      </c>
      <c r="L89" s="93"/>
      <c r="M89" s="93"/>
      <c r="N89" s="93"/>
      <c r="O89" s="93"/>
      <c r="P89" s="93"/>
      <c r="Q89" s="93"/>
      <c r="R89" s="93"/>
      <c r="S89" s="93"/>
      <c r="T89" s="93"/>
      <c r="U89" s="93"/>
      <c r="V89" s="93"/>
      <c r="W89" s="93"/>
      <c r="X89" s="93"/>
      <c r="Y89" s="93"/>
      <c r="Z89" s="93"/>
      <c r="AA89" s="346"/>
      <c r="AB89" s="346"/>
      <c r="AC89" s="346"/>
      <c r="AD89" s="346"/>
      <c r="AE89" s="346"/>
      <c r="AF89" s="346"/>
      <c r="AG89" s="346"/>
      <c r="AH89" s="374" t="str">
        <f>IF(OR(ベース!$R$46="D",ベース!$R$46="E",ベース!$R$46="H",ベース!$R$46="F"),$BD$88,IF(ベース!$R$46="C",$BD$88,IF(OR(ベース!$R$46="U",ベース!$R$46="G"),$BE$88,"")))</f>
        <v/>
      </c>
      <c r="AI89" s="197"/>
      <c r="AJ89" s="757"/>
      <c r="AK89" s="581"/>
      <c r="AL89" s="581"/>
      <c r="AM89" s="581"/>
      <c r="AN89" s="581"/>
      <c r="AO89" s="627"/>
      <c r="AP89" s="186" t="s">
        <v>167</v>
      </c>
      <c r="AQ89" s="421"/>
      <c r="AR89" s="421"/>
      <c r="AS89" s="421"/>
      <c r="AT89" s="421"/>
      <c r="AU89" s="421"/>
      <c r="AV89" s="421"/>
      <c r="AW89" s="421"/>
      <c r="AX89" s="421"/>
      <c r="AY89" s="421"/>
      <c r="AZ89" s="421"/>
      <c r="BA89" s="421"/>
      <c r="BB89" s="333" t="s">
        <v>417</v>
      </c>
      <c r="BC89" s="333" t="s">
        <v>418</v>
      </c>
      <c r="BD89" s="333" t="s">
        <v>419</v>
      </c>
      <c r="BE89" s="333" t="s">
        <v>420</v>
      </c>
      <c r="BF89" s="333" t="s">
        <v>149</v>
      </c>
      <c r="BG89" s="421"/>
      <c r="BH89" s="421"/>
      <c r="BI89" s="421"/>
      <c r="BJ89" s="421"/>
      <c r="BK89" s="421"/>
      <c r="BL89" s="421"/>
      <c r="BM89" s="421"/>
      <c r="BN89" s="421"/>
      <c r="BO89" s="421"/>
      <c r="BP89" s="421"/>
      <c r="BQ89" s="421"/>
      <c r="BR89" s="421"/>
      <c r="BS89" s="421"/>
      <c r="BT89" s="421"/>
      <c r="BU89" s="421"/>
      <c r="BV89" s="421"/>
      <c r="BW89" s="421"/>
      <c r="BX89" s="421"/>
      <c r="BY89" s="421"/>
      <c r="BZ89" s="421"/>
      <c r="CA89" s="421"/>
      <c r="CB89" s="421"/>
      <c r="CC89" s="421"/>
      <c r="CD89" s="421"/>
      <c r="CE89" s="421"/>
      <c r="CF89" s="421"/>
      <c r="CG89" s="421"/>
      <c r="CH89" s="421"/>
      <c r="CI89" s="421"/>
      <c r="CJ89" s="421"/>
      <c r="CK89" s="421"/>
      <c r="CL89" s="421"/>
      <c r="CM89" s="421"/>
      <c r="CN89" s="421"/>
      <c r="CO89" s="421"/>
      <c r="CP89" s="421"/>
      <c r="CQ89" s="421"/>
      <c r="CR89" s="421"/>
      <c r="CS89" s="421"/>
      <c r="CT89" s="421"/>
      <c r="CU89" s="421"/>
      <c r="CV89" s="421"/>
      <c r="CW89" s="421"/>
      <c r="CX89" s="421"/>
      <c r="CY89" s="421"/>
      <c r="CZ89" s="421"/>
      <c r="DA89" s="421">
        <v>26</v>
      </c>
      <c r="DB89" s="12" t="s">
        <v>962</v>
      </c>
      <c r="DC89" s="237"/>
      <c r="DD89" s="237"/>
      <c r="DE89" s="430" t="str">
        <f t="shared" si="33"/>
        <v/>
      </c>
      <c r="DF89" s="237"/>
      <c r="DG89" s="237"/>
      <c r="DH89" s="237"/>
      <c r="DI89" s="237"/>
      <c r="DJ89" s="237"/>
      <c r="DK89" s="237"/>
      <c r="DL89" s="237"/>
      <c r="DM89" s="237"/>
      <c r="DN89" s="237"/>
      <c r="DO89" s="237"/>
      <c r="DP89" s="237"/>
      <c r="DQ89" s="237"/>
      <c r="DR89" s="237"/>
      <c r="DS89" s="237"/>
      <c r="DT89" s="237"/>
      <c r="DU89" s="237"/>
      <c r="DV89" s="237"/>
      <c r="DW89" s="237"/>
      <c r="DX89" s="237"/>
      <c r="DY89" s="237"/>
      <c r="DZ89" s="237"/>
      <c r="EA89" s="237"/>
      <c r="EB89" s="237"/>
      <c r="EC89" s="237"/>
      <c r="ED89" s="237"/>
      <c r="EE89" s="237"/>
      <c r="EF89" s="237"/>
      <c r="EG89" s="237"/>
      <c r="EH89" s="421"/>
      <c r="EI89" s="421"/>
      <c r="EJ89" s="421"/>
      <c r="EK89" s="421"/>
      <c r="EL89" s="421"/>
      <c r="EM89" s="421"/>
      <c r="EN89" s="421"/>
      <c r="EO89" s="421"/>
      <c r="EP89" s="421"/>
      <c r="EQ89" s="421"/>
      <c r="ER89" s="405"/>
      <c r="ES89" s="405"/>
      <c r="ET89" s="405"/>
      <c r="EU89" s="405"/>
      <c r="EV89" s="405"/>
      <c r="EW89" s="405"/>
      <c r="EX89" s="93"/>
      <c r="EY89" s="93"/>
      <c r="EZ89" s="93"/>
      <c r="FA89" s="93"/>
      <c r="FB89" s="93"/>
      <c r="FC89" s="93"/>
      <c r="FD89" s="93"/>
      <c r="FE89" s="93"/>
      <c r="FF89" s="93"/>
      <c r="FG89" s="93"/>
      <c r="FH89" s="93"/>
      <c r="FI89" s="93"/>
      <c r="FJ89" s="93"/>
      <c r="FK89" s="93"/>
      <c r="FL89" s="93"/>
      <c r="FM89" s="93"/>
      <c r="FN89" s="93"/>
      <c r="FO89" s="93"/>
      <c r="FP89" s="93"/>
      <c r="FQ89" s="93"/>
      <c r="FR89" s="93"/>
      <c r="FS89" s="93"/>
      <c r="FT89" s="93"/>
      <c r="FU89" s="93"/>
      <c r="FV89" s="93"/>
      <c r="FW89" s="93"/>
      <c r="FX89" s="93"/>
      <c r="FY89" s="93"/>
      <c r="FZ89" s="93"/>
    </row>
    <row r="90" spans="2:182" s="106" customFormat="1" ht="15" customHeight="1" x14ac:dyDescent="0.15">
      <c r="B90" s="596"/>
      <c r="C90" s="615" t="s">
        <v>237</v>
      </c>
      <c r="D90" s="526"/>
      <c r="E90" s="526"/>
      <c r="F90" s="526"/>
      <c r="G90" s="526"/>
      <c r="H90" s="526"/>
      <c r="I90" s="541"/>
      <c r="J90" s="196"/>
      <c r="K90" s="217" t="str">
        <f>IF(OR(ベース!$R$46="U",ベース!$R$46="D",ベース!$R$46="B",ベース!$R$46="C",ベース!$R$46="E",ベース!$R$46="F",),$BB$89,IF(ベース!$R$46="G",$BB$89,IF(ベース!$R$46="H",$BC$89,"")))</f>
        <v/>
      </c>
      <c r="L90" s="93"/>
      <c r="M90" s="93"/>
      <c r="N90" s="93"/>
      <c r="O90" s="93"/>
      <c r="P90" s="93"/>
      <c r="Q90" s="93"/>
      <c r="R90" s="93"/>
      <c r="S90" s="93"/>
      <c r="T90" s="93"/>
      <c r="U90" s="93"/>
      <c r="V90" s="93"/>
      <c r="W90" s="93"/>
      <c r="X90" s="93"/>
      <c r="Y90" s="93"/>
      <c r="Z90" s="93"/>
      <c r="AA90" s="346"/>
      <c r="AB90" s="346"/>
      <c r="AC90" s="346"/>
      <c r="AD90" s="346"/>
      <c r="AE90" s="346"/>
      <c r="AF90" s="346"/>
      <c r="AG90" s="346"/>
      <c r="AH90" s="374" t="str">
        <f>IF(OR(ベース!$R$46="U",ベース!$R$46="D",ベース!$R$46="B",ベース!$R$46="C",ベース!$R$46="E",ベース!$R$46="F",),$BD$89,IF(ベース!$R$46="H",$BD$89,IF(ベース!$R$46="G",$BE$89,"")))</f>
        <v/>
      </c>
      <c r="AI90" s="197"/>
      <c r="AJ90" s="757"/>
      <c r="AK90" s="581"/>
      <c r="AL90" s="581"/>
      <c r="AM90" s="581"/>
      <c r="AN90" s="581"/>
      <c r="AO90" s="627"/>
      <c r="AP90" s="186" t="s">
        <v>167</v>
      </c>
      <c r="AQ90" s="421"/>
      <c r="AR90" s="421"/>
      <c r="AS90" s="421"/>
      <c r="AT90" s="421"/>
      <c r="AU90" s="421"/>
      <c r="AV90" s="421"/>
      <c r="AW90" s="421"/>
      <c r="AX90" s="421"/>
      <c r="AY90" s="421"/>
      <c r="AZ90" s="421"/>
      <c r="BA90" s="421"/>
      <c r="BB90" s="333" t="s">
        <v>417</v>
      </c>
      <c r="BC90" s="333" t="s">
        <v>418</v>
      </c>
      <c r="BD90" s="333" t="s">
        <v>419</v>
      </c>
      <c r="BE90" s="333" t="s">
        <v>420</v>
      </c>
      <c r="BF90" s="333" t="s">
        <v>149</v>
      </c>
      <c r="BG90" s="421"/>
      <c r="BH90" s="421"/>
      <c r="BI90" s="421"/>
      <c r="BJ90" s="421"/>
      <c r="BK90" s="421"/>
      <c r="BL90" s="421"/>
      <c r="BM90" s="421"/>
      <c r="BN90" s="421"/>
      <c r="BO90" s="421"/>
      <c r="BP90" s="421"/>
      <c r="BQ90" s="421"/>
      <c r="BR90" s="421"/>
      <c r="BS90" s="421"/>
      <c r="BT90" s="421"/>
      <c r="BU90" s="421"/>
      <c r="BV90" s="421"/>
      <c r="BW90" s="421"/>
      <c r="BX90" s="421"/>
      <c r="BY90" s="421"/>
      <c r="BZ90" s="421"/>
      <c r="CA90" s="421"/>
      <c r="CB90" s="421"/>
      <c r="CC90" s="421"/>
      <c r="CD90" s="421"/>
      <c r="CE90" s="421"/>
      <c r="CF90" s="421"/>
      <c r="CG90" s="421"/>
      <c r="CH90" s="421"/>
      <c r="CI90" s="421"/>
      <c r="CJ90" s="421"/>
      <c r="CK90" s="421"/>
      <c r="CL90" s="421"/>
      <c r="CM90" s="421"/>
      <c r="CN90" s="421"/>
      <c r="CO90" s="421"/>
      <c r="CP90" s="421"/>
      <c r="CQ90" s="421"/>
      <c r="CR90" s="421"/>
      <c r="CS90" s="421"/>
      <c r="CT90" s="421"/>
      <c r="CU90" s="421"/>
      <c r="CV90" s="421"/>
      <c r="CW90" s="421"/>
      <c r="CX90" s="421"/>
      <c r="CY90" s="421"/>
      <c r="CZ90" s="421"/>
      <c r="DA90" s="421">
        <v>27</v>
      </c>
      <c r="DB90" s="12" t="s">
        <v>963</v>
      </c>
      <c r="DC90" s="237"/>
      <c r="DD90" s="237"/>
      <c r="DE90" s="430" t="str">
        <f t="shared" si="33"/>
        <v/>
      </c>
      <c r="DF90" s="237"/>
      <c r="DG90" s="237"/>
      <c r="DH90" s="237"/>
      <c r="DI90" s="237"/>
      <c r="DJ90" s="237"/>
      <c r="DK90" s="237"/>
      <c r="DL90" s="237"/>
      <c r="DM90" s="237"/>
      <c r="DN90" s="237"/>
      <c r="DO90" s="237"/>
      <c r="DP90" s="237"/>
      <c r="DQ90" s="237"/>
      <c r="DR90" s="237"/>
      <c r="DS90" s="237"/>
      <c r="DT90" s="237"/>
      <c r="DU90" s="237"/>
      <c r="DV90" s="237"/>
      <c r="DW90" s="237"/>
      <c r="DX90" s="237"/>
      <c r="DY90" s="237"/>
      <c r="DZ90" s="237"/>
      <c r="EA90" s="237"/>
      <c r="EB90" s="237"/>
      <c r="EC90" s="237"/>
      <c r="ED90" s="237"/>
      <c r="EE90" s="237"/>
      <c r="EF90" s="237"/>
      <c r="EG90" s="237"/>
      <c r="EH90" s="421"/>
      <c r="EI90" s="421"/>
      <c r="EJ90" s="421"/>
      <c r="EK90" s="421"/>
      <c r="EL90" s="421"/>
      <c r="EM90" s="421"/>
      <c r="EN90" s="421"/>
      <c r="EO90" s="421"/>
      <c r="EP90" s="421"/>
      <c r="EQ90" s="421"/>
      <c r="ER90" s="405"/>
      <c r="ES90" s="405"/>
      <c r="ET90" s="405"/>
      <c r="EU90" s="405"/>
      <c r="EV90" s="405"/>
      <c r="EW90" s="405"/>
      <c r="EX90" s="93"/>
      <c r="EY90" s="93"/>
      <c r="EZ90" s="93"/>
      <c r="FA90" s="93"/>
      <c r="FB90" s="93"/>
      <c r="FC90" s="93"/>
      <c r="FD90" s="93"/>
      <c r="FE90" s="93"/>
      <c r="FF90" s="93"/>
      <c r="FG90" s="93"/>
      <c r="FH90" s="93"/>
      <c r="FI90" s="93"/>
      <c r="FJ90" s="93"/>
      <c r="FK90" s="93"/>
      <c r="FL90" s="93"/>
      <c r="FM90" s="93"/>
      <c r="FN90" s="93"/>
      <c r="FO90" s="93"/>
      <c r="FP90" s="93"/>
      <c r="FQ90" s="93"/>
      <c r="FR90" s="93"/>
      <c r="FS90" s="93"/>
      <c r="FT90" s="93"/>
      <c r="FU90" s="93"/>
      <c r="FV90" s="93"/>
      <c r="FW90" s="93"/>
      <c r="FX90" s="93"/>
      <c r="FY90" s="93"/>
      <c r="FZ90" s="93"/>
    </row>
    <row r="91" spans="2:182" s="106" customFormat="1" ht="15" customHeight="1" x14ac:dyDescent="0.15">
      <c r="B91" s="597"/>
      <c r="C91" s="736" t="s">
        <v>238</v>
      </c>
      <c r="D91" s="529"/>
      <c r="E91" s="529"/>
      <c r="F91" s="529"/>
      <c r="G91" s="529"/>
      <c r="H91" s="529"/>
      <c r="I91" s="573"/>
      <c r="J91" s="198"/>
      <c r="K91" s="218" t="str">
        <f>IF(OR(ベース!$R$46="U",ベース!$R$46="D",ベース!$R$46="B",ベース!$R$46="C",ベース!$R$46="E",ベース!$R$46="F",),$BB$89,IF(ベース!$R$46="G",$BB$89,IF(ベース!$R$46="H",$BC$89,"")))</f>
        <v/>
      </c>
      <c r="L91" s="199"/>
      <c r="M91" s="199"/>
      <c r="N91" s="199"/>
      <c r="O91" s="199"/>
      <c r="P91" s="199"/>
      <c r="Q91" s="199"/>
      <c r="R91" s="199"/>
      <c r="S91" s="199"/>
      <c r="T91" s="199"/>
      <c r="U91" s="199"/>
      <c r="V91" s="199"/>
      <c r="W91" s="199"/>
      <c r="X91" s="199"/>
      <c r="Y91" s="199"/>
      <c r="Z91" s="199"/>
      <c r="AA91" s="375"/>
      <c r="AB91" s="375"/>
      <c r="AC91" s="375"/>
      <c r="AD91" s="375"/>
      <c r="AE91" s="375"/>
      <c r="AF91" s="375"/>
      <c r="AG91" s="375"/>
      <c r="AH91" s="374" t="str">
        <f>IF(OR(ベース!$R$46="U",ベース!$R$46="D",ベース!$R$46="B",ベース!$R$46="C",ベース!$R$46="E",ベース!$R$46="F",),$BD$89,IF(ベース!$R$46="H",$BD$89,IF(ベース!$R$46="G",$BE$89,"")))</f>
        <v/>
      </c>
      <c r="AI91" s="200"/>
      <c r="AJ91" s="765"/>
      <c r="AK91" s="562"/>
      <c r="AL91" s="562"/>
      <c r="AM91" s="562"/>
      <c r="AN91" s="562"/>
      <c r="AO91" s="637"/>
      <c r="AP91" s="194" t="s">
        <v>167</v>
      </c>
      <c r="AQ91" s="421"/>
      <c r="AR91" s="421"/>
      <c r="AS91" s="421"/>
      <c r="AT91" s="421"/>
      <c r="AU91" s="421"/>
      <c r="AV91" s="421"/>
      <c r="AW91" s="421"/>
      <c r="AX91" s="421"/>
      <c r="AY91" s="421"/>
      <c r="AZ91" s="421"/>
      <c r="BA91" s="421"/>
      <c r="BB91" s="333"/>
      <c r="BC91" s="333"/>
      <c r="BD91" s="333"/>
      <c r="BE91" s="333"/>
      <c r="BF91" s="333"/>
      <c r="BG91" s="421"/>
      <c r="BH91" s="421"/>
      <c r="BI91" s="421"/>
      <c r="BJ91" s="421"/>
      <c r="BK91" s="421"/>
      <c r="BL91" s="421"/>
      <c r="BM91" s="421"/>
      <c r="BN91" s="421"/>
      <c r="BO91" s="421"/>
      <c r="BP91" s="421"/>
      <c r="BQ91" s="421"/>
      <c r="BR91" s="421"/>
      <c r="BS91" s="421"/>
      <c r="BT91" s="421"/>
      <c r="BU91" s="421"/>
      <c r="BV91" s="421"/>
      <c r="BW91" s="421"/>
      <c r="BX91" s="421"/>
      <c r="BY91" s="421"/>
      <c r="BZ91" s="421"/>
      <c r="CA91" s="421"/>
      <c r="CB91" s="421"/>
      <c r="CC91" s="421"/>
      <c r="CD91" s="421"/>
      <c r="CE91" s="421"/>
      <c r="CF91" s="421"/>
      <c r="CG91" s="421"/>
      <c r="CH91" s="421"/>
      <c r="CI91" s="421"/>
      <c r="CJ91" s="421"/>
      <c r="CK91" s="421"/>
      <c r="CL91" s="421"/>
      <c r="CM91" s="421"/>
      <c r="CN91" s="421"/>
      <c r="CO91" s="421"/>
      <c r="CP91" s="421"/>
      <c r="CQ91" s="421"/>
      <c r="CR91" s="421"/>
      <c r="CS91" s="421"/>
      <c r="CT91" s="421"/>
      <c r="CU91" s="421"/>
      <c r="CV91" s="421"/>
      <c r="CW91" s="421"/>
      <c r="CX91" s="421"/>
      <c r="CY91" s="421"/>
      <c r="CZ91" s="421"/>
      <c r="DA91" s="421">
        <v>28</v>
      </c>
      <c r="DB91" s="12" t="s">
        <v>361</v>
      </c>
      <c r="DC91" s="237"/>
      <c r="DD91" s="237"/>
      <c r="DE91" s="430" t="str">
        <f t="shared" si="33"/>
        <v/>
      </c>
      <c r="DF91" s="237"/>
      <c r="DG91" s="237"/>
      <c r="DH91" s="237"/>
      <c r="DI91" s="237"/>
      <c r="DJ91" s="237"/>
      <c r="DK91" s="237"/>
      <c r="DL91" s="237"/>
      <c r="DM91" s="237"/>
      <c r="DN91" s="237"/>
      <c r="DO91" s="237"/>
      <c r="DP91" s="237"/>
      <c r="DQ91" s="237"/>
      <c r="DR91" s="237"/>
      <c r="DS91" s="237"/>
      <c r="DT91" s="237"/>
      <c r="DU91" s="237"/>
      <c r="DV91" s="237"/>
      <c r="DW91" s="237"/>
      <c r="DX91" s="237"/>
      <c r="DY91" s="237"/>
      <c r="DZ91" s="237"/>
      <c r="EA91" s="237"/>
      <c r="EB91" s="237"/>
      <c r="EC91" s="237"/>
      <c r="ED91" s="237"/>
      <c r="EE91" s="237"/>
      <c r="EF91" s="237"/>
      <c r="EG91" s="237"/>
      <c r="EH91" s="421"/>
      <c r="EI91" s="421"/>
      <c r="EJ91" s="421"/>
      <c r="EK91" s="421"/>
      <c r="EL91" s="421"/>
      <c r="EM91" s="421"/>
      <c r="EN91" s="421"/>
      <c r="EO91" s="421"/>
      <c r="EP91" s="421"/>
      <c r="EQ91" s="421"/>
      <c r="ER91" s="405"/>
      <c r="ES91" s="405"/>
      <c r="ET91" s="405"/>
      <c r="EU91" s="405"/>
      <c r="EV91" s="405"/>
      <c r="EW91" s="405"/>
      <c r="EX91" s="93"/>
      <c r="EY91" s="93"/>
      <c r="EZ91" s="93"/>
      <c r="FA91" s="93"/>
      <c r="FB91" s="93"/>
      <c r="FC91" s="93"/>
      <c r="FD91" s="93"/>
      <c r="FE91" s="93"/>
      <c r="FF91" s="93"/>
      <c r="FG91" s="93"/>
      <c r="FH91" s="93"/>
      <c r="FI91" s="93"/>
      <c r="FJ91" s="93"/>
      <c r="FK91" s="93"/>
      <c r="FL91" s="93"/>
      <c r="FM91" s="93"/>
      <c r="FN91" s="93"/>
      <c r="FO91" s="93"/>
      <c r="FP91" s="93"/>
      <c r="FQ91" s="93"/>
      <c r="FR91" s="93"/>
      <c r="FS91" s="93"/>
      <c r="FT91" s="93"/>
      <c r="FU91" s="93"/>
      <c r="FV91" s="93"/>
      <c r="FW91" s="93"/>
      <c r="FX91" s="93"/>
      <c r="FY91" s="93"/>
      <c r="FZ91" s="93"/>
    </row>
    <row r="92" spans="2:182" s="106" customFormat="1" ht="12" customHeight="1" x14ac:dyDescent="0.15">
      <c r="B92" s="390"/>
      <c r="C92" s="295"/>
      <c r="D92" s="295"/>
      <c r="E92" s="295"/>
      <c r="F92" s="295"/>
      <c r="G92" s="295"/>
      <c r="H92" s="295"/>
      <c r="I92" s="296"/>
      <c r="J92" s="762" t="s">
        <v>780</v>
      </c>
      <c r="K92" s="132" t="str">
        <f t="shared" ref="K92:Z92" si="41">IF(K9="","",K9)</f>
        <v/>
      </c>
      <c r="L92" s="132" t="str">
        <f t="shared" si="41"/>
        <v/>
      </c>
      <c r="M92" s="132" t="str">
        <f t="shared" si="41"/>
        <v/>
      </c>
      <c r="N92" s="132" t="str">
        <f t="shared" si="41"/>
        <v/>
      </c>
      <c r="O92" s="132" t="str">
        <f t="shared" si="41"/>
        <v/>
      </c>
      <c r="P92" s="132" t="str">
        <f t="shared" si="41"/>
        <v/>
      </c>
      <c r="Q92" s="132" t="str">
        <f t="shared" si="41"/>
        <v/>
      </c>
      <c r="R92" s="132" t="str">
        <f t="shared" si="41"/>
        <v/>
      </c>
      <c r="S92" s="132" t="str">
        <f t="shared" si="41"/>
        <v/>
      </c>
      <c r="T92" s="132" t="str">
        <f t="shared" si="41"/>
        <v/>
      </c>
      <c r="U92" s="132" t="str">
        <f t="shared" si="41"/>
        <v/>
      </c>
      <c r="V92" s="132" t="str">
        <f t="shared" si="41"/>
        <v/>
      </c>
      <c r="W92" s="132" t="str">
        <f t="shared" si="41"/>
        <v/>
      </c>
      <c r="X92" s="132" t="str">
        <f t="shared" si="41"/>
        <v/>
      </c>
      <c r="Y92" s="132" t="str">
        <f t="shared" si="41"/>
        <v/>
      </c>
      <c r="Z92" s="132" t="str">
        <f t="shared" si="41"/>
        <v/>
      </c>
      <c r="AA92" s="376"/>
      <c r="AB92" s="376"/>
      <c r="AC92" s="376"/>
      <c r="AD92" s="376"/>
      <c r="AE92" s="376"/>
      <c r="AF92" s="376"/>
      <c r="AG92" s="376"/>
      <c r="AH92" s="376"/>
      <c r="AI92" s="762" t="s">
        <v>781</v>
      </c>
      <c r="AJ92" s="764"/>
      <c r="AK92" s="629"/>
      <c r="AL92" s="629"/>
      <c r="AM92" s="629"/>
      <c r="AN92" s="629"/>
      <c r="AO92" s="630"/>
      <c r="AP92" s="723"/>
      <c r="AQ92" s="421"/>
      <c r="AR92" s="421"/>
      <c r="AS92" s="421"/>
      <c r="AT92" s="421"/>
      <c r="AU92" s="421"/>
      <c r="AV92" s="421"/>
      <c r="AW92" s="421"/>
      <c r="AX92" s="421"/>
      <c r="AY92" s="421"/>
      <c r="AZ92" s="421"/>
      <c r="BA92" s="421"/>
      <c r="BB92" s="333" t="s">
        <v>482</v>
      </c>
      <c r="BC92" s="333" t="s">
        <v>483</v>
      </c>
      <c r="BD92" s="333"/>
      <c r="BE92" s="333"/>
      <c r="BF92" s="333"/>
      <c r="BG92" s="421"/>
      <c r="BH92" s="421"/>
      <c r="BI92" s="421"/>
      <c r="BJ92" s="421"/>
      <c r="BK92" s="421"/>
      <c r="BL92" s="421"/>
      <c r="BM92" s="421"/>
      <c r="BN92" s="421"/>
      <c r="BO92" s="421"/>
      <c r="BP92" s="421"/>
      <c r="BQ92" s="421"/>
      <c r="BR92" s="421"/>
      <c r="BS92" s="421"/>
      <c r="BT92" s="421"/>
      <c r="BU92" s="421"/>
      <c r="BV92" s="421"/>
      <c r="BW92" s="421"/>
      <c r="BX92" s="421"/>
      <c r="BY92" s="421"/>
      <c r="BZ92" s="421"/>
      <c r="CA92" s="421"/>
      <c r="CB92" s="421"/>
      <c r="CC92" s="421"/>
      <c r="CD92" s="421"/>
      <c r="CE92" s="421"/>
      <c r="CF92" s="421"/>
      <c r="CG92" s="421"/>
      <c r="CH92" s="421"/>
      <c r="CI92" s="421"/>
      <c r="CJ92" s="421"/>
      <c r="CK92" s="421"/>
      <c r="CL92" s="421"/>
      <c r="CM92" s="421"/>
      <c r="CN92" s="421"/>
      <c r="CO92" s="421"/>
      <c r="CP92" s="421"/>
      <c r="CQ92" s="421"/>
      <c r="CR92" s="421"/>
      <c r="CS92" s="421"/>
      <c r="CT92" s="421"/>
      <c r="CU92" s="421"/>
      <c r="CV92" s="421"/>
      <c r="CW92" s="421"/>
      <c r="CX92" s="421"/>
      <c r="CY92" s="421"/>
      <c r="CZ92" s="421"/>
      <c r="DA92" s="421">
        <v>29</v>
      </c>
      <c r="DB92" s="12" t="s">
        <v>362</v>
      </c>
      <c r="DC92" s="237"/>
      <c r="DD92" s="237"/>
      <c r="DE92" s="430" t="str">
        <f t="shared" si="33"/>
        <v/>
      </c>
      <c r="DF92" s="237"/>
      <c r="DG92" s="237"/>
      <c r="DH92" s="237"/>
      <c r="DI92" s="237"/>
      <c r="DJ92" s="237"/>
      <c r="DK92" s="237"/>
      <c r="DL92" s="237"/>
      <c r="DM92" s="237"/>
      <c r="DN92" s="237"/>
      <c r="DO92" s="237"/>
      <c r="DP92" s="237"/>
      <c r="DQ92" s="237"/>
      <c r="DR92" s="237"/>
      <c r="DS92" s="237"/>
      <c r="DT92" s="237"/>
      <c r="DU92" s="237"/>
      <c r="DV92" s="237"/>
      <c r="DW92" s="237"/>
      <c r="DX92" s="237"/>
      <c r="DY92" s="237"/>
      <c r="DZ92" s="237"/>
      <c r="EA92" s="237"/>
      <c r="EB92" s="237"/>
      <c r="EC92" s="237"/>
      <c r="ED92" s="237"/>
      <c r="EE92" s="237"/>
      <c r="EF92" s="237"/>
      <c r="EG92" s="237"/>
      <c r="EH92" s="421"/>
      <c r="EI92" s="421"/>
      <c r="EJ92" s="421"/>
      <c r="EK92" s="421"/>
      <c r="EL92" s="421"/>
      <c r="EM92" s="421"/>
      <c r="EN92" s="421"/>
      <c r="EO92" s="421"/>
      <c r="EP92" s="421"/>
      <c r="EQ92" s="421"/>
      <c r="ER92" s="405"/>
      <c r="ES92" s="405"/>
      <c r="ET92" s="405"/>
      <c r="EU92" s="405"/>
      <c r="EV92" s="405"/>
      <c r="EW92" s="405"/>
      <c r="EX92" s="93"/>
      <c r="EY92" s="93"/>
      <c r="EZ92" s="93"/>
      <c r="FA92" s="93"/>
      <c r="FB92" s="93"/>
      <c r="FC92" s="93"/>
      <c r="FD92" s="93"/>
      <c r="FE92" s="93"/>
      <c r="FF92" s="93"/>
      <c r="FG92" s="93"/>
      <c r="FH92" s="93"/>
      <c r="FI92" s="93"/>
      <c r="FJ92" s="93"/>
      <c r="FK92" s="93"/>
      <c r="FL92" s="93"/>
      <c r="FM92" s="93"/>
      <c r="FN92" s="93"/>
      <c r="FO92" s="93"/>
      <c r="FP92" s="93"/>
      <c r="FQ92" s="93"/>
      <c r="FR92" s="93"/>
      <c r="FS92" s="93"/>
      <c r="FT92" s="93"/>
      <c r="FU92" s="93"/>
      <c r="FV92" s="93"/>
      <c r="FW92" s="93"/>
      <c r="FX92" s="93"/>
      <c r="FY92" s="93"/>
      <c r="FZ92" s="93"/>
    </row>
    <row r="93" spans="2:182" s="106" customFormat="1" ht="12" customHeight="1" x14ac:dyDescent="0.15">
      <c r="B93" s="391"/>
      <c r="C93" s="10"/>
      <c r="D93" s="10"/>
      <c r="E93" s="10"/>
      <c r="F93" s="10"/>
      <c r="G93" s="10"/>
      <c r="H93" s="10"/>
      <c r="I93" s="11"/>
      <c r="J93" s="763"/>
      <c r="K93" s="173">
        <v>1</v>
      </c>
      <c r="L93" s="174">
        <v>2</v>
      </c>
      <c r="M93" s="174">
        <v>3</v>
      </c>
      <c r="N93" s="174">
        <v>4</v>
      </c>
      <c r="O93" s="174">
        <v>5</v>
      </c>
      <c r="P93" s="174">
        <v>6</v>
      </c>
      <c r="Q93" s="174">
        <v>7</v>
      </c>
      <c r="R93" s="174">
        <v>8</v>
      </c>
      <c r="S93" s="174">
        <v>9</v>
      </c>
      <c r="T93" s="174">
        <v>10</v>
      </c>
      <c r="U93" s="174">
        <v>11</v>
      </c>
      <c r="V93" s="174">
        <v>12</v>
      </c>
      <c r="W93" s="174">
        <v>13</v>
      </c>
      <c r="X93" s="174">
        <v>14</v>
      </c>
      <c r="Y93" s="174">
        <v>15</v>
      </c>
      <c r="Z93" s="174">
        <v>16</v>
      </c>
      <c r="AA93" s="341"/>
      <c r="AB93" s="341"/>
      <c r="AC93" s="341"/>
      <c r="AD93" s="341"/>
      <c r="AE93" s="341"/>
      <c r="AF93" s="341"/>
      <c r="AG93" s="341"/>
      <c r="AH93" s="341"/>
      <c r="AI93" s="763"/>
      <c r="AJ93" s="650"/>
      <c r="AK93" s="562"/>
      <c r="AL93" s="562"/>
      <c r="AM93" s="562"/>
      <c r="AN93" s="562"/>
      <c r="AO93" s="637"/>
      <c r="AP93" s="635"/>
      <c r="AQ93" s="421"/>
      <c r="AR93" s="421"/>
      <c r="AS93" s="421"/>
      <c r="AT93" s="421"/>
      <c r="AU93" s="421"/>
      <c r="AV93" s="421"/>
      <c r="AW93" s="421"/>
      <c r="AX93" s="421"/>
      <c r="AY93" s="421"/>
      <c r="AZ93" s="421"/>
      <c r="BA93" s="421"/>
      <c r="BB93" s="333"/>
      <c r="BC93" s="333"/>
      <c r="BD93" s="333"/>
      <c r="BE93" s="333"/>
      <c r="BF93" s="333"/>
      <c r="BG93" s="421"/>
      <c r="BH93" s="421"/>
      <c r="BI93" s="421"/>
      <c r="BJ93" s="421"/>
      <c r="BK93" s="421"/>
      <c r="BL93" s="421"/>
      <c r="BM93" s="421"/>
      <c r="BN93" s="421"/>
      <c r="BO93" s="421"/>
      <c r="BP93" s="421"/>
      <c r="BQ93" s="421"/>
      <c r="BR93" s="421"/>
      <c r="BS93" s="421"/>
      <c r="BT93" s="421"/>
      <c r="BU93" s="421"/>
      <c r="BV93" s="421"/>
      <c r="BW93" s="421"/>
      <c r="BX93" s="421"/>
      <c r="BY93" s="421"/>
      <c r="BZ93" s="421"/>
      <c r="CA93" s="421"/>
      <c r="CB93" s="421"/>
      <c r="CC93" s="421"/>
      <c r="CD93" s="421"/>
      <c r="CE93" s="421"/>
      <c r="CF93" s="421"/>
      <c r="CG93" s="421"/>
      <c r="CH93" s="421"/>
      <c r="CI93" s="421"/>
      <c r="CJ93" s="421"/>
      <c r="CK93" s="421"/>
      <c r="CL93" s="421"/>
      <c r="CM93" s="421"/>
      <c r="CN93" s="421"/>
      <c r="CO93" s="421"/>
      <c r="CP93" s="421"/>
      <c r="CQ93" s="421"/>
      <c r="CR93" s="421"/>
      <c r="CS93" s="421"/>
      <c r="CT93" s="421"/>
      <c r="CU93" s="421"/>
      <c r="CV93" s="421"/>
      <c r="CW93" s="421"/>
      <c r="CX93" s="421"/>
      <c r="CY93" s="421"/>
      <c r="CZ93" s="421"/>
      <c r="DA93" s="421">
        <v>30</v>
      </c>
      <c r="DB93" s="12" t="s">
        <v>964</v>
      </c>
      <c r="DC93" s="237"/>
      <c r="DD93" s="237"/>
      <c r="DE93" s="430" t="str">
        <f t="shared" si="33"/>
        <v/>
      </c>
      <c r="DF93" s="237"/>
      <c r="DG93" s="237"/>
      <c r="DH93" s="237"/>
      <c r="DI93" s="237"/>
      <c r="DJ93" s="237"/>
      <c r="DK93" s="237"/>
      <c r="DL93" s="237"/>
      <c r="DM93" s="237"/>
      <c r="DN93" s="237"/>
      <c r="DO93" s="237"/>
      <c r="DP93" s="237"/>
      <c r="DQ93" s="237"/>
      <c r="DR93" s="237"/>
      <c r="DS93" s="237"/>
      <c r="DT93" s="237"/>
      <c r="DU93" s="237"/>
      <c r="DV93" s="237"/>
      <c r="DW93" s="237"/>
      <c r="DX93" s="237"/>
      <c r="DY93" s="237"/>
      <c r="DZ93" s="237"/>
      <c r="EA93" s="237"/>
      <c r="EB93" s="237"/>
      <c r="EC93" s="237"/>
      <c r="ED93" s="237"/>
      <c r="EE93" s="237"/>
      <c r="EF93" s="237"/>
      <c r="EG93" s="237"/>
      <c r="EH93" s="421"/>
      <c r="EI93" s="421"/>
      <c r="EJ93" s="421"/>
      <c r="EK93" s="421"/>
      <c r="EL93" s="421"/>
      <c r="EM93" s="421"/>
      <c r="EN93" s="421"/>
      <c r="EO93" s="421"/>
      <c r="EP93" s="421"/>
      <c r="EQ93" s="421"/>
      <c r="ER93" s="405"/>
      <c r="ES93" s="405"/>
      <c r="ET93" s="405"/>
      <c r="EU93" s="405"/>
      <c r="EV93" s="405"/>
      <c r="EW93" s="405"/>
      <c r="EX93" s="93"/>
      <c r="EY93" s="93"/>
      <c r="EZ93" s="93"/>
      <c r="FA93" s="93"/>
      <c r="FB93" s="93"/>
      <c r="FC93" s="93"/>
      <c r="FD93" s="93"/>
      <c r="FE93" s="93"/>
      <c r="FF93" s="93"/>
      <c r="FG93" s="93"/>
      <c r="FH93" s="93"/>
      <c r="FI93" s="93"/>
      <c r="FJ93" s="93"/>
      <c r="FK93" s="93"/>
      <c r="FL93" s="93"/>
      <c r="FM93" s="93"/>
      <c r="FN93" s="93"/>
      <c r="FO93" s="93"/>
      <c r="FP93" s="93"/>
      <c r="FQ93" s="93"/>
      <c r="FR93" s="93"/>
      <c r="FS93" s="93"/>
      <c r="FT93" s="93"/>
      <c r="FU93" s="93"/>
      <c r="FV93" s="93"/>
      <c r="FW93" s="93"/>
      <c r="FX93" s="93"/>
      <c r="FY93" s="93"/>
      <c r="FZ93" s="93"/>
    </row>
    <row r="94" spans="2:182" s="106" customFormat="1" hidden="1" x14ac:dyDescent="0.15">
      <c r="Z94" s="276"/>
      <c r="AQ94" s="421"/>
      <c r="AR94" s="421"/>
      <c r="AS94" s="421"/>
      <c r="AT94" s="421"/>
      <c r="AU94" s="421"/>
      <c r="AV94" s="421"/>
      <c r="AW94" s="421"/>
      <c r="AX94" s="421"/>
      <c r="AY94" s="421"/>
      <c r="AZ94" s="421"/>
      <c r="BA94" s="421"/>
      <c r="BB94" s="333" t="s">
        <v>431</v>
      </c>
      <c r="BC94" s="333" t="s">
        <v>432</v>
      </c>
      <c r="BD94" s="333"/>
      <c r="BE94" s="333"/>
      <c r="BF94" s="333"/>
      <c r="BG94" s="421"/>
      <c r="BH94" s="421"/>
      <c r="BI94" s="421"/>
      <c r="BJ94" s="421"/>
      <c r="BK94" s="421"/>
      <c r="BL94" s="421"/>
      <c r="BM94" s="421"/>
      <c r="BN94" s="421"/>
      <c r="BO94" s="421"/>
      <c r="BP94" s="421"/>
      <c r="BQ94" s="421"/>
      <c r="BR94" s="421"/>
      <c r="BS94" s="421"/>
      <c r="BT94" s="421"/>
      <c r="BU94" s="421"/>
      <c r="BV94" s="421"/>
      <c r="BW94" s="421"/>
      <c r="BX94" s="421"/>
      <c r="BY94" s="421"/>
      <c r="BZ94" s="421"/>
      <c r="CA94" s="421"/>
      <c r="CB94" s="421"/>
      <c r="CC94" s="421"/>
      <c r="CD94" s="421"/>
      <c r="CE94" s="421"/>
      <c r="CF94" s="421"/>
      <c r="CG94" s="421"/>
      <c r="CH94" s="421"/>
      <c r="CI94" s="421"/>
      <c r="CJ94" s="421"/>
      <c r="CK94" s="421"/>
      <c r="CL94" s="421"/>
      <c r="CM94" s="421"/>
      <c r="CN94" s="421"/>
      <c r="CO94" s="421"/>
      <c r="CP94" s="421"/>
      <c r="CQ94" s="421"/>
      <c r="CR94" s="421"/>
      <c r="CS94" s="421"/>
      <c r="CT94" s="421"/>
      <c r="CU94" s="421"/>
      <c r="CV94" s="421"/>
      <c r="CW94" s="421"/>
      <c r="CX94" s="421"/>
      <c r="CY94" s="421"/>
      <c r="CZ94" s="421"/>
      <c r="DA94" s="421">
        <v>31</v>
      </c>
      <c r="DB94" s="12" t="s">
        <v>363</v>
      </c>
      <c r="DC94" s="237"/>
      <c r="DD94" s="237"/>
      <c r="DE94" s="430" t="str">
        <f t="shared" si="33"/>
        <v/>
      </c>
      <c r="DF94" s="237"/>
      <c r="DG94" s="237"/>
      <c r="DH94" s="237"/>
      <c r="DI94" s="237"/>
      <c r="DJ94" s="237"/>
      <c r="DK94" s="237"/>
      <c r="DL94" s="237"/>
      <c r="DM94" s="237"/>
      <c r="DN94" s="237"/>
      <c r="DO94" s="237"/>
      <c r="DP94" s="237"/>
      <c r="DQ94" s="237"/>
      <c r="DR94" s="237"/>
      <c r="DS94" s="237"/>
      <c r="DT94" s="237"/>
      <c r="DU94" s="237"/>
      <c r="DV94" s="237"/>
      <c r="DW94" s="237"/>
      <c r="DX94" s="237"/>
      <c r="DY94" s="237"/>
      <c r="DZ94" s="237"/>
      <c r="EA94" s="237"/>
      <c r="EB94" s="237"/>
      <c r="EC94" s="237"/>
      <c r="ED94" s="237"/>
      <c r="EE94" s="237"/>
      <c r="EF94" s="237"/>
      <c r="EG94" s="237"/>
      <c r="EH94" s="421"/>
      <c r="EI94" s="421"/>
      <c r="EJ94" s="421"/>
      <c r="EK94" s="421"/>
      <c r="EL94" s="421"/>
      <c r="EM94" s="421"/>
      <c r="EN94" s="421"/>
      <c r="EO94" s="421"/>
      <c r="EP94" s="421"/>
      <c r="EQ94" s="421"/>
      <c r="ER94" s="405"/>
      <c r="ES94" s="405"/>
      <c r="ET94" s="405"/>
      <c r="EU94" s="405"/>
      <c r="EV94" s="405"/>
      <c r="EW94" s="405"/>
      <c r="EX94" s="93"/>
      <c r="EY94" s="93"/>
      <c r="EZ94" s="93"/>
      <c r="FA94" s="93"/>
      <c r="FB94" s="93"/>
      <c r="FC94" s="93"/>
      <c r="FD94" s="93"/>
      <c r="FE94" s="93"/>
      <c r="FF94" s="93"/>
      <c r="FG94" s="93"/>
      <c r="FH94" s="93"/>
      <c r="FI94" s="93"/>
      <c r="FJ94" s="93"/>
      <c r="FK94" s="93"/>
      <c r="FL94" s="93"/>
      <c r="FM94" s="93"/>
      <c r="FN94" s="93"/>
      <c r="FO94" s="93"/>
      <c r="FP94" s="93"/>
      <c r="FQ94" s="93"/>
      <c r="FR94" s="93"/>
      <c r="FS94" s="93"/>
      <c r="FT94" s="93"/>
      <c r="FU94" s="93"/>
      <c r="FV94" s="93"/>
      <c r="FW94" s="93"/>
      <c r="FX94" s="93"/>
      <c r="FY94" s="93"/>
      <c r="FZ94" s="93"/>
    </row>
    <row r="95" spans="2:182" s="106" customFormat="1" hidden="1" x14ac:dyDescent="0.15">
      <c r="C95" s="276"/>
      <c r="K95" s="106" t="str">
        <f t="shared" ref="K95:AH95" si="42">LEFT(K81,1)</f>
        <v/>
      </c>
      <c r="L95" s="106" t="str">
        <f t="shared" si="42"/>
        <v/>
      </c>
      <c r="M95" s="106" t="str">
        <f t="shared" si="42"/>
        <v/>
      </c>
      <c r="N95" s="106" t="str">
        <f t="shared" si="42"/>
        <v/>
      </c>
      <c r="O95" s="106" t="str">
        <f t="shared" si="42"/>
        <v/>
      </c>
      <c r="P95" s="106" t="str">
        <f t="shared" si="42"/>
        <v/>
      </c>
      <c r="Q95" s="106" t="str">
        <f t="shared" si="42"/>
        <v/>
      </c>
      <c r="R95" s="106" t="str">
        <f t="shared" si="42"/>
        <v/>
      </c>
      <c r="S95" s="106" t="str">
        <f t="shared" si="42"/>
        <v/>
      </c>
      <c r="T95" s="106" t="str">
        <f t="shared" si="42"/>
        <v/>
      </c>
      <c r="U95" s="106" t="str">
        <f t="shared" si="42"/>
        <v/>
      </c>
      <c r="V95" s="106" t="str">
        <f t="shared" si="42"/>
        <v/>
      </c>
      <c r="W95" s="106" t="str">
        <f t="shared" si="42"/>
        <v/>
      </c>
      <c r="X95" s="106" t="str">
        <f t="shared" si="42"/>
        <v/>
      </c>
      <c r="Y95" s="106" t="str">
        <f t="shared" si="42"/>
        <v/>
      </c>
      <c r="Z95" s="106" t="str">
        <f t="shared" si="42"/>
        <v/>
      </c>
      <c r="AA95" s="106" t="str">
        <f t="shared" si="42"/>
        <v/>
      </c>
      <c r="AB95" s="106" t="str">
        <f t="shared" si="42"/>
        <v/>
      </c>
      <c r="AC95" s="106" t="str">
        <f t="shared" si="42"/>
        <v/>
      </c>
      <c r="AD95" s="106" t="str">
        <f t="shared" si="42"/>
        <v/>
      </c>
      <c r="AE95" s="106" t="str">
        <f t="shared" si="42"/>
        <v/>
      </c>
      <c r="AF95" s="106" t="str">
        <f t="shared" si="42"/>
        <v/>
      </c>
      <c r="AG95" s="106" t="str">
        <f t="shared" si="42"/>
        <v/>
      </c>
      <c r="AH95" s="106" t="str">
        <f t="shared" si="42"/>
        <v/>
      </c>
      <c r="AI95" s="98"/>
      <c r="AJ95" s="98">
        <f>COUNTIF(K95:AH95,"C")</f>
        <v>0</v>
      </c>
      <c r="AK95" s="98">
        <f>COUNTIF(K95:AH95,"L")</f>
        <v>0</v>
      </c>
      <c r="AL95" s="98">
        <f>COUNTIF(K95:AH95,"B")</f>
        <v>0</v>
      </c>
      <c r="AM95" s="98">
        <f>COUNTIF(K95:AH95,"N")</f>
        <v>0</v>
      </c>
      <c r="AN95" s="98"/>
      <c r="AO95" s="98"/>
      <c r="AP95" s="106">
        <f>24-COUNTIF(K95:AH95,"")</f>
        <v>0</v>
      </c>
      <c r="AQ95" s="421"/>
      <c r="AR95" s="421"/>
      <c r="AS95" s="421"/>
      <c r="AT95" s="421"/>
      <c r="AU95" s="421"/>
      <c r="AV95" s="421"/>
      <c r="AW95" s="421"/>
      <c r="AX95" s="421"/>
      <c r="AY95" s="421"/>
      <c r="AZ95" s="421"/>
      <c r="BA95" s="421"/>
      <c r="BB95" s="333" t="s">
        <v>423</v>
      </c>
      <c r="BC95" s="333" t="s">
        <v>424</v>
      </c>
      <c r="BD95" s="333" t="s">
        <v>425</v>
      </c>
      <c r="BE95" s="333"/>
      <c r="BF95" s="333"/>
      <c r="BG95" s="421"/>
      <c r="BH95" s="421"/>
      <c r="BI95" s="421"/>
      <c r="BJ95" s="421"/>
      <c r="BK95" s="421"/>
      <c r="BL95" s="421"/>
      <c r="BM95" s="421"/>
      <c r="BN95" s="421"/>
      <c r="BO95" s="421"/>
      <c r="BP95" s="421"/>
      <c r="BQ95" s="421"/>
      <c r="BR95" s="421"/>
      <c r="BS95" s="421"/>
      <c r="BT95" s="421"/>
      <c r="BU95" s="421"/>
      <c r="BV95" s="421"/>
      <c r="BW95" s="421"/>
      <c r="BX95" s="421"/>
      <c r="BY95" s="421"/>
      <c r="BZ95" s="421"/>
      <c r="CA95" s="421"/>
      <c r="CB95" s="421"/>
      <c r="CC95" s="421"/>
      <c r="CD95" s="421"/>
      <c r="CE95" s="421"/>
      <c r="CF95" s="421"/>
      <c r="CG95" s="421"/>
      <c r="CH95" s="421"/>
      <c r="CI95" s="421"/>
      <c r="CJ95" s="421"/>
      <c r="CK95" s="421"/>
      <c r="CL95" s="421"/>
      <c r="CM95" s="421"/>
      <c r="CN95" s="421"/>
      <c r="CO95" s="421"/>
      <c r="CP95" s="421"/>
      <c r="CQ95" s="421"/>
      <c r="CR95" s="421"/>
      <c r="CS95" s="421"/>
      <c r="CT95" s="421"/>
      <c r="CU95" s="421"/>
      <c r="CV95" s="421"/>
      <c r="CW95" s="421"/>
      <c r="CX95" s="421"/>
      <c r="CY95" s="421"/>
      <c r="CZ95" s="421"/>
      <c r="DA95" s="421">
        <v>32</v>
      </c>
      <c r="DB95" s="12" t="s">
        <v>364</v>
      </c>
      <c r="DC95" s="237"/>
      <c r="DD95" s="237"/>
      <c r="DE95" s="430" t="str">
        <f t="shared" si="33"/>
        <v/>
      </c>
      <c r="DF95" s="237"/>
      <c r="DG95" s="237"/>
      <c r="DH95" s="237"/>
      <c r="DI95" s="237"/>
      <c r="DJ95" s="237"/>
      <c r="DK95" s="237"/>
      <c r="DL95" s="237"/>
      <c r="DM95" s="237"/>
      <c r="DN95" s="237"/>
      <c r="DO95" s="237"/>
      <c r="DP95" s="237"/>
      <c r="DQ95" s="237"/>
      <c r="DR95" s="237"/>
      <c r="DS95" s="237"/>
      <c r="DT95" s="237"/>
      <c r="DU95" s="237"/>
      <c r="DV95" s="237"/>
      <c r="DW95" s="237"/>
      <c r="DX95" s="237"/>
      <c r="DY95" s="237"/>
      <c r="DZ95" s="237"/>
      <c r="EA95" s="237"/>
      <c r="EB95" s="237"/>
      <c r="EC95" s="237"/>
      <c r="ED95" s="237"/>
      <c r="EE95" s="237"/>
      <c r="EF95" s="237"/>
      <c r="EG95" s="237"/>
      <c r="EH95" s="421"/>
      <c r="EI95" s="421"/>
      <c r="EJ95" s="421"/>
      <c r="EK95" s="421"/>
      <c r="EL95" s="421"/>
      <c r="EM95" s="421"/>
      <c r="EN95" s="421"/>
      <c r="EO95" s="421"/>
      <c r="EP95" s="421"/>
      <c r="EQ95" s="421"/>
      <c r="ER95" s="405"/>
      <c r="ES95" s="405"/>
      <c r="ET95" s="405"/>
      <c r="EU95" s="405"/>
      <c r="EV95" s="405"/>
      <c r="EW95" s="405"/>
      <c r="EX95" s="93"/>
      <c r="EY95" s="93"/>
      <c r="EZ95" s="93"/>
      <c r="FA95" s="93"/>
      <c r="FB95" s="93"/>
      <c r="FC95" s="93"/>
      <c r="FD95" s="93"/>
      <c r="FE95" s="93"/>
      <c r="FF95" s="93"/>
      <c r="FG95" s="93"/>
      <c r="FH95" s="93"/>
      <c r="FI95" s="93"/>
      <c r="FJ95" s="93"/>
      <c r="FK95" s="93"/>
      <c r="FL95" s="93"/>
      <c r="FM95" s="93"/>
      <c r="FN95" s="93"/>
      <c r="FO95" s="93"/>
      <c r="FP95" s="93"/>
      <c r="FQ95" s="93"/>
      <c r="FR95" s="93"/>
      <c r="FS95" s="93"/>
      <c r="FT95" s="93"/>
      <c r="FU95" s="93"/>
      <c r="FV95" s="93"/>
      <c r="FW95" s="93"/>
      <c r="FX95" s="93"/>
      <c r="FY95" s="93"/>
      <c r="FZ95" s="93"/>
    </row>
    <row r="96" spans="2:182" s="106" customFormat="1" hidden="1" x14ac:dyDescent="0.15">
      <c r="C96" s="277"/>
      <c r="D96" s="278"/>
      <c r="E96" s="278"/>
      <c r="F96" s="278"/>
      <c r="G96" s="278"/>
      <c r="H96" s="278"/>
      <c r="I96" s="277"/>
      <c r="K96" s="106" t="str">
        <f t="shared" ref="K96:AH96" si="43">IF(MID(K81,2,1)&lt;&gt;"N","",MID(K81,2,1))</f>
        <v/>
      </c>
      <c r="L96" s="106" t="str">
        <f t="shared" si="43"/>
        <v/>
      </c>
      <c r="M96" s="106" t="str">
        <f t="shared" si="43"/>
        <v/>
      </c>
      <c r="N96" s="106" t="str">
        <f t="shared" si="43"/>
        <v/>
      </c>
      <c r="O96" s="106" t="str">
        <f t="shared" si="43"/>
        <v/>
      </c>
      <c r="P96" s="106" t="str">
        <f t="shared" si="43"/>
        <v/>
      </c>
      <c r="Q96" s="106" t="str">
        <f t="shared" si="43"/>
        <v/>
      </c>
      <c r="R96" s="106" t="str">
        <f t="shared" si="43"/>
        <v/>
      </c>
      <c r="S96" s="106" t="str">
        <f t="shared" si="43"/>
        <v/>
      </c>
      <c r="T96" s="106" t="str">
        <f t="shared" si="43"/>
        <v/>
      </c>
      <c r="U96" s="106" t="str">
        <f t="shared" si="43"/>
        <v/>
      </c>
      <c r="V96" s="106" t="str">
        <f t="shared" si="43"/>
        <v/>
      </c>
      <c r="W96" s="106" t="str">
        <f t="shared" si="43"/>
        <v/>
      </c>
      <c r="X96" s="106" t="str">
        <f t="shared" si="43"/>
        <v/>
      </c>
      <c r="Y96" s="106" t="str">
        <f t="shared" si="43"/>
        <v/>
      </c>
      <c r="Z96" s="106" t="str">
        <f t="shared" si="43"/>
        <v/>
      </c>
      <c r="AA96" s="106" t="str">
        <f t="shared" si="43"/>
        <v/>
      </c>
      <c r="AB96" s="106" t="str">
        <f t="shared" si="43"/>
        <v/>
      </c>
      <c r="AC96" s="106" t="str">
        <f t="shared" si="43"/>
        <v/>
      </c>
      <c r="AD96" s="106" t="str">
        <f t="shared" si="43"/>
        <v/>
      </c>
      <c r="AE96" s="106" t="str">
        <f t="shared" si="43"/>
        <v/>
      </c>
      <c r="AF96" s="106" t="str">
        <f t="shared" si="43"/>
        <v/>
      </c>
      <c r="AG96" s="106" t="str">
        <f t="shared" si="43"/>
        <v/>
      </c>
      <c r="AH96" s="106" t="str">
        <f t="shared" si="43"/>
        <v/>
      </c>
      <c r="AI96" s="98"/>
      <c r="AJ96" s="98" t="str">
        <f>IF(U84="","",MATCH(U84,BB83:BD83,0))</f>
        <v/>
      </c>
      <c r="AK96" s="229" t="str">
        <f>IF(AJ96="","",INDEX(BB84:BD84,1,AJ96))</f>
        <v/>
      </c>
      <c r="AL96" s="229" t="str">
        <f>IF(AK96="C",$BB$88,IF(AK96="L",$BC$88,IF(AK96="B",$BD$88,"")))</f>
        <v/>
      </c>
      <c r="AM96" s="98"/>
      <c r="AN96" s="98"/>
      <c r="AO96" s="98"/>
      <c r="AQ96" s="421"/>
      <c r="AR96" s="421"/>
      <c r="AS96" s="421"/>
      <c r="AT96" s="421"/>
      <c r="AU96" s="421"/>
      <c r="AV96" s="421"/>
      <c r="AW96" s="421"/>
      <c r="AX96" s="421"/>
      <c r="AY96" s="421"/>
      <c r="AZ96" s="421"/>
      <c r="BA96" s="421"/>
      <c r="BB96" s="333"/>
      <c r="BC96" s="333"/>
      <c r="BD96" s="333"/>
      <c r="BE96" s="333"/>
      <c r="BF96" s="333"/>
      <c r="BG96" s="421"/>
      <c r="BH96" s="421"/>
      <c r="BI96" s="421"/>
      <c r="BJ96" s="421"/>
      <c r="BK96" s="421"/>
      <c r="BL96" s="421"/>
      <c r="BM96" s="421"/>
      <c r="BN96" s="421"/>
      <c r="BO96" s="421"/>
      <c r="BP96" s="421"/>
      <c r="BQ96" s="421"/>
      <c r="BR96" s="421"/>
      <c r="BS96" s="421"/>
      <c r="BT96" s="421"/>
      <c r="BU96" s="421"/>
      <c r="BV96" s="421"/>
      <c r="BW96" s="421"/>
      <c r="BX96" s="421"/>
      <c r="BY96" s="421"/>
      <c r="BZ96" s="421"/>
      <c r="CA96" s="421"/>
      <c r="CB96" s="421"/>
      <c r="CC96" s="421"/>
      <c r="CD96" s="421"/>
      <c r="CE96" s="421"/>
      <c r="CF96" s="421"/>
      <c r="CG96" s="421"/>
      <c r="CH96" s="421"/>
      <c r="CI96" s="421"/>
      <c r="CJ96" s="421"/>
      <c r="CK96" s="421"/>
      <c r="CL96" s="421"/>
      <c r="CM96" s="421"/>
      <c r="CN96" s="421"/>
      <c r="CO96" s="421"/>
      <c r="CP96" s="421"/>
      <c r="CQ96" s="421"/>
      <c r="CR96" s="421"/>
      <c r="CS96" s="421"/>
      <c r="CT96" s="421"/>
      <c r="CU96" s="421"/>
      <c r="CV96" s="421"/>
      <c r="CW96" s="421"/>
      <c r="CX96" s="421"/>
      <c r="CY96" s="421"/>
      <c r="CZ96" s="421"/>
      <c r="DA96" s="421">
        <v>33</v>
      </c>
      <c r="DB96" s="12" t="s">
        <v>965</v>
      </c>
      <c r="DC96" s="237"/>
      <c r="DD96" s="237"/>
      <c r="DE96" s="430" t="str">
        <f t="shared" si="33"/>
        <v/>
      </c>
      <c r="DF96" s="237"/>
      <c r="DG96" s="237"/>
      <c r="DH96" s="237"/>
      <c r="DI96" s="237"/>
      <c r="DJ96" s="237"/>
      <c r="DK96" s="237"/>
      <c r="DL96" s="237"/>
      <c r="DM96" s="237"/>
      <c r="DN96" s="237"/>
      <c r="DO96" s="237"/>
      <c r="DP96" s="237"/>
      <c r="DQ96" s="237"/>
      <c r="DR96" s="237"/>
      <c r="DS96" s="237"/>
      <c r="DT96" s="237"/>
      <c r="DU96" s="237"/>
      <c r="DV96" s="237"/>
      <c r="DW96" s="237"/>
      <c r="DX96" s="237"/>
      <c r="DY96" s="237"/>
      <c r="DZ96" s="237"/>
      <c r="EA96" s="237"/>
      <c r="EB96" s="237"/>
      <c r="EC96" s="237"/>
      <c r="ED96" s="237"/>
      <c r="EE96" s="237"/>
      <c r="EF96" s="237"/>
      <c r="EG96" s="237"/>
      <c r="EH96" s="421"/>
      <c r="EI96" s="421"/>
      <c r="EJ96" s="421"/>
      <c r="EK96" s="421"/>
      <c r="EL96" s="421"/>
      <c r="EM96" s="421"/>
      <c r="EN96" s="421"/>
      <c r="EO96" s="421"/>
      <c r="EP96" s="421"/>
      <c r="EQ96" s="421"/>
      <c r="ER96" s="405"/>
      <c r="ES96" s="405"/>
      <c r="ET96" s="405"/>
      <c r="EU96" s="405"/>
      <c r="EV96" s="405"/>
      <c r="EW96" s="405"/>
      <c r="EX96" s="93"/>
      <c r="EY96" s="93"/>
      <c r="EZ96" s="93"/>
      <c r="FA96" s="93"/>
      <c r="FB96" s="93"/>
      <c r="FC96" s="93"/>
      <c r="FD96" s="93"/>
      <c r="FE96" s="93"/>
      <c r="FF96" s="93"/>
      <c r="FG96" s="93"/>
      <c r="FH96" s="93"/>
      <c r="FI96" s="93"/>
      <c r="FJ96" s="93"/>
      <c r="FK96" s="93"/>
      <c r="FL96" s="93"/>
      <c r="FM96" s="93"/>
      <c r="FN96" s="93"/>
      <c r="FO96" s="93"/>
      <c r="FP96" s="93"/>
      <c r="FQ96" s="93"/>
      <c r="FR96" s="93"/>
      <c r="FS96" s="93"/>
      <c r="FT96" s="93"/>
      <c r="FU96" s="93"/>
      <c r="FV96" s="93"/>
      <c r="FW96" s="93"/>
      <c r="FX96" s="93"/>
      <c r="FY96" s="93"/>
      <c r="FZ96" s="93"/>
    </row>
    <row r="97" spans="3:182" s="106" customFormat="1" hidden="1" x14ac:dyDescent="0.15">
      <c r="C97" s="277"/>
      <c r="D97" s="278"/>
      <c r="E97" s="278"/>
      <c r="F97" s="278"/>
      <c r="G97" s="278"/>
      <c r="H97" s="278"/>
      <c r="I97" s="277"/>
      <c r="J97" s="98" t="s">
        <v>39</v>
      </c>
      <c r="K97" s="106" t="str">
        <f t="shared" ref="K97:AH97" si="44">IF(AND(K95="",K96=""),"",IF(K95="N","N",IF(K96="N","N","")))</f>
        <v/>
      </c>
      <c r="L97" s="106" t="str">
        <f t="shared" si="44"/>
        <v/>
      </c>
      <c r="M97" s="106" t="str">
        <f t="shared" si="44"/>
        <v/>
      </c>
      <c r="N97" s="106" t="str">
        <f t="shared" si="44"/>
        <v/>
      </c>
      <c r="O97" s="106" t="str">
        <f t="shared" si="44"/>
        <v/>
      </c>
      <c r="P97" s="106" t="str">
        <f t="shared" si="44"/>
        <v/>
      </c>
      <c r="Q97" s="106" t="str">
        <f t="shared" si="44"/>
        <v/>
      </c>
      <c r="R97" s="106" t="str">
        <f t="shared" si="44"/>
        <v/>
      </c>
      <c r="S97" s="106" t="str">
        <f t="shared" si="44"/>
        <v/>
      </c>
      <c r="T97" s="106" t="str">
        <f t="shared" si="44"/>
        <v/>
      </c>
      <c r="U97" s="106" t="str">
        <f t="shared" si="44"/>
        <v/>
      </c>
      <c r="V97" s="106" t="str">
        <f t="shared" si="44"/>
        <v/>
      </c>
      <c r="W97" s="106" t="str">
        <f t="shared" si="44"/>
        <v/>
      </c>
      <c r="X97" s="106" t="str">
        <f t="shared" si="44"/>
        <v/>
      </c>
      <c r="Y97" s="106" t="str">
        <f t="shared" si="44"/>
        <v/>
      </c>
      <c r="Z97" s="106" t="str">
        <f t="shared" si="44"/>
        <v/>
      </c>
      <c r="AA97" s="106" t="str">
        <f t="shared" si="44"/>
        <v/>
      </c>
      <c r="AB97" s="106" t="str">
        <f t="shared" si="44"/>
        <v/>
      </c>
      <c r="AC97" s="106" t="str">
        <f t="shared" si="44"/>
        <v/>
      </c>
      <c r="AD97" s="106" t="str">
        <f t="shared" si="44"/>
        <v/>
      </c>
      <c r="AE97" s="106" t="str">
        <f t="shared" si="44"/>
        <v/>
      </c>
      <c r="AF97" s="106" t="str">
        <f t="shared" si="44"/>
        <v/>
      </c>
      <c r="AG97" s="106" t="str">
        <f t="shared" si="44"/>
        <v/>
      </c>
      <c r="AH97" s="106" t="str">
        <f t="shared" si="44"/>
        <v/>
      </c>
      <c r="AI97" s="98"/>
      <c r="AJ97" s="98"/>
      <c r="AK97" s="98"/>
      <c r="AL97" s="98"/>
      <c r="AM97" s="98"/>
      <c r="AN97" s="98"/>
      <c r="AO97" s="98"/>
      <c r="AP97" s="106">
        <f>24-COUNTIF(K97:AH97,"")</f>
        <v>0</v>
      </c>
      <c r="AQ97" s="421"/>
      <c r="AR97" s="421"/>
      <c r="AS97" s="421"/>
      <c r="AT97" s="421"/>
      <c r="AU97" s="421"/>
      <c r="AV97" s="421"/>
      <c r="AW97" s="421"/>
      <c r="AX97" s="421"/>
      <c r="AY97" s="421"/>
      <c r="AZ97" s="421"/>
      <c r="BA97" s="421"/>
      <c r="BB97" s="333"/>
      <c r="BC97" s="333"/>
      <c r="BD97" s="333"/>
      <c r="BE97" s="333"/>
      <c r="BF97" s="333"/>
      <c r="BG97" s="421"/>
      <c r="BH97" s="421"/>
      <c r="BI97" s="421"/>
      <c r="BJ97" s="421"/>
      <c r="BK97" s="421"/>
      <c r="BL97" s="421"/>
      <c r="BM97" s="421"/>
      <c r="BN97" s="421"/>
      <c r="BO97" s="421"/>
      <c r="BP97" s="421"/>
      <c r="BQ97" s="421"/>
      <c r="BR97" s="421"/>
      <c r="BS97" s="421"/>
      <c r="BT97" s="421"/>
      <c r="BU97" s="421"/>
      <c r="BV97" s="421"/>
      <c r="BW97" s="421"/>
      <c r="BX97" s="421"/>
      <c r="BY97" s="421"/>
      <c r="BZ97" s="421"/>
      <c r="CA97" s="421"/>
      <c r="CB97" s="421"/>
      <c r="CC97" s="421"/>
      <c r="CD97" s="421"/>
      <c r="CE97" s="421"/>
      <c r="CF97" s="421"/>
      <c r="CG97" s="421"/>
      <c r="CH97" s="421"/>
      <c r="CI97" s="421"/>
      <c r="CJ97" s="421"/>
      <c r="CK97" s="421"/>
      <c r="CL97" s="421"/>
      <c r="CM97" s="421"/>
      <c r="CN97" s="421"/>
      <c r="CO97" s="421"/>
      <c r="CP97" s="421"/>
      <c r="CQ97" s="421"/>
      <c r="CR97" s="421"/>
      <c r="CS97" s="421"/>
      <c r="CT97" s="421"/>
      <c r="CU97" s="421"/>
      <c r="CV97" s="421"/>
      <c r="CW97" s="421"/>
      <c r="CX97" s="421"/>
      <c r="CY97" s="421"/>
      <c r="CZ97" s="421"/>
      <c r="DA97" s="421">
        <v>34</v>
      </c>
      <c r="DB97" s="12" t="s">
        <v>365</v>
      </c>
      <c r="DC97" s="237"/>
      <c r="DD97" s="237"/>
      <c r="DE97" s="430" t="str">
        <f t="shared" si="33"/>
        <v/>
      </c>
      <c r="DF97" s="237"/>
      <c r="DG97" s="237"/>
      <c r="DH97" s="237"/>
      <c r="DI97" s="237"/>
      <c r="DJ97" s="237"/>
      <c r="DK97" s="237"/>
      <c r="DL97" s="237"/>
      <c r="DM97" s="237"/>
      <c r="DN97" s="237"/>
      <c r="DO97" s="237"/>
      <c r="DP97" s="237"/>
      <c r="DQ97" s="237"/>
      <c r="DR97" s="237"/>
      <c r="DS97" s="237"/>
      <c r="DT97" s="237"/>
      <c r="DU97" s="237"/>
      <c r="DV97" s="237"/>
      <c r="DW97" s="237"/>
      <c r="DX97" s="237"/>
      <c r="DY97" s="237"/>
      <c r="DZ97" s="237"/>
      <c r="EA97" s="237"/>
      <c r="EB97" s="237"/>
      <c r="EC97" s="237"/>
      <c r="ED97" s="237"/>
      <c r="EE97" s="237"/>
      <c r="EF97" s="237"/>
      <c r="EG97" s="237"/>
      <c r="EH97" s="421"/>
      <c r="EI97" s="421"/>
      <c r="EJ97" s="421"/>
      <c r="EK97" s="421"/>
      <c r="EL97" s="421"/>
      <c r="EM97" s="421"/>
      <c r="EN97" s="421"/>
      <c r="EO97" s="421"/>
      <c r="EP97" s="421"/>
      <c r="EQ97" s="421"/>
      <c r="ER97" s="405"/>
      <c r="ES97" s="405"/>
      <c r="ET97" s="405"/>
      <c r="EU97" s="405"/>
      <c r="EV97" s="405"/>
      <c r="EW97" s="405"/>
      <c r="EX97" s="93"/>
      <c r="EY97" s="93"/>
      <c r="EZ97" s="93"/>
      <c r="FA97" s="93"/>
      <c r="FB97" s="93"/>
      <c r="FC97" s="93"/>
      <c r="FD97" s="93"/>
      <c r="FE97" s="93"/>
      <c r="FF97" s="93"/>
      <c r="FG97" s="93"/>
      <c r="FH97" s="93"/>
      <c r="FI97" s="93"/>
      <c r="FJ97" s="93"/>
      <c r="FK97" s="93"/>
      <c r="FL97" s="93"/>
      <c r="FM97" s="93"/>
      <c r="FN97" s="93"/>
      <c r="FO97" s="93"/>
      <c r="FP97" s="93"/>
      <c r="FQ97" s="93"/>
      <c r="FR97" s="93"/>
      <c r="FS97" s="93"/>
      <c r="FT97" s="93"/>
      <c r="FU97" s="93"/>
      <c r="FV97" s="93"/>
      <c r="FW97" s="93"/>
      <c r="FX97" s="93"/>
      <c r="FY97" s="93"/>
      <c r="FZ97" s="93"/>
    </row>
    <row r="98" spans="3:182" s="106" customFormat="1" hidden="1" x14ac:dyDescent="0.15">
      <c r="C98" s="277"/>
      <c r="D98" s="278"/>
      <c r="E98" s="278"/>
      <c r="F98" s="278"/>
      <c r="G98" s="278"/>
      <c r="H98" s="278"/>
      <c r="I98" s="277"/>
      <c r="N98" s="278"/>
      <c r="O98" s="277"/>
      <c r="P98" s="278"/>
      <c r="Q98" s="278"/>
      <c r="R98" s="278"/>
      <c r="S98" s="278"/>
      <c r="T98" s="278"/>
      <c r="U98" s="278"/>
      <c r="V98" s="278"/>
      <c r="W98" s="277"/>
      <c r="X98" s="278"/>
      <c r="Y98" s="278"/>
      <c r="Z98" s="277"/>
      <c r="AA98" s="98"/>
      <c r="AB98" s="98"/>
      <c r="AC98" s="98"/>
      <c r="AD98" s="98"/>
      <c r="AE98" s="98"/>
      <c r="AF98" s="98"/>
      <c r="AH98" s="98"/>
      <c r="AI98" s="98"/>
      <c r="AJ98" s="98"/>
      <c r="AK98" s="98"/>
      <c r="AL98" s="98"/>
      <c r="AM98" s="98"/>
      <c r="AN98" s="98"/>
      <c r="AO98" s="98"/>
      <c r="AQ98" s="421"/>
      <c r="AR98" s="421"/>
      <c r="AS98" s="421"/>
      <c r="AT98" s="421"/>
      <c r="AU98" s="421"/>
      <c r="AV98" s="421"/>
      <c r="AW98" s="421"/>
      <c r="AX98" s="421"/>
      <c r="AY98" s="421"/>
      <c r="AZ98" s="421"/>
      <c r="BA98" s="421"/>
      <c r="BB98" s="333"/>
      <c r="BC98" s="333"/>
      <c r="BD98" s="333"/>
      <c r="BE98" s="333"/>
      <c r="BF98" s="333"/>
      <c r="BG98" s="421"/>
      <c r="BH98" s="421"/>
      <c r="BI98" s="421"/>
      <c r="BJ98" s="421"/>
      <c r="BK98" s="421"/>
      <c r="BL98" s="421"/>
      <c r="BM98" s="421"/>
      <c r="BN98" s="421"/>
      <c r="BO98" s="421"/>
      <c r="BP98" s="421"/>
      <c r="BQ98" s="421"/>
      <c r="BR98" s="421"/>
      <c r="BS98" s="421"/>
      <c r="BT98" s="421"/>
      <c r="BU98" s="421"/>
      <c r="BV98" s="421"/>
      <c r="BW98" s="421"/>
      <c r="BX98" s="421"/>
      <c r="BY98" s="421"/>
      <c r="BZ98" s="421"/>
      <c r="CA98" s="421"/>
      <c r="CB98" s="421"/>
      <c r="CC98" s="421"/>
      <c r="CD98" s="421"/>
      <c r="CE98" s="421"/>
      <c r="CF98" s="421"/>
      <c r="CG98" s="421"/>
      <c r="CH98" s="421"/>
      <c r="CI98" s="421"/>
      <c r="CJ98" s="421"/>
      <c r="CK98" s="421"/>
      <c r="CL98" s="421"/>
      <c r="CM98" s="421"/>
      <c r="CN98" s="421"/>
      <c r="CO98" s="421"/>
      <c r="CP98" s="421"/>
      <c r="CQ98" s="421"/>
      <c r="CR98" s="421"/>
      <c r="CS98" s="421"/>
      <c r="CT98" s="421"/>
      <c r="CU98" s="421"/>
      <c r="CV98" s="421"/>
      <c r="CW98" s="421"/>
      <c r="CX98" s="421"/>
      <c r="CY98" s="421"/>
      <c r="CZ98" s="421"/>
      <c r="DA98" s="421">
        <v>35</v>
      </c>
      <c r="DB98" s="12" t="s">
        <v>366</v>
      </c>
      <c r="DC98" s="237"/>
      <c r="DD98" s="237"/>
      <c r="DE98" s="430" t="str">
        <f t="shared" si="33"/>
        <v/>
      </c>
      <c r="DF98" s="237"/>
      <c r="DG98" s="237"/>
      <c r="DH98" s="237"/>
      <c r="DI98" s="237"/>
      <c r="DJ98" s="237"/>
      <c r="DK98" s="237"/>
      <c r="DL98" s="237"/>
      <c r="DM98" s="237"/>
      <c r="DN98" s="237"/>
      <c r="DO98" s="237"/>
      <c r="DP98" s="237"/>
      <c r="DQ98" s="237"/>
      <c r="DR98" s="237"/>
      <c r="DS98" s="237"/>
      <c r="DT98" s="237"/>
      <c r="DU98" s="237"/>
      <c r="DV98" s="237"/>
      <c r="DW98" s="237"/>
      <c r="DX98" s="237"/>
      <c r="DY98" s="237"/>
      <c r="DZ98" s="237"/>
      <c r="EA98" s="237"/>
      <c r="EB98" s="237"/>
      <c r="EC98" s="237"/>
      <c r="ED98" s="237"/>
      <c r="EE98" s="237"/>
      <c r="EF98" s="237"/>
      <c r="EG98" s="237"/>
      <c r="EH98" s="421"/>
      <c r="EI98" s="421"/>
      <c r="EJ98" s="421"/>
      <c r="EK98" s="421"/>
      <c r="EL98" s="421"/>
      <c r="EM98" s="421"/>
      <c r="EN98" s="421"/>
      <c r="EO98" s="421"/>
      <c r="EP98" s="421"/>
      <c r="EQ98" s="421"/>
      <c r="ER98" s="405"/>
      <c r="ES98" s="405"/>
      <c r="ET98" s="405"/>
      <c r="EU98" s="405"/>
      <c r="EV98" s="405"/>
      <c r="EW98" s="405"/>
      <c r="EX98" s="93"/>
      <c r="EY98" s="93"/>
      <c r="EZ98" s="93"/>
      <c r="FA98" s="93"/>
      <c r="FB98" s="93"/>
      <c r="FC98" s="93"/>
      <c r="FD98" s="93"/>
      <c r="FE98" s="93"/>
      <c r="FF98" s="93"/>
      <c r="FG98" s="93"/>
      <c r="FH98" s="93"/>
      <c r="FI98" s="93"/>
      <c r="FJ98" s="93"/>
      <c r="FK98" s="93"/>
      <c r="FL98" s="93"/>
      <c r="FM98" s="93"/>
      <c r="FN98" s="93"/>
      <c r="FO98" s="93"/>
      <c r="FP98" s="93"/>
      <c r="FQ98" s="93"/>
      <c r="FR98" s="93"/>
      <c r="FS98" s="93"/>
      <c r="FT98" s="93"/>
      <c r="FU98" s="93"/>
      <c r="FV98" s="93"/>
      <c r="FW98" s="93"/>
      <c r="FX98" s="93"/>
      <c r="FY98" s="93"/>
      <c r="FZ98" s="93"/>
    </row>
    <row r="99" spans="3:182" s="106" customFormat="1" hidden="1" x14ac:dyDescent="0.15">
      <c r="C99" s="277"/>
      <c r="D99" s="278"/>
      <c r="E99" s="278"/>
      <c r="F99" s="278"/>
      <c r="G99" s="278"/>
      <c r="H99" s="278"/>
      <c r="I99" s="278"/>
      <c r="J99" s="278"/>
      <c r="K99" s="278"/>
      <c r="L99" s="278"/>
      <c r="M99" s="278"/>
      <c r="N99" s="278"/>
      <c r="O99" s="278"/>
      <c r="Z99" s="277"/>
      <c r="AA99" s="98"/>
      <c r="AB99" s="98"/>
      <c r="AC99" s="98"/>
      <c r="AD99" s="98"/>
      <c r="AE99" s="98"/>
      <c r="AF99" s="274"/>
      <c r="AH99" s="98"/>
      <c r="AI99" s="98"/>
      <c r="AJ99" s="98"/>
      <c r="AK99" s="98"/>
      <c r="AL99" s="98"/>
      <c r="AM99" s="98"/>
      <c r="AN99" s="98"/>
      <c r="AO99" s="98"/>
      <c r="AQ99" s="421"/>
      <c r="AR99" s="421"/>
      <c r="AS99" s="421"/>
      <c r="AT99" s="421"/>
      <c r="AU99" s="421"/>
      <c r="AV99" s="421"/>
      <c r="AW99" s="421"/>
      <c r="AX99" s="421"/>
      <c r="AY99" s="421"/>
      <c r="AZ99" s="421"/>
      <c r="BA99" s="421"/>
      <c r="BB99" s="333"/>
      <c r="BC99" s="333"/>
      <c r="BD99" s="333"/>
      <c r="BE99" s="333"/>
      <c r="BF99" s="333"/>
      <c r="BG99" s="421"/>
      <c r="BH99" s="421"/>
      <c r="BI99" s="421"/>
      <c r="BJ99" s="421"/>
      <c r="BK99" s="421"/>
      <c r="BL99" s="421"/>
      <c r="BM99" s="421"/>
      <c r="BN99" s="421"/>
      <c r="BO99" s="421"/>
      <c r="BP99" s="421"/>
      <c r="BQ99" s="421"/>
      <c r="BR99" s="421"/>
      <c r="BS99" s="421"/>
      <c r="BT99" s="421"/>
      <c r="BU99" s="421"/>
      <c r="BV99" s="421"/>
      <c r="BW99" s="421"/>
      <c r="BX99" s="421"/>
      <c r="BY99" s="421"/>
      <c r="BZ99" s="421"/>
      <c r="CA99" s="421"/>
      <c r="CB99" s="421"/>
      <c r="CC99" s="421"/>
      <c r="CD99" s="421"/>
      <c r="CE99" s="421"/>
      <c r="CF99" s="421"/>
      <c r="CG99" s="421"/>
      <c r="CH99" s="421"/>
      <c r="CI99" s="421"/>
      <c r="CJ99" s="421"/>
      <c r="CK99" s="421"/>
      <c r="CL99" s="421"/>
      <c r="CM99" s="421"/>
      <c r="CN99" s="421"/>
      <c r="CO99" s="421"/>
      <c r="CP99" s="421"/>
      <c r="CQ99" s="421"/>
      <c r="CR99" s="421"/>
      <c r="CS99" s="421"/>
      <c r="CT99" s="421"/>
      <c r="CU99" s="421"/>
      <c r="CV99" s="421"/>
      <c r="CW99" s="421"/>
      <c r="CX99" s="421"/>
      <c r="CY99" s="421"/>
      <c r="CZ99" s="421"/>
      <c r="DA99" s="421">
        <v>36</v>
      </c>
      <c r="DB99" s="12" t="s">
        <v>966</v>
      </c>
      <c r="DC99" s="237"/>
      <c r="DD99" s="237"/>
      <c r="DE99" s="430" t="str">
        <f t="shared" si="33"/>
        <v/>
      </c>
      <c r="DF99" s="237"/>
      <c r="DG99" s="237"/>
      <c r="DH99" s="237"/>
      <c r="DI99" s="237"/>
      <c r="DJ99" s="237"/>
      <c r="DK99" s="237"/>
      <c r="DL99" s="237"/>
      <c r="DM99" s="237"/>
      <c r="DN99" s="237"/>
      <c r="DO99" s="237"/>
      <c r="DP99" s="237"/>
      <c r="DQ99" s="237"/>
      <c r="DR99" s="237"/>
      <c r="DS99" s="237"/>
      <c r="DT99" s="237"/>
      <c r="DU99" s="237"/>
      <c r="DV99" s="237"/>
      <c r="DW99" s="237"/>
      <c r="DX99" s="237"/>
      <c r="DY99" s="237"/>
      <c r="DZ99" s="237"/>
      <c r="EA99" s="237"/>
      <c r="EB99" s="237"/>
      <c r="EC99" s="237"/>
      <c r="ED99" s="237"/>
      <c r="EE99" s="237"/>
      <c r="EF99" s="237"/>
      <c r="EG99" s="237"/>
      <c r="EH99" s="421"/>
      <c r="EI99" s="421"/>
      <c r="EJ99" s="421"/>
      <c r="EK99" s="421"/>
      <c r="EL99" s="421"/>
      <c r="EM99" s="421"/>
      <c r="EN99" s="421"/>
      <c r="EO99" s="421"/>
      <c r="EP99" s="421"/>
      <c r="EQ99" s="421"/>
      <c r="ER99" s="405"/>
      <c r="ES99" s="405"/>
      <c r="ET99" s="405"/>
      <c r="EU99" s="405"/>
      <c r="EV99" s="405"/>
      <c r="EW99" s="405"/>
      <c r="EX99" s="93"/>
      <c r="EY99" s="93"/>
      <c r="EZ99" s="93"/>
      <c r="FA99" s="93"/>
      <c r="FB99" s="93"/>
      <c r="FC99" s="93"/>
      <c r="FD99" s="93"/>
      <c r="FE99" s="93"/>
      <c r="FF99" s="93"/>
      <c r="FG99" s="93"/>
      <c r="FH99" s="93"/>
      <c r="FI99" s="93"/>
      <c r="FJ99" s="93"/>
      <c r="FK99" s="93"/>
      <c r="FL99" s="93"/>
      <c r="FM99" s="93"/>
      <c r="FN99" s="93"/>
      <c r="FO99" s="93"/>
      <c r="FP99" s="93"/>
      <c r="FQ99" s="93"/>
      <c r="FR99" s="93"/>
      <c r="FS99" s="93"/>
      <c r="FT99" s="93"/>
      <c r="FU99" s="93"/>
      <c r="FV99" s="93"/>
      <c r="FW99" s="93"/>
      <c r="FX99" s="93"/>
      <c r="FY99" s="93"/>
      <c r="FZ99" s="93"/>
    </row>
    <row r="100" spans="3:182" s="106" customFormat="1" hidden="1" x14ac:dyDescent="0.15">
      <c r="D100" s="278"/>
      <c r="E100" s="278"/>
      <c r="F100" s="278"/>
      <c r="G100" s="278"/>
      <c r="Z100" s="277"/>
      <c r="AA100" s="98"/>
      <c r="AB100" s="98"/>
      <c r="AC100" s="98"/>
      <c r="AD100" s="98"/>
      <c r="AE100" s="98"/>
      <c r="AF100" s="274"/>
      <c r="AH100" s="98"/>
      <c r="AI100" s="98"/>
      <c r="AJ100" s="98"/>
      <c r="AK100" s="98"/>
      <c r="AL100" s="98"/>
      <c r="AM100" s="98"/>
      <c r="AN100" s="98"/>
      <c r="AO100" s="98"/>
      <c r="AQ100" s="421"/>
      <c r="AR100" s="421"/>
      <c r="AS100" s="421"/>
      <c r="AT100" s="421"/>
      <c r="AU100" s="421"/>
      <c r="AV100" s="421"/>
      <c r="AW100" s="421"/>
      <c r="AX100" s="421"/>
      <c r="AY100" s="421"/>
      <c r="AZ100" s="421"/>
      <c r="BA100" s="421"/>
      <c r="BB100" s="333"/>
      <c r="BC100" s="333"/>
      <c r="BD100" s="333"/>
      <c r="BE100" s="333"/>
      <c r="BF100" s="333"/>
      <c r="BG100" s="421"/>
      <c r="BH100" s="421"/>
      <c r="BI100" s="421"/>
      <c r="BJ100" s="421"/>
      <c r="BK100" s="421"/>
      <c r="BL100" s="421"/>
      <c r="BM100" s="421"/>
      <c r="BN100" s="421"/>
      <c r="BO100" s="421"/>
      <c r="BP100" s="421"/>
      <c r="BQ100" s="421"/>
      <c r="BR100" s="421"/>
      <c r="BS100" s="421"/>
      <c r="BT100" s="421"/>
      <c r="BU100" s="421"/>
      <c r="BV100" s="421"/>
      <c r="BW100" s="421"/>
      <c r="BX100" s="421"/>
      <c r="BY100" s="421"/>
      <c r="BZ100" s="421"/>
      <c r="CA100" s="421"/>
      <c r="CB100" s="421"/>
      <c r="CC100" s="421"/>
      <c r="CD100" s="421"/>
      <c r="CE100" s="421"/>
      <c r="CF100" s="421"/>
      <c r="CG100" s="421"/>
      <c r="CH100" s="421"/>
      <c r="CI100" s="421"/>
      <c r="CJ100" s="421"/>
      <c r="CK100" s="421"/>
      <c r="CL100" s="421"/>
      <c r="CM100" s="421"/>
      <c r="CN100" s="421"/>
      <c r="CO100" s="421"/>
      <c r="CP100" s="421"/>
      <c r="CQ100" s="421"/>
      <c r="CR100" s="421"/>
      <c r="CS100" s="421"/>
      <c r="CT100" s="421"/>
      <c r="CU100" s="421"/>
      <c r="CV100" s="421"/>
      <c r="CW100" s="421"/>
      <c r="CX100" s="421"/>
      <c r="CY100" s="421"/>
      <c r="CZ100" s="421"/>
      <c r="DA100" s="12"/>
      <c r="DB100" s="12" t="s">
        <v>352</v>
      </c>
      <c r="DC100" s="237"/>
      <c r="DD100" s="237"/>
      <c r="DE100" s="430" t="str">
        <f t="shared" si="33"/>
        <v/>
      </c>
      <c r="DF100" s="237"/>
      <c r="DG100" s="237"/>
      <c r="DH100" s="237"/>
      <c r="DI100" s="237"/>
      <c r="DJ100" s="237"/>
      <c r="DK100" s="237"/>
      <c r="DL100" s="237"/>
      <c r="DM100" s="237"/>
      <c r="DN100" s="237"/>
      <c r="DO100" s="237"/>
      <c r="DP100" s="237"/>
      <c r="DQ100" s="237"/>
      <c r="DR100" s="237"/>
      <c r="DS100" s="237"/>
      <c r="DT100" s="237"/>
      <c r="DU100" s="237"/>
      <c r="DV100" s="237"/>
      <c r="DW100" s="237"/>
      <c r="DX100" s="237"/>
      <c r="DY100" s="237"/>
      <c r="DZ100" s="237"/>
      <c r="EA100" s="237"/>
      <c r="EB100" s="237"/>
      <c r="EC100" s="237"/>
      <c r="ED100" s="237"/>
      <c r="EE100" s="237"/>
      <c r="EF100" s="237"/>
      <c r="EG100" s="237"/>
      <c r="EH100" s="421"/>
      <c r="EI100" s="421"/>
      <c r="EJ100" s="421"/>
      <c r="EK100" s="421"/>
      <c r="EL100" s="421"/>
      <c r="EM100" s="421"/>
      <c r="EN100" s="421"/>
      <c r="EO100" s="421"/>
      <c r="EP100" s="421"/>
      <c r="EQ100" s="421"/>
      <c r="ER100" s="405"/>
      <c r="ES100" s="405"/>
      <c r="ET100" s="405"/>
      <c r="EU100" s="405"/>
      <c r="EV100" s="405"/>
      <c r="EW100" s="405"/>
      <c r="EX100" s="93"/>
      <c r="EY100" s="93"/>
      <c r="EZ100" s="93"/>
      <c r="FA100" s="93"/>
      <c r="FB100" s="93"/>
      <c r="FC100" s="93"/>
      <c r="FD100" s="93"/>
      <c r="FE100" s="93"/>
      <c r="FF100" s="93"/>
      <c r="FG100" s="93"/>
      <c r="FH100" s="93"/>
      <c r="FI100" s="93"/>
      <c r="FJ100" s="93"/>
      <c r="FK100" s="93"/>
      <c r="FL100" s="93"/>
      <c r="FM100" s="93"/>
      <c r="FN100" s="93"/>
      <c r="FO100" s="93"/>
      <c r="FP100" s="93"/>
      <c r="FQ100" s="93"/>
      <c r="FR100" s="93"/>
      <c r="FS100" s="93"/>
      <c r="FT100" s="93"/>
      <c r="FU100" s="93"/>
      <c r="FV100" s="93"/>
      <c r="FW100" s="93"/>
      <c r="FX100" s="93"/>
      <c r="FY100" s="93"/>
      <c r="FZ100" s="93"/>
    </row>
    <row r="101" spans="3:182" s="106" customFormat="1" hidden="1" x14ac:dyDescent="0.15">
      <c r="D101" s="278"/>
      <c r="E101" s="278"/>
      <c r="F101" s="278"/>
      <c r="G101" s="278"/>
      <c r="Z101" s="277"/>
      <c r="AA101" s="98"/>
      <c r="AB101" s="98"/>
      <c r="AC101" s="98"/>
      <c r="AD101" s="98"/>
      <c r="AE101" s="98"/>
      <c r="AF101" s="98"/>
      <c r="AH101" s="98"/>
      <c r="AI101" s="98"/>
      <c r="AJ101" s="279"/>
      <c r="AK101" s="279"/>
      <c r="AL101" s="279"/>
      <c r="AM101" s="279"/>
      <c r="AN101" s="279"/>
      <c r="AO101" s="279"/>
      <c r="AQ101" s="421"/>
      <c r="AR101" s="421"/>
      <c r="AS101" s="421"/>
      <c r="AT101" s="421"/>
      <c r="AU101" s="421"/>
      <c r="AV101" s="421"/>
      <c r="AW101" s="421"/>
      <c r="AX101" s="421"/>
      <c r="AY101" s="421"/>
      <c r="AZ101" s="421"/>
      <c r="BA101" s="421"/>
      <c r="BB101" s="333"/>
      <c r="BC101" s="333"/>
      <c r="BD101" s="333"/>
      <c r="BE101" s="333"/>
      <c r="BF101" s="333"/>
      <c r="BG101" s="421"/>
      <c r="BH101" s="421"/>
      <c r="BI101" s="421"/>
      <c r="BJ101" s="421"/>
      <c r="BK101" s="421"/>
      <c r="BL101" s="421"/>
      <c r="BM101" s="421"/>
      <c r="BN101" s="421"/>
      <c r="BO101" s="421"/>
      <c r="BP101" s="421"/>
      <c r="BQ101" s="421"/>
      <c r="BR101" s="421"/>
      <c r="BS101" s="421"/>
      <c r="BT101" s="421"/>
      <c r="BU101" s="421"/>
      <c r="BV101" s="421"/>
      <c r="BW101" s="12"/>
      <c r="BX101" s="12"/>
      <c r="BY101" s="12"/>
      <c r="BZ101" s="12"/>
      <c r="CA101" s="12"/>
      <c r="CB101" s="12"/>
      <c r="CC101" s="12"/>
      <c r="CD101" s="12"/>
      <c r="CE101" s="12"/>
      <c r="CF101" s="12"/>
      <c r="CG101" s="421"/>
      <c r="CH101" s="421"/>
      <c r="CI101" s="421"/>
      <c r="CJ101" s="421"/>
      <c r="CK101" s="421"/>
      <c r="CL101" s="421"/>
      <c r="CM101" s="421"/>
      <c r="CN101" s="421"/>
      <c r="CO101" s="421"/>
      <c r="CP101" s="421"/>
      <c r="CQ101" s="421"/>
      <c r="CR101" s="421"/>
      <c r="CS101" s="421"/>
      <c r="CT101" s="421"/>
      <c r="CU101" s="421"/>
      <c r="CV101" s="421"/>
      <c r="CW101" s="421"/>
      <c r="CX101" s="421"/>
      <c r="CY101" s="421"/>
      <c r="CZ101" s="421"/>
      <c r="DA101" s="12"/>
      <c r="DB101" s="12" t="s">
        <v>353</v>
      </c>
      <c r="DC101" s="237"/>
      <c r="DD101" s="237"/>
      <c r="DE101" s="430" t="str">
        <f t="shared" si="33"/>
        <v/>
      </c>
      <c r="DF101" s="237"/>
      <c r="DG101" s="237"/>
      <c r="DH101" s="237"/>
      <c r="DI101" s="237"/>
      <c r="DJ101" s="237"/>
      <c r="DK101" s="237"/>
      <c r="DL101" s="237"/>
      <c r="DM101" s="237"/>
      <c r="DN101" s="237"/>
      <c r="DO101" s="237"/>
      <c r="DP101" s="237"/>
      <c r="DQ101" s="237"/>
      <c r="DR101" s="237"/>
      <c r="DS101" s="237"/>
      <c r="DT101" s="237"/>
      <c r="DU101" s="237"/>
      <c r="DV101" s="237"/>
      <c r="DW101" s="237"/>
      <c r="DX101" s="237"/>
      <c r="DY101" s="237"/>
      <c r="DZ101" s="237"/>
      <c r="EA101" s="237"/>
      <c r="EB101" s="237"/>
      <c r="EC101" s="237"/>
      <c r="ED101" s="237"/>
      <c r="EE101" s="237"/>
      <c r="EF101" s="237"/>
      <c r="EG101" s="237"/>
      <c r="EH101" s="421"/>
      <c r="EI101" s="421"/>
      <c r="EJ101" s="421"/>
      <c r="EK101" s="421"/>
      <c r="EL101" s="421"/>
      <c r="EM101" s="421"/>
      <c r="EN101" s="421"/>
      <c r="EO101" s="421"/>
      <c r="EP101" s="421"/>
      <c r="EQ101" s="421"/>
      <c r="ER101" s="405"/>
      <c r="ES101" s="405"/>
      <c r="ET101" s="405"/>
      <c r="EU101" s="405"/>
      <c r="EV101" s="405"/>
      <c r="EW101" s="405"/>
      <c r="EX101" s="93"/>
      <c r="EY101" s="93"/>
      <c r="EZ101" s="93"/>
      <c r="FA101" s="93"/>
      <c r="FB101" s="93"/>
      <c r="FC101" s="93"/>
      <c r="FD101" s="93"/>
      <c r="FE101" s="93"/>
      <c r="FF101" s="93"/>
      <c r="FG101" s="93"/>
      <c r="FH101" s="93"/>
      <c r="FI101" s="93"/>
      <c r="FJ101" s="93"/>
      <c r="FK101" s="93"/>
      <c r="FL101" s="93"/>
      <c r="FM101" s="93"/>
      <c r="FN101" s="93"/>
      <c r="FO101" s="93"/>
      <c r="FP101" s="93"/>
      <c r="FQ101" s="93"/>
      <c r="FR101" s="93"/>
      <c r="FS101" s="93"/>
      <c r="FT101" s="93"/>
      <c r="FU101" s="93"/>
      <c r="FV101" s="93"/>
      <c r="FW101" s="93"/>
      <c r="FX101" s="93"/>
      <c r="FY101" s="93"/>
      <c r="FZ101" s="93"/>
    </row>
    <row r="102" spans="3:182" s="106" customFormat="1" hidden="1" x14ac:dyDescent="0.15">
      <c r="D102" s="278"/>
      <c r="E102" s="278"/>
      <c r="F102" s="278"/>
      <c r="G102" s="278"/>
      <c r="Z102" s="277"/>
      <c r="AA102" s="98"/>
      <c r="AB102" s="98"/>
      <c r="AC102" s="98"/>
      <c r="AD102" s="98"/>
      <c r="AE102" s="98"/>
      <c r="AF102" s="274"/>
      <c r="AQ102" s="421"/>
      <c r="AR102" s="421"/>
      <c r="AS102" s="421"/>
      <c r="AT102" s="421"/>
      <c r="AU102" s="421"/>
      <c r="AV102" s="421"/>
      <c r="AW102" s="421"/>
      <c r="AX102" s="421"/>
      <c r="AY102" s="421"/>
      <c r="AZ102" s="421"/>
      <c r="BA102" s="421"/>
      <c r="BB102" s="333"/>
      <c r="BC102" s="333"/>
      <c r="BD102" s="333"/>
      <c r="BE102" s="333"/>
      <c r="BF102" s="333"/>
      <c r="BG102" s="421"/>
      <c r="BH102" s="421"/>
      <c r="BI102" s="421"/>
      <c r="BJ102" s="421"/>
      <c r="BK102" s="421"/>
      <c r="BL102" s="421"/>
      <c r="BM102" s="421"/>
      <c r="BN102" s="421"/>
      <c r="BO102" s="421"/>
      <c r="BP102" s="421"/>
      <c r="BQ102" s="421"/>
      <c r="BR102" s="421"/>
      <c r="BS102" s="421"/>
      <c r="BT102" s="421"/>
      <c r="BU102" s="421"/>
      <c r="BV102" s="421"/>
      <c r="BW102" s="12"/>
      <c r="BX102" s="12"/>
      <c r="BY102" s="12"/>
      <c r="BZ102" s="12"/>
      <c r="CA102" s="12"/>
      <c r="CB102" s="12"/>
      <c r="CC102" s="12"/>
      <c r="CD102" s="12"/>
      <c r="CE102" s="12"/>
      <c r="CF102" s="12"/>
      <c r="CG102" s="421"/>
      <c r="CH102" s="421"/>
      <c r="CI102" s="421"/>
      <c r="CJ102" s="421"/>
      <c r="CK102" s="421"/>
      <c r="CL102" s="421"/>
      <c r="CM102" s="421"/>
      <c r="CN102" s="421"/>
      <c r="CO102" s="421"/>
      <c r="CP102" s="421"/>
      <c r="CQ102" s="421"/>
      <c r="CR102" s="421"/>
      <c r="CS102" s="421"/>
      <c r="CT102" s="421"/>
      <c r="CU102" s="421"/>
      <c r="CV102" s="421"/>
      <c r="CW102" s="421"/>
      <c r="CX102" s="421"/>
      <c r="CY102" s="421"/>
      <c r="CZ102" s="421"/>
      <c r="DA102" s="12"/>
      <c r="DB102" s="12" t="s">
        <v>354</v>
      </c>
      <c r="DC102" s="237"/>
      <c r="DD102" s="237"/>
      <c r="DE102" s="430" t="str">
        <f t="shared" si="33"/>
        <v/>
      </c>
      <c r="DF102" s="237"/>
      <c r="DG102" s="237"/>
      <c r="DH102" s="237"/>
      <c r="DI102" s="237"/>
      <c r="DJ102" s="237"/>
      <c r="DK102" s="237"/>
      <c r="DL102" s="237"/>
      <c r="DM102" s="237"/>
      <c r="DN102" s="237"/>
      <c r="DO102" s="237"/>
      <c r="DP102" s="237"/>
      <c r="DQ102" s="237"/>
      <c r="DR102" s="237"/>
      <c r="DS102" s="237"/>
      <c r="DT102" s="237"/>
      <c r="DU102" s="237"/>
      <c r="DV102" s="237"/>
      <c r="DW102" s="237"/>
      <c r="DX102" s="237"/>
      <c r="DY102" s="237"/>
      <c r="DZ102" s="237"/>
      <c r="EA102" s="237"/>
      <c r="EB102" s="237"/>
      <c r="EC102" s="237"/>
      <c r="ED102" s="237"/>
      <c r="EE102" s="237"/>
      <c r="EF102" s="237"/>
      <c r="EG102" s="237"/>
      <c r="EH102" s="421"/>
      <c r="EI102" s="421"/>
      <c r="EJ102" s="421"/>
      <c r="EK102" s="421"/>
      <c r="EL102" s="421"/>
      <c r="EM102" s="421"/>
      <c r="EN102" s="421"/>
      <c r="EO102" s="421"/>
      <c r="EP102" s="421"/>
      <c r="EQ102" s="421"/>
      <c r="ER102" s="405"/>
      <c r="ES102" s="405"/>
      <c r="ET102" s="405"/>
      <c r="EU102" s="405"/>
      <c r="EV102" s="405"/>
      <c r="EW102" s="405"/>
      <c r="EX102" s="93"/>
      <c r="EY102" s="93"/>
      <c r="EZ102" s="93"/>
      <c r="FA102" s="93"/>
      <c r="FB102" s="93"/>
      <c r="FC102" s="93"/>
      <c r="FD102" s="93"/>
      <c r="FE102" s="93"/>
      <c r="FF102" s="93"/>
      <c r="FG102" s="93"/>
      <c r="FH102" s="93"/>
      <c r="FI102" s="93"/>
      <c r="FJ102" s="93"/>
      <c r="FK102" s="93"/>
      <c r="FL102" s="93"/>
      <c r="FM102" s="93"/>
      <c r="FN102" s="93"/>
      <c r="FO102" s="93"/>
      <c r="FP102" s="93"/>
      <c r="FQ102" s="93"/>
      <c r="FR102" s="93"/>
      <c r="FS102" s="93"/>
      <c r="FT102" s="93"/>
      <c r="FU102" s="93"/>
      <c r="FV102" s="93"/>
      <c r="FW102" s="93"/>
      <c r="FX102" s="93"/>
      <c r="FY102" s="93"/>
      <c r="FZ102" s="93"/>
    </row>
    <row r="103" spans="3:182" s="106" customFormat="1" ht="14.25" hidden="1" x14ac:dyDescent="0.15">
      <c r="D103" s="274"/>
      <c r="E103" s="280"/>
      <c r="F103" s="280"/>
      <c r="G103" s="280"/>
      <c r="K103" s="164" t="str">
        <f>IF(AND(K9=$BB$9,K39="→"),"X","")</f>
        <v/>
      </c>
      <c r="L103" s="164" t="str">
        <f t="shared" ref="L103:AH103" si="45">IF(AND(L9=$BB$9,L39="→"),"X","")</f>
        <v/>
      </c>
      <c r="M103" s="164" t="str">
        <f t="shared" si="45"/>
        <v/>
      </c>
      <c r="N103" s="164" t="str">
        <f t="shared" si="45"/>
        <v/>
      </c>
      <c r="O103" s="164" t="str">
        <f t="shared" si="45"/>
        <v/>
      </c>
      <c r="P103" s="164" t="str">
        <f t="shared" si="45"/>
        <v/>
      </c>
      <c r="Q103" s="164" t="str">
        <f t="shared" si="45"/>
        <v/>
      </c>
      <c r="R103" s="164" t="str">
        <f t="shared" si="45"/>
        <v/>
      </c>
      <c r="S103" s="164" t="str">
        <f t="shared" si="45"/>
        <v/>
      </c>
      <c r="T103" s="164" t="str">
        <f t="shared" si="45"/>
        <v/>
      </c>
      <c r="U103" s="164" t="str">
        <f t="shared" si="45"/>
        <v/>
      </c>
      <c r="V103" s="164" t="str">
        <f t="shared" si="45"/>
        <v/>
      </c>
      <c r="W103" s="164" t="str">
        <f t="shared" si="45"/>
        <v/>
      </c>
      <c r="X103" s="164" t="str">
        <f t="shared" si="45"/>
        <v/>
      </c>
      <c r="Y103" s="164" t="str">
        <f t="shared" si="45"/>
        <v/>
      </c>
      <c r="Z103" s="164" t="str">
        <f t="shared" si="45"/>
        <v/>
      </c>
      <c r="AA103" s="164" t="str">
        <f t="shared" si="45"/>
        <v/>
      </c>
      <c r="AB103" s="164" t="str">
        <f t="shared" si="45"/>
        <v/>
      </c>
      <c r="AC103" s="164" t="str">
        <f t="shared" si="45"/>
        <v/>
      </c>
      <c r="AD103" s="164" t="str">
        <f t="shared" si="45"/>
        <v/>
      </c>
      <c r="AE103" s="164" t="str">
        <f t="shared" si="45"/>
        <v/>
      </c>
      <c r="AF103" s="164" t="str">
        <f t="shared" si="45"/>
        <v/>
      </c>
      <c r="AG103" s="164" t="str">
        <f t="shared" si="45"/>
        <v/>
      </c>
      <c r="AH103" s="164" t="str">
        <f t="shared" si="45"/>
        <v/>
      </c>
      <c r="AI103" s="93">
        <f>COUNTIF(K103:AH103,"X")</f>
        <v>0</v>
      </c>
      <c r="AQ103" s="421"/>
      <c r="AR103" s="421"/>
      <c r="AS103" s="421"/>
      <c r="AT103" s="421"/>
      <c r="AU103" s="421"/>
      <c r="AV103" s="421"/>
      <c r="AW103" s="421"/>
      <c r="AX103" s="421"/>
      <c r="AY103" s="421"/>
      <c r="AZ103" s="421"/>
      <c r="BA103" s="421"/>
      <c r="BB103" s="333"/>
      <c r="BC103" s="333"/>
      <c r="BD103" s="333"/>
      <c r="BE103" s="333"/>
      <c r="BF103" s="333"/>
      <c r="BG103" s="421"/>
      <c r="BH103" s="421"/>
      <c r="BI103" s="421"/>
      <c r="BJ103" s="421"/>
      <c r="BK103" s="421"/>
      <c r="BL103" s="421"/>
      <c r="BM103" s="421"/>
      <c r="BN103" s="421"/>
      <c r="BO103" s="421"/>
      <c r="BP103" s="421"/>
      <c r="BQ103" s="421"/>
      <c r="BR103" s="421"/>
      <c r="BS103" s="421"/>
      <c r="BT103" s="421"/>
      <c r="BU103" s="421"/>
      <c r="BV103" s="421"/>
      <c r="BW103" s="12"/>
      <c r="BX103" s="12"/>
      <c r="BY103" s="12"/>
      <c r="BZ103" s="12"/>
      <c r="CA103" s="12"/>
      <c r="CB103" s="12"/>
      <c r="CC103" s="12"/>
      <c r="CD103" s="12"/>
      <c r="CE103" s="12"/>
      <c r="CF103" s="12"/>
      <c r="CG103" s="421"/>
      <c r="CH103" s="421"/>
      <c r="CI103" s="421"/>
      <c r="CJ103" s="421"/>
      <c r="CK103" s="421"/>
      <c r="CL103" s="421"/>
      <c r="CM103" s="421"/>
      <c r="CN103" s="421"/>
      <c r="CO103" s="421"/>
      <c r="CP103" s="421"/>
      <c r="CQ103" s="421"/>
      <c r="CR103" s="421"/>
      <c r="CS103" s="421"/>
      <c r="CT103" s="421"/>
      <c r="CU103" s="421"/>
      <c r="CV103" s="421"/>
      <c r="CW103" s="421"/>
      <c r="CX103" s="421"/>
      <c r="CY103" s="421"/>
      <c r="CZ103" s="421"/>
      <c r="DA103" s="421">
        <v>37</v>
      </c>
      <c r="DB103" s="12" t="s">
        <v>967</v>
      </c>
      <c r="DC103" s="237"/>
      <c r="DD103" s="237"/>
      <c r="DE103" s="430" t="str">
        <f t="shared" si="33"/>
        <v/>
      </c>
      <c r="DF103" s="237"/>
      <c r="DG103" s="237"/>
      <c r="DH103" s="237"/>
      <c r="DI103" s="237"/>
      <c r="DJ103" s="237"/>
      <c r="DK103" s="237"/>
      <c r="DL103" s="237"/>
      <c r="DM103" s="237"/>
      <c r="DN103" s="237"/>
      <c r="DO103" s="237"/>
      <c r="DP103" s="237"/>
      <c r="DQ103" s="237"/>
      <c r="DR103" s="237"/>
      <c r="DS103" s="237"/>
      <c r="DT103" s="237"/>
      <c r="DU103" s="237"/>
      <c r="DV103" s="237"/>
      <c r="DW103" s="237"/>
      <c r="DX103" s="237"/>
      <c r="DY103" s="237"/>
      <c r="DZ103" s="237"/>
      <c r="EA103" s="237"/>
      <c r="EB103" s="237"/>
      <c r="EC103" s="237"/>
      <c r="ED103" s="237"/>
      <c r="EE103" s="237"/>
      <c r="EF103" s="237"/>
      <c r="EG103" s="237"/>
      <c r="EH103" s="421"/>
      <c r="EI103" s="421"/>
      <c r="EJ103" s="421"/>
      <c r="EK103" s="421"/>
      <c r="EL103" s="421"/>
      <c r="EM103" s="421"/>
      <c r="EN103" s="421"/>
      <c r="EO103" s="421"/>
      <c r="EP103" s="421"/>
      <c r="EQ103" s="421"/>
      <c r="ER103" s="405"/>
      <c r="ES103" s="405"/>
      <c r="ET103" s="405"/>
      <c r="EU103" s="405"/>
      <c r="EV103" s="405"/>
      <c r="EW103" s="405"/>
      <c r="EX103" s="93"/>
      <c r="EY103" s="93"/>
      <c r="EZ103" s="93"/>
      <c r="FA103" s="93"/>
      <c r="FB103" s="93"/>
      <c r="FC103" s="93"/>
      <c r="FD103" s="93"/>
      <c r="FE103" s="93"/>
      <c r="FF103" s="93"/>
      <c r="FG103" s="93"/>
      <c r="FH103" s="93"/>
      <c r="FI103" s="93"/>
      <c r="FJ103" s="93"/>
      <c r="FK103" s="93"/>
      <c r="FL103" s="93"/>
      <c r="FM103" s="93"/>
      <c r="FN103" s="93"/>
      <c r="FO103" s="93"/>
      <c r="FP103" s="93"/>
      <c r="FQ103" s="93"/>
      <c r="FR103" s="93"/>
      <c r="FS103" s="93"/>
      <c r="FT103" s="93"/>
      <c r="FU103" s="93"/>
      <c r="FV103" s="93"/>
      <c r="FW103" s="93"/>
      <c r="FX103" s="93"/>
      <c r="FY103" s="93"/>
      <c r="FZ103" s="93"/>
    </row>
    <row r="104" spans="3:182" s="106" customFormat="1" ht="14.25" hidden="1" x14ac:dyDescent="0.15">
      <c r="D104" s="274"/>
      <c r="E104" s="281"/>
      <c r="F104" s="281"/>
      <c r="G104" s="281"/>
      <c r="K104" s="164" t="str">
        <f>IF(AND(K9=$BB$9,K42="→"),"X","")</f>
        <v/>
      </c>
      <c r="L104" s="164" t="str">
        <f t="shared" ref="L104:AH104" si="46">IF(AND(L9=$BB$9,L42="→"),"X","")</f>
        <v/>
      </c>
      <c r="M104" s="164" t="str">
        <f t="shared" si="46"/>
        <v/>
      </c>
      <c r="N104" s="164" t="str">
        <f t="shared" si="46"/>
        <v/>
      </c>
      <c r="O104" s="164" t="str">
        <f t="shared" si="46"/>
        <v/>
      </c>
      <c r="P104" s="164" t="str">
        <f t="shared" si="46"/>
        <v/>
      </c>
      <c r="Q104" s="164" t="str">
        <f t="shared" si="46"/>
        <v/>
      </c>
      <c r="R104" s="164" t="str">
        <f t="shared" si="46"/>
        <v/>
      </c>
      <c r="S104" s="164" t="str">
        <f t="shared" si="46"/>
        <v/>
      </c>
      <c r="T104" s="164" t="str">
        <f t="shared" si="46"/>
        <v/>
      </c>
      <c r="U104" s="164" t="str">
        <f t="shared" si="46"/>
        <v/>
      </c>
      <c r="V104" s="164" t="str">
        <f t="shared" si="46"/>
        <v/>
      </c>
      <c r="W104" s="164" t="str">
        <f t="shared" si="46"/>
        <v/>
      </c>
      <c r="X104" s="164" t="str">
        <f t="shared" si="46"/>
        <v/>
      </c>
      <c r="Y104" s="164" t="str">
        <f t="shared" si="46"/>
        <v/>
      </c>
      <c r="Z104" s="164" t="str">
        <f t="shared" si="46"/>
        <v/>
      </c>
      <c r="AA104" s="164" t="str">
        <f t="shared" si="46"/>
        <v/>
      </c>
      <c r="AB104" s="164" t="str">
        <f t="shared" si="46"/>
        <v/>
      </c>
      <c r="AC104" s="164" t="str">
        <f t="shared" si="46"/>
        <v/>
      </c>
      <c r="AD104" s="164" t="str">
        <f t="shared" si="46"/>
        <v/>
      </c>
      <c r="AE104" s="164" t="str">
        <f t="shared" si="46"/>
        <v/>
      </c>
      <c r="AF104" s="164" t="str">
        <f t="shared" si="46"/>
        <v/>
      </c>
      <c r="AG104" s="164" t="str">
        <f t="shared" si="46"/>
        <v/>
      </c>
      <c r="AH104" s="164" t="str">
        <f t="shared" si="46"/>
        <v/>
      </c>
      <c r="AI104" s="93">
        <f>COUNTIF(K104:AH104,"X")</f>
        <v>0</v>
      </c>
      <c r="AQ104" s="421"/>
      <c r="AR104" s="421"/>
      <c r="AS104" s="421"/>
      <c r="AT104" s="421"/>
      <c r="AU104" s="421"/>
      <c r="AV104" s="421"/>
      <c r="AW104" s="421"/>
      <c r="AX104" s="421"/>
      <c r="AY104" s="421"/>
      <c r="AZ104" s="421"/>
      <c r="BA104" s="421"/>
      <c r="BB104" s="333"/>
      <c r="BC104" s="333"/>
      <c r="BD104" s="333"/>
      <c r="BE104" s="333"/>
      <c r="BF104" s="333"/>
      <c r="BG104" s="421"/>
      <c r="BH104" s="421"/>
      <c r="BI104" s="421"/>
      <c r="BJ104" s="421"/>
      <c r="BK104" s="421"/>
      <c r="BL104" s="421"/>
      <c r="BM104" s="421"/>
      <c r="BN104" s="421"/>
      <c r="BO104" s="421"/>
      <c r="BP104" s="421"/>
      <c r="BQ104" s="421"/>
      <c r="BR104" s="421"/>
      <c r="BS104" s="421"/>
      <c r="BT104" s="421"/>
      <c r="BU104" s="421"/>
      <c r="BV104" s="421"/>
      <c r="BW104" s="12"/>
      <c r="BX104" s="12"/>
      <c r="BY104" s="12"/>
      <c r="BZ104" s="12"/>
      <c r="CA104" s="12"/>
      <c r="CB104" s="12"/>
      <c r="CC104" s="12"/>
      <c r="CD104" s="12"/>
      <c r="CE104" s="12"/>
      <c r="CF104" s="12"/>
      <c r="CG104" s="421"/>
      <c r="CH104" s="421"/>
      <c r="CI104" s="421"/>
      <c r="CJ104" s="421"/>
      <c r="CK104" s="421"/>
      <c r="CL104" s="421"/>
      <c r="CM104" s="421"/>
      <c r="CN104" s="421"/>
      <c r="CO104" s="421"/>
      <c r="CP104" s="421"/>
      <c r="CQ104" s="421"/>
      <c r="CR104" s="421"/>
      <c r="CS104" s="421"/>
      <c r="CT104" s="421"/>
      <c r="CU104" s="421"/>
      <c r="CV104" s="421"/>
      <c r="CW104" s="421"/>
      <c r="CX104" s="421"/>
      <c r="CY104" s="421"/>
      <c r="CZ104" s="421"/>
      <c r="DA104" s="421">
        <v>38</v>
      </c>
      <c r="DB104" s="12" t="s">
        <v>968</v>
      </c>
      <c r="DC104" s="237"/>
      <c r="DD104" s="237"/>
      <c r="DE104" s="430" t="str">
        <f t="shared" si="33"/>
        <v/>
      </c>
      <c r="DF104" s="237"/>
      <c r="DG104" s="237"/>
      <c r="DH104" s="237"/>
      <c r="DI104" s="237"/>
      <c r="DJ104" s="237"/>
      <c r="DK104" s="237"/>
      <c r="DL104" s="237"/>
      <c r="DM104" s="237"/>
      <c r="DN104" s="237"/>
      <c r="DO104" s="237"/>
      <c r="DP104" s="237"/>
      <c r="DQ104" s="237"/>
      <c r="DR104" s="237"/>
      <c r="DS104" s="237"/>
      <c r="DT104" s="237"/>
      <c r="DU104" s="237"/>
      <c r="DV104" s="237"/>
      <c r="DW104" s="237"/>
      <c r="DX104" s="237"/>
      <c r="DY104" s="237"/>
      <c r="DZ104" s="237"/>
      <c r="EA104" s="237"/>
      <c r="EB104" s="237"/>
      <c r="EC104" s="237"/>
      <c r="ED104" s="237"/>
      <c r="EE104" s="237"/>
      <c r="EF104" s="237"/>
      <c r="EG104" s="237"/>
      <c r="EH104" s="421"/>
      <c r="EI104" s="421"/>
      <c r="EJ104" s="421"/>
      <c r="EK104" s="421"/>
      <c r="EL104" s="421"/>
      <c r="EM104" s="421"/>
      <c r="EN104" s="421"/>
      <c r="EO104" s="421"/>
      <c r="EP104" s="421"/>
      <c r="EQ104" s="421"/>
      <c r="ER104" s="405"/>
      <c r="ES104" s="405"/>
      <c r="ET104" s="405"/>
      <c r="EU104" s="405"/>
      <c r="EV104" s="405"/>
      <c r="EW104" s="405"/>
      <c r="EX104" s="93"/>
      <c r="EY104" s="93"/>
      <c r="EZ104" s="93"/>
      <c r="FA104" s="93"/>
      <c r="FB104" s="93"/>
      <c r="FC104" s="93"/>
      <c r="FD104" s="93"/>
      <c r="FE104" s="93"/>
      <c r="FF104" s="93"/>
      <c r="FG104" s="93"/>
      <c r="FH104" s="93"/>
      <c r="FI104" s="93"/>
      <c r="FJ104" s="93"/>
      <c r="FK104" s="93"/>
      <c r="FL104" s="93"/>
      <c r="FM104" s="93"/>
      <c r="FN104" s="93"/>
      <c r="FO104" s="93"/>
      <c r="FP104" s="93"/>
      <c r="FQ104" s="93"/>
      <c r="FR104" s="93"/>
      <c r="FS104" s="93"/>
      <c r="FT104" s="93"/>
      <c r="FU104" s="93"/>
      <c r="FV104" s="93"/>
      <c r="FW104" s="93"/>
      <c r="FX104" s="93"/>
      <c r="FY104" s="93"/>
      <c r="FZ104" s="93"/>
    </row>
    <row r="105" spans="3:182" s="106" customFormat="1" ht="14.25" hidden="1" x14ac:dyDescent="0.15">
      <c r="D105" s="274"/>
      <c r="E105" s="281"/>
      <c r="F105" s="281"/>
      <c r="G105" s="281"/>
      <c r="AQ105" s="421"/>
      <c r="AR105" s="421"/>
      <c r="AS105" s="421"/>
      <c r="AT105" s="421"/>
      <c r="AU105" s="421"/>
      <c r="AV105" s="421"/>
      <c r="AW105" s="421"/>
      <c r="AX105" s="421"/>
      <c r="AY105" s="421"/>
      <c r="AZ105" s="421"/>
      <c r="BA105" s="421"/>
      <c r="BB105" s="333"/>
      <c r="BC105" s="333"/>
      <c r="BD105" s="333"/>
      <c r="BE105" s="333"/>
      <c r="BF105" s="333"/>
      <c r="BG105" s="421"/>
      <c r="BH105" s="421"/>
      <c r="BI105" s="421"/>
      <c r="BJ105" s="421"/>
      <c r="BK105" s="421"/>
      <c r="BL105" s="421"/>
      <c r="BM105" s="421"/>
      <c r="BN105" s="421"/>
      <c r="BO105" s="421"/>
      <c r="BP105" s="421"/>
      <c r="BQ105" s="421"/>
      <c r="BR105" s="421"/>
      <c r="BS105" s="421"/>
      <c r="BT105" s="421"/>
      <c r="BU105" s="421"/>
      <c r="BV105" s="421"/>
      <c r="BW105" s="12"/>
      <c r="BX105" s="12"/>
      <c r="BY105" s="12"/>
      <c r="BZ105" s="12"/>
      <c r="CA105" s="12"/>
      <c r="CB105" s="12"/>
      <c r="CC105" s="12"/>
      <c r="CD105" s="12"/>
      <c r="CE105" s="12"/>
      <c r="CF105" s="12"/>
      <c r="CG105" s="421"/>
      <c r="CH105" s="421"/>
      <c r="CI105" s="421"/>
      <c r="CJ105" s="421"/>
      <c r="CK105" s="421"/>
      <c r="CL105" s="421"/>
      <c r="CM105" s="421"/>
      <c r="CN105" s="421"/>
      <c r="CO105" s="421"/>
      <c r="CP105" s="421"/>
      <c r="CQ105" s="421"/>
      <c r="CR105" s="421"/>
      <c r="CS105" s="421"/>
      <c r="CT105" s="421"/>
      <c r="CU105" s="421"/>
      <c r="CV105" s="421"/>
      <c r="CW105" s="421"/>
      <c r="CX105" s="421"/>
      <c r="CY105" s="421"/>
      <c r="CZ105" s="421"/>
      <c r="DA105" s="421"/>
      <c r="DB105" t="s">
        <v>40</v>
      </c>
      <c r="DC105" s="237"/>
      <c r="DD105" s="237"/>
      <c r="DE105" s="430" t="str">
        <f>IF(COUNTIF($DI$14:$EG$14,DB105)=0,"",COUNTIF($DI$14:$EG$14,DB105))</f>
        <v/>
      </c>
      <c r="DF105" s="237"/>
      <c r="DG105" s="237"/>
      <c r="DH105" s="237"/>
      <c r="DI105" s="237"/>
      <c r="DJ105" s="237"/>
      <c r="DK105" s="237"/>
      <c r="DL105" s="237"/>
      <c r="DM105" s="237"/>
      <c r="DN105" s="237"/>
      <c r="DO105" s="237"/>
      <c r="DP105" s="237"/>
      <c r="DQ105" s="237"/>
      <c r="DR105" s="237"/>
      <c r="DS105" s="237"/>
      <c r="DT105" s="237"/>
      <c r="DU105" s="237"/>
      <c r="DV105" s="237"/>
      <c r="DW105" s="237"/>
      <c r="DX105" s="237"/>
      <c r="DY105" s="237"/>
      <c r="DZ105" s="237"/>
      <c r="EA105" s="237"/>
      <c r="EB105" s="237"/>
      <c r="EC105" s="237"/>
      <c r="ED105" s="237"/>
      <c r="EE105" s="237"/>
      <c r="EF105" s="237"/>
      <c r="EG105" s="237"/>
      <c r="EH105" s="421"/>
      <c r="EI105" s="421"/>
      <c r="EJ105" s="421"/>
      <c r="EK105" s="421"/>
      <c r="EL105" s="421"/>
      <c r="EM105" s="421"/>
      <c r="EN105" s="421"/>
      <c r="EO105" s="421"/>
      <c r="EP105" s="421"/>
      <c r="EQ105" s="421"/>
      <c r="ER105" s="405"/>
      <c r="ES105" s="405"/>
      <c r="ET105" s="405"/>
      <c r="EU105" s="405"/>
      <c r="EV105" s="405"/>
      <c r="EW105" s="405"/>
      <c r="EX105" s="93"/>
      <c r="EY105" s="93"/>
      <c r="EZ105" s="93"/>
      <c r="FA105" s="93"/>
      <c r="FB105" s="93"/>
      <c r="FC105" s="93"/>
      <c r="FD105" s="93"/>
      <c r="FE105" s="93"/>
      <c r="FF105" s="93"/>
      <c r="FG105" s="93"/>
      <c r="FH105" s="93"/>
      <c r="FI105" s="93"/>
      <c r="FJ105" s="93"/>
      <c r="FK105" s="93"/>
      <c r="FL105" s="93"/>
      <c r="FM105" s="93"/>
      <c r="FN105" s="93"/>
      <c r="FO105" s="93"/>
      <c r="FP105" s="93"/>
      <c r="FQ105" s="93"/>
      <c r="FR105" s="93"/>
      <c r="FS105" s="93"/>
      <c r="FT105" s="93"/>
      <c r="FU105" s="93"/>
      <c r="FV105" s="93"/>
      <c r="FW105" s="93"/>
      <c r="FX105" s="93"/>
      <c r="FY105" s="93"/>
      <c r="FZ105" s="93"/>
    </row>
    <row r="106" spans="3:182" s="106" customFormat="1" hidden="1" x14ac:dyDescent="0.15">
      <c r="D106" s="274"/>
      <c r="K106" s="106" t="str">
        <f>IF(バルブ!$R$7="無記号","",バルブ!$R$7)</f>
        <v/>
      </c>
      <c r="L106" s="106" t="str">
        <f>IF(バルブ!$R$7="無記号","",バルブ!$R$7)</f>
        <v/>
      </c>
      <c r="M106" s="106" t="str">
        <f>IF(バルブ!$R$7="無記号","",バルブ!$R$7)</f>
        <v/>
      </c>
      <c r="N106" s="106" t="str">
        <f>IF(バルブ!$R$7="無記号","",バルブ!$R$7)</f>
        <v/>
      </c>
      <c r="O106" s="106" t="str">
        <f>IF(バルブ!$R$7="無記号","",バルブ!$R$7)</f>
        <v/>
      </c>
      <c r="P106" s="106" t="str">
        <f>IF(バルブ!$R$7="無記号","",バルブ!$R$7)</f>
        <v/>
      </c>
      <c r="Q106" s="106" t="str">
        <f>IF(バルブ!$R$7="無記号","",バルブ!$R$7)</f>
        <v/>
      </c>
      <c r="R106" s="106" t="str">
        <f>IF(バルブ!$R$7="無記号","",バルブ!$R$7)</f>
        <v/>
      </c>
      <c r="S106" s="106" t="str">
        <f>IF(バルブ!$R$7="無記号","",バルブ!$R$7)</f>
        <v/>
      </c>
      <c r="T106" s="106" t="str">
        <f>IF(バルブ!$R$7="無記号","",バルブ!$R$7)</f>
        <v/>
      </c>
      <c r="U106" s="106" t="str">
        <f>IF(バルブ!$R$7="無記号","",バルブ!$R$7)</f>
        <v/>
      </c>
      <c r="V106" s="106" t="str">
        <f>IF(バルブ!$R$7="無記号","",バルブ!$R$7)</f>
        <v/>
      </c>
      <c r="W106" s="106" t="str">
        <f>IF(バルブ!$R$7="無記号","",バルブ!$R$7)</f>
        <v/>
      </c>
      <c r="X106" s="106" t="str">
        <f>IF(バルブ!$R$7="無記号","",バルブ!$R$7)</f>
        <v/>
      </c>
      <c r="Y106" s="106" t="str">
        <f>IF(バルブ!$R$7="無記号","",バルブ!$R$7)</f>
        <v/>
      </c>
      <c r="Z106" s="106" t="str">
        <f>IF(バルブ!$R$7="無記号","",バルブ!$R$7)</f>
        <v/>
      </c>
      <c r="AA106" s="106" t="str">
        <f>IF(バルブ!$R$7="無記号","",バルブ!$R$7)</f>
        <v/>
      </c>
      <c r="AB106" s="106" t="str">
        <f>IF(バルブ!$R$7="無記号","",バルブ!$R$7)</f>
        <v/>
      </c>
      <c r="AC106" s="106" t="str">
        <f>IF(バルブ!$R$7="無記号","",バルブ!$R$7)</f>
        <v/>
      </c>
      <c r="AD106" s="106" t="str">
        <f>IF(バルブ!$R$7="無記号","",バルブ!$R$7)</f>
        <v/>
      </c>
      <c r="AE106" s="106" t="str">
        <f>IF(バルブ!$R$7="無記号","",バルブ!$R$7)</f>
        <v/>
      </c>
      <c r="AF106" s="106" t="str">
        <f>IF(バルブ!$R$7="無記号","",バルブ!$R$7)</f>
        <v/>
      </c>
      <c r="AG106" s="106" t="str">
        <f>IF(バルブ!$R$7="無記号","",バルブ!$R$7)</f>
        <v/>
      </c>
      <c r="AH106" s="106" t="str">
        <f>IF(バルブ!$R$7="無記号","",バルブ!$R$7)</f>
        <v/>
      </c>
      <c r="AQ106" s="421"/>
      <c r="AR106" s="421"/>
      <c r="AS106" s="421"/>
      <c r="AT106" s="421"/>
      <c r="AU106" s="421"/>
      <c r="AV106" s="421"/>
      <c r="AW106" s="421"/>
      <c r="AX106" s="421"/>
      <c r="AY106" s="421"/>
      <c r="AZ106" s="421"/>
      <c r="BA106" s="421"/>
      <c r="BB106" s="333"/>
      <c r="BC106" s="333"/>
      <c r="BD106" s="333"/>
      <c r="BE106" s="333"/>
      <c r="BF106" s="333"/>
      <c r="BG106" s="421"/>
      <c r="BH106" s="421"/>
      <c r="BI106" s="421"/>
      <c r="BJ106" s="421"/>
      <c r="BK106" s="421"/>
      <c r="BL106" s="421"/>
      <c r="BM106" s="421"/>
      <c r="BN106" s="421"/>
      <c r="BO106" s="421"/>
      <c r="BP106" s="421"/>
      <c r="BQ106" s="421"/>
      <c r="BR106" s="421"/>
      <c r="BS106" s="421"/>
      <c r="BT106" s="421"/>
      <c r="BU106" s="421"/>
      <c r="BV106" s="421"/>
      <c r="BW106" s="12"/>
      <c r="BX106" s="12"/>
      <c r="BY106" s="12"/>
      <c r="BZ106" s="12"/>
      <c r="CA106" s="12"/>
      <c r="CB106" s="12"/>
      <c r="CC106" s="12"/>
      <c r="CD106" s="12"/>
      <c r="CE106" s="12"/>
      <c r="CF106" s="12"/>
      <c r="CG106" s="421"/>
      <c r="CH106" s="421"/>
      <c r="CI106" s="421"/>
      <c r="CJ106" s="421"/>
      <c r="CK106" s="421"/>
      <c r="CL106" s="421"/>
      <c r="CM106" s="421"/>
      <c r="CN106" s="421"/>
      <c r="CO106" s="421"/>
      <c r="CP106" s="421"/>
      <c r="CQ106" s="421"/>
      <c r="CR106" s="421"/>
      <c r="CS106" s="421"/>
      <c r="CT106" s="421"/>
      <c r="CU106" s="421"/>
      <c r="CV106" s="421"/>
      <c r="CW106" s="421"/>
      <c r="CX106" s="421"/>
      <c r="CY106" s="421"/>
      <c r="CZ106" s="421"/>
      <c r="DA106" s="421"/>
      <c r="DB106" t="s">
        <v>41</v>
      </c>
      <c r="DC106" s="237"/>
      <c r="DD106" s="237"/>
      <c r="DE106" s="430" t="str">
        <f t="shared" ref="DE106:DE113" si="47">IF(COUNTIF($DI$14:$EG$14,DB106)=0,"",COUNTIF($DI$14:$EG$14,DB106))</f>
        <v/>
      </c>
      <c r="DF106" s="237"/>
      <c r="DG106" s="237"/>
      <c r="DH106" s="237"/>
      <c r="DI106" s="237"/>
      <c r="DJ106" s="237"/>
      <c r="DK106" s="237"/>
      <c r="DL106" s="237"/>
      <c r="DM106" s="237"/>
      <c r="DN106" s="237"/>
      <c r="DO106" s="237"/>
      <c r="DP106" s="237"/>
      <c r="DQ106" s="237"/>
      <c r="DR106" s="237"/>
      <c r="DS106" s="237"/>
      <c r="DT106" s="237"/>
      <c r="DU106" s="237"/>
      <c r="DV106" s="237"/>
      <c r="DW106" s="237"/>
      <c r="DX106" s="237"/>
      <c r="DY106" s="237"/>
      <c r="DZ106" s="237"/>
      <c r="EA106" s="237"/>
      <c r="EB106" s="237"/>
      <c r="EC106" s="237"/>
      <c r="ED106" s="237"/>
      <c r="EE106" s="237"/>
      <c r="EF106" s="237"/>
      <c r="EG106" s="237"/>
      <c r="EH106" s="421"/>
      <c r="EI106" s="421"/>
      <c r="EJ106" s="421"/>
      <c r="EK106" s="421"/>
      <c r="EL106" s="421"/>
      <c r="EM106" s="421"/>
      <c r="EN106" s="421"/>
      <c r="EO106" s="421"/>
      <c r="EP106" s="421"/>
      <c r="EQ106" s="421"/>
      <c r="ER106" s="405"/>
      <c r="ES106" s="405"/>
      <c r="ET106" s="405"/>
      <c r="EU106" s="405"/>
      <c r="EV106" s="405"/>
      <c r="EW106" s="405"/>
      <c r="EX106" s="93"/>
      <c r="EY106" s="93"/>
      <c r="EZ106" s="93"/>
      <c r="FA106" s="93"/>
      <c r="FB106" s="93"/>
      <c r="FC106" s="93"/>
      <c r="FD106" s="93"/>
      <c r="FE106" s="93"/>
      <c r="FF106" s="93"/>
      <c r="FG106" s="93"/>
      <c r="FH106" s="93"/>
      <c r="FI106" s="93"/>
      <c r="FJ106" s="93"/>
      <c r="FK106" s="93"/>
      <c r="FL106" s="93"/>
      <c r="FM106" s="93"/>
      <c r="FN106" s="93"/>
      <c r="FO106" s="93"/>
      <c r="FP106" s="93"/>
      <c r="FQ106" s="93"/>
      <c r="FR106" s="93"/>
      <c r="FS106" s="93"/>
      <c r="FT106" s="93"/>
      <c r="FU106" s="93"/>
      <c r="FV106" s="93"/>
      <c r="FW106" s="93"/>
      <c r="FX106" s="93"/>
      <c r="FY106" s="93"/>
      <c r="FZ106" s="93"/>
    </row>
    <row r="107" spans="3:182" s="106" customFormat="1" ht="17.25" hidden="1" x14ac:dyDescent="0.2">
      <c r="D107" s="274"/>
      <c r="K107" s="275" t="s">
        <v>257</v>
      </c>
      <c r="L107" s="275" t="s">
        <v>257</v>
      </c>
      <c r="M107" s="275" t="s">
        <v>257</v>
      </c>
      <c r="N107" s="275" t="s">
        <v>257</v>
      </c>
      <c r="O107" s="275" t="s">
        <v>257</v>
      </c>
      <c r="P107" s="275" t="s">
        <v>257</v>
      </c>
      <c r="Q107" s="275" t="s">
        <v>257</v>
      </c>
      <c r="R107" s="275" t="s">
        <v>257</v>
      </c>
      <c r="S107" s="275" t="s">
        <v>257</v>
      </c>
      <c r="T107" s="275" t="s">
        <v>257</v>
      </c>
      <c r="U107" s="275" t="s">
        <v>257</v>
      </c>
      <c r="V107" s="275" t="s">
        <v>257</v>
      </c>
      <c r="W107" s="275" t="s">
        <v>257</v>
      </c>
      <c r="X107" s="275" t="s">
        <v>257</v>
      </c>
      <c r="Y107" s="275" t="s">
        <v>257</v>
      </c>
      <c r="Z107" s="275" t="s">
        <v>257</v>
      </c>
      <c r="AA107" s="275" t="s">
        <v>257</v>
      </c>
      <c r="AB107" s="275" t="s">
        <v>257</v>
      </c>
      <c r="AC107" s="275" t="s">
        <v>257</v>
      </c>
      <c r="AD107" s="275" t="s">
        <v>257</v>
      </c>
      <c r="AE107" s="275" t="s">
        <v>257</v>
      </c>
      <c r="AF107" s="275" t="s">
        <v>257</v>
      </c>
      <c r="AG107" s="275" t="s">
        <v>257</v>
      </c>
      <c r="AH107" s="275" t="s">
        <v>257</v>
      </c>
      <c r="AI107" s="282"/>
      <c r="AJ107" s="282"/>
      <c r="AK107" s="282"/>
      <c r="AL107" s="282"/>
      <c r="AM107" s="282"/>
      <c r="AN107" s="282"/>
      <c r="AO107" s="282"/>
      <c r="AP107" s="282"/>
      <c r="AQ107" s="421"/>
      <c r="AR107" s="421"/>
      <c r="AS107" s="421"/>
      <c r="AT107" s="421"/>
      <c r="AU107" s="421"/>
      <c r="AV107" s="421"/>
      <c r="AW107" s="421"/>
      <c r="AX107" s="421"/>
      <c r="AY107" s="421"/>
      <c r="AZ107" s="421"/>
      <c r="BA107" s="421"/>
      <c r="BB107" s="333"/>
      <c r="BC107" s="333"/>
      <c r="BD107" s="333"/>
      <c r="BE107" s="333"/>
      <c r="BF107" s="333"/>
      <c r="BG107" s="421"/>
      <c r="BH107" s="421"/>
      <c r="BI107" s="421"/>
      <c r="BJ107" s="421"/>
      <c r="BK107" s="421"/>
      <c r="BL107" s="421"/>
      <c r="BM107" s="421"/>
      <c r="BN107" s="421"/>
      <c r="BO107" s="421"/>
      <c r="BP107" s="421"/>
      <c r="BQ107" s="421"/>
      <c r="BR107" s="421"/>
      <c r="BS107" s="421"/>
      <c r="BT107" s="421"/>
      <c r="BU107" s="421"/>
      <c r="BV107" s="421"/>
      <c r="BW107" s="12"/>
      <c r="BX107" s="12"/>
      <c r="BY107" s="12"/>
      <c r="BZ107" s="12"/>
      <c r="CA107" s="12"/>
      <c r="CB107" s="12"/>
      <c r="CC107" s="12"/>
      <c r="CD107" s="12"/>
      <c r="CE107" s="12"/>
      <c r="CF107" s="12"/>
      <c r="CG107" s="421"/>
      <c r="CH107" s="421"/>
      <c r="CI107" s="421"/>
      <c r="CJ107" s="421"/>
      <c r="CK107" s="421"/>
      <c r="CL107" s="421"/>
      <c r="CM107" s="421"/>
      <c r="CN107" s="421"/>
      <c r="CO107" s="421"/>
      <c r="CP107" s="421"/>
      <c r="CQ107" s="421"/>
      <c r="CR107" s="421"/>
      <c r="CS107" s="421"/>
      <c r="CT107" s="421"/>
      <c r="CU107" s="421"/>
      <c r="CV107" s="421"/>
      <c r="CW107" s="421"/>
      <c r="CX107" s="421"/>
      <c r="CY107" s="421"/>
      <c r="CZ107" s="421"/>
      <c r="DA107" s="421"/>
      <c r="DB107" t="s">
        <v>42</v>
      </c>
      <c r="DC107" s="237"/>
      <c r="DD107" s="237"/>
      <c r="DE107" s="430" t="str">
        <f t="shared" si="47"/>
        <v/>
      </c>
      <c r="DF107" s="237"/>
      <c r="DG107" s="237"/>
      <c r="DH107" s="237"/>
      <c r="DI107" s="237"/>
      <c r="DJ107" s="237"/>
      <c r="DK107" s="237"/>
      <c r="DL107" s="237"/>
      <c r="DM107" s="237"/>
      <c r="DN107" s="237"/>
      <c r="DO107" s="237"/>
      <c r="DP107" s="237"/>
      <c r="DQ107" s="237"/>
      <c r="DR107" s="237"/>
      <c r="DS107" s="237"/>
      <c r="DT107" s="237"/>
      <c r="DU107" s="237"/>
      <c r="DV107" s="237"/>
      <c r="DW107" s="237"/>
      <c r="DX107" s="237"/>
      <c r="DY107" s="237"/>
      <c r="DZ107" s="237"/>
      <c r="EA107" s="237"/>
      <c r="EB107" s="237"/>
      <c r="EC107" s="237"/>
      <c r="ED107" s="237"/>
      <c r="EE107" s="237"/>
      <c r="EF107" s="237"/>
      <c r="EG107" s="237"/>
      <c r="EH107" s="421"/>
      <c r="EI107" s="421"/>
      <c r="EJ107" s="421"/>
      <c r="EK107" s="421"/>
      <c r="EL107" s="421"/>
      <c r="EM107" s="421"/>
      <c r="EN107" s="421"/>
      <c r="EO107" s="421"/>
      <c r="EP107" s="421"/>
      <c r="EQ107" s="421"/>
      <c r="ER107" s="405"/>
      <c r="ES107" s="405"/>
      <c r="ET107" s="405"/>
      <c r="EU107" s="405"/>
      <c r="EV107" s="405"/>
      <c r="EW107" s="405"/>
      <c r="EX107" s="93"/>
      <c r="EY107" s="93"/>
      <c r="EZ107" s="93"/>
      <c r="FA107" s="93"/>
      <c r="FB107" s="93"/>
      <c r="FC107" s="93"/>
      <c r="FD107" s="93"/>
      <c r="FE107" s="93"/>
      <c r="FF107" s="93"/>
      <c r="FG107" s="93"/>
      <c r="FH107" s="93"/>
      <c r="FI107" s="93"/>
      <c r="FJ107" s="93"/>
      <c r="FK107" s="93"/>
      <c r="FL107" s="93"/>
      <c r="FM107" s="93"/>
      <c r="FN107" s="93"/>
      <c r="FO107" s="93"/>
      <c r="FP107" s="93"/>
      <c r="FQ107" s="93"/>
      <c r="FR107" s="93"/>
      <c r="FS107" s="93"/>
      <c r="FT107" s="93"/>
      <c r="FU107" s="93"/>
      <c r="FV107" s="93"/>
      <c r="FW107" s="93"/>
      <c r="FX107" s="93"/>
      <c r="FY107" s="93"/>
      <c r="FZ107" s="93"/>
    </row>
    <row r="108" spans="3:182" s="106" customFormat="1" ht="14.25" hidden="1" x14ac:dyDescent="0.15">
      <c r="D108" s="274"/>
      <c r="K108" s="275" t="str">
        <f>IF(K12="","",K12)</f>
        <v/>
      </c>
      <c r="L108" s="275" t="str">
        <f t="shared" ref="L108:AH108" si="48">IF(L12="","",L12)</f>
        <v/>
      </c>
      <c r="M108" s="275" t="str">
        <f t="shared" si="48"/>
        <v/>
      </c>
      <c r="N108" s="275" t="str">
        <f t="shared" si="48"/>
        <v/>
      </c>
      <c r="O108" s="275" t="str">
        <f t="shared" si="48"/>
        <v/>
      </c>
      <c r="P108" s="275" t="str">
        <f t="shared" si="48"/>
        <v/>
      </c>
      <c r="Q108" s="275" t="str">
        <f t="shared" si="48"/>
        <v/>
      </c>
      <c r="R108" s="275" t="str">
        <f t="shared" si="48"/>
        <v/>
      </c>
      <c r="S108" s="275" t="str">
        <f t="shared" si="48"/>
        <v/>
      </c>
      <c r="T108" s="275" t="str">
        <f t="shared" si="48"/>
        <v/>
      </c>
      <c r="U108" s="275" t="str">
        <f t="shared" si="48"/>
        <v/>
      </c>
      <c r="V108" s="275" t="str">
        <f t="shared" si="48"/>
        <v/>
      </c>
      <c r="W108" s="275" t="str">
        <f t="shared" si="48"/>
        <v/>
      </c>
      <c r="X108" s="275" t="str">
        <f t="shared" si="48"/>
        <v/>
      </c>
      <c r="Y108" s="275" t="str">
        <f t="shared" si="48"/>
        <v/>
      </c>
      <c r="Z108" s="275" t="str">
        <f t="shared" si="48"/>
        <v/>
      </c>
      <c r="AA108" s="275" t="str">
        <f t="shared" si="48"/>
        <v/>
      </c>
      <c r="AB108" s="275" t="str">
        <f t="shared" si="48"/>
        <v/>
      </c>
      <c r="AC108" s="275" t="str">
        <f t="shared" si="48"/>
        <v/>
      </c>
      <c r="AD108" s="275" t="str">
        <f t="shared" si="48"/>
        <v/>
      </c>
      <c r="AE108" s="275" t="str">
        <f t="shared" si="48"/>
        <v/>
      </c>
      <c r="AF108" s="275" t="str">
        <f t="shared" si="48"/>
        <v/>
      </c>
      <c r="AG108" s="275" t="str">
        <f t="shared" si="48"/>
        <v/>
      </c>
      <c r="AH108" s="275" t="str">
        <f t="shared" si="48"/>
        <v/>
      </c>
      <c r="AI108" s="283"/>
      <c r="AJ108" s="283"/>
      <c r="AK108" s="283"/>
      <c r="AL108" s="283"/>
      <c r="AM108" s="283"/>
      <c r="AN108" s="283"/>
      <c r="AO108" s="283"/>
      <c r="AP108" s="283"/>
      <c r="AQ108" s="421"/>
      <c r="AR108" s="421"/>
      <c r="AS108" s="421"/>
      <c r="AT108" s="421"/>
      <c r="AU108" s="421"/>
      <c r="AV108" s="421"/>
      <c r="AW108" s="421"/>
      <c r="AX108" s="421"/>
      <c r="AY108" s="421"/>
      <c r="AZ108" s="421"/>
      <c r="BA108" s="421"/>
      <c r="BB108" s="333"/>
      <c r="BC108" s="333"/>
      <c r="BD108" s="333"/>
      <c r="BE108" s="333"/>
      <c r="BF108" s="333"/>
      <c r="BG108" s="421"/>
      <c r="BH108" s="421"/>
      <c r="BI108" s="421"/>
      <c r="BJ108" s="421"/>
      <c r="BK108" s="421"/>
      <c r="BL108" s="421"/>
      <c r="BM108" s="421"/>
      <c r="BN108" s="421"/>
      <c r="BO108" s="421"/>
      <c r="BP108" s="421"/>
      <c r="BQ108" s="421"/>
      <c r="BR108" s="421"/>
      <c r="BS108" s="421"/>
      <c r="BT108" s="421"/>
      <c r="BU108" s="421"/>
      <c r="BV108" s="421"/>
      <c r="BW108" s="12"/>
      <c r="BX108" s="12"/>
      <c r="BY108" s="12"/>
      <c r="BZ108" s="12"/>
      <c r="CA108" s="12"/>
      <c r="CB108" s="12"/>
      <c r="CC108" s="12"/>
      <c r="CD108" s="12"/>
      <c r="CE108" s="12"/>
      <c r="CF108" s="12"/>
      <c r="CG108" s="421"/>
      <c r="CH108" s="421"/>
      <c r="CI108" s="421"/>
      <c r="CJ108" s="421"/>
      <c r="CK108" s="421"/>
      <c r="CL108" s="421"/>
      <c r="CM108" s="421"/>
      <c r="CN108" s="421"/>
      <c r="CO108" s="421"/>
      <c r="CP108" s="421"/>
      <c r="CQ108" s="421"/>
      <c r="CR108" s="421"/>
      <c r="CS108" s="421"/>
      <c r="CT108" s="421"/>
      <c r="CU108" s="421"/>
      <c r="CV108" s="421"/>
      <c r="CW108" s="421"/>
      <c r="CX108" s="421"/>
      <c r="CY108" s="421"/>
      <c r="CZ108" s="421"/>
      <c r="DA108" s="421"/>
      <c r="DB108" t="s">
        <v>43</v>
      </c>
      <c r="DC108" s="237"/>
      <c r="DD108" s="237"/>
      <c r="DE108" s="430" t="str">
        <f t="shared" si="47"/>
        <v/>
      </c>
      <c r="DF108" s="237"/>
      <c r="DG108" s="237"/>
      <c r="DH108" s="237"/>
      <c r="DI108" s="237"/>
      <c r="DJ108" s="237"/>
      <c r="DK108" s="237"/>
      <c r="DL108" s="237"/>
      <c r="DM108" s="237"/>
      <c r="DN108" s="237"/>
      <c r="DO108" s="237"/>
      <c r="DP108" s="237"/>
      <c r="DQ108" s="237"/>
      <c r="DR108" s="237"/>
      <c r="DS108" s="237"/>
      <c r="DT108" s="237"/>
      <c r="DU108" s="237"/>
      <c r="DV108" s="237"/>
      <c r="DW108" s="237"/>
      <c r="DX108" s="237"/>
      <c r="DY108" s="237"/>
      <c r="DZ108" s="237"/>
      <c r="EA108" s="237"/>
      <c r="EB108" s="237"/>
      <c r="EC108" s="237"/>
      <c r="ED108" s="237"/>
      <c r="EE108" s="237"/>
      <c r="EF108" s="237"/>
      <c r="EG108" s="237"/>
      <c r="EH108" s="421"/>
      <c r="EI108" s="421"/>
      <c r="EJ108" s="421"/>
      <c r="EK108" s="421"/>
      <c r="EL108" s="421"/>
      <c r="EM108" s="421"/>
      <c r="EN108" s="421"/>
      <c r="EO108" s="421"/>
      <c r="EP108" s="421"/>
      <c r="EQ108" s="421"/>
      <c r="ER108" s="405"/>
      <c r="ES108" s="405"/>
      <c r="ET108" s="405"/>
      <c r="EU108" s="405"/>
      <c r="EV108" s="405"/>
      <c r="EW108" s="405"/>
      <c r="EX108" s="93"/>
      <c r="EY108" s="93"/>
      <c r="EZ108" s="93"/>
      <c r="FA108" s="93"/>
      <c r="FB108" s="93"/>
      <c r="FC108" s="93"/>
      <c r="FD108" s="93"/>
      <c r="FE108" s="93"/>
      <c r="FF108" s="93"/>
      <c r="FG108" s="93"/>
      <c r="FH108" s="93"/>
      <c r="FI108" s="93"/>
      <c r="FJ108" s="93"/>
      <c r="FK108" s="93"/>
      <c r="FL108" s="93"/>
      <c r="FM108" s="93"/>
      <c r="FN108" s="93"/>
      <c r="FO108" s="93"/>
      <c r="FP108" s="93"/>
      <c r="FQ108" s="93"/>
      <c r="FR108" s="93"/>
      <c r="FS108" s="93"/>
      <c r="FT108" s="93"/>
      <c r="FU108" s="93"/>
      <c r="FV108" s="93"/>
      <c r="FW108" s="93"/>
      <c r="FX108" s="93"/>
      <c r="FY108" s="93"/>
      <c r="FZ108" s="93"/>
    </row>
    <row r="109" spans="3:182" s="106" customFormat="1" hidden="1" x14ac:dyDescent="0.15">
      <c r="D109" s="274"/>
      <c r="K109" s="275" t="str">
        <f t="shared" ref="K109:AH109" si="49">IF(K14="","",K14)</f>
        <v/>
      </c>
      <c r="L109" s="275" t="str">
        <f t="shared" si="49"/>
        <v/>
      </c>
      <c r="M109" s="275" t="str">
        <f t="shared" si="49"/>
        <v/>
      </c>
      <c r="N109" s="275" t="str">
        <f t="shared" si="49"/>
        <v/>
      </c>
      <c r="O109" s="275" t="str">
        <f t="shared" si="49"/>
        <v/>
      </c>
      <c r="P109" s="275" t="str">
        <f t="shared" si="49"/>
        <v/>
      </c>
      <c r="Q109" s="275" t="str">
        <f t="shared" si="49"/>
        <v/>
      </c>
      <c r="R109" s="275" t="str">
        <f t="shared" si="49"/>
        <v/>
      </c>
      <c r="S109" s="275" t="str">
        <f t="shared" si="49"/>
        <v/>
      </c>
      <c r="T109" s="275" t="str">
        <f t="shared" si="49"/>
        <v/>
      </c>
      <c r="U109" s="275" t="str">
        <f t="shared" si="49"/>
        <v/>
      </c>
      <c r="V109" s="275" t="str">
        <f t="shared" si="49"/>
        <v/>
      </c>
      <c r="W109" s="275" t="str">
        <f t="shared" si="49"/>
        <v/>
      </c>
      <c r="X109" s="275" t="str">
        <f t="shared" si="49"/>
        <v/>
      </c>
      <c r="Y109" s="275" t="str">
        <f t="shared" si="49"/>
        <v/>
      </c>
      <c r="Z109" s="275" t="str">
        <f t="shared" si="49"/>
        <v/>
      </c>
      <c r="AA109" s="275" t="str">
        <f t="shared" si="49"/>
        <v/>
      </c>
      <c r="AB109" s="275" t="str">
        <f t="shared" si="49"/>
        <v/>
      </c>
      <c r="AC109" s="275" t="str">
        <f t="shared" si="49"/>
        <v/>
      </c>
      <c r="AD109" s="275" t="str">
        <f t="shared" si="49"/>
        <v/>
      </c>
      <c r="AE109" s="275" t="str">
        <f t="shared" si="49"/>
        <v/>
      </c>
      <c r="AF109" s="275" t="str">
        <f t="shared" si="49"/>
        <v/>
      </c>
      <c r="AG109" s="275" t="str">
        <f t="shared" si="49"/>
        <v/>
      </c>
      <c r="AH109" s="275" t="str">
        <f t="shared" si="49"/>
        <v/>
      </c>
      <c r="AI109" s="278"/>
      <c r="AJ109" s="284"/>
      <c r="AK109" s="284"/>
      <c r="AL109" s="284"/>
      <c r="AM109" s="284"/>
      <c r="AN109" s="284"/>
      <c r="AO109" s="284"/>
      <c r="AP109" s="285"/>
      <c r="AQ109" s="421"/>
      <c r="AR109" s="421"/>
      <c r="AS109" s="421"/>
      <c r="AT109" s="421"/>
      <c r="AU109" s="421"/>
      <c r="AV109" s="421"/>
      <c r="AW109" s="421"/>
      <c r="AX109" s="421"/>
      <c r="AY109" s="421"/>
      <c r="AZ109" s="421"/>
      <c r="BA109" s="421"/>
      <c r="BB109" s="333"/>
      <c r="BC109" s="333"/>
      <c r="BD109" s="333"/>
      <c r="BE109" s="333"/>
      <c r="BF109" s="333"/>
      <c r="BG109" s="421"/>
      <c r="BH109" s="421"/>
      <c r="BI109" s="421"/>
      <c r="BJ109" s="421"/>
      <c r="BK109" s="421"/>
      <c r="BL109" s="421"/>
      <c r="BM109" s="421"/>
      <c r="BN109" s="421"/>
      <c r="BO109" s="421"/>
      <c r="BP109" s="421"/>
      <c r="BQ109" s="421"/>
      <c r="BR109" s="421"/>
      <c r="BS109" s="421"/>
      <c r="BT109" s="421"/>
      <c r="BU109" s="421"/>
      <c r="BV109" s="421"/>
      <c r="BW109" s="12"/>
      <c r="BX109" s="12"/>
      <c r="BY109" s="12"/>
      <c r="BZ109" s="12"/>
      <c r="CA109" s="12"/>
      <c r="CB109" s="12"/>
      <c r="CC109" s="12"/>
      <c r="CD109" s="12"/>
      <c r="CE109" s="12"/>
      <c r="CF109" s="12"/>
      <c r="CG109" s="12"/>
      <c r="CH109" s="421"/>
      <c r="CI109" s="421"/>
      <c r="CJ109" s="421"/>
      <c r="CK109" s="421"/>
      <c r="CL109" s="421"/>
      <c r="CM109" s="421"/>
      <c r="CN109" s="421"/>
      <c r="CO109" s="421"/>
      <c r="CP109" s="421"/>
      <c r="CQ109" s="421"/>
      <c r="CR109" s="421"/>
      <c r="CS109" s="421"/>
      <c r="CT109" s="421"/>
      <c r="CU109" s="421"/>
      <c r="CV109" s="421"/>
      <c r="CW109" s="421"/>
      <c r="CX109" s="421"/>
      <c r="CY109" s="421"/>
      <c r="CZ109" s="421"/>
      <c r="DA109" s="421"/>
      <c r="DB109" t="s">
        <v>44</v>
      </c>
      <c r="DC109" s="237"/>
      <c r="DD109" s="237"/>
      <c r="DE109" s="430" t="str">
        <f t="shared" si="47"/>
        <v/>
      </c>
      <c r="DF109" s="237"/>
      <c r="DG109" s="237"/>
      <c r="DH109" s="237"/>
      <c r="DI109" s="237"/>
      <c r="DJ109" s="237"/>
      <c r="DK109" s="237"/>
      <c r="DL109" s="237"/>
      <c r="DM109" s="237"/>
      <c r="DN109" s="237"/>
      <c r="DO109" s="237"/>
      <c r="DP109" s="237"/>
      <c r="DQ109" s="237"/>
      <c r="DR109" s="237"/>
      <c r="DS109" s="237"/>
      <c r="DT109" s="237"/>
      <c r="DU109" s="237"/>
      <c r="DV109" s="237"/>
      <c r="DW109" s="237"/>
      <c r="DX109" s="237"/>
      <c r="DY109" s="237"/>
      <c r="DZ109" s="237"/>
      <c r="EA109" s="237"/>
      <c r="EB109" s="237"/>
      <c r="EC109" s="237"/>
      <c r="ED109" s="237"/>
      <c r="EE109" s="237"/>
      <c r="EF109" s="237"/>
      <c r="EG109" s="237"/>
      <c r="EH109" s="421"/>
      <c r="EI109" s="421"/>
      <c r="EJ109" s="421"/>
      <c r="EK109" s="421"/>
      <c r="EL109" s="421"/>
      <c r="EM109" s="421"/>
      <c r="EN109" s="421"/>
      <c r="EO109" s="421"/>
      <c r="EP109" s="421"/>
      <c r="EQ109" s="421"/>
      <c r="ER109" s="405"/>
      <c r="ES109" s="405"/>
      <c r="ET109" s="405"/>
      <c r="EU109" s="405"/>
      <c r="EV109" s="405"/>
      <c r="EW109" s="405"/>
      <c r="EX109" s="93"/>
      <c r="EY109" s="93"/>
      <c r="EZ109" s="93"/>
      <c r="FA109" s="93"/>
      <c r="FB109" s="93"/>
      <c r="FC109" s="93"/>
      <c r="FD109" s="93"/>
      <c r="FE109" s="93"/>
      <c r="FF109" s="93"/>
      <c r="FG109" s="93"/>
      <c r="FH109" s="93"/>
      <c r="FI109" s="93"/>
      <c r="FJ109" s="93"/>
      <c r="FK109" s="93"/>
      <c r="FL109" s="93"/>
      <c r="FM109" s="93"/>
      <c r="FN109" s="93"/>
      <c r="FO109" s="93"/>
      <c r="FP109" s="93"/>
      <c r="FQ109" s="93"/>
      <c r="FR109" s="93"/>
      <c r="FS109" s="93"/>
      <c r="FT109" s="93"/>
      <c r="FU109" s="93"/>
      <c r="FV109" s="93"/>
      <c r="FW109" s="93"/>
      <c r="FX109" s="93"/>
      <c r="FY109" s="93"/>
      <c r="FZ109" s="93"/>
    </row>
    <row r="110" spans="3:182" s="106" customFormat="1" hidden="1" x14ac:dyDescent="0.15">
      <c r="D110" s="274"/>
      <c r="K110" s="275" t="str">
        <f>IF(K17="","0","3")</f>
        <v>0</v>
      </c>
      <c r="L110" s="275" t="str">
        <f t="shared" ref="L110:AH110" si="50">IF(L17="","0","3")</f>
        <v>0</v>
      </c>
      <c r="M110" s="275" t="str">
        <f t="shared" si="50"/>
        <v>0</v>
      </c>
      <c r="N110" s="275" t="str">
        <f t="shared" si="50"/>
        <v>0</v>
      </c>
      <c r="O110" s="275" t="str">
        <f t="shared" si="50"/>
        <v>0</v>
      </c>
      <c r="P110" s="275" t="str">
        <f t="shared" si="50"/>
        <v>0</v>
      </c>
      <c r="Q110" s="275" t="str">
        <f t="shared" si="50"/>
        <v>0</v>
      </c>
      <c r="R110" s="275" t="str">
        <f t="shared" si="50"/>
        <v>0</v>
      </c>
      <c r="S110" s="275" t="str">
        <f t="shared" si="50"/>
        <v>0</v>
      </c>
      <c r="T110" s="275" t="str">
        <f t="shared" si="50"/>
        <v>0</v>
      </c>
      <c r="U110" s="275" t="str">
        <f t="shared" si="50"/>
        <v>0</v>
      </c>
      <c r="V110" s="275" t="str">
        <f t="shared" si="50"/>
        <v>0</v>
      </c>
      <c r="W110" s="275" t="str">
        <f t="shared" si="50"/>
        <v>0</v>
      </c>
      <c r="X110" s="275" t="str">
        <f t="shared" si="50"/>
        <v>0</v>
      </c>
      <c r="Y110" s="275" t="str">
        <f t="shared" si="50"/>
        <v>0</v>
      </c>
      <c r="Z110" s="275" t="str">
        <f t="shared" si="50"/>
        <v>0</v>
      </c>
      <c r="AA110" s="275" t="str">
        <f t="shared" si="50"/>
        <v>0</v>
      </c>
      <c r="AB110" s="275" t="str">
        <f t="shared" si="50"/>
        <v>0</v>
      </c>
      <c r="AC110" s="275" t="str">
        <f t="shared" si="50"/>
        <v>0</v>
      </c>
      <c r="AD110" s="275" t="str">
        <f t="shared" si="50"/>
        <v>0</v>
      </c>
      <c r="AE110" s="275" t="str">
        <f t="shared" si="50"/>
        <v>0</v>
      </c>
      <c r="AF110" s="275" t="str">
        <f t="shared" si="50"/>
        <v>0</v>
      </c>
      <c r="AG110" s="275" t="str">
        <f t="shared" si="50"/>
        <v>0</v>
      </c>
      <c r="AH110" s="275" t="str">
        <f t="shared" si="50"/>
        <v>0</v>
      </c>
      <c r="AI110" s="278"/>
      <c r="AJ110" s="278"/>
      <c r="AK110" s="278"/>
      <c r="AL110" s="278"/>
      <c r="AM110" s="278"/>
      <c r="AN110" s="278"/>
      <c r="AO110" s="278"/>
      <c r="AP110" s="286"/>
      <c r="AQ110" s="421"/>
      <c r="AR110" s="421"/>
      <c r="AS110" s="421"/>
      <c r="AT110" s="421"/>
      <c r="AU110" s="421"/>
      <c r="AV110" s="421"/>
      <c r="AW110" s="421"/>
      <c r="AX110" s="421"/>
      <c r="AY110" s="421"/>
      <c r="AZ110" s="421"/>
      <c r="BA110" s="421"/>
      <c r="BB110" s="333"/>
      <c r="BC110" s="333"/>
      <c r="BD110" s="333"/>
      <c r="BE110" s="333"/>
      <c r="BF110" s="333"/>
      <c r="BG110" s="421"/>
      <c r="BH110" s="421"/>
      <c r="BI110" s="421"/>
      <c r="BJ110" s="421"/>
      <c r="BK110" s="421"/>
      <c r="BL110" s="421"/>
      <c r="BM110" s="421"/>
      <c r="BN110" s="421"/>
      <c r="BO110" s="421"/>
      <c r="BP110" s="421"/>
      <c r="BQ110" s="421"/>
      <c r="BR110" s="421"/>
      <c r="BS110" s="421"/>
      <c r="BT110" s="421"/>
      <c r="BU110" s="421"/>
      <c r="BV110" s="421"/>
      <c r="BW110" s="12"/>
      <c r="BX110" s="12"/>
      <c r="BY110" s="12"/>
      <c r="BZ110" s="12"/>
      <c r="CA110" s="12"/>
      <c r="CB110" s="12"/>
      <c r="CC110" s="12"/>
      <c r="CD110" s="12"/>
      <c r="CE110" s="12"/>
      <c r="CF110" s="12"/>
      <c r="CG110" s="12"/>
      <c r="CH110" s="421"/>
      <c r="CI110" s="421"/>
      <c r="CJ110" s="421"/>
      <c r="CK110" s="421"/>
      <c r="CL110" s="421"/>
      <c r="CM110" s="421"/>
      <c r="CN110" s="421"/>
      <c r="CO110" s="421"/>
      <c r="CP110" s="421"/>
      <c r="CQ110" s="421"/>
      <c r="CR110" s="421"/>
      <c r="CS110" s="421"/>
      <c r="CT110" s="421"/>
      <c r="CU110" s="421"/>
      <c r="CV110" s="421"/>
      <c r="CW110" s="421"/>
      <c r="CX110" s="421"/>
      <c r="CY110" s="421"/>
      <c r="CZ110" s="421"/>
      <c r="DA110" s="421"/>
      <c r="DB110" t="s">
        <v>45</v>
      </c>
      <c r="DC110" s="237"/>
      <c r="DD110" s="237"/>
      <c r="DE110" s="430" t="str">
        <f t="shared" si="47"/>
        <v/>
      </c>
      <c r="DF110" s="237"/>
      <c r="DG110" s="237"/>
      <c r="DH110" s="237"/>
      <c r="DI110" s="237"/>
      <c r="DJ110" s="237"/>
      <c r="DK110" s="237"/>
      <c r="DL110" s="237"/>
      <c r="DM110" s="237"/>
      <c r="DN110" s="237"/>
      <c r="DO110" s="237"/>
      <c r="DP110" s="237"/>
      <c r="DQ110" s="237"/>
      <c r="DR110" s="237"/>
      <c r="DS110" s="237"/>
      <c r="DT110" s="237"/>
      <c r="DU110" s="237"/>
      <c r="DV110" s="237"/>
      <c r="DW110" s="237"/>
      <c r="DX110" s="237"/>
      <c r="DY110" s="237"/>
      <c r="DZ110" s="237"/>
      <c r="EA110" s="237"/>
      <c r="EB110" s="237"/>
      <c r="EC110" s="237"/>
      <c r="ED110" s="237"/>
      <c r="EE110" s="237"/>
      <c r="EF110" s="237"/>
      <c r="EG110" s="237"/>
      <c r="EH110" s="421"/>
      <c r="EI110" s="421"/>
      <c r="EJ110" s="421"/>
      <c r="EK110" s="421"/>
      <c r="EL110" s="421"/>
      <c r="EM110" s="421"/>
      <c r="EN110" s="421"/>
      <c r="EO110" s="421"/>
      <c r="EP110" s="421"/>
      <c r="EQ110" s="421"/>
      <c r="ER110" s="405"/>
      <c r="ES110" s="405"/>
      <c r="ET110" s="405"/>
      <c r="EU110" s="405"/>
      <c r="EV110" s="405"/>
      <c r="EW110" s="405"/>
      <c r="EX110" s="93"/>
      <c r="EY110" s="93"/>
      <c r="EZ110" s="93"/>
      <c r="FA110" s="93"/>
      <c r="FB110" s="93"/>
      <c r="FC110" s="93"/>
      <c r="FD110" s="93"/>
      <c r="FE110" s="93"/>
      <c r="FF110" s="93"/>
      <c r="FG110" s="93"/>
      <c r="FH110" s="93"/>
      <c r="FI110" s="93"/>
      <c r="FJ110" s="93"/>
      <c r="FK110" s="93"/>
      <c r="FL110" s="93"/>
      <c r="FM110" s="93"/>
      <c r="FN110" s="93"/>
      <c r="FO110" s="93"/>
      <c r="FP110" s="93"/>
      <c r="FQ110" s="93"/>
      <c r="FR110" s="93"/>
      <c r="FS110" s="93"/>
      <c r="FT110" s="93"/>
      <c r="FU110" s="93"/>
      <c r="FV110" s="93"/>
      <c r="FW110" s="93"/>
      <c r="FX110" s="93"/>
      <c r="FY110" s="93"/>
      <c r="FZ110" s="93"/>
    </row>
    <row r="111" spans="3:182" s="106" customFormat="1" hidden="1" x14ac:dyDescent="0.15">
      <c r="D111" s="274"/>
      <c r="K111" s="275" t="str">
        <f>IF(バルブ!$R$10&lt;&gt;"■",バルブ!$R$10,IF(AND(バルブ!$R$10="■",K15&lt;&gt;""),K15,""))</f>
        <v/>
      </c>
      <c r="L111" s="275" t="str">
        <f>IF(バルブ!$R$10&lt;&gt;"■",バルブ!$R$10,IF(AND(バルブ!$R$10="■",L15&lt;&gt;""),L15,""))</f>
        <v/>
      </c>
      <c r="M111" s="275" t="str">
        <f>IF(バルブ!$R$10&lt;&gt;"■",バルブ!$R$10,IF(AND(バルブ!$R$10="■",M15&lt;&gt;""),M15,""))</f>
        <v/>
      </c>
      <c r="N111" s="275" t="str">
        <f>IF(バルブ!$R$10&lt;&gt;"■",バルブ!$R$10,IF(AND(バルブ!$R$10="■",N15&lt;&gt;""),N15,""))</f>
        <v/>
      </c>
      <c r="O111" s="275" t="str">
        <f>IF(バルブ!$R$10&lt;&gt;"■",バルブ!$R$10,IF(AND(バルブ!$R$10="■",O15&lt;&gt;""),O15,""))</f>
        <v/>
      </c>
      <c r="P111" s="275" t="str">
        <f>IF(バルブ!$R$10&lt;&gt;"■",バルブ!$R$10,IF(AND(バルブ!$R$10="■",P15&lt;&gt;""),P15,""))</f>
        <v/>
      </c>
      <c r="Q111" s="275" t="str">
        <f>IF(バルブ!$R$10&lt;&gt;"■",バルブ!$R$10,IF(AND(バルブ!$R$10="■",Q15&lt;&gt;""),Q15,""))</f>
        <v/>
      </c>
      <c r="R111" s="275" t="str">
        <f>IF(バルブ!$R$10&lt;&gt;"■",バルブ!$R$10,IF(AND(バルブ!$R$10="■",R15&lt;&gt;""),R15,""))</f>
        <v/>
      </c>
      <c r="S111" s="275" t="str">
        <f>IF(バルブ!$R$10&lt;&gt;"■",バルブ!$R$10,IF(AND(バルブ!$R$10="■",S15&lt;&gt;""),S15,""))</f>
        <v/>
      </c>
      <c r="T111" s="275" t="str">
        <f>IF(バルブ!$R$10&lt;&gt;"■",バルブ!$R$10,IF(AND(バルブ!$R$10="■",T15&lt;&gt;""),T15,""))</f>
        <v/>
      </c>
      <c r="U111" s="275" t="str">
        <f>IF(バルブ!$R$10&lt;&gt;"■",バルブ!$R$10,IF(AND(バルブ!$R$10="■",U15&lt;&gt;""),U15,""))</f>
        <v/>
      </c>
      <c r="V111" s="275" t="str">
        <f>IF(バルブ!$R$10&lt;&gt;"■",バルブ!$R$10,IF(AND(バルブ!$R$10="■",V15&lt;&gt;""),V15,""))</f>
        <v/>
      </c>
      <c r="W111" s="275" t="str">
        <f>IF(バルブ!$R$10&lt;&gt;"■",バルブ!$R$10,IF(AND(バルブ!$R$10="■",W15&lt;&gt;""),W15,""))</f>
        <v/>
      </c>
      <c r="X111" s="275" t="str">
        <f>IF(バルブ!$R$10&lt;&gt;"■",バルブ!$R$10,IF(AND(バルブ!$R$10="■",X15&lt;&gt;""),X15,""))</f>
        <v/>
      </c>
      <c r="Y111" s="275" t="str">
        <f>IF(バルブ!$R$10&lt;&gt;"■",バルブ!$R$10,IF(AND(バルブ!$R$10="■",Y15&lt;&gt;""),Y15,""))</f>
        <v/>
      </c>
      <c r="Z111" s="275" t="str">
        <f>IF(バルブ!$R$10&lt;&gt;"■",バルブ!$R$10,IF(AND(バルブ!$R$10="■",Z15&lt;&gt;""),Z15,""))</f>
        <v/>
      </c>
      <c r="AA111" s="275" t="str">
        <f>IF(バルブ!$R$10&lt;&gt;"■",バルブ!$R$10,IF(AND(バルブ!$R$10="■",AA15&lt;&gt;""),AA15,""))</f>
        <v/>
      </c>
      <c r="AB111" s="275" t="str">
        <f>IF(バルブ!$R$10&lt;&gt;"■",バルブ!$R$10,IF(AND(バルブ!$R$10="■",AB15&lt;&gt;""),AB15,""))</f>
        <v/>
      </c>
      <c r="AC111" s="275" t="str">
        <f>IF(バルブ!$R$10&lt;&gt;"■",バルブ!$R$10,IF(AND(バルブ!$R$10="■",AC15&lt;&gt;""),AC15,""))</f>
        <v/>
      </c>
      <c r="AD111" s="275" t="str">
        <f>IF(バルブ!$R$10&lt;&gt;"■",バルブ!$R$10,IF(AND(バルブ!$R$10="■",AD15&lt;&gt;""),AD15,""))</f>
        <v/>
      </c>
      <c r="AE111" s="275" t="str">
        <f>IF(バルブ!$R$10&lt;&gt;"■",バルブ!$R$10,IF(AND(バルブ!$R$10="■",AE15&lt;&gt;""),AE15,""))</f>
        <v/>
      </c>
      <c r="AF111" s="275" t="str">
        <f>IF(バルブ!$R$10&lt;&gt;"■",バルブ!$R$10,IF(AND(バルブ!$R$10="■",AF15&lt;&gt;""),AF15,""))</f>
        <v/>
      </c>
      <c r="AG111" s="275" t="str">
        <f>IF(バルブ!$R$10&lt;&gt;"■",バルブ!$R$10,IF(AND(バルブ!$R$10="■",AG15&lt;&gt;""),AG15,""))</f>
        <v/>
      </c>
      <c r="AH111" s="275" t="str">
        <f>IF(バルブ!$R$10&lt;&gt;"■",バルブ!$R$10,IF(AND(バルブ!$R$10="■",AH15&lt;&gt;""),AH15,""))</f>
        <v/>
      </c>
      <c r="AI111" s="286"/>
      <c r="AJ111" s="286"/>
      <c r="AK111" s="286"/>
      <c r="AL111" s="286"/>
      <c r="AM111" s="286"/>
      <c r="AN111" s="286"/>
      <c r="AO111" s="286"/>
      <c r="AP111" s="286"/>
      <c r="AQ111" s="421"/>
      <c r="AR111" s="421"/>
      <c r="AS111" s="421"/>
      <c r="AT111" s="421"/>
      <c r="AU111" s="421"/>
      <c r="AV111" s="421"/>
      <c r="AW111" s="421"/>
      <c r="AX111" s="421"/>
      <c r="AY111" s="421"/>
      <c r="AZ111" s="421"/>
      <c r="BA111" s="421"/>
      <c r="BB111" s="333"/>
      <c r="BC111" s="333"/>
      <c r="BD111" s="333"/>
      <c r="BE111" s="333"/>
      <c r="BF111" s="333"/>
      <c r="BG111" s="421"/>
      <c r="BH111" s="421"/>
      <c r="BI111" s="421"/>
      <c r="BJ111" s="421"/>
      <c r="BK111" s="421"/>
      <c r="BL111" s="421"/>
      <c r="BM111" s="421"/>
      <c r="BN111" s="421"/>
      <c r="BO111" s="421"/>
      <c r="BP111" s="421"/>
      <c r="BQ111" s="421"/>
      <c r="BR111" s="421"/>
      <c r="BS111" s="421"/>
      <c r="BT111" s="421"/>
      <c r="BU111" s="421"/>
      <c r="BV111" s="421"/>
      <c r="BW111" s="12"/>
      <c r="BX111" s="12"/>
      <c r="BY111" s="12"/>
      <c r="BZ111" s="12"/>
      <c r="CA111" s="12"/>
      <c r="CB111" s="12"/>
      <c r="CC111" s="12"/>
      <c r="CD111" s="12"/>
      <c r="CE111" s="12"/>
      <c r="CF111" s="12"/>
      <c r="CG111" s="12"/>
      <c r="CH111" s="421"/>
      <c r="CI111" s="421"/>
      <c r="CJ111" s="421"/>
      <c r="CK111" s="421"/>
      <c r="CL111" s="421"/>
      <c r="CM111" s="421"/>
      <c r="CN111" s="421"/>
      <c r="CO111" s="421"/>
      <c r="CP111" s="421"/>
      <c r="CQ111" s="421"/>
      <c r="CR111" s="421"/>
      <c r="CS111" s="421"/>
      <c r="CT111" s="421"/>
      <c r="CU111" s="421"/>
      <c r="CV111" s="421"/>
      <c r="CW111" s="421"/>
      <c r="CX111" s="421"/>
      <c r="CY111" s="421"/>
      <c r="CZ111" s="421"/>
      <c r="DA111" s="421"/>
      <c r="DB111" t="s">
        <v>46</v>
      </c>
      <c r="DC111" s="237"/>
      <c r="DD111" s="237"/>
      <c r="DE111" s="430" t="str">
        <f t="shared" si="47"/>
        <v/>
      </c>
      <c r="DF111" s="237"/>
      <c r="DG111" s="237"/>
      <c r="DH111" s="237"/>
      <c r="DI111" s="237"/>
      <c r="DJ111" s="237"/>
      <c r="DK111" s="237"/>
      <c r="DL111" s="237"/>
      <c r="DM111" s="237"/>
      <c r="DN111" s="237"/>
      <c r="DO111" s="237"/>
      <c r="DP111" s="237"/>
      <c r="DQ111" s="237"/>
      <c r="DR111" s="237"/>
      <c r="DS111" s="237"/>
      <c r="DT111" s="237"/>
      <c r="DU111" s="237"/>
      <c r="DV111" s="237"/>
      <c r="DW111" s="237"/>
      <c r="DX111" s="237"/>
      <c r="DY111" s="237"/>
      <c r="DZ111" s="237"/>
      <c r="EA111" s="237"/>
      <c r="EB111" s="237"/>
      <c r="EC111" s="237"/>
      <c r="ED111" s="237"/>
      <c r="EE111" s="237"/>
      <c r="EF111" s="237"/>
      <c r="EG111" s="237"/>
      <c r="EH111" s="421"/>
      <c r="EI111" s="421"/>
      <c r="EJ111" s="421"/>
      <c r="EK111" s="421"/>
      <c r="EL111" s="421"/>
      <c r="EM111" s="421"/>
      <c r="EN111" s="421"/>
      <c r="EO111" s="421"/>
      <c r="EP111" s="421"/>
      <c r="EQ111" s="421"/>
      <c r="ER111" s="405"/>
      <c r="ES111" s="405"/>
      <c r="ET111" s="405"/>
      <c r="EU111" s="405"/>
      <c r="EV111" s="405"/>
      <c r="EW111" s="405"/>
      <c r="EX111" s="93"/>
      <c r="EY111" s="93"/>
      <c r="EZ111" s="93"/>
      <c r="FA111" s="93"/>
      <c r="FB111" s="93"/>
      <c r="FC111" s="93"/>
      <c r="FD111" s="93"/>
      <c r="FE111" s="93"/>
      <c r="FF111" s="93"/>
      <c r="FG111" s="93"/>
      <c r="FH111" s="93"/>
      <c r="FI111" s="93"/>
      <c r="FJ111" s="93"/>
      <c r="FK111" s="93"/>
      <c r="FL111" s="93"/>
      <c r="FM111" s="93"/>
      <c r="FN111" s="93"/>
      <c r="FO111" s="93"/>
      <c r="FP111" s="93"/>
      <c r="FQ111" s="93"/>
      <c r="FR111" s="93"/>
      <c r="FS111" s="93"/>
      <c r="FT111" s="93"/>
      <c r="FU111" s="93"/>
      <c r="FV111" s="93"/>
      <c r="FW111" s="93"/>
      <c r="FX111" s="93"/>
      <c r="FY111" s="93"/>
      <c r="FZ111" s="93"/>
    </row>
    <row r="112" spans="3:182" s="106" customFormat="1" hidden="1" x14ac:dyDescent="0.15">
      <c r="D112" s="274"/>
      <c r="K112" s="275" t="str">
        <f t="shared" ref="K112:AH112" si="51">IF(K23="","",K23)</f>
        <v/>
      </c>
      <c r="L112" s="275" t="str">
        <f t="shared" si="51"/>
        <v/>
      </c>
      <c r="M112" s="275" t="str">
        <f t="shared" si="51"/>
        <v/>
      </c>
      <c r="N112" s="275" t="str">
        <f t="shared" si="51"/>
        <v/>
      </c>
      <c r="O112" s="275" t="str">
        <f t="shared" si="51"/>
        <v/>
      </c>
      <c r="P112" s="275" t="str">
        <f t="shared" si="51"/>
        <v/>
      </c>
      <c r="Q112" s="275" t="str">
        <f t="shared" si="51"/>
        <v/>
      </c>
      <c r="R112" s="275" t="str">
        <f t="shared" si="51"/>
        <v/>
      </c>
      <c r="S112" s="275" t="str">
        <f t="shared" si="51"/>
        <v/>
      </c>
      <c r="T112" s="275" t="str">
        <f t="shared" si="51"/>
        <v/>
      </c>
      <c r="U112" s="275" t="str">
        <f t="shared" si="51"/>
        <v/>
      </c>
      <c r="V112" s="275" t="str">
        <f t="shared" si="51"/>
        <v/>
      </c>
      <c r="W112" s="275" t="str">
        <f t="shared" si="51"/>
        <v/>
      </c>
      <c r="X112" s="275" t="str">
        <f t="shared" si="51"/>
        <v/>
      </c>
      <c r="Y112" s="275" t="str">
        <f t="shared" si="51"/>
        <v/>
      </c>
      <c r="Z112" s="275" t="str">
        <f t="shared" si="51"/>
        <v/>
      </c>
      <c r="AA112" s="275" t="str">
        <f t="shared" si="51"/>
        <v/>
      </c>
      <c r="AB112" s="275" t="str">
        <f t="shared" si="51"/>
        <v/>
      </c>
      <c r="AC112" s="275" t="str">
        <f t="shared" si="51"/>
        <v/>
      </c>
      <c r="AD112" s="275" t="str">
        <f t="shared" si="51"/>
        <v/>
      </c>
      <c r="AE112" s="275" t="str">
        <f t="shared" si="51"/>
        <v/>
      </c>
      <c r="AF112" s="275" t="str">
        <f t="shared" si="51"/>
        <v/>
      </c>
      <c r="AG112" s="275" t="str">
        <f t="shared" si="51"/>
        <v/>
      </c>
      <c r="AH112" s="275" t="str">
        <f t="shared" si="51"/>
        <v/>
      </c>
      <c r="AI112" s="286"/>
      <c r="AJ112" s="286"/>
      <c r="AK112" s="286"/>
      <c r="AL112" s="286"/>
      <c r="AM112" s="286"/>
      <c r="AN112" s="286"/>
      <c r="AO112" s="286"/>
      <c r="AP112" s="286"/>
      <c r="AQ112" s="421"/>
      <c r="AR112" s="421"/>
      <c r="AS112" s="421"/>
      <c r="AT112" s="421"/>
      <c r="AU112" s="421"/>
      <c r="AV112" s="421"/>
      <c r="AW112" s="421"/>
      <c r="AX112" s="421"/>
      <c r="AY112" s="421"/>
      <c r="AZ112" s="421"/>
      <c r="BA112" s="421"/>
      <c r="BB112" s="333"/>
      <c r="BC112" s="333"/>
      <c r="BD112" s="333"/>
      <c r="BE112" s="333"/>
      <c r="BF112" s="333"/>
      <c r="BG112" s="421"/>
      <c r="BH112" s="421"/>
      <c r="BI112" s="421"/>
      <c r="BJ112" s="421"/>
      <c r="BK112" s="421"/>
      <c r="BL112" s="421"/>
      <c r="BM112" s="421"/>
      <c r="BN112" s="421"/>
      <c r="BO112" s="421"/>
      <c r="BP112" s="421"/>
      <c r="BQ112" s="421"/>
      <c r="BR112" s="421"/>
      <c r="BS112" s="421"/>
      <c r="BT112" s="421"/>
      <c r="BU112" s="421"/>
      <c r="BV112" s="421"/>
      <c r="BW112" s="12"/>
      <c r="BX112" s="12"/>
      <c r="BY112" s="12"/>
      <c r="BZ112" s="12"/>
      <c r="CA112" s="12"/>
      <c r="CB112" s="12"/>
      <c r="CC112" s="12"/>
      <c r="CD112" s="12"/>
      <c r="CE112" s="12"/>
      <c r="CF112" s="12"/>
      <c r="CG112" s="12"/>
      <c r="CH112" s="421"/>
      <c r="CI112" s="421"/>
      <c r="CJ112" s="421"/>
      <c r="CK112" s="421"/>
      <c r="CL112" s="421"/>
      <c r="CM112" s="421"/>
      <c r="CN112" s="421"/>
      <c r="CO112" s="421"/>
      <c r="CP112" s="421"/>
      <c r="CQ112" s="421"/>
      <c r="CR112" s="421"/>
      <c r="CS112" s="421"/>
      <c r="CT112" s="421"/>
      <c r="CU112" s="421"/>
      <c r="CV112" s="421"/>
      <c r="CW112" s="421"/>
      <c r="CX112" s="421"/>
      <c r="CY112" s="421"/>
      <c r="CZ112" s="421"/>
      <c r="DA112" s="421"/>
      <c r="DB112" t="s">
        <v>47</v>
      </c>
      <c r="DC112" s="237"/>
      <c r="DD112" s="237"/>
      <c r="DE112" s="430" t="str">
        <f t="shared" si="47"/>
        <v/>
      </c>
      <c r="DF112" s="237"/>
      <c r="DG112" s="237"/>
      <c r="DH112" s="237"/>
      <c r="DI112" s="237"/>
      <c r="DJ112" s="237"/>
      <c r="DK112" s="237"/>
      <c r="DL112" s="237"/>
      <c r="DM112" s="237"/>
      <c r="DN112" s="237"/>
      <c r="DO112" s="237"/>
      <c r="DP112" s="237"/>
      <c r="DQ112" s="237"/>
      <c r="DR112" s="237"/>
      <c r="DS112" s="237"/>
      <c r="DT112" s="237"/>
      <c r="DU112" s="237"/>
      <c r="DV112" s="237"/>
      <c r="DW112" s="237"/>
      <c r="DX112" s="237"/>
      <c r="DY112" s="237"/>
      <c r="DZ112" s="237"/>
      <c r="EA112" s="237"/>
      <c r="EB112" s="237"/>
      <c r="EC112" s="237"/>
      <c r="ED112" s="237"/>
      <c r="EE112" s="237"/>
      <c r="EF112" s="237"/>
      <c r="EG112" s="237"/>
      <c r="EH112" s="421"/>
      <c r="EI112" s="421"/>
      <c r="EJ112" s="421"/>
      <c r="EK112" s="421"/>
      <c r="EL112" s="421"/>
      <c r="EM112" s="421"/>
      <c r="EN112" s="421"/>
      <c r="EO112" s="421"/>
      <c r="EP112" s="421"/>
      <c r="EQ112" s="421"/>
      <c r="ER112" s="405"/>
      <c r="ES112" s="405"/>
      <c r="ET112" s="405"/>
      <c r="EU112" s="405"/>
      <c r="EV112" s="405"/>
      <c r="EW112" s="405"/>
      <c r="EX112" s="93"/>
      <c r="EY112" s="93"/>
      <c r="EZ112" s="93"/>
      <c r="FA112" s="93"/>
      <c r="FB112" s="93"/>
      <c r="FC112" s="93"/>
      <c r="FD112" s="93"/>
      <c r="FE112" s="93"/>
      <c r="FF112" s="93"/>
      <c r="FG112" s="93"/>
      <c r="FH112" s="93"/>
      <c r="FI112" s="93"/>
      <c r="FJ112" s="93"/>
      <c r="FK112" s="93"/>
      <c r="FL112" s="93"/>
      <c r="FM112" s="93"/>
      <c r="FN112" s="93"/>
      <c r="FO112" s="93"/>
      <c r="FP112" s="93"/>
      <c r="FQ112" s="93"/>
      <c r="FR112" s="93"/>
      <c r="FS112" s="93"/>
      <c r="FT112" s="93"/>
      <c r="FU112" s="93"/>
      <c r="FV112" s="93"/>
      <c r="FW112" s="93"/>
      <c r="FX112" s="93"/>
      <c r="FY112" s="93"/>
      <c r="FZ112" s="93"/>
    </row>
    <row r="113" spans="1:182" s="106" customFormat="1" hidden="1" x14ac:dyDescent="0.15">
      <c r="D113" s="274"/>
      <c r="K113" s="275" t="str">
        <f t="shared" ref="K113:AH113" si="52">IF(K25="","",K25)</f>
        <v/>
      </c>
      <c r="L113" s="275" t="str">
        <f t="shared" si="52"/>
        <v/>
      </c>
      <c r="M113" s="275" t="str">
        <f t="shared" si="52"/>
        <v/>
      </c>
      <c r="N113" s="275" t="str">
        <f t="shared" si="52"/>
        <v/>
      </c>
      <c r="O113" s="275" t="str">
        <f t="shared" si="52"/>
        <v/>
      </c>
      <c r="P113" s="275" t="str">
        <f t="shared" si="52"/>
        <v/>
      </c>
      <c r="Q113" s="275" t="str">
        <f t="shared" si="52"/>
        <v/>
      </c>
      <c r="R113" s="275" t="str">
        <f t="shared" si="52"/>
        <v/>
      </c>
      <c r="S113" s="275" t="str">
        <f t="shared" si="52"/>
        <v/>
      </c>
      <c r="T113" s="275" t="str">
        <f t="shared" si="52"/>
        <v/>
      </c>
      <c r="U113" s="275" t="str">
        <f t="shared" si="52"/>
        <v/>
      </c>
      <c r="V113" s="275" t="str">
        <f t="shared" si="52"/>
        <v/>
      </c>
      <c r="W113" s="275" t="str">
        <f t="shared" si="52"/>
        <v/>
      </c>
      <c r="X113" s="275" t="str">
        <f t="shared" si="52"/>
        <v/>
      </c>
      <c r="Y113" s="275" t="str">
        <f t="shared" si="52"/>
        <v/>
      </c>
      <c r="Z113" s="275" t="str">
        <f t="shared" si="52"/>
        <v/>
      </c>
      <c r="AA113" s="275" t="str">
        <f t="shared" si="52"/>
        <v/>
      </c>
      <c r="AB113" s="275" t="str">
        <f t="shared" si="52"/>
        <v/>
      </c>
      <c r="AC113" s="275" t="str">
        <f t="shared" si="52"/>
        <v/>
      </c>
      <c r="AD113" s="275" t="str">
        <f t="shared" si="52"/>
        <v/>
      </c>
      <c r="AE113" s="275" t="str">
        <f t="shared" si="52"/>
        <v/>
      </c>
      <c r="AF113" s="275" t="str">
        <f t="shared" si="52"/>
        <v/>
      </c>
      <c r="AG113" s="275" t="str">
        <f t="shared" si="52"/>
        <v/>
      </c>
      <c r="AH113" s="275" t="str">
        <f t="shared" si="52"/>
        <v/>
      </c>
      <c r="AQ113" s="421"/>
      <c r="AR113" s="421"/>
      <c r="AS113" s="421"/>
      <c r="AT113" s="421"/>
      <c r="AU113" s="421"/>
      <c r="AV113" s="421"/>
      <c r="AW113" s="421"/>
      <c r="AX113" s="421"/>
      <c r="AY113" s="421"/>
      <c r="AZ113" s="421"/>
      <c r="BA113" s="421"/>
      <c r="BB113" s="333"/>
      <c r="BC113" s="333"/>
      <c r="BD113" s="333"/>
      <c r="BE113" s="333"/>
      <c r="BF113" s="333"/>
      <c r="BG113" s="421"/>
      <c r="BH113" s="421"/>
      <c r="BI113" s="421"/>
      <c r="BJ113" s="421"/>
      <c r="BK113" s="421"/>
      <c r="BL113" s="421"/>
      <c r="BM113" s="421"/>
      <c r="BN113" s="421"/>
      <c r="BO113" s="421"/>
      <c r="BP113" s="421"/>
      <c r="BQ113" s="421"/>
      <c r="BR113" s="421"/>
      <c r="BS113" s="421"/>
      <c r="BT113" s="421"/>
      <c r="BU113" s="421"/>
      <c r="BV113" s="421"/>
      <c r="BW113" s="421"/>
      <c r="BX113" s="421"/>
      <c r="BY113" s="421"/>
      <c r="BZ113" s="421"/>
      <c r="CA113" s="421"/>
      <c r="CB113" s="421"/>
      <c r="CC113" s="421"/>
      <c r="CD113" s="421"/>
      <c r="CE113" s="421"/>
      <c r="CF113" s="421"/>
      <c r="CG113" s="421"/>
      <c r="CH113" s="421"/>
      <c r="CI113" s="421"/>
      <c r="CJ113" s="421"/>
      <c r="CK113" s="421"/>
      <c r="CL113" s="421"/>
      <c r="CM113" s="421"/>
      <c r="CN113" s="421"/>
      <c r="CO113" s="421"/>
      <c r="CP113" s="421"/>
      <c r="CQ113" s="421"/>
      <c r="CR113" s="421"/>
      <c r="CS113" s="421"/>
      <c r="CT113" s="421"/>
      <c r="CU113" s="421"/>
      <c r="CV113" s="421"/>
      <c r="CW113" s="421"/>
      <c r="CX113" s="421"/>
      <c r="CY113" s="421"/>
      <c r="CZ113" s="421"/>
      <c r="DA113" s="421"/>
      <c r="DB113" t="s">
        <v>48</v>
      </c>
      <c r="DC113" s="237"/>
      <c r="DD113" s="237"/>
      <c r="DE113" s="430" t="str">
        <f t="shared" si="47"/>
        <v/>
      </c>
      <c r="DF113" s="237"/>
      <c r="DG113" s="237"/>
      <c r="DH113" s="237"/>
      <c r="DI113" s="237"/>
      <c r="DJ113" s="237"/>
      <c r="DK113" s="237"/>
      <c r="DL113" s="237"/>
      <c r="DM113" s="237"/>
      <c r="DN113" s="237"/>
      <c r="DO113" s="237"/>
      <c r="DP113" s="237"/>
      <c r="DQ113" s="237"/>
      <c r="DR113" s="237"/>
      <c r="DS113" s="237"/>
      <c r="DT113" s="237"/>
      <c r="DU113" s="237"/>
      <c r="DV113" s="237"/>
      <c r="DW113" s="237"/>
      <c r="DX113" s="237"/>
      <c r="DY113" s="237"/>
      <c r="DZ113" s="237"/>
      <c r="EA113" s="237"/>
      <c r="EB113" s="237"/>
      <c r="EC113" s="237"/>
      <c r="ED113" s="237"/>
      <c r="EE113" s="237"/>
      <c r="EF113" s="237"/>
      <c r="EG113" s="237"/>
      <c r="EH113" s="421"/>
      <c r="EI113" s="421"/>
      <c r="EJ113" s="421"/>
      <c r="EK113" s="421"/>
      <c r="EL113" s="421"/>
      <c r="EM113" s="421"/>
      <c r="EN113" s="421"/>
      <c r="EO113" s="421"/>
      <c r="EP113" s="421"/>
      <c r="EQ113" s="421"/>
      <c r="ER113" s="405"/>
      <c r="ES113" s="405"/>
      <c r="ET113" s="405"/>
      <c r="EU113" s="405"/>
      <c r="EV113" s="405"/>
      <c r="EW113" s="405"/>
      <c r="EX113" s="93"/>
      <c r="EY113" s="93"/>
      <c r="EZ113" s="93"/>
      <c r="FA113" s="93"/>
      <c r="FB113" s="93"/>
      <c r="FC113" s="93"/>
      <c r="FD113" s="93"/>
      <c r="FE113" s="93"/>
      <c r="FF113" s="93"/>
      <c r="FG113" s="93"/>
      <c r="FH113" s="93"/>
      <c r="FI113" s="93"/>
      <c r="FJ113" s="93"/>
      <c r="FK113" s="93"/>
      <c r="FL113" s="93"/>
      <c r="FM113" s="93"/>
      <c r="FN113" s="93"/>
      <c r="FO113" s="93"/>
      <c r="FP113" s="93"/>
      <c r="FQ113" s="93"/>
      <c r="FR113" s="93"/>
      <c r="FS113" s="93"/>
      <c r="FT113" s="93"/>
      <c r="FU113" s="93"/>
      <c r="FV113" s="93"/>
      <c r="FW113" s="93"/>
      <c r="FX113" s="93"/>
      <c r="FY113" s="93"/>
      <c r="FZ113" s="93"/>
    </row>
    <row r="114" spans="1:182" hidden="1" x14ac:dyDescent="0.15">
      <c r="A114" s="106"/>
      <c r="B114" s="106"/>
      <c r="C114" s="106"/>
      <c r="D114" s="274"/>
      <c r="E114" s="106"/>
      <c r="F114" s="106"/>
      <c r="G114" s="106"/>
      <c r="H114" s="106"/>
      <c r="I114" s="106"/>
      <c r="J114" s="106"/>
      <c r="K114" s="275" t="str">
        <f t="shared" ref="K114:AH114" si="53">IF(K27="","",K27)</f>
        <v/>
      </c>
      <c r="L114" s="275" t="str">
        <f t="shared" si="53"/>
        <v/>
      </c>
      <c r="M114" s="275" t="str">
        <f t="shared" si="53"/>
        <v/>
      </c>
      <c r="N114" s="275" t="str">
        <f t="shared" si="53"/>
        <v/>
      </c>
      <c r="O114" s="275" t="str">
        <f t="shared" si="53"/>
        <v/>
      </c>
      <c r="P114" s="275" t="str">
        <f t="shared" si="53"/>
        <v/>
      </c>
      <c r="Q114" s="275" t="str">
        <f t="shared" si="53"/>
        <v/>
      </c>
      <c r="R114" s="275" t="str">
        <f t="shared" si="53"/>
        <v/>
      </c>
      <c r="S114" s="275" t="str">
        <f t="shared" si="53"/>
        <v/>
      </c>
      <c r="T114" s="275" t="str">
        <f t="shared" si="53"/>
        <v/>
      </c>
      <c r="U114" s="275" t="str">
        <f t="shared" si="53"/>
        <v/>
      </c>
      <c r="V114" s="275" t="str">
        <f t="shared" si="53"/>
        <v/>
      </c>
      <c r="W114" s="275" t="str">
        <f t="shared" si="53"/>
        <v/>
      </c>
      <c r="X114" s="275" t="str">
        <f t="shared" si="53"/>
        <v/>
      </c>
      <c r="Y114" s="275" t="str">
        <f t="shared" si="53"/>
        <v/>
      </c>
      <c r="Z114" s="275" t="str">
        <f t="shared" si="53"/>
        <v/>
      </c>
      <c r="AA114" s="275" t="str">
        <f t="shared" si="53"/>
        <v/>
      </c>
      <c r="AB114" s="275" t="str">
        <f t="shared" si="53"/>
        <v/>
      </c>
      <c r="AC114" s="275" t="str">
        <f t="shared" si="53"/>
        <v/>
      </c>
      <c r="AD114" s="275" t="str">
        <f t="shared" si="53"/>
        <v/>
      </c>
      <c r="AE114" s="275" t="str">
        <f t="shared" si="53"/>
        <v/>
      </c>
      <c r="AF114" s="275" t="str">
        <f t="shared" si="53"/>
        <v/>
      </c>
      <c r="AG114" s="275" t="str">
        <f t="shared" si="53"/>
        <v/>
      </c>
      <c r="AH114" s="275" t="str">
        <f t="shared" si="53"/>
        <v/>
      </c>
      <c r="AI114" s="106"/>
      <c r="AJ114" s="106"/>
      <c r="AK114" s="106"/>
      <c r="AL114" s="106"/>
      <c r="AM114" s="106"/>
      <c r="AN114" s="106"/>
      <c r="AO114" s="106"/>
      <c r="AP114" s="106"/>
      <c r="DA114" s="421">
        <v>39</v>
      </c>
      <c r="DB114" s="12" t="s">
        <v>969</v>
      </c>
      <c r="DC114" s="237"/>
      <c r="DD114" s="237"/>
      <c r="DE114" s="430" t="str">
        <f>IF(COUNTIF($DI$30:$EG$43,DB114)=0,"",COUNTIF($DI$30:$EG$43,DB114))</f>
        <v/>
      </c>
      <c r="DF114" s="237"/>
      <c r="DG114" s="237"/>
      <c r="DH114" s="237"/>
    </row>
    <row r="115" spans="1:182" hidden="1" x14ac:dyDescent="0.15">
      <c r="A115" s="106"/>
      <c r="B115" s="106"/>
      <c r="C115" s="106"/>
      <c r="D115" s="274"/>
      <c r="E115" s="106"/>
      <c r="F115" s="106"/>
      <c r="G115" s="106"/>
      <c r="H115" s="106"/>
      <c r="I115" s="106"/>
      <c r="J115" s="106"/>
      <c r="K115" s="275" t="str">
        <f t="shared" ref="K115:AH115" si="54">IF(K29="","",K29)</f>
        <v/>
      </c>
      <c r="L115" s="275" t="str">
        <f t="shared" si="54"/>
        <v/>
      </c>
      <c r="M115" s="275" t="str">
        <f t="shared" si="54"/>
        <v/>
      </c>
      <c r="N115" s="275" t="str">
        <f t="shared" si="54"/>
        <v/>
      </c>
      <c r="O115" s="275" t="str">
        <f t="shared" si="54"/>
        <v/>
      </c>
      <c r="P115" s="275" t="str">
        <f t="shared" si="54"/>
        <v/>
      </c>
      <c r="Q115" s="275" t="str">
        <f t="shared" si="54"/>
        <v/>
      </c>
      <c r="R115" s="275" t="str">
        <f t="shared" si="54"/>
        <v/>
      </c>
      <c r="S115" s="275" t="str">
        <f t="shared" si="54"/>
        <v/>
      </c>
      <c r="T115" s="275" t="str">
        <f t="shared" si="54"/>
        <v/>
      </c>
      <c r="U115" s="275" t="str">
        <f t="shared" si="54"/>
        <v/>
      </c>
      <c r="V115" s="275" t="str">
        <f t="shared" si="54"/>
        <v/>
      </c>
      <c r="W115" s="275" t="str">
        <f t="shared" si="54"/>
        <v/>
      </c>
      <c r="X115" s="275" t="str">
        <f t="shared" si="54"/>
        <v/>
      </c>
      <c r="Y115" s="275" t="str">
        <f t="shared" si="54"/>
        <v/>
      </c>
      <c r="Z115" s="275" t="str">
        <f t="shared" si="54"/>
        <v/>
      </c>
      <c r="AA115" s="275" t="str">
        <f t="shared" si="54"/>
        <v/>
      </c>
      <c r="AB115" s="275" t="str">
        <f t="shared" si="54"/>
        <v/>
      </c>
      <c r="AC115" s="275" t="str">
        <f t="shared" si="54"/>
        <v/>
      </c>
      <c r="AD115" s="275" t="str">
        <f t="shared" si="54"/>
        <v/>
      </c>
      <c r="AE115" s="275" t="str">
        <f t="shared" si="54"/>
        <v/>
      </c>
      <c r="AF115" s="275" t="str">
        <f t="shared" si="54"/>
        <v/>
      </c>
      <c r="AG115" s="275" t="str">
        <f t="shared" si="54"/>
        <v/>
      </c>
      <c r="AH115" s="275" t="str">
        <f t="shared" si="54"/>
        <v/>
      </c>
      <c r="AI115" s="106"/>
      <c r="AJ115" s="106"/>
      <c r="AK115" s="106"/>
      <c r="AL115" s="106"/>
      <c r="AM115" s="106"/>
      <c r="AN115" s="106"/>
      <c r="AO115" s="106"/>
      <c r="AP115" s="106"/>
      <c r="DA115" s="421">
        <v>40</v>
      </c>
      <c r="DB115" s="12" t="s">
        <v>458</v>
      </c>
      <c r="DC115" s="237"/>
      <c r="DD115" s="237"/>
      <c r="DE115" s="430" t="str">
        <f t="shared" ref="DE115:DE148" si="55">IF(COUNTIF($DI$30:$EG$43,DB115)=0,"",COUNTIF($DI$30:$EG$43,DB115))</f>
        <v/>
      </c>
      <c r="DF115" s="237"/>
      <c r="DG115" s="237"/>
      <c r="DH115" s="237"/>
    </row>
    <row r="116" spans="1:182" hidden="1" x14ac:dyDescent="0.15">
      <c r="A116" s="106"/>
      <c r="B116" s="106"/>
      <c r="C116" s="106"/>
      <c r="D116" s="274"/>
      <c r="E116" s="106"/>
      <c r="F116" s="106"/>
      <c r="G116" s="106"/>
      <c r="H116" s="106"/>
      <c r="I116" s="106"/>
      <c r="J116" s="106"/>
      <c r="K116" s="275" t="s">
        <v>151</v>
      </c>
      <c r="L116" s="275" t="s">
        <v>151</v>
      </c>
      <c r="M116" s="275" t="s">
        <v>151</v>
      </c>
      <c r="N116" s="275" t="s">
        <v>151</v>
      </c>
      <c r="O116" s="275" t="s">
        <v>151</v>
      </c>
      <c r="P116" s="275" t="s">
        <v>151</v>
      </c>
      <c r="Q116" s="275" t="s">
        <v>151</v>
      </c>
      <c r="R116" s="275" t="s">
        <v>151</v>
      </c>
      <c r="S116" s="275" t="s">
        <v>151</v>
      </c>
      <c r="T116" s="275" t="s">
        <v>151</v>
      </c>
      <c r="U116" s="275" t="s">
        <v>151</v>
      </c>
      <c r="V116" s="275" t="s">
        <v>151</v>
      </c>
      <c r="W116" s="275" t="s">
        <v>151</v>
      </c>
      <c r="X116" s="275" t="s">
        <v>151</v>
      </c>
      <c r="Y116" s="275" t="s">
        <v>151</v>
      </c>
      <c r="Z116" s="275" t="s">
        <v>151</v>
      </c>
      <c r="AA116" s="275" t="s">
        <v>151</v>
      </c>
      <c r="AB116" s="275" t="s">
        <v>151</v>
      </c>
      <c r="AC116" s="275" t="s">
        <v>151</v>
      </c>
      <c r="AD116" s="275" t="s">
        <v>151</v>
      </c>
      <c r="AE116" s="275" t="s">
        <v>151</v>
      </c>
      <c r="AF116" s="275" t="s">
        <v>151</v>
      </c>
      <c r="AG116" s="275" t="s">
        <v>151</v>
      </c>
      <c r="AH116" s="275" t="s">
        <v>151</v>
      </c>
      <c r="AI116" s="106"/>
      <c r="AJ116" s="106"/>
      <c r="AK116" s="106"/>
      <c r="AL116" s="106"/>
      <c r="AM116" s="106"/>
      <c r="AN116" s="106"/>
      <c r="AO116" s="106"/>
      <c r="AP116" s="106"/>
      <c r="DA116" s="421">
        <v>41</v>
      </c>
      <c r="DB116" s="12" t="s">
        <v>459</v>
      </c>
      <c r="DC116" s="237"/>
      <c r="DD116" s="237"/>
      <c r="DE116" s="430" t="str">
        <f t="shared" si="55"/>
        <v/>
      </c>
      <c r="DF116" s="237"/>
      <c r="DG116" s="237"/>
      <c r="DH116" s="237"/>
    </row>
    <row r="117" spans="1:182" hidden="1" x14ac:dyDescent="0.15">
      <c r="A117" s="98"/>
      <c r="B117" s="106"/>
      <c r="C117" s="106"/>
      <c r="D117" s="274"/>
      <c r="E117" s="106"/>
      <c r="F117" s="106"/>
      <c r="G117" s="106"/>
      <c r="H117" s="106"/>
      <c r="I117" s="106"/>
      <c r="J117" s="106"/>
      <c r="K117" s="275" t="str">
        <f>バルブ!$R$13</f>
        <v>5</v>
      </c>
      <c r="L117" s="275" t="str">
        <f>バルブ!$R$13</f>
        <v>5</v>
      </c>
      <c r="M117" s="275" t="str">
        <f>バルブ!$R$13</f>
        <v>5</v>
      </c>
      <c r="N117" s="275" t="str">
        <f>バルブ!$R$13</f>
        <v>5</v>
      </c>
      <c r="O117" s="275" t="str">
        <f>バルブ!$R$13</f>
        <v>5</v>
      </c>
      <c r="P117" s="275" t="str">
        <f>バルブ!$R$13</f>
        <v>5</v>
      </c>
      <c r="Q117" s="275" t="str">
        <f>バルブ!$R$13</f>
        <v>5</v>
      </c>
      <c r="R117" s="275" t="str">
        <f>バルブ!$R$13</f>
        <v>5</v>
      </c>
      <c r="S117" s="275" t="str">
        <f>バルブ!$R$13</f>
        <v>5</v>
      </c>
      <c r="T117" s="275" t="str">
        <f>バルブ!$R$13</f>
        <v>5</v>
      </c>
      <c r="U117" s="275" t="str">
        <f>バルブ!$R$13</f>
        <v>5</v>
      </c>
      <c r="V117" s="275" t="str">
        <f>バルブ!$R$13</f>
        <v>5</v>
      </c>
      <c r="W117" s="275" t="str">
        <f>バルブ!$R$13</f>
        <v>5</v>
      </c>
      <c r="X117" s="275" t="str">
        <f>バルブ!$R$13</f>
        <v>5</v>
      </c>
      <c r="Y117" s="275" t="str">
        <f>バルブ!$R$13</f>
        <v>5</v>
      </c>
      <c r="Z117" s="275" t="str">
        <f>バルブ!$R$13</f>
        <v>5</v>
      </c>
      <c r="AA117" s="275" t="str">
        <f>バルブ!$R$13</f>
        <v>5</v>
      </c>
      <c r="AB117" s="275" t="str">
        <f>バルブ!$R$13</f>
        <v>5</v>
      </c>
      <c r="AC117" s="275" t="str">
        <f>バルブ!$R$13</f>
        <v>5</v>
      </c>
      <c r="AD117" s="275" t="str">
        <f>バルブ!$R$13</f>
        <v>5</v>
      </c>
      <c r="AE117" s="275" t="str">
        <f>バルブ!$R$13</f>
        <v>5</v>
      </c>
      <c r="AF117" s="275" t="str">
        <f>バルブ!$R$13</f>
        <v>5</v>
      </c>
      <c r="AG117" s="275" t="str">
        <f>バルブ!$R$13</f>
        <v>5</v>
      </c>
      <c r="AH117" s="275" t="str">
        <f>バルブ!$R$13</f>
        <v>5</v>
      </c>
      <c r="AI117" s="106"/>
      <c r="AJ117" s="106"/>
      <c r="AK117" s="106"/>
      <c r="AL117" s="106"/>
      <c r="AM117" s="106"/>
      <c r="AN117" s="106"/>
      <c r="AO117" s="106"/>
      <c r="AP117" s="106"/>
      <c r="DA117" s="421">
        <v>42</v>
      </c>
      <c r="DB117" s="12" t="s">
        <v>970</v>
      </c>
      <c r="DC117" s="237"/>
      <c r="DD117" s="237"/>
      <c r="DE117" s="430" t="str">
        <f t="shared" si="55"/>
        <v/>
      </c>
      <c r="DF117" s="237"/>
      <c r="DG117" s="237"/>
      <c r="DH117" s="237"/>
    </row>
    <row r="118" spans="1:182" ht="13.5" hidden="1" customHeight="1" x14ac:dyDescent="0.15">
      <c r="A118" s="106"/>
      <c r="B118" s="106"/>
      <c r="C118" s="106"/>
      <c r="D118" s="106"/>
      <c r="E118" s="106"/>
      <c r="F118" s="106"/>
      <c r="G118" s="106"/>
      <c r="H118" s="106"/>
      <c r="I118" s="106"/>
      <c r="J118" s="106"/>
      <c r="K118" s="275" t="str">
        <f>IF(OR(バルブ!$R$16="無記号",バルブ!$E$17&lt;&gt;""),"",バルブ!$R$16)</f>
        <v/>
      </c>
      <c r="L118" s="275" t="str">
        <f>IF(OR(バルブ!$R$16="無記号",バルブ!$E$17&lt;&gt;""),"",バルブ!$R$16)</f>
        <v/>
      </c>
      <c r="M118" s="275" t="str">
        <f>IF(OR(バルブ!$R$16="無記号",バルブ!$E$17&lt;&gt;""),"",バルブ!$R$16)</f>
        <v/>
      </c>
      <c r="N118" s="275" t="str">
        <f>IF(OR(バルブ!$R$16="無記号",バルブ!$E$17&lt;&gt;""),"",バルブ!$R$16)</f>
        <v/>
      </c>
      <c r="O118" s="275" t="str">
        <f>IF(OR(バルブ!$R$16="無記号",バルブ!$E$17&lt;&gt;""),"",バルブ!$R$16)</f>
        <v/>
      </c>
      <c r="P118" s="275" t="str">
        <f>IF(OR(バルブ!$R$16="無記号",バルブ!$E$17&lt;&gt;""),"",バルブ!$R$16)</f>
        <v/>
      </c>
      <c r="Q118" s="275" t="str">
        <f>IF(OR(バルブ!$R$16="無記号",バルブ!$E$17&lt;&gt;""),"",バルブ!$R$16)</f>
        <v/>
      </c>
      <c r="R118" s="275" t="str">
        <f>IF(OR(バルブ!$R$16="無記号",バルブ!$E$17&lt;&gt;""),"",バルブ!$R$16)</f>
        <v/>
      </c>
      <c r="S118" s="275" t="str">
        <f>IF(OR(バルブ!$R$16="無記号",バルブ!$E$17&lt;&gt;""),"",バルブ!$R$16)</f>
        <v/>
      </c>
      <c r="T118" s="275" t="str">
        <f>IF(OR(バルブ!$R$16="無記号",バルブ!$E$17&lt;&gt;""),"",バルブ!$R$16)</f>
        <v/>
      </c>
      <c r="U118" s="275" t="str">
        <f>IF(OR(バルブ!$R$16="無記号",バルブ!$E$17&lt;&gt;""),"",バルブ!$R$16)</f>
        <v/>
      </c>
      <c r="V118" s="275" t="str">
        <f>IF(OR(バルブ!$R$16="無記号",バルブ!$E$17&lt;&gt;""),"",バルブ!$R$16)</f>
        <v/>
      </c>
      <c r="W118" s="275" t="str">
        <f>IF(OR(バルブ!$R$16="無記号",バルブ!$E$17&lt;&gt;""),"",バルブ!$R$16)</f>
        <v/>
      </c>
      <c r="X118" s="275" t="str">
        <f>IF(OR(バルブ!$R$16="無記号",バルブ!$E$17&lt;&gt;""),"",バルブ!$R$16)</f>
        <v/>
      </c>
      <c r="Y118" s="275" t="str">
        <f>IF(OR(バルブ!$R$16="無記号",バルブ!$E$17&lt;&gt;""),"",バルブ!$R$16)</f>
        <v/>
      </c>
      <c r="Z118" s="275" t="str">
        <f>IF(OR(バルブ!$R$16="無記号",バルブ!$E$17&lt;&gt;""),"",バルブ!$R$16)</f>
        <v/>
      </c>
      <c r="AA118" s="275" t="str">
        <f>IF(OR(バルブ!$R$16="無記号",バルブ!$E$17&lt;&gt;""),"",バルブ!$R$16)</f>
        <v/>
      </c>
      <c r="AB118" s="275" t="str">
        <f>IF(OR(バルブ!$R$16="無記号",バルブ!$E$17&lt;&gt;""),"",バルブ!$R$16)</f>
        <v/>
      </c>
      <c r="AC118" s="275" t="str">
        <f>IF(OR(バルブ!$R$16="無記号",バルブ!$E$17&lt;&gt;""),"",バルブ!$R$16)</f>
        <v/>
      </c>
      <c r="AD118" s="275" t="str">
        <f>IF(OR(バルブ!$R$16="無記号",バルブ!$E$17&lt;&gt;""),"",バルブ!$R$16)</f>
        <v/>
      </c>
      <c r="AE118" s="275" t="str">
        <f>IF(OR(バルブ!$R$16="無記号",バルブ!$E$17&lt;&gt;""),"",バルブ!$R$16)</f>
        <v/>
      </c>
      <c r="AF118" s="275" t="str">
        <f>IF(OR(バルブ!$R$16="無記号",バルブ!$E$17&lt;&gt;""),"",バルブ!$R$16)</f>
        <v/>
      </c>
      <c r="AG118" s="275" t="str">
        <f>IF(OR(バルブ!$R$16="無記号",バルブ!$E$17&lt;&gt;""),"",バルブ!$R$16)</f>
        <v/>
      </c>
      <c r="AH118" s="275" t="str">
        <f>IF(OR(バルブ!$R$16="無記号",バルブ!$E$17&lt;&gt;""),"",バルブ!$R$16)</f>
        <v/>
      </c>
      <c r="AI118" s="106"/>
      <c r="AJ118" s="106"/>
      <c r="AK118" s="106"/>
      <c r="AL118" s="106"/>
      <c r="AM118" s="106"/>
      <c r="AN118" s="106"/>
      <c r="AO118" s="106"/>
      <c r="AP118" s="106"/>
      <c r="DA118" s="421">
        <v>43</v>
      </c>
      <c r="DB118" s="12" t="s">
        <v>971</v>
      </c>
      <c r="DC118" s="237"/>
      <c r="DD118" s="237"/>
      <c r="DE118" s="430" t="str">
        <f t="shared" si="55"/>
        <v/>
      </c>
      <c r="DF118" s="237"/>
      <c r="DG118" s="237"/>
      <c r="DH118" s="237"/>
    </row>
    <row r="119" spans="1:182" ht="13.5" hidden="1" customHeight="1" x14ac:dyDescent="0.15">
      <c r="A119" s="106"/>
      <c r="B119" s="106"/>
      <c r="C119" s="106"/>
      <c r="D119" s="106"/>
      <c r="E119" s="106"/>
      <c r="F119" s="106"/>
      <c r="G119" s="106"/>
      <c r="H119" s="106"/>
      <c r="I119" s="106"/>
      <c r="J119" s="106"/>
      <c r="K119" s="275" t="str">
        <f>IF(バルブ!$V$19&lt;&gt;$AJ$119,バルブ!$V$19,IF(K19="","",K19))</f>
        <v/>
      </c>
      <c r="L119" s="275" t="str">
        <f>IF(バルブ!$V$19&lt;&gt;$AJ$119,バルブ!$V$19,IF(L19="","",L19))</f>
        <v/>
      </c>
      <c r="M119" s="275" t="str">
        <f>IF(バルブ!$V$19&lt;&gt;$AJ$119,バルブ!$V$19,IF(M19="","",M19))</f>
        <v/>
      </c>
      <c r="N119" s="275" t="str">
        <f>IF(バルブ!$V$19&lt;&gt;$AJ$119,バルブ!$V$19,IF(N19="","",N19))</f>
        <v/>
      </c>
      <c r="O119" s="275" t="str">
        <f>IF(バルブ!$V$19&lt;&gt;$AJ$119,バルブ!$V$19,IF(O19="","",O19))</f>
        <v/>
      </c>
      <c r="P119" s="275" t="str">
        <f>IF(バルブ!$V$19&lt;&gt;$AJ$119,バルブ!$V$19,IF(P19="","",P19))</f>
        <v/>
      </c>
      <c r="Q119" s="275" t="str">
        <f>IF(バルブ!$V$19&lt;&gt;$AJ$119,バルブ!$V$19,IF(Q19="","",Q19))</f>
        <v/>
      </c>
      <c r="R119" s="275" t="str">
        <f>IF(バルブ!$V$19&lt;&gt;$AJ$119,バルブ!$V$19,IF(R19="","",R19))</f>
        <v/>
      </c>
      <c r="S119" s="275" t="str">
        <f>IF(バルブ!$V$19&lt;&gt;$AJ$119,バルブ!$V$19,IF(S19="","",S19))</f>
        <v/>
      </c>
      <c r="T119" s="275" t="str">
        <f>IF(バルブ!$V$19&lt;&gt;$AJ$119,バルブ!$V$19,IF(T19="","",T19))</f>
        <v/>
      </c>
      <c r="U119" s="275" t="str">
        <f>IF(バルブ!$V$19&lt;&gt;$AJ$119,バルブ!$V$19,IF(U19="","",U19))</f>
        <v/>
      </c>
      <c r="V119" s="275" t="str">
        <f>IF(バルブ!$V$19&lt;&gt;$AJ$119,バルブ!$V$19,IF(V19="","",V19))</f>
        <v/>
      </c>
      <c r="W119" s="275" t="str">
        <f>IF(バルブ!$V$19&lt;&gt;$AJ$119,バルブ!$V$19,IF(W19="","",W19))</f>
        <v/>
      </c>
      <c r="X119" s="275" t="str">
        <f>IF(バルブ!$V$19&lt;&gt;$AJ$119,バルブ!$V$19,IF(X19="","",X19))</f>
        <v/>
      </c>
      <c r="Y119" s="275" t="str">
        <f>IF(バルブ!$V$19&lt;&gt;$AJ$119,バルブ!$V$19,IF(Y19="","",Y19))</f>
        <v/>
      </c>
      <c r="Z119" s="275" t="str">
        <f>IF(バルブ!$V$19&lt;&gt;$AJ$119,バルブ!$V$19,IF(Z19="","",Z19))</f>
        <v/>
      </c>
      <c r="AA119" s="275" t="str">
        <f>IF(バルブ!$V$19&lt;&gt;$AJ$119,バルブ!$V$19,IF(AA19="","",AA19))</f>
        <v/>
      </c>
      <c r="AB119" s="275" t="str">
        <f>IF(バルブ!$V$19&lt;&gt;$AJ$119,バルブ!$V$19,IF(AB19="","",AB19))</f>
        <v/>
      </c>
      <c r="AC119" s="275" t="str">
        <f>IF(バルブ!$V$19&lt;&gt;$AJ$119,バルブ!$V$19,IF(AC19="","",AC19))</f>
        <v/>
      </c>
      <c r="AD119" s="275" t="str">
        <f>IF(バルブ!$V$19&lt;&gt;$AJ$119,バルブ!$V$19,IF(AD19="","",AD19))</f>
        <v/>
      </c>
      <c r="AE119" s="275" t="str">
        <f>IF(バルブ!$V$19&lt;&gt;$AJ$119,バルブ!$V$19,IF(AE19="","",AE19))</f>
        <v/>
      </c>
      <c r="AF119" s="275" t="str">
        <f>IF(バルブ!$V$19&lt;&gt;$AJ$119,バルブ!$V$19,IF(AF19="","",AF19))</f>
        <v/>
      </c>
      <c r="AG119" s="275" t="str">
        <f>IF(バルブ!$V$19&lt;&gt;$AJ$119,バルブ!$V$19,IF(AG19="","",AG19))</f>
        <v/>
      </c>
      <c r="AH119" s="275" t="str">
        <f>IF(バルブ!$V$19&lt;&gt;$AJ$119,バルブ!$V$19,IF(AH19="","",AH19))</f>
        <v/>
      </c>
      <c r="AI119" s="106"/>
      <c r="AJ119" s="106" t="s">
        <v>789</v>
      </c>
      <c r="AK119" s="106"/>
      <c r="AL119" s="106"/>
      <c r="AM119" s="106"/>
      <c r="AN119" s="106"/>
      <c r="AO119" s="106"/>
      <c r="AP119" s="106"/>
      <c r="DA119" s="421">
        <v>44</v>
      </c>
      <c r="DB119" s="12" t="s">
        <v>972</v>
      </c>
      <c r="DC119" s="237"/>
      <c r="DD119" s="237"/>
      <c r="DE119" s="430" t="str">
        <f t="shared" si="55"/>
        <v/>
      </c>
      <c r="DF119" s="237"/>
      <c r="DG119" s="237"/>
      <c r="DH119" s="237"/>
    </row>
    <row r="120" spans="1:182" ht="13.5" hidden="1" customHeight="1" x14ac:dyDescent="0.15">
      <c r="A120" s="106"/>
      <c r="B120" s="106"/>
      <c r="C120" s="106"/>
      <c r="D120" s="106"/>
      <c r="E120" s="106"/>
      <c r="F120" s="106"/>
      <c r="G120" s="106"/>
      <c r="H120" s="106"/>
      <c r="I120" s="106"/>
      <c r="J120" s="106"/>
      <c r="K120" s="275">
        <v>1</v>
      </c>
      <c r="L120" s="275">
        <v>1</v>
      </c>
      <c r="M120" s="275">
        <v>1</v>
      </c>
      <c r="N120" s="275">
        <v>1</v>
      </c>
      <c r="O120" s="275">
        <v>1</v>
      </c>
      <c r="P120" s="275">
        <v>1</v>
      </c>
      <c r="Q120" s="275">
        <v>1</v>
      </c>
      <c r="R120" s="275">
        <v>1</v>
      </c>
      <c r="S120" s="275">
        <v>1</v>
      </c>
      <c r="T120" s="275">
        <v>1</v>
      </c>
      <c r="U120" s="275">
        <v>1</v>
      </c>
      <c r="V120" s="275">
        <v>1</v>
      </c>
      <c r="W120" s="275">
        <v>1</v>
      </c>
      <c r="X120" s="275">
        <v>1</v>
      </c>
      <c r="Y120" s="275">
        <v>1</v>
      </c>
      <c r="Z120" s="275">
        <v>1</v>
      </c>
      <c r="AA120" s="275">
        <v>1</v>
      </c>
      <c r="AB120" s="275">
        <v>1</v>
      </c>
      <c r="AC120" s="275">
        <v>1</v>
      </c>
      <c r="AD120" s="275">
        <v>1</v>
      </c>
      <c r="AE120" s="275">
        <v>1</v>
      </c>
      <c r="AF120" s="275">
        <v>1</v>
      </c>
      <c r="AG120" s="275">
        <v>1</v>
      </c>
      <c r="AH120" s="275">
        <v>1</v>
      </c>
      <c r="AI120" s="106"/>
      <c r="AJ120" s="106"/>
      <c r="AK120" s="106"/>
      <c r="AL120" s="106"/>
      <c r="AM120" s="106"/>
      <c r="AN120" s="106"/>
      <c r="AO120" s="106"/>
      <c r="AP120" s="106"/>
      <c r="DA120" s="421">
        <v>45</v>
      </c>
      <c r="DB120" s="12" t="s">
        <v>973</v>
      </c>
      <c r="DC120" s="237"/>
      <c r="DD120" s="237"/>
      <c r="DE120" s="430" t="str">
        <f t="shared" si="55"/>
        <v/>
      </c>
      <c r="DF120" s="237"/>
      <c r="DG120" s="237"/>
      <c r="DH120" s="237"/>
    </row>
    <row r="121" spans="1:182" ht="13.5" hidden="1" customHeight="1" x14ac:dyDescent="0.15">
      <c r="A121" s="106"/>
      <c r="B121" s="106"/>
      <c r="C121" s="106"/>
      <c r="D121" s="106"/>
      <c r="E121" s="106"/>
      <c r="F121" s="106"/>
      <c r="G121" s="106"/>
      <c r="H121" s="106"/>
      <c r="I121" s="106"/>
      <c r="J121" s="106"/>
      <c r="K121" s="106" t="str">
        <f t="shared" ref="K121:AH121" si="56">IF(K17="","","-"&amp;K17)</f>
        <v/>
      </c>
      <c r="L121" s="106" t="str">
        <f t="shared" si="56"/>
        <v/>
      </c>
      <c r="M121" s="106" t="str">
        <f t="shared" si="56"/>
        <v/>
      </c>
      <c r="N121" s="106" t="str">
        <f t="shared" si="56"/>
        <v/>
      </c>
      <c r="O121" s="106" t="str">
        <f t="shared" si="56"/>
        <v/>
      </c>
      <c r="P121" s="106" t="str">
        <f t="shared" si="56"/>
        <v/>
      </c>
      <c r="Q121" s="106" t="str">
        <f t="shared" si="56"/>
        <v/>
      </c>
      <c r="R121" s="106" t="str">
        <f t="shared" si="56"/>
        <v/>
      </c>
      <c r="S121" s="106" t="str">
        <f t="shared" si="56"/>
        <v/>
      </c>
      <c r="T121" s="106" t="str">
        <f t="shared" si="56"/>
        <v/>
      </c>
      <c r="U121" s="106" t="str">
        <f t="shared" si="56"/>
        <v/>
      </c>
      <c r="V121" s="106" t="str">
        <f t="shared" si="56"/>
        <v/>
      </c>
      <c r="W121" s="106" t="str">
        <f t="shared" si="56"/>
        <v/>
      </c>
      <c r="X121" s="106" t="str">
        <f t="shared" si="56"/>
        <v/>
      </c>
      <c r="Y121" s="106" t="str">
        <f t="shared" si="56"/>
        <v/>
      </c>
      <c r="Z121" s="106" t="str">
        <f t="shared" si="56"/>
        <v/>
      </c>
      <c r="AA121" s="106" t="str">
        <f t="shared" si="56"/>
        <v/>
      </c>
      <c r="AB121" s="106" t="str">
        <f t="shared" si="56"/>
        <v/>
      </c>
      <c r="AC121" s="106" t="str">
        <f t="shared" si="56"/>
        <v/>
      </c>
      <c r="AD121" s="106" t="str">
        <f t="shared" si="56"/>
        <v/>
      </c>
      <c r="AE121" s="106" t="str">
        <f t="shared" si="56"/>
        <v/>
      </c>
      <c r="AF121" s="106" t="str">
        <f t="shared" si="56"/>
        <v/>
      </c>
      <c r="AG121" s="106" t="str">
        <f t="shared" si="56"/>
        <v/>
      </c>
      <c r="AH121" s="106" t="str">
        <f t="shared" si="56"/>
        <v/>
      </c>
      <c r="AI121" s="106"/>
      <c r="AJ121" s="106"/>
      <c r="AK121" s="106"/>
      <c r="AL121" s="106"/>
      <c r="AM121" s="106"/>
      <c r="AN121" s="106"/>
      <c r="AO121" s="106"/>
      <c r="AP121" s="106"/>
      <c r="DA121" s="421">
        <v>46</v>
      </c>
      <c r="DB121" s="12" t="s">
        <v>974</v>
      </c>
      <c r="DC121" s="237"/>
      <c r="DD121" s="237"/>
      <c r="DE121" s="430" t="str">
        <f t="shared" si="55"/>
        <v/>
      </c>
      <c r="DF121" s="237"/>
      <c r="DG121" s="237"/>
      <c r="DH121" s="237"/>
    </row>
    <row r="122" spans="1:182" ht="13.5" hidden="1" customHeight="1" x14ac:dyDescent="0.15">
      <c r="A122" s="106"/>
      <c r="B122" s="106"/>
      <c r="C122" s="106"/>
      <c r="D122" s="106"/>
      <c r="E122" s="106"/>
      <c r="F122" s="106"/>
      <c r="G122" s="106"/>
      <c r="H122" s="106"/>
      <c r="I122" s="106"/>
      <c r="J122" s="106"/>
      <c r="K122" s="106" t="str">
        <f>IF(バルブ!$R$22="無記号","",IF(AND(K36="O",バルブ!$R$22="K"),"",IF(AND(K36="O",バルブ!$R$22="H"),"-B","-"&amp;バルブ!$R$22)))</f>
        <v/>
      </c>
      <c r="L122" s="106" t="str">
        <f>IF(バルブ!$R$22="無記号","",IF(AND(L36="O",バルブ!$R$22="K"),"",IF(AND(L36="O",バルブ!$R$22="H"),"-B","-"&amp;バルブ!$R$22)))</f>
        <v/>
      </c>
      <c r="M122" s="106" t="str">
        <f>IF(バルブ!$R$22="無記号","",IF(AND(M36="O",バルブ!$R$22="K"),"",IF(AND(M36="O",バルブ!$R$22="H"),"-B","-"&amp;バルブ!$R$22)))</f>
        <v/>
      </c>
      <c r="N122" s="106" t="str">
        <f>IF(バルブ!$R$22="無記号","",IF(AND(N36="O",バルブ!$R$22="K"),"",IF(AND(N36="O",バルブ!$R$22="H"),"-B","-"&amp;バルブ!$R$22)))</f>
        <v/>
      </c>
      <c r="O122" s="106" t="str">
        <f>IF(バルブ!$R$22="無記号","",IF(AND(O36="O",バルブ!$R$22="K"),"",IF(AND(O36="O",バルブ!$R$22="H"),"-B","-"&amp;バルブ!$R$22)))</f>
        <v/>
      </c>
      <c r="P122" s="106" t="str">
        <f>IF(バルブ!$R$22="無記号","",IF(AND(P36="O",バルブ!$R$22="K"),"",IF(AND(P36="O",バルブ!$R$22="H"),"-B","-"&amp;バルブ!$R$22)))</f>
        <v/>
      </c>
      <c r="Q122" s="106" t="str">
        <f>IF(バルブ!$R$22="無記号","",IF(AND(Q36="O",バルブ!$R$22="K"),"",IF(AND(Q36="O",バルブ!$R$22="H"),"-B","-"&amp;バルブ!$R$22)))</f>
        <v/>
      </c>
      <c r="R122" s="106" t="str">
        <f>IF(バルブ!$R$22="無記号","",IF(AND(R36="O",バルブ!$R$22="K"),"",IF(AND(R36="O",バルブ!$R$22="H"),"-B","-"&amp;バルブ!$R$22)))</f>
        <v/>
      </c>
      <c r="S122" s="106" t="str">
        <f>IF(バルブ!$R$22="無記号","",IF(AND(S36="O",バルブ!$R$22="K"),"",IF(AND(S36="O",バルブ!$R$22="H"),"-B","-"&amp;バルブ!$R$22)))</f>
        <v/>
      </c>
      <c r="T122" s="106" t="str">
        <f>IF(バルブ!$R$22="無記号","",IF(AND(T36="O",バルブ!$R$22="K"),"",IF(AND(T36="O",バルブ!$R$22="H"),"-B","-"&amp;バルブ!$R$22)))</f>
        <v/>
      </c>
      <c r="U122" s="106" t="str">
        <f>IF(バルブ!$R$22="無記号","",IF(AND(U36="O",バルブ!$R$22="K"),"",IF(AND(U36="O",バルブ!$R$22="H"),"-B","-"&amp;バルブ!$R$22)))</f>
        <v/>
      </c>
      <c r="V122" s="106" t="str">
        <f>IF(バルブ!$R$22="無記号","",IF(AND(V36="O",バルブ!$R$22="K"),"",IF(AND(V36="O",バルブ!$R$22="H"),"-B","-"&amp;バルブ!$R$22)))</f>
        <v/>
      </c>
      <c r="W122" s="106" t="str">
        <f>IF(バルブ!$R$22="無記号","",IF(AND(W36="O",バルブ!$R$22="K"),"",IF(AND(W36="O",バルブ!$R$22="H"),"-B","-"&amp;バルブ!$R$22)))</f>
        <v/>
      </c>
      <c r="X122" s="106" t="str">
        <f>IF(バルブ!$R$22="無記号","",IF(AND(X36="O",バルブ!$R$22="K"),"",IF(AND(X36="O",バルブ!$R$22="H"),"-B","-"&amp;バルブ!$R$22)))</f>
        <v/>
      </c>
      <c r="Y122" s="106" t="str">
        <f>IF(バルブ!$R$22="無記号","",IF(AND(Y36="O",バルブ!$R$22="K"),"",IF(AND(Y36="O",バルブ!$R$22="H"),"-B","-"&amp;バルブ!$R$22)))</f>
        <v/>
      </c>
      <c r="Z122" s="106" t="str">
        <f>IF(バルブ!$R$22="無記号","",IF(AND(Z36="O",バルブ!$R$22="K"),"",IF(AND(Z36="O",バルブ!$R$22="H"),"-B","-"&amp;バルブ!$R$22)))</f>
        <v/>
      </c>
      <c r="AA122" s="106" t="str">
        <f>IF(バルブ!$R$22="無記号","",IF(AND(AA36="O",バルブ!$R$22="K"),"",IF(AND(AA36="O",バルブ!$R$22="H"),"-B","-"&amp;バルブ!$R$22)))</f>
        <v/>
      </c>
      <c r="AB122" s="106" t="str">
        <f>IF(バルブ!$R$22="無記号","",IF(AND(AB36="O",バルブ!$R$22="K"),"",IF(AND(AB36="O",バルブ!$R$22="H"),"-B","-"&amp;バルブ!$R$22)))</f>
        <v/>
      </c>
      <c r="AC122" s="106" t="str">
        <f>IF(バルブ!$R$22="無記号","",IF(AND(AC36="O",バルブ!$R$22="K"),"",IF(AND(AC36="O",バルブ!$R$22="H"),"-B","-"&amp;バルブ!$R$22)))</f>
        <v/>
      </c>
      <c r="AD122" s="106" t="str">
        <f>IF(バルブ!$R$22="無記号","",IF(AND(AD36="O",バルブ!$R$22="K"),"",IF(AND(AD36="O",バルブ!$R$22="H"),"-B","-"&amp;バルブ!$R$22)))</f>
        <v/>
      </c>
      <c r="AE122" s="106" t="str">
        <f>IF(バルブ!$R$22="無記号","",IF(AND(AE36="O",バルブ!$R$22="K"),"",IF(AND(AE36="O",バルブ!$R$22="H"),"-B","-"&amp;バルブ!$R$22)))</f>
        <v/>
      </c>
      <c r="AF122" s="106" t="str">
        <f>IF(バルブ!$R$22="無記号","",IF(AND(AF36="O",バルブ!$R$22="K"),"",IF(AND(AF36="O",バルブ!$R$22="H"),"-B","-"&amp;バルブ!$R$22)))</f>
        <v/>
      </c>
      <c r="AG122" s="106" t="str">
        <f>IF(バルブ!$R$22="無記号","",IF(AND(AG36="O",バルブ!$R$22="K"),"",IF(AND(AG36="O",バルブ!$R$22="H"),"-B","-"&amp;バルブ!$R$22)))</f>
        <v/>
      </c>
      <c r="AH122" s="106" t="str">
        <f>IF(バルブ!$R$22="無記号","",IF(AND(AH36="O",バルブ!$R$22="K"),"",IF(AND(AH36="O",バルブ!$R$22="H"),"-B","-"&amp;バルブ!$R$22)))</f>
        <v/>
      </c>
      <c r="AI122" s="106"/>
      <c r="AJ122" s="106"/>
      <c r="AK122" s="106"/>
      <c r="AL122" s="106"/>
      <c r="AM122" s="106"/>
      <c r="AN122" s="106"/>
      <c r="AO122" s="106"/>
      <c r="AP122" s="106"/>
      <c r="DA122" s="421">
        <v>47</v>
      </c>
      <c r="DB122" s="12" t="s">
        <v>975</v>
      </c>
      <c r="DC122" s="237"/>
      <c r="DD122" s="237"/>
      <c r="DE122" s="430" t="str">
        <f t="shared" si="55"/>
        <v/>
      </c>
      <c r="DF122" s="237"/>
      <c r="DG122" s="237"/>
      <c r="DH122" s="237"/>
    </row>
    <row r="123" spans="1:182" ht="13.5" hidden="1" customHeight="1" x14ac:dyDescent="0.15">
      <c r="A123" s="106"/>
      <c r="B123" s="106"/>
      <c r="C123" s="106"/>
      <c r="D123" s="106"/>
      <c r="E123" s="106"/>
      <c r="F123" s="106"/>
      <c r="G123" s="106"/>
      <c r="H123" s="106"/>
      <c r="I123" s="106"/>
      <c r="J123" s="106"/>
      <c r="K123" s="106" t="str">
        <f>IF(バルブ!$R$25="無記号","",バルブ!$R$25)</f>
        <v/>
      </c>
      <c r="L123" s="106" t="str">
        <f>IF(バルブ!$R$25="無記号","",バルブ!$R$25)</f>
        <v/>
      </c>
      <c r="M123" s="106" t="str">
        <f>IF(バルブ!$R$25="無記号","",バルブ!$R$25)</f>
        <v/>
      </c>
      <c r="N123" s="106" t="str">
        <f>IF(バルブ!$R$25="無記号","",バルブ!$R$25)</f>
        <v/>
      </c>
      <c r="O123" s="106" t="str">
        <f>IF(バルブ!$R$25="無記号","",バルブ!$R$25)</f>
        <v/>
      </c>
      <c r="P123" s="106" t="str">
        <f>IF(バルブ!$R$25="無記号","",バルブ!$R$25)</f>
        <v/>
      </c>
      <c r="Q123" s="106" t="str">
        <f>IF(バルブ!$R$25="無記号","",バルブ!$R$25)</f>
        <v/>
      </c>
      <c r="R123" s="106" t="str">
        <f>IF(バルブ!$R$25="無記号","",バルブ!$R$25)</f>
        <v/>
      </c>
      <c r="S123" s="106" t="str">
        <f>IF(バルブ!$R$25="無記号","",バルブ!$R$25)</f>
        <v/>
      </c>
      <c r="T123" s="106" t="str">
        <f>IF(バルブ!$R$25="無記号","",バルブ!$R$25)</f>
        <v/>
      </c>
      <c r="U123" s="106" t="str">
        <f>IF(バルブ!$R$25="無記号","",バルブ!$R$25)</f>
        <v/>
      </c>
      <c r="V123" s="106" t="str">
        <f>IF(バルブ!$R$25="無記号","",バルブ!$R$25)</f>
        <v/>
      </c>
      <c r="W123" s="106" t="str">
        <f>IF(バルブ!$R$25="無記号","",バルブ!$R$25)</f>
        <v/>
      </c>
      <c r="X123" s="106" t="str">
        <f>IF(バルブ!$R$25="無記号","",バルブ!$R$25)</f>
        <v/>
      </c>
      <c r="Y123" s="106" t="str">
        <f>IF(バルブ!$R$25="無記号","",バルブ!$R$25)</f>
        <v/>
      </c>
      <c r="Z123" s="106" t="str">
        <f>IF(バルブ!$R$25="無記号","",バルブ!$R$25)</f>
        <v/>
      </c>
      <c r="AA123" s="106" t="str">
        <f>IF(バルブ!$R$25="無記号","",バルブ!$R$25)</f>
        <v/>
      </c>
      <c r="AB123" s="106" t="str">
        <f>IF(バルブ!$R$25="無記号","",バルブ!$R$25)</f>
        <v/>
      </c>
      <c r="AC123" s="106" t="str">
        <f>IF(バルブ!$R$25="無記号","",バルブ!$R$25)</f>
        <v/>
      </c>
      <c r="AD123" s="106" t="str">
        <f>IF(バルブ!$R$25="無記号","",バルブ!$R$25)</f>
        <v/>
      </c>
      <c r="AE123" s="106" t="str">
        <f>IF(バルブ!$R$25="無記号","",バルブ!$R$25)</f>
        <v/>
      </c>
      <c r="AF123" s="106" t="str">
        <f>IF(バルブ!$R$25="無記号","",バルブ!$R$25)</f>
        <v/>
      </c>
      <c r="AG123" s="106" t="str">
        <f>IF(バルブ!$R$25="無記号","",バルブ!$R$25)</f>
        <v/>
      </c>
      <c r="AH123" s="106" t="str">
        <f>IF(バルブ!$R$25="無記号","",バルブ!$R$25)</f>
        <v/>
      </c>
      <c r="AI123" s="106"/>
      <c r="AJ123" s="106"/>
      <c r="AK123" s="106"/>
      <c r="AL123" s="106"/>
      <c r="AM123" s="106"/>
      <c r="AN123" s="106"/>
      <c r="AO123" s="106"/>
      <c r="AP123" s="106"/>
      <c r="DA123" s="421">
        <v>48</v>
      </c>
      <c r="DB123" s="12" t="s">
        <v>976</v>
      </c>
      <c r="DC123" s="237"/>
      <c r="DD123" s="237"/>
      <c r="DE123" s="430" t="str">
        <f t="shared" si="55"/>
        <v/>
      </c>
      <c r="DF123" s="237"/>
      <c r="DG123" s="237"/>
      <c r="DH123" s="237"/>
    </row>
    <row r="124" spans="1:182" ht="13.5" hidden="1" customHeight="1" x14ac:dyDescent="0.15">
      <c r="A124" s="106"/>
      <c r="B124" s="106"/>
      <c r="C124" s="106"/>
      <c r="D124" s="106"/>
      <c r="E124" s="106"/>
      <c r="F124" s="106"/>
      <c r="G124" s="106"/>
      <c r="H124" s="106"/>
      <c r="I124" s="106"/>
      <c r="J124" s="106"/>
      <c r="K124" s="275" t="str">
        <f>IF(K38&lt;&gt;"","SY50M-78-2A-"&amp;K38,"")</f>
        <v/>
      </c>
      <c r="L124" s="275" t="str">
        <f t="shared" ref="L124:AH124" si="57">IF(L38&lt;&gt;"","SY50M-78-2A-"&amp;L38,"")</f>
        <v/>
      </c>
      <c r="M124" s="275" t="str">
        <f t="shared" si="57"/>
        <v/>
      </c>
      <c r="N124" s="275" t="str">
        <f t="shared" si="57"/>
        <v/>
      </c>
      <c r="O124" s="275" t="str">
        <f t="shared" si="57"/>
        <v/>
      </c>
      <c r="P124" s="275" t="str">
        <f t="shared" si="57"/>
        <v/>
      </c>
      <c r="Q124" s="275" t="str">
        <f t="shared" si="57"/>
        <v/>
      </c>
      <c r="R124" s="275" t="str">
        <f t="shared" si="57"/>
        <v/>
      </c>
      <c r="S124" s="275" t="str">
        <f t="shared" si="57"/>
        <v/>
      </c>
      <c r="T124" s="275" t="str">
        <f t="shared" si="57"/>
        <v/>
      </c>
      <c r="U124" s="275" t="str">
        <f t="shared" si="57"/>
        <v/>
      </c>
      <c r="V124" s="275" t="str">
        <f t="shared" si="57"/>
        <v/>
      </c>
      <c r="W124" s="275" t="str">
        <f t="shared" si="57"/>
        <v/>
      </c>
      <c r="X124" s="275" t="str">
        <f t="shared" si="57"/>
        <v/>
      </c>
      <c r="Y124" s="275" t="str">
        <f t="shared" si="57"/>
        <v/>
      </c>
      <c r="Z124" s="275" t="str">
        <f t="shared" si="57"/>
        <v/>
      </c>
      <c r="AA124" s="275" t="str">
        <f t="shared" si="57"/>
        <v/>
      </c>
      <c r="AB124" s="275" t="str">
        <f t="shared" si="57"/>
        <v/>
      </c>
      <c r="AC124" s="275" t="str">
        <f t="shared" si="57"/>
        <v/>
      </c>
      <c r="AD124" s="275" t="str">
        <f t="shared" si="57"/>
        <v/>
      </c>
      <c r="AE124" s="275" t="str">
        <f t="shared" si="57"/>
        <v/>
      </c>
      <c r="AF124" s="275" t="str">
        <f t="shared" si="57"/>
        <v/>
      </c>
      <c r="AG124" s="275" t="str">
        <f t="shared" si="57"/>
        <v/>
      </c>
      <c r="AH124" s="275" t="str">
        <f t="shared" si="57"/>
        <v/>
      </c>
      <c r="AI124" s="106"/>
      <c r="AJ124" s="106"/>
      <c r="AK124" s="106"/>
      <c r="AL124" s="106"/>
      <c r="AM124" s="106"/>
      <c r="AN124" s="106"/>
      <c r="AO124" s="106"/>
      <c r="AP124" s="106"/>
      <c r="DA124" s="421">
        <v>49</v>
      </c>
      <c r="DB124" s="12" t="s">
        <v>977</v>
      </c>
      <c r="DC124" s="237"/>
      <c r="DD124" s="237"/>
      <c r="DE124" s="430" t="str">
        <f t="shared" si="55"/>
        <v/>
      </c>
      <c r="DF124" s="237"/>
      <c r="DG124" s="237"/>
      <c r="DH124" s="237"/>
    </row>
    <row r="125" spans="1:182" ht="13.5" hidden="1" customHeight="1" x14ac:dyDescent="0.15">
      <c r="A125" s="106"/>
      <c r="B125" s="106"/>
      <c r="C125" s="106"/>
      <c r="D125" s="106"/>
      <c r="E125" s="106"/>
      <c r="F125" s="106"/>
      <c r="G125" s="106"/>
      <c r="H125" s="106"/>
      <c r="I125" s="106"/>
      <c r="J125" s="106"/>
      <c r="K125" s="275" t="str">
        <f>IF(K41&lt;&gt;"","SY50M-79-2A-"&amp;K41,"")</f>
        <v/>
      </c>
      <c r="L125" s="275" t="str">
        <f t="shared" ref="L125:AH125" si="58">IF(L41&lt;&gt;"","SY50M-79-2A-"&amp;L41,"")</f>
        <v/>
      </c>
      <c r="M125" s="275" t="str">
        <f t="shared" si="58"/>
        <v/>
      </c>
      <c r="N125" s="275" t="str">
        <f t="shared" si="58"/>
        <v/>
      </c>
      <c r="O125" s="275" t="str">
        <f t="shared" si="58"/>
        <v/>
      </c>
      <c r="P125" s="275" t="str">
        <f t="shared" si="58"/>
        <v/>
      </c>
      <c r="Q125" s="275" t="str">
        <f t="shared" si="58"/>
        <v/>
      </c>
      <c r="R125" s="275" t="str">
        <f t="shared" si="58"/>
        <v/>
      </c>
      <c r="S125" s="275" t="str">
        <f t="shared" si="58"/>
        <v/>
      </c>
      <c r="T125" s="275" t="str">
        <f t="shared" si="58"/>
        <v/>
      </c>
      <c r="U125" s="275" t="str">
        <f t="shared" si="58"/>
        <v/>
      </c>
      <c r="V125" s="275" t="str">
        <f t="shared" si="58"/>
        <v/>
      </c>
      <c r="W125" s="275" t="str">
        <f t="shared" si="58"/>
        <v/>
      </c>
      <c r="X125" s="275" t="str">
        <f t="shared" si="58"/>
        <v/>
      </c>
      <c r="Y125" s="275" t="str">
        <f t="shared" si="58"/>
        <v/>
      </c>
      <c r="Z125" s="275" t="str">
        <f t="shared" si="58"/>
        <v/>
      </c>
      <c r="AA125" s="275" t="str">
        <f t="shared" si="58"/>
        <v/>
      </c>
      <c r="AB125" s="275" t="str">
        <f t="shared" si="58"/>
        <v/>
      </c>
      <c r="AC125" s="275" t="str">
        <f t="shared" si="58"/>
        <v/>
      </c>
      <c r="AD125" s="275" t="str">
        <f t="shared" si="58"/>
        <v/>
      </c>
      <c r="AE125" s="275" t="str">
        <f t="shared" si="58"/>
        <v/>
      </c>
      <c r="AF125" s="275" t="str">
        <f t="shared" si="58"/>
        <v/>
      </c>
      <c r="AG125" s="275" t="str">
        <f t="shared" si="58"/>
        <v/>
      </c>
      <c r="AH125" s="275" t="str">
        <f t="shared" si="58"/>
        <v/>
      </c>
      <c r="AI125" s="106"/>
      <c r="AJ125" s="106"/>
      <c r="AK125" s="106"/>
      <c r="AL125" s="106"/>
      <c r="AM125" s="106"/>
      <c r="AN125" s="106"/>
      <c r="AO125" s="106"/>
      <c r="AP125" s="106"/>
      <c r="DA125" s="421">
        <v>50</v>
      </c>
      <c r="DB125" s="12" t="s">
        <v>978</v>
      </c>
      <c r="DC125" s="237"/>
      <c r="DD125" s="237"/>
      <c r="DE125" s="430" t="str">
        <f t="shared" si="55"/>
        <v/>
      </c>
      <c r="DF125" s="237"/>
      <c r="DG125" s="237"/>
      <c r="DH125" s="237"/>
    </row>
    <row r="126" spans="1:182" ht="13.5" hidden="1" customHeight="1" x14ac:dyDescent="0.15">
      <c r="A126" s="106"/>
      <c r="B126" s="106"/>
      <c r="C126" s="106"/>
      <c r="D126" s="106"/>
      <c r="E126" s="106"/>
      <c r="F126" s="106"/>
      <c r="G126" s="106"/>
      <c r="H126" s="106"/>
      <c r="I126" s="106"/>
      <c r="J126" s="106"/>
      <c r="K126" s="106" t="str">
        <f>IF(K124&lt;&gt;"",K124,IF(K125&lt;&gt;"",K125,""))</f>
        <v/>
      </c>
      <c r="L126" s="106" t="str">
        <f t="shared" ref="L126:AH126" si="59">IF(L124&lt;&gt;"",L124,IF(L125&lt;&gt;"",L125,""))</f>
        <v/>
      </c>
      <c r="M126" s="106" t="str">
        <f t="shared" si="59"/>
        <v/>
      </c>
      <c r="N126" s="106" t="str">
        <f t="shared" si="59"/>
        <v/>
      </c>
      <c r="O126" s="106" t="str">
        <f t="shared" si="59"/>
        <v/>
      </c>
      <c r="P126" s="106" t="str">
        <f t="shared" si="59"/>
        <v/>
      </c>
      <c r="Q126" s="106" t="str">
        <f t="shared" si="59"/>
        <v/>
      </c>
      <c r="R126" s="106" t="str">
        <f t="shared" si="59"/>
        <v/>
      </c>
      <c r="S126" s="106" t="str">
        <f t="shared" si="59"/>
        <v/>
      </c>
      <c r="T126" s="106" t="str">
        <f t="shared" si="59"/>
        <v/>
      </c>
      <c r="U126" s="106" t="str">
        <f t="shared" si="59"/>
        <v/>
      </c>
      <c r="V126" s="106" t="str">
        <f t="shared" si="59"/>
        <v/>
      </c>
      <c r="W126" s="106" t="str">
        <f t="shared" si="59"/>
        <v/>
      </c>
      <c r="X126" s="106" t="str">
        <f t="shared" si="59"/>
        <v/>
      </c>
      <c r="Y126" s="106" t="str">
        <f t="shared" si="59"/>
        <v/>
      </c>
      <c r="Z126" s="106" t="str">
        <f t="shared" si="59"/>
        <v/>
      </c>
      <c r="AA126" s="106" t="str">
        <f t="shared" si="59"/>
        <v/>
      </c>
      <c r="AB126" s="106" t="str">
        <f t="shared" si="59"/>
        <v/>
      </c>
      <c r="AC126" s="106" t="str">
        <f t="shared" si="59"/>
        <v/>
      </c>
      <c r="AD126" s="106" t="str">
        <f t="shared" si="59"/>
        <v/>
      </c>
      <c r="AE126" s="106" t="str">
        <f t="shared" si="59"/>
        <v/>
      </c>
      <c r="AF126" s="106" t="str">
        <f t="shared" si="59"/>
        <v/>
      </c>
      <c r="AG126" s="106" t="str">
        <f t="shared" si="59"/>
        <v/>
      </c>
      <c r="AH126" s="106" t="str">
        <f t="shared" si="59"/>
        <v/>
      </c>
      <c r="AI126" s="106"/>
      <c r="AJ126" s="106"/>
      <c r="AK126" s="106"/>
      <c r="AL126" s="106"/>
      <c r="AM126" s="106"/>
      <c r="AN126" s="106"/>
      <c r="AO126" s="106"/>
      <c r="AP126" s="106"/>
      <c r="DA126" s="421">
        <v>51</v>
      </c>
      <c r="DB126" s="12" t="s">
        <v>979</v>
      </c>
      <c r="DC126" s="237"/>
      <c r="DD126" s="237"/>
      <c r="DE126" s="430" t="str">
        <f t="shared" si="55"/>
        <v/>
      </c>
      <c r="DF126" s="237"/>
      <c r="DG126" s="237"/>
      <c r="DH126" s="237"/>
    </row>
    <row r="127" spans="1:182" hidden="1" x14ac:dyDescent="0.15">
      <c r="A127" s="106"/>
      <c r="B127" s="106"/>
      <c r="C127" s="106"/>
      <c r="D127" s="106"/>
      <c r="E127" s="106"/>
      <c r="F127" s="106"/>
      <c r="G127" s="106"/>
      <c r="H127" s="106"/>
      <c r="I127" s="106"/>
      <c r="J127" s="106"/>
      <c r="K127" s="106"/>
      <c r="L127" s="106"/>
      <c r="M127" s="106"/>
      <c r="N127" s="106"/>
      <c r="O127" s="106"/>
      <c r="P127" s="106"/>
      <c r="Q127" s="106"/>
      <c r="R127" s="106"/>
      <c r="S127" s="106"/>
      <c r="T127" s="106"/>
      <c r="U127" s="106"/>
      <c r="V127" s="106"/>
      <c r="W127" s="106"/>
      <c r="X127" s="106"/>
      <c r="Y127" s="106"/>
      <c r="Z127" s="106"/>
      <c r="AA127" s="106"/>
      <c r="AB127" s="106"/>
      <c r="AC127" s="106"/>
      <c r="AD127" s="106"/>
      <c r="AE127" s="106"/>
      <c r="AF127" s="106"/>
      <c r="AG127" s="106"/>
      <c r="AH127" s="106"/>
      <c r="AI127" s="106"/>
      <c r="AJ127" s="106"/>
      <c r="AK127" s="106"/>
      <c r="AL127" s="106"/>
      <c r="AM127" s="106"/>
      <c r="AN127" s="106"/>
      <c r="AO127" s="106"/>
      <c r="AP127" s="106"/>
      <c r="DA127" s="421">
        <v>52</v>
      </c>
      <c r="DB127" s="12" t="s">
        <v>980</v>
      </c>
      <c r="DC127" s="237"/>
      <c r="DD127" s="237"/>
      <c r="DE127" s="430" t="str">
        <f t="shared" si="55"/>
        <v/>
      </c>
      <c r="DF127" s="237"/>
      <c r="DG127" s="237"/>
      <c r="DH127" s="237"/>
    </row>
    <row r="128" spans="1:182" hidden="1" x14ac:dyDescent="0.15">
      <c r="A128" s="106"/>
      <c r="B128" s="106"/>
      <c r="C128" s="106"/>
      <c r="D128" s="106"/>
      <c r="E128" s="106"/>
      <c r="F128" s="106"/>
      <c r="G128" s="106"/>
      <c r="H128" s="106"/>
      <c r="I128" s="106"/>
      <c r="J128" s="106"/>
      <c r="K128" s="106"/>
      <c r="L128" s="106"/>
      <c r="M128" s="106"/>
      <c r="N128" s="106"/>
      <c r="O128" s="106"/>
      <c r="P128" s="106"/>
      <c r="Q128" s="106"/>
      <c r="R128" s="106"/>
      <c r="S128" s="106"/>
      <c r="T128" s="106"/>
      <c r="U128" s="106"/>
      <c r="V128" s="106"/>
      <c r="W128" s="106"/>
      <c r="X128" s="106"/>
      <c r="Y128" s="106"/>
      <c r="Z128" s="106"/>
      <c r="AA128" s="106"/>
      <c r="AB128" s="106"/>
      <c r="AC128" s="106"/>
      <c r="AD128" s="106"/>
      <c r="AE128" s="106"/>
      <c r="AF128" s="106"/>
      <c r="AG128" s="106"/>
      <c r="AH128" s="106"/>
      <c r="AI128" s="106"/>
      <c r="AJ128" s="106"/>
      <c r="AK128" s="106"/>
      <c r="AL128" s="106"/>
      <c r="AM128" s="106"/>
      <c r="AN128" s="106"/>
      <c r="AO128" s="106"/>
      <c r="AP128" s="106"/>
      <c r="DA128" s="421">
        <v>53</v>
      </c>
      <c r="DB128" s="12" t="s">
        <v>981</v>
      </c>
      <c r="DC128" s="237"/>
      <c r="DD128" s="237"/>
      <c r="DE128" s="430" t="str">
        <f t="shared" si="55"/>
        <v/>
      </c>
      <c r="DF128" s="237"/>
      <c r="DG128" s="237"/>
      <c r="DH128" s="237"/>
    </row>
    <row r="129" spans="1:112" hidden="1" x14ac:dyDescent="0.15">
      <c r="A129" s="106"/>
      <c r="B129" s="106"/>
      <c r="C129" s="106"/>
      <c r="D129" s="106"/>
      <c r="E129" s="106"/>
      <c r="F129" s="106"/>
      <c r="G129" s="106"/>
      <c r="H129" s="106"/>
      <c r="I129" s="106"/>
      <c r="J129" s="106"/>
      <c r="K129" s="106"/>
      <c r="L129" s="106"/>
      <c r="M129" s="106"/>
      <c r="N129" s="106"/>
      <c r="O129" s="106"/>
      <c r="P129" s="106"/>
      <c r="Q129" s="106"/>
      <c r="R129" s="106"/>
      <c r="S129" s="106"/>
      <c r="T129" s="106"/>
      <c r="U129" s="106"/>
      <c r="V129" s="106"/>
      <c r="W129" s="106"/>
      <c r="X129" s="106"/>
      <c r="Y129" s="106"/>
      <c r="Z129" s="106"/>
      <c r="AA129" s="106"/>
      <c r="AB129" s="106"/>
      <c r="AC129" s="106"/>
      <c r="AD129" s="106"/>
      <c r="AE129" s="106"/>
      <c r="AF129" s="106"/>
      <c r="AG129" s="106"/>
      <c r="AH129" s="106"/>
      <c r="AI129" s="106"/>
      <c r="AJ129" s="106"/>
      <c r="AK129" s="106"/>
      <c r="AL129" s="106"/>
      <c r="AM129" s="106"/>
      <c r="AN129" s="106"/>
      <c r="AO129" s="106"/>
      <c r="AP129" s="106"/>
      <c r="DA129" s="421">
        <v>54</v>
      </c>
      <c r="DB129" s="12" t="s">
        <v>460</v>
      </c>
      <c r="DC129" s="237"/>
      <c r="DD129" s="237"/>
      <c r="DE129" s="430" t="str">
        <f t="shared" si="55"/>
        <v/>
      </c>
      <c r="DF129" s="237"/>
      <c r="DG129" s="237"/>
      <c r="DH129" s="237"/>
    </row>
    <row r="130" spans="1:112" hidden="1" x14ac:dyDescent="0.15">
      <c r="A130" s="106"/>
      <c r="B130" s="98"/>
      <c r="C130" s="106"/>
      <c r="D130" s="106"/>
      <c r="E130" s="106"/>
      <c r="F130" s="106"/>
      <c r="G130" s="106"/>
      <c r="H130" s="106"/>
      <c r="I130" s="106"/>
      <c r="J130" s="106"/>
      <c r="K130" s="106" t="str">
        <f>IF(OR(K122="-B",K122=""),"","-K")</f>
        <v/>
      </c>
      <c r="L130" s="106" t="str">
        <f t="shared" ref="L130:AH130" si="60">IF(OR(L122="-B",L122=""),"","-K")</f>
        <v/>
      </c>
      <c r="M130" s="106" t="str">
        <f t="shared" si="60"/>
        <v/>
      </c>
      <c r="N130" s="106" t="str">
        <f t="shared" si="60"/>
        <v/>
      </c>
      <c r="O130" s="106" t="str">
        <f t="shared" si="60"/>
        <v/>
      </c>
      <c r="P130" s="106" t="str">
        <f t="shared" si="60"/>
        <v/>
      </c>
      <c r="Q130" s="106" t="str">
        <f t="shared" si="60"/>
        <v/>
      </c>
      <c r="R130" s="106" t="str">
        <f t="shared" si="60"/>
        <v/>
      </c>
      <c r="S130" s="106" t="str">
        <f t="shared" si="60"/>
        <v/>
      </c>
      <c r="T130" s="106" t="str">
        <f t="shared" si="60"/>
        <v/>
      </c>
      <c r="U130" s="106" t="str">
        <f t="shared" si="60"/>
        <v/>
      </c>
      <c r="V130" s="106" t="str">
        <f t="shared" si="60"/>
        <v/>
      </c>
      <c r="W130" s="106" t="str">
        <f t="shared" si="60"/>
        <v/>
      </c>
      <c r="X130" s="106" t="str">
        <f t="shared" si="60"/>
        <v/>
      </c>
      <c r="Y130" s="106" t="str">
        <f t="shared" si="60"/>
        <v/>
      </c>
      <c r="Z130" s="106" t="str">
        <f t="shared" si="60"/>
        <v/>
      </c>
      <c r="AA130" s="106" t="str">
        <f t="shared" si="60"/>
        <v/>
      </c>
      <c r="AB130" s="106" t="str">
        <f t="shared" si="60"/>
        <v/>
      </c>
      <c r="AC130" s="106" t="str">
        <f t="shared" si="60"/>
        <v/>
      </c>
      <c r="AD130" s="106" t="str">
        <f t="shared" si="60"/>
        <v/>
      </c>
      <c r="AE130" s="106" t="str">
        <f t="shared" si="60"/>
        <v/>
      </c>
      <c r="AF130" s="106" t="str">
        <f t="shared" si="60"/>
        <v/>
      </c>
      <c r="AG130" s="106" t="str">
        <f t="shared" si="60"/>
        <v/>
      </c>
      <c r="AH130" s="106" t="str">
        <f t="shared" si="60"/>
        <v/>
      </c>
      <c r="AI130" s="106"/>
      <c r="AJ130" s="106"/>
      <c r="AK130" s="106"/>
      <c r="AL130" s="106"/>
      <c r="AM130" s="106"/>
      <c r="AN130" s="106"/>
      <c r="AO130" s="106"/>
      <c r="AP130" s="106"/>
      <c r="DA130" s="421">
        <v>55</v>
      </c>
      <c r="DB130" s="12" t="s">
        <v>461</v>
      </c>
      <c r="DC130" s="237"/>
      <c r="DD130" s="237"/>
      <c r="DE130" s="430" t="str">
        <f t="shared" si="55"/>
        <v/>
      </c>
      <c r="DF130" s="237"/>
      <c r="DG130" s="237"/>
      <c r="DH130" s="237"/>
    </row>
    <row r="131" spans="1:112" hidden="1" x14ac:dyDescent="0.15">
      <c r="B131" s="12"/>
      <c r="DA131" s="421">
        <v>56</v>
      </c>
      <c r="DB131" s="12" t="s">
        <v>462</v>
      </c>
      <c r="DC131" s="237"/>
      <c r="DD131" s="237"/>
      <c r="DE131" s="430" t="str">
        <f t="shared" si="55"/>
        <v/>
      </c>
      <c r="DF131" s="237"/>
      <c r="DG131" s="237"/>
      <c r="DH131" s="237"/>
    </row>
    <row r="132" spans="1:112" hidden="1" x14ac:dyDescent="0.15">
      <c r="B132" s="12"/>
      <c r="DA132" s="421">
        <v>57</v>
      </c>
      <c r="DB132" s="12" t="s">
        <v>463</v>
      </c>
      <c r="DC132" s="237"/>
      <c r="DD132" s="237"/>
      <c r="DE132" s="430" t="str">
        <f t="shared" si="55"/>
        <v/>
      </c>
      <c r="DF132" s="237"/>
      <c r="DG132" s="237"/>
      <c r="DH132" s="237"/>
    </row>
    <row r="133" spans="1:112" hidden="1" x14ac:dyDescent="0.15">
      <c r="B133" s="12"/>
      <c r="DA133" s="421">
        <v>58</v>
      </c>
      <c r="DB133" s="12" t="s">
        <v>464</v>
      </c>
      <c r="DC133" s="237"/>
      <c r="DD133" s="237"/>
      <c r="DE133" s="430" t="str">
        <f t="shared" si="55"/>
        <v/>
      </c>
      <c r="DF133" s="237"/>
      <c r="DG133" s="237"/>
      <c r="DH133" s="237"/>
    </row>
    <row r="134" spans="1:112" hidden="1" x14ac:dyDescent="0.15">
      <c r="B134" s="12"/>
      <c r="DA134" s="421">
        <v>59</v>
      </c>
      <c r="DB134" s="12" t="s">
        <v>465</v>
      </c>
      <c r="DC134" s="237"/>
      <c r="DD134" s="237"/>
      <c r="DE134" s="430" t="str">
        <f t="shared" si="55"/>
        <v/>
      </c>
      <c r="DF134" s="237"/>
      <c r="DG134" s="237"/>
      <c r="DH134" s="237"/>
    </row>
    <row r="135" spans="1:112" hidden="1" x14ac:dyDescent="0.15">
      <c r="B135" s="67"/>
      <c r="DA135" s="421">
        <v>60</v>
      </c>
      <c r="DB135" s="12" t="s">
        <v>466</v>
      </c>
      <c r="DC135" s="237"/>
      <c r="DD135" s="237"/>
      <c r="DE135" s="430" t="str">
        <f t="shared" si="55"/>
        <v/>
      </c>
      <c r="DF135" s="237"/>
      <c r="DG135" s="237"/>
      <c r="DH135" s="237"/>
    </row>
    <row r="136" spans="1:112" hidden="1" x14ac:dyDescent="0.15">
      <c r="B136" s="26"/>
      <c r="DA136" s="421">
        <v>61</v>
      </c>
      <c r="DB136" s="12" t="s">
        <v>467</v>
      </c>
      <c r="DC136" s="237"/>
      <c r="DD136" s="237"/>
      <c r="DE136" s="430" t="str">
        <f t="shared" si="55"/>
        <v/>
      </c>
      <c r="DF136" s="237"/>
      <c r="DG136" s="237"/>
      <c r="DH136" s="237"/>
    </row>
    <row r="137" spans="1:112" hidden="1" x14ac:dyDescent="0.15">
      <c r="B137" s="226"/>
      <c r="DA137" s="421">
        <v>62</v>
      </c>
      <c r="DB137" s="12" t="s">
        <v>468</v>
      </c>
      <c r="DC137" s="237"/>
      <c r="DD137" s="237"/>
      <c r="DE137" s="430" t="str">
        <f t="shared" si="55"/>
        <v/>
      </c>
      <c r="DF137" s="237"/>
      <c r="DG137" s="237"/>
      <c r="DH137" s="237"/>
    </row>
    <row r="138" spans="1:112" hidden="1" x14ac:dyDescent="0.15">
      <c r="B138" s="226"/>
      <c r="DA138" s="421">
        <v>63</v>
      </c>
      <c r="DB138" s="12" t="s">
        <v>469</v>
      </c>
      <c r="DC138" s="237"/>
      <c r="DD138" s="237"/>
      <c r="DE138" s="430" t="str">
        <f t="shared" si="55"/>
        <v/>
      </c>
      <c r="DF138" s="237"/>
      <c r="DG138" s="237"/>
      <c r="DH138" s="237"/>
    </row>
    <row r="139" spans="1:112" hidden="1" x14ac:dyDescent="0.15">
      <c r="B139" s="226"/>
      <c r="DA139" s="421">
        <v>64</v>
      </c>
      <c r="DB139" s="12" t="s">
        <v>470</v>
      </c>
      <c r="DC139" s="237"/>
      <c r="DD139" s="237"/>
      <c r="DE139" s="430" t="str">
        <f t="shared" si="55"/>
        <v/>
      </c>
      <c r="DF139" s="237"/>
      <c r="DG139" s="237"/>
      <c r="DH139" s="237"/>
    </row>
    <row r="140" spans="1:112" hidden="1" x14ac:dyDescent="0.15">
      <c r="DA140" s="421">
        <v>65</v>
      </c>
      <c r="DB140" s="12" t="s">
        <v>471</v>
      </c>
      <c r="DC140" s="237"/>
      <c r="DD140" s="237"/>
      <c r="DE140" s="430" t="str">
        <f t="shared" si="55"/>
        <v/>
      </c>
      <c r="DF140" s="237"/>
      <c r="DG140" s="237"/>
      <c r="DH140" s="237"/>
    </row>
    <row r="141" spans="1:112" hidden="1" x14ac:dyDescent="0.15">
      <c r="DA141" s="421">
        <v>66</v>
      </c>
      <c r="DB141" s="12" t="s">
        <v>472</v>
      </c>
      <c r="DC141" s="237"/>
      <c r="DD141" s="237"/>
      <c r="DE141" s="430" t="str">
        <f t="shared" si="55"/>
        <v/>
      </c>
      <c r="DF141" s="237"/>
      <c r="DG141" s="237"/>
      <c r="DH141" s="237"/>
    </row>
    <row r="142" spans="1:112" hidden="1" x14ac:dyDescent="0.15">
      <c r="DA142" s="421">
        <v>67</v>
      </c>
      <c r="DB142" s="12" t="s">
        <v>473</v>
      </c>
      <c r="DC142" s="237"/>
      <c r="DD142" s="237"/>
      <c r="DE142" s="430" t="str">
        <f t="shared" si="55"/>
        <v/>
      </c>
      <c r="DF142" s="237"/>
      <c r="DG142" s="237"/>
      <c r="DH142" s="237"/>
    </row>
    <row r="143" spans="1:112" hidden="1" x14ac:dyDescent="0.15">
      <c r="DA143" s="421">
        <v>68</v>
      </c>
      <c r="DB143" s="12" t="s">
        <v>474</v>
      </c>
      <c r="DC143" s="237"/>
      <c r="DD143" s="237"/>
      <c r="DE143" s="430" t="str">
        <f t="shared" si="55"/>
        <v/>
      </c>
      <c r="DF143" s="237"/>
      <c r="DG143" s="237"/>
      <c r="DH143" s="237"/>
    </row>
    <row r="144" spans="1:112" hidden="1" x14ac:dyDescent="0.15">
      <c r="R144" s="105"/>
      <c r="S144" s="105"/>
      <c r="DB144" s="12" t="s">
        <v>982</v>
      </c>
      <c r="DC144" s="237"/>
      <c r="DD144" s="237"/>
      <c r="DE144" s="430" t="str">
        <f t="shared" si="55"/>
        <v/>
      </c>
      <c r="DF144" s="237"/>
      <c r="DG144" s="237"/>
      <c r="DH144" s="237"/>
    </row>
    <row r="145" spans="3:139" hidden="1" x14ac:dyDescent="0.15">
      <c r="C145" s="12"/>
      <c r="D145" s="12"/>
      <c r="E145" s="12"/>
      <c r="F145" s="12"/>
      <c r="G145" s="12"/>
      <c r="H145" s="12"/>
      <c r="I145" s="12"/>
      <c r="J145" s="12"/>
      <c r="K145" s="12"/>
      <c r="L145" s="12"/>
      <c r="M145" s="12"/>
      <c r="N145" s="12"/>
      <c r="O145" s="12"/>
      <c r="R145" s="105"/>
      <c r="S145" s="105"/>
      <c r="DB145" s="12" t="s">
        <v>983</v>
      </c>
      <c r="DC145" s="237"/>
      <c r="DD145" s="237"/>
      <c r="DE145" s="430" t="str">
        <f t="shared" si="55"/>
        <v/>
      </c>
      <c r="DF145" s="237"/>
      <c r="DG145" s="237"/>
      <c r="DH145" s="237"/>
    </row>
    <row r="146" spans="3:139" ht="32.25" hidden="1" x14ac:dyDescent="0.15">
      <c r="C146" s="12"/>
      <c r="D146" s="12"/>
      <c r="E146" s="12"/>
      <c r="F146" s="12"/>
      <c r="G146" s="12"/>
      <c r="H146" s="12"/>
      <c r="I146" s="12"/>
      <c r="J146" s="12"/>
      <c r="K146" s="12"/>
      <c r="L146" s="12"/>
      <c r="M146" s="12"/>
      <c r="N146" s="12"/>
      <c r="O146" s="12"/>
      <c r="R146" s="105"/>
      <c r="S146" s="105"/>
      <c r="T146" s="107"/>
      <c r="U146" s="244"/>
      <c r="V146" s="244"/>
      <c r="W146" s="244"/>
      <c r="X146" s="244"/>
      <c r="Y146" s="244"/>
      <c r="Z146" s="107"/>
      <c r="AA146" s="245"/>
      <c r="AB146" s="245"/>
      <c r="AC146" s="245"/>
      <c r="AD146" s="105"/>
      <c r="AE146" s="245"/>
      <c r="AF146" s="245"/>
      <c r="AG146" s="245"/>
      <c r="AH146" s="245"/>
      <c r="AI146" s="245"/>
      <c r="AJ146" s="105"/>
      <c r="AK146" s="245"/>
      <c r="AL146" s="245"/>
      <c r="AM146" s="245"/>
      <c r="AN146" s="245"/>
      <c r="AO146" s="245"/>
      <c r="AP146" s="246"/>
      <c r="DB146" s="12" t="s">
        <v>984</v>
      </c>
      <c r="DE146" s="430" t="str">
        <f t="shared" si="55"/>
        <v/>
      </c>
    </row>
    <row r="147" spans="3:139" ht="32.25" hidden="1" x14ac:dyDescent="0.15">
      <c r="C147" s="12"/>
      <c r="D147" s="12"/>
      <c r="E147" s="12"/>
      <c r="F147" s="12"/>
      <c r="G147" s="12"/>
      <c r="H147" s="12"/>
      <c r="I147" s="12"/>
      <c r="J147" s="12"/>
      <c r="K147" s="12"/>
      <c r="L147" s="38"/>
      <c r="M147" s="38"/>
      <c r="N147" s="243"/>
      <c r="O147" s="237"/>
      <c r="P147" s="171"/>
      <c r="Q147" s="171"/>
      <c r="R147" s="105"/>
      <c r="S147" s="105"/>
      <c r="T147" s="107"/>
      <c r="U147" s="244"/>
      <c r="V147" s="244"/>
      <c r="W147" s="244"/>
      <c r="X147" s="244"/>
      <c r="Y147" s="244"/>
      <c r="Z147" s="107"/>
      <c r="AA147" s="245"/>
      <c r="AB147" s="245"/>
      <c r="AC147" s="245"/>
      <c r="AD147" s="105"/>
      <c r="AE147" s="245"/>
      <c r="AF147" s="245"/>
      <c r="AG147" s="245"/>
      <c r="AH147" s="245"/>
      <c r="AI147" s="245"/>
      <c r="AJ147" s="105"/>
      <c r="AK147" s="245"/>
      <c r="AL147" s="245"/>
      <c r="AM147" s="245"/>
      <c r="AN147" s="245"/>
      <c r="AO147" s="245"/>
      <c r="AP147" s="246"/>
      <c r="DA147" s="421">
        <v>69</v>
      </c>
      <c r="DB147" s="12" t="s">
        <v>985</v>
      </c>
      <c r="DC147" s="237"/>
      <c r="DD147" s="237"/>
      <c r="DE147" s="430" t="str">
        <f t="shared" si="55"/>
        <v/>
      </c>
      <c r="DF147" s="237"/>
      <c r="DG147" s="237"/>
      <c r="DH147" s="237"/>
    </row>
    <row r="148" spans="3:139" hidden="1" x14ac:dyDescent="0.15">
      <c r="DA148" s="421">
        <v>70</v>
      </c>
      <c r="DB148" s="12" t="s">
        <v>986</v>
      </c>
      <c r="DC148" s="237"/>
      <c r="DD148" s="237"/>
      <c r="DE148" s="430" t="str">
        <f t="shared" si="55"/>
        <v/>
      </c>
      <c r="DF148" s="237"/>
      <c r="DG148" s="237"/>
      <c r="DH148" s="237"/>
    </row>
    <row r="149" spans="3:139" ht="17.25" hidden="1" x14ac:dyDescent="0.15">
      <c r="C149" s="67"/>
      <c r="D149" s="67"/>
      <c r="E149" s="67"/>
      <c r="F149" s="30"/>
      <c r="G149" s="30"/>
      <c r="H149" s="30"/>
      <c r="I149" s="30"/>
      <c r="J149" s="30"/>
      <c r="K149" s="30"/>
      <c r="L149" s="30"/>
      <c r="M149" s="30"/>
      <c r="N149" s="30"/>
      <c r="O149" s="30"/>
      <c r="P149" s="30"/>
      <c r="Q149" s="30"/>
      <c r="S149" s="67"/>
      <c r="T149" s="67"/>
      <c r="U149" s="67"/>
      <c r="V149" s="67"/>
      <c r="Y149" s="67"/>
      <c r="Z149" s="67"/>
      <c r="AA149" s="67"/>
      <c r="AB149" s="67"/>
      <c r="AC149" s="30"/>
      <c r="AD149" s="30"/>
      <c r="AE149" s="30"/>
      <c r="AF149" s="30"/>
      <c r="AG149" s="30"/>
      <c r="AH149" s="30"/>
      <c r="AI149" s="30"/>
      <c r="AJ149" s="30"/>
      <c r="AK149" s="30"/>
      <c r="AL149" s="30"/>
      <c r="AM149" s="30"/>
      <c r="AN149" s="30"/>
      <c r="AO149" s="30"/>
      <c r="DA149" s="12"/>
      <c r="DB149" s="12" t="s">
        <v>670</v>
      </c>
      <c r="DC149" s="237"/>
      <c r="DD149" s="237"/>
      <c r="DE149" s="430" t="str">
        <f>IF(AP76="","",AP76)</f>
        <v/>
      </c>
      <c r="DF149" s="237"/>
      <c r="DG149" s="237"/>
      <c r="DH149" s="237"/>
    </row>
    <row r="150" spans="3:139" ht="17.25" hidden="1" x14ac:dyDescent="0.15">
      <c r="C150" s="26"/>
      <c r="D150" s="26"/>
      <c r="E150" s="26"/>
      <c r="F150" s="111"/>
      <c r="G150" s="111"/>
      <c r="H150" s="111"/>
      <c r="I150" s="111"/>
      <c r="J150" s="111"/>
      <c r="K150" s="111"/>
      <c r="L150" s="111"/>
      <c r="M150" s="111"/>
      <c r="N150" s="111"/>
      <c r="O150" s="111"/>
      <c r="P150" s="111"/>
      <c r="Q150" s="111"/>
      <c r="S150" s="26"/>
      <c r="T150" s="26"/>
      <c r="U150" s="26"/>
      <c r="V150" s="26"/>
      <c r="W150" s="164"/>
      <c r="Y150" s="26"/>
      <c r="Z150" s="26"/>
      <c r="AA150" s="26"/>
      <c r="AB150" s="26"/>
      <c r="AC150" s="112"/>
      <c r="AD150" s="112"/>
      <c r="AE150" s="112"/>
      <c r="AF150" s="112"/>
      <c r="AG150" s="112"/>
      <c r="AH150" s="112"/>
      <c r="AI150" s="112"/>
      <c r="AJ150" s="112"/>
      <c r="AK150" s="112"/>
      <c r="AL150" s="112"/>
      <c r="AM150" s="112"/>
      <c r="AN150" s="112"/>
      <c r="AO150" s="112"/>
      <c r="DA150" s="12"/>
      <c r="DB150" s="12" t="s">
        <v>670</v>
      </c>
      <c r="DC150" s="237"/>
      <c r="DD150" s="237"/>
      <c r="DE150" s="430" t="str">
        <f>IF(AP77="","",AP77)</f>
        <v/>
      </c>
      <c r="DF150" s="237"/>
      <c r="DG150" s="237"/>
      <c r="DH150" s="237"/>
    </row>
    <row r="151" spans="3:139" hidden="1" x14ac:dyDescent="0.15">
      <c r="C151" s="226"/>
      <c r="D151" s="226"/>
      <c r="E151" s="226"/>
      <c r="F151" s="226"/>
      <c r="G151" s="226"/>
      <c r="H151" s="226"/>
      <c r="I151" s="226"/>
      <c r="K151" s="331"/>
      <c r="L151" s="331"/>
      <c r="M151" s="331"/>
      <c r="N151" s="331"/>
      <c r="O151" s="331"/>
      <c r="P151" s="331"/>
      <c r="Q151" s="331"/>
      <c r="R151" s="331"/>
      <c r="S151" s="331"/>
      <c r="T151" s="331"/>
      <c r="U151" s="331"/>
      <c r="V151" s="331"/>
      <c r="W151" s="331"/>
      <c r="X151" s="331"/>
      <c r="Y151" s="331"/>
      <c r="Z151" s="331"/>
      <c r="AA151" s="331"/>
      <c r="AB151" s="331"/>
      <c r="AC151" s="331"/>
      <c r="AD151" s="331"/>
      <c r="AE151" s="331"/>
      <c r="AF151" s="331"/>
      <c r="AG151" s="331"/>
      <c r="AH151" s="331"/>
      <c r="AI151" s="332"/>
      <c r="AJ151" s="105"/>
      <c r="AK151" s="105"/>
      <c r="AL151" s="105"/>
      <c r="AM151" s="105"/>
      <c r="AN151" s="105"/>
      <c r="AO151" s="105"/>
      <c r="DA151" s="12"/>
      <c r="DB151" t="s">
        <v>987</v>
      </c>
      <c r="DC151" s="237"/>
      <c r="DD151" s="237"/>
      <c r="DE151" s="430" t="str">
        <f t="shared" ref="DE151:DE156" si="61">IF(COUNTIF($DI$14:$EG$14,DB151)=0,"",COUNTIF($DI$14:$EG$14,DB151))</f>
        <v/>
      </c>
      <c r="DF151" s="237"/>
      <c r="DG151" s="237"/>
      <c r="DH151" s="237"/>
    </row>
    <row r="152" spans="3:139" ht="14.25" x14ac:dyDescent="0.15">
      <c r="C152" s="226"/>
      <c r="D152" s="227"/>
      <c r="E152" s="227"/>
      <c r="F152" s="226"/>
      <c r="G152" s="226"/>
      <c r="H152" s="226"/>
      <c r="I152" s="226"/>
      <c r="J152" s="12"/>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12"/>
      <c r="AP152" s="12"/>
      <c r="DA152" s="12"/>
      <c r="DB152" t="s">
        <v>988</v>
      </c>
      <c r="DC152" s="237"/>
      <c r="DD152" s="237"/>
      <c r="DE152" s="430" t="str">
        <f t="shared" si="61"/>
        <v/>
      </c>
      <c r="DF152" s="237"/>
      <c r="DG152" s="237"/>
      <c r="DH152" s="237"/>
    </row>
    <row r="153" spans="3:139" ht="14.25" x14ac:dyDescent="0.15">
      <c r="C153" s="226"/>
      <c r="D153" s="227"/>
      <c r="E153" s="227"/>
      <c r="F153" s="226"/>
      <c r="G153" s="226"/>
      <c r="H153" s="226"/>
      <c r="I153" s="226"/>
      <c r="J153" s="12"/>
      <c r="AI153" s="12"/>
      <c r="AP153" s="12"/>
      <c r="DA153" s="12"/>
      <c r="DB153" t="s">
        <v>989</v>
      </c>
      <c r="DC153" s="237"/>
      <c r="DD153" s="237"/>
      <c r="DE153" s="430" t="str">
        <f t="shared" si="61"/>
        <v/>
      </c>
      <c r="DF153" s="237"/>
      <c r="DG153" s="237"/>
      <c r="DH153" s="237"/>
    </row>
    <row r="154" spans="3:139" x14ac:dyDescent="0.15">
      <c r="J154" s="12"/>
      <c r="AI154" s="12"/>
      <c r="AJ154" s="12"/>
      <c r="AK154" s="12"/>
      <c r="AL154" s="12"/>
      <c r="AM154" s="12"/>
      <c r="AN154" s="12"/>
      <c r="AO154" s="12"/>
      <c r="DA154" s="12"/>
      <c r="DB154" t="s">
        <v>990</v>
      </c>
      <c r="DC154" s="237"/>
      <c r="DD154" s="237"/>
      <c r="DE154" s="430" t="str">
        <f t="shared" si="61"/>
        <v/>
      </c>
      <c r="DF154" s="237"/>
      <c r="DG154" s="237"/>
      <c r="DH154" s="237"/>
    </row>
    <row r="155" spans="3:139" x14ac:dyDescent="0.15">
      <c r="DA155" s="12"/>
      <c r="DB155" t="s">
        <v>991</v>
      </c>
      <c r="DC155" s="237"/>
      <c r="DD155" s="237"/>
      <c r="DE155" s="430" t="str">
        <f t="shared" si="61"/>
        <v/>
      </c>
      <c r="DF155" s="237"/>
      <c r="DG155" s="237"/>
      <c r="DH155" s="237"/>
    </row>
    <row r="156" spans="3:139" x14ac:dyDescent="0.15">
      <c r="DA156" s="12"/>
      <c r="DB156" t="s">
        <v>992</v>
      </c>
      <c r="DC156" s="237"/>
      <c r="DD156" s="237"/>
      <c r="DE156" s="430" t="str">
        <f t="shared" si="61"/>
        <v/>
      </c>
      <c r="DF156" s="237"/>
      <c r="DG156" s="237"/>
      <c r="DH156" s="237"/>
    </row>
    <row r="157" spans="3:139" ht="14.25" x14ac:dyDescent="0.15">
      <c r="DA157" s="421">
        <v>71</v>
      </c>
      <c r="DB157" s="37" t="s">
        <v>885</v>
      </c>
      <c r="DC157" s="25"/>
      <c r="DE157" s="434" t="str">
        <f>IF((COUNTIF($J$21:$AI$22,DB157)+COUNTIF($J$85:$AI$91,DB157))=0,"",(COUNTIF($J$21:$AI$22,DB157)+COUNTIF($J$85:$AI$91,DB157)))</f>
        <v/>
      </c>
      <c r="DF157" s="12" t="s">
        <v>475</v>
      </c>
      <c r="DG157" s="237" t="str">
        <f>IF($J$88=$DB157,"P",IF($J$90=$DB157,"X",""))</f>
        <v/>
      </c>
      <c r="DH157" s="237" t="str">
        <f>IF($J$89=$DB157,"E",IF($J$91=$DB157,"PE",""))</f>
        <v/>
      </c>
      <c r="DI157" s="107" t="str">
        <f t="shared" ref="DI157:DI192" si="62">IF(K$21=$DB157,"A","")&amp;IF(K$22=$DB157,"B","")</f>
        <v/>
      </c>
      <c r="DJ157" s="107" t="str">
        <f t="shared" ref="DJ157:EC169" si="63">IF(L$21=$DB157,"A","")&amp;IF(L$22=$DB157,"B","")</f>
        <v/>
      </c>
      <c r="DK157" s="107" t="str">
        <f t="shared" si="63"/>
        <v/>
      </c>
      <c r="DL157" s="107" t="str">
        <f t="shared" si="63"/>
        <v/>
      </c>
      <c r="DM157" s="107" t="str">
        <f t="shared" si="63"/>
        <v/>
      </c>
      <c r="DN157" s="107" t="str">
        <f t="shared" si="63"/>
        <v/>
      </c>
      <c r="DO157" s="107" t="str">
        <f t="shared" si="63"/>
        <v/>
      </c>
      <c r="DP157" s="107" t="str">
        <f t="shared" si="63"/>
        <v/>
      </c>
      <c r="DQ157" s="107" t="str">
        <f t="shared" si="63"/>
        <v/>
      </c>
      <c r="DR157" s="107" t="str">
        <f t="shared" si="63"/>
        <v/>
      </c>
      <c r="DS157" s="107" t="str">
        <f t="shared" si="63"/>
        <v/>
      </c>
      <c r="DT157" s="107" t="str">
        <f t="shared" si="63"/>
        <v/>
      </c>
      <c r="DU157" s="107" t="str">
        <f t="shared" si="63"/>
        <v/>
      </c>
      <c r="DV157" s="107" t="str">
        <f t="shared" si="63"/>
        <v/>
      </c>
      <c r="DW157" s="107" t="str">
        <f t="shared" si="63"/>
        <v/>
      </c>
      <c r="DX157" s="107" t="str">
        <f t="shared" si="63"/>
        <v/>
      </c>
      <c r="DY157" s="107" t="str">
        <f t="shared" si="63"/>
        <v/>
      </c>
      <c r="DZ157" s="107" t="str">
        <f t="shared" si="63"/>
        <v/>
      </c>
      <c r="EA157" s="107" t="str">
        <f t="shared" si="63"/>
        <v/>
      </c>
      <c r="EB157" s="107" t="str">
        <f t="shared" si="63"/>
        <v/>
      </c>
      <c r="EC157" s="107" t="str">
        <f t="shared" si="63"/>
        <v/>
      </c>
      <c r="ED157" s="107" t="str">
        <f>IF(AF$21=$DB157,"A","")&amp;IF(AF$22=$DB157,"B","")</f>
        <v/>
      </c>
      <c r="EE157" s="107" t="str">
        <f>IF(AG$21=$DB157,"A","")&amp;IF(AG$22=$DB157,"B","")</f>
        <v/>
      </c>
      <c r="EF157" s="107" t="str">
        <f>IF(AH$21=$DB157,"A","")&amp;IF(AH$22=$DB157,"B","")</f>
        <v/>
      </c>
      <c r="EG157" s="107"/>
      <c r="EH157" s="421" t="str">
        <f>IF($AI$88=$DB157,"P",IF($AI$90=$DB157,"X",""))</f>
        <v/>
      </c>
      <c r="EI157" s="421" t="str">
        <f>IF($AI$89=$DB157,"E",IF($AI$91=$DB157,"PE",""))</f>
        <v/>
      </c>
    </row>
    <row r="158" spans="3:139" ht="14.25" x14ac:dyDescent="0.15">
      <c r="DA158" s="421">
        <v>72</v>
      </c>
      <c r="DB158" s="37" t="s">
        <v>892</v>
      </c>
      <c r="DC158" s="25"/>
      <c r="DE158" s="434" t="str">
        <f t="shared" ref="DE158:DE192" si="64">IF((COUNTIF($J$21:$AI$22,DB158)+COUNTIF($J$85:$AI$91,DB158))=0,"",(COUNTIF($J$21:$AI$22,DB158)+COUNTIF($J$85:$AI$91,DB158)))</f>
        <v/>
      </c>
      <c r="DF158" s="12" t="s">
        <v>476</v>
      </c>
      <c r="DG158" s="237" t="str">
        <f t="shared" ref="DG158:DG192" si="65">IF($J$88=$DB158,"P",IF($J$90=$DB158,"X",""))</f>
        <v/>
      </c>
      <c r="DH158" s="237" t="str">
        <f t="shared" ref="DH158:DH192" si="66">IF($J$89=$DB158,"E",IF($J$91=$DB158,"PE",""))</f>
        <v/>
      </c>
      <c r="DI158" s="107" t="str">
        <f t="shared" si="62"/>
        <v/>
      </c>
      <c r="DJ158" s="107" t="str">
        <f t="shared" si="63"/>
        <v/>
      </c>
      <c r="DK158" s="107" t="str">
        <f t="shared" si="63"/>
        <v/>
      </c>
      <c r="DL158" s="107" t="str">
        <f t="shared" si="63"/>
        <v/>
      </c>
      <c r="DM158" s="107" t="str">
        <f t="shared" si="63"/>
        <v/>
      </c>
      <c r="DN158" s="107" t="str">
        <f t="shared" si="63"/>
        <v/>
      </c>
      <c r="DO158" s="107" t="str">
        <f t="shared" si="63"/>
        <v/>
      </c>
      <c r="DP158" s="107" t="str">
        <f t="shared" si="63"/>
        <v/>
      </c>
      <c r="DQ158" s="107" t="str">
        <f t="shared" si="63"/>
        <v/>
      </c>
      <c r="DR158" s="107" t="str">
        <f t="shared" si="63"/>
        <v/>
      </c>
      <c r="DS158" s="107" t="str">
        <f t="shared" si="63"/>
        <v/>
      </c>
      <c r="DT158" s="107" t="str">
        <f t="shared" si="63"/>
        <v/>
      </c>
      <c r="DU158" s="107" t="str">
        <f t="shared" si="63"/>
        <v/>
      </c>
      <c r="DV158" s="107" t="str">
        <f t="shared" si="63"/>
        <v/>
      </c>
      <c r="DW158" s="107" t="str">
        <f t="shared" si="63"/>
        <v/>
      </c>
      <c r="DX158" s="107" t="str">
        <f t="shared" si="63"/>
        <v/>
      </c>
      <c r="DY158" s="107" t="str">
        <f t="shared" si="63"/>
        <v/>
      </c>
      <c r="DZ158" s="107" t="str">
        <f t="shared" si="63"/>
        <v/>
      </c>
      <c r="EA158" s="107" t="str">
        <f t="shared" si="63"/>
        <v/>
      </c>
      <c r="EB158" s="107" t="str">
        <f t="shared" si="63"/>
        <v/>
      </c>
      <c r="EC158" s="107" t="str">
        <f t="shared" si="63"/>
        <v/>
      </c>
      <c r="ED158" s="107" t="str">
        <f t="shared" ref="ED158:EF192" si="67">IF(AF$21=$DB158,"A","")&amp;IF(AF$22=$DB158,"B","")</f>
        <v/>
      </c>
      <c r="EE158" s="107" t="str">
        <f t="shared" si="67"/>
        <v/>
      </c>
      <c r="EF158" s="107" t="str">
        <f t="shared" si="67"/>
        <v/>
      </c>
      <c r="EG158" s="107"/>
      <c r="EH158" s="421" t="str">
        <f t="shared" ref="EH158:EH192" si="68">IF($AI$88=$DB158,"P",IF($AI$90=$DB158,"X",""))</f>
        <v/>
      </c>
      <c r="EI158" s="421" t="str">
        <f t="shared" ref="EI158:EI192" si="69">IF($AI$89=$DB158,"E",IF($AI$91=$DB158,"PE",""))</f>
        <v/>
      </c>
    </row>
    <row r="159" spans="3:139" ht="14.25" x14ac:dyDescent="0.15">
      <c r="DA159" s="421">
        <v>73</v>
      </c>
      <c r="DB159" s="37" t="s">
        <v>893</v>
      </c>
      <c r="DC159" s="25"/>
      <c r="DE159" s="434" t="str">
        <f t="shared" si="64"/>
        <v/>
      </c>
      <c r="DF159" s="12" t="s">
        <v>477</v>
      </c>
      <c r="DG159" s="237" t="str">
        <f t="shared" si="65"/>
        <v/>
      </c>
      <c r="DH159" s="237" t="str">
        <f t="shared" si="66"/>
        <v/>
      </c>
      <c r="DI159" s="107" t="str">
        <f t="shared" si="62"/>
        <v/>
      </c>
      <c r="DJ159" s="107" t="str">
        <f t="shared" si="63"/>
        <v/>
      </c>
      <c r="DK159" s="107" t="str">
        <f t="shared" si="63"/>
        <v/>
      </c>
      <c r="DL159" s="107" t="str">
        <f t="shared" si="63"/>
        <v/>
      </c>
      <c r="DM159" s="107" t="str">
        <f t="shared" si="63"/>
        <v/>
      </c>
      <c r="DN159" s="107" t="str">
        <f t="shared" si="63"/>
        <v/>
      </c>
      <c r="DO159" s="107" t="str">
        <f t="shared" si="63"/>
        <v/>
      </c>
      <c r="DP159" s="107" t="str">
        <f t="shared" si="63"/>
        <v/>
      </c>
      <c r="DQ159" s="107" t="str">
        <f t="shared" si="63"/>
        <v/>
      </c>
      <c r="DR159" s="107" t="str">
        <f t="shared" si="63"/>
        <v/>
      </c>
      <c r="DS159" s="107" t="str">
        <f t="shared" si="63"/>
        <v/>
      </c>
      <c r="DT159" s="107" t="str">
        <f t="shared" si="63"/>
        <v/>
      </c>
      <c r="DU159" s="107" t="str">
        <f t="shared" si="63"/>
        <v/>
      </c>
      <c r="DV159" s="107" t="str">
        <f t="shared" si="63"/>
        <v/>
      </c>
      <c r="DW159" s="107" t="str">
        <f t="shared" si="63"/>
        <v/>
      </c>
      <c r="DX159" s="107" t="str">
        <f t="shared" si="63"/>
        <v/>
      </c>
      <c r="DY159" s="107" t="str">
        <f t="shared" si="63"/>
        <v/>
      </c>
      <c r="DZ159" s="107" t="str">
        <f t="shared" si="63"/>
        <v/>
      </c>
      <c r="EA159" s="107" t="str">
        <f t="shared" si="63"/>
        <v/>
      </c>
      <c r="EB159" s="107" t="str">
        <f t="shared" si="63"/>
        <v/>
      </c>
      <c r="EC159" s="107" t="str">
        <f t="shared" si="63"/>
        <v/>
      </c>
      <c r="ED159" s="107" t="str">
        <f t="shared" si="67"/>
        <v/>
      </c>
      <c r="EE159" s="107" t="str">
        <f t="shared" si="67"/>
        <v/>
      </c>
      <c r="EF159" s="107" t="str">
        <f t="shared" si="67"/>
        <v/>
      </c>
      <c r="EG159" s="107"/>
      <c r="EH159" s="421" t="str">
        <f t="shared" si="68"/>
        <v/>
      </c>
      <c r="EI159" s="421" t="str">
        <f t="shared" si="69"/>
        <v/>
      </c>
    </row>
    <row r="160" spans="3:139" ht="14.25" x14ac:dyDescent="0.15">
      <c r="DA160" s="421">
        <v>74</v>
      </c>
      <c r="DB160" s="37" t="s">
        <v>894</v>
      </c>
      <c r="DC160" s="25"/>
      <c r="DE160" s="434" t="str">
        <f t="shared" si="64"/>
        <v/>
      </c>
      <c r="DF160" s="38" t="s">
        <v>239</v>
      </c>
      <c r="DG160" s="237" t="str">
        <f t="shared" si="65"/>
        <v/>
      </c>
      <c r="DH160" s="237" t="str">
        <f t="shared" si="66"/>
        <v/>
      </c>
      <c r="DI160" s="107" t="str">
        <f t="shared" si="62"/>
        <v/>
      </c>
      <c r="DJ160" s="107" t="str">
        <f t="shared" si="63"/>
        <v/>
      </c>
      <c r="DK160" s="107" t="str">
        <f t="shared" si="63"/>
        <v/>
      </c>
      <c r="DL160" s="107" t="str">
        <f t="shared" si="63"/>
        <v/>
      </c>
      <c r="DM160" s="107" t="str">
        <f t="shared" si="63"/>
        <v/>
      </c>
      <c r="DN160" s="107" t="str">
        <f t="shared" si="63"/>
        <v/>
      </c>
      <c r="DO160" s="107" t="str">
        <f t="shared" si="63"/>
        <v/>
      </c>
      <c r="DP160" s="107" t="str">
        <f t="shared" si="63"/>
        <v/>
      </c>
      <c r="DQ160" s="107" t="str">
        <f t="shared" si="63"/>
        <v/>
      </c>
      <c r="DR160" s="107" t="str">
        <f t="shared" si="63"/>
        <v/>
      </c>
      <c r="DS160" s="107" t="str">
        <f t="shared" si="63"/>
        <v/>
      </c>
      <c r="DT160" s="107" t="str">
        <f t="shared" si="63"/>
        <v/>
      </c>
      <c r="DU160" s="107" t="str">
        <f t="shared" si="63"/>
        <v/>
      </c>
      <c r="DV160" s="107" t="str">
        <f t="shared" si="63"/>
        <v/>
      </c>
      <c r="DW160" s="107" t="str">
        <f t="shared" si="63"/>
        <v/>
      </c>
      <c r="DX160" s="107" t="str">
        <f t="shared" si="63"/>
        <v/>
      </c>
      <c r="DY160" s="107" t="str">
        <f t="shared" si="63"/>
        <v/>
      </c>
      <c r="DZ160" s="107" t="str">
        <f t="shared" si="63"/>
        <v/>
      </c>
      <c r="EA160" s="107" t="str">
        <f t="shared" si="63"/>
        <v/>
      </c>
      <c r="EB160" s="107" t="str">
        <f t="shared" si="63"/>
        <v/>
      </c>
      <c r="EC160" s="107" t="str">
        <f t="shared" si="63"/>
        <v/>
      </c>
      <c r="ED160" s="107" t="str">
        <f t="shared" si="67"/>
        <v/>
      </c>
      <c r="EE160" s="107" t="str">
        <f t="shared" si="67"/>
        <v/>
      </c>
      <c r="EF160" s="107" t="str">
        <f t="shared" si="67"/>
        <v/>
      </c>
      <c r="EG160" s="107"/>
      <c r="EH160" s="421" t="str">
        <f t="shared" si="68"/>
        <v/>
      </c>
      <c r="EI160" s="421" t="str">
        <f t="shared" si="69"/>
        <v/>
      </c>
    </row>
    <row r="161" spans="1:157" ht="14.25" x14ac:dyDescent="0.15">
      <c r="DA161" s="421">
        <v>75</v>
      </c>
      <c r="DB161" s="37" t="s">
        <v>895</v>
      </c>
      <c r="DC161" s="25"/>
      <c r="DE161" s="434" t="str">
        <f t="shared" si="64"/>
        <v/>
      </c>
      <c r="DF161" s="38" t="s">
        <v>240</v>
      </c>
      <c r="DG161" s="237" t="str">
        <f t="shared" si="65"/>
        <v/>
      </c>
      <c r="DH161" s="237" t="str">
        <f t="shared" si="66"/>
        <v/>
      </c>
      <c r="DI161" s="107" t="str">
        <f t="shared" si="62"/>
        <v/>
      </c>
      <c r="DJ161" s="107" t="str">
        <f t="shared" si="63"/>
        <v/>
      </c>
      <c r="DK161" s="107" t="str">
        <f t="shared" si="63"/>
        <v/>
      </c>
      <c r="DL161" s="107" t="str">
        <f t="shared" si="63"/>
        <v/>
      </c>
      <c r="DM161" s="107" t="str">
        <f t="shared" si="63"/>
        <v/>
      </c>
      <c r="DN161" s="107" t="str">
        <f t="shared" si="63"/>
        <v/>
      </c>
      <c r="DO161" s="107" t="str">
        <f t="shared" si="63"/>
        <v/>
      </c>
      <c r="DP161" s="107" t="str">
        <f t="shared" si="63"/>
        <v/>
      </c>
      <c r="DQ161" s="107" t="str">
        <f t="shared" si="63"/>
        <v/>
      </c>
      <c r="DR161" s="107" t="str">
        <f t="shared" si="63"/>
        <v/>
      </c>
      <c r="DS161" s="107" t="str">
        <f t="shared" si="63"/>
        <v/>
      </c>
      <c r="DT161" s="107" t="str">
        <f t="shared" si="63"/>
        <v/>
      </c>
      <c r="DU161" s="107" t="str">
        <f t="shared" si="63"/>
        <v/>
      </c>
      <c r="DV161" s="107" t="str">
        <f t="shared" si="63"/>
        <v/>
      </c>
      <c r="DW161" s="107" t="str">
        <f t="shared" si="63"/>
        <v/>
      </c>
      <c r="DX161" s="107" t="str">
        <f t="shared" si="63"/>
        <v/>
      </c>
      <c r="DY161" s="107" t="str">
        <f t="shared" si="63"/>
        <v/>
      </c>
      <c r="DZ161" s="107" t="str">
        <f t="shared" si="63"/>
        <v/>
      </c>
      <c r="EA161" s="107" t="str">
        <f t="shared" si="63"/>
        <v/>
      </c>
      <c r="EB161" s="107" t="str">
        <f t="shared" si="63"/>
        <v/>
      </c>
      <c r="EC161" s="107" t="str">
        <f t="shared" si="63"/>
        <v/>
      </c>
      <c r="ED161" s="107" t="str">
        <f t="shared" si="67"/>
        <v/>
      </c>
      <c r="EE161" s="107" t="str">
        <f t="shared" si="67"/>
        <v/>
      </c>
      <c r="EF161" s="107" t="str">
        <f t="shared" si="67"/>
        <v/>
      </c>
      <c r="EG161" s="107"/>
      <c r="EH161" s="421" t="str">
        <f t="shared" si="68"/>
        <v/>
      </c>
      <c r="EI161" s="421" t="str">
        <f t="shared" si="69"/>
        <v/>
      </c>
    </row>
    <row r="162" spans="1:157" ht="14.25" x14ac:dyDescent="0.15">
      <c r="A162" s="106"/>
      <c r="B162" s="106"/>
      <c r="DA162" s="421">
        <v>76</v>
      </c>
      <c r="DB162" s="37" t="s">
        <v>896</v>
      </c>
      <c r="DC162" s="25"/>
      <c r="DE162" s="434" t="str">
        <f t="shared" si="64"/>
        <v/>
      </c>
      <c r="DF162" s="38" t="s">
        <v>241</v>
      </c>
      <c r="DG162" s="237" t="str">
        <f t="shared" si="65"/>
        <v/>
      </c>
      <c r="DH162" s="237" t="str">
        <f t="shared" si="66"/>
        <v/>
      </c>
      <c r="DI162" s="107" t="str">
        <f t="shared" si="62"/>
        <v/>
      </c>
      <c r="DJ162" s="107" t="str">
        <f t="shared" si="63"/>
        <v/>
      </c>
      <c r="DK162" s="107" t="str">
        <f t="shared" si="63"/>
        <v/>
      </c>
      <c r="DL162" s="107" t="str">
        <f t="shared" si="63"/>
        <v/>
      </c>
      <c r="DM162" s="107" t="str">
        <f t="shared" si="63"/>
        <v/>
      </c>
      <c r="DN162" s="107" t="str">
        <f t="shared" si="63"/>
        <v/>
      </c>
      <c r="DO162" s="107" t="str">
        <f t="shared" si="63"/>
        <v/>
      </c>
      <c r="DP162" s="107" t="str">
        <f t="shared" si="63"/>
        <v/>
      </c>
      <c r="DQ162" s="107" t="str">
        <f t="shared" si="63"/>
        <v/>
      </c>
      <c r="DR162" s="107" t="str">
        <f t="shared" si="63"/>
        <v/>
      </c>
      <c r="DS162" s="107" t="str">
        <f t="shared" si="63"/>
        <v/>
      </c>
      <c r="DT162" s="107" t="str">
        <f t="shared" si="63"/>
        <v/>
      </c>
      <c r="DU162" s="107" t="str">
        <f t="shared" si="63"/>
        <v/>
      </c>
      <c r="DV162" s="107" t="str">
        <f t="shared" si="63"/>
        <v/>
      </c>
      <c r="DW162" s="107" t="str">
        <f t="shared" si="63"/>
        <v/>
      </c>
      <c r="DX162" s="107" t="str">
        <f t="shared" si="63"/>
        <v/>
      </c>
      <c r="DY162" s="107" t="str">
        <f t="shared" si="63"/>
        <v/>
      </c>
      <c r="DZ162" s="107" t="str">
        <f t="shared" si="63"/>
        <v/>
      </c>
      <c r="EA162" s="107" t="str">
        <f t="shared" si="63"/>
        <v/>
      </c>
      <c r="EB162" s="107" t="str">
        <f t="shared" si="63"/>
        <v/>
      </c>
      <c r="EC162" s="107" t="str">
        <f t="shared" si="63"/>
        <v/>
      </c>
      <c r="ED162" s="107" t="str">
        <f t="shared" si="67"/>
        <v/>
      </c>
      <c r="EE162" s="107" t="str">
        <f t="shared" si="67"/>
        <v/>
      </c>
      <c r="EF162" s="107" t="str">
        <f t="shared" si="67"/>
        <v/>
      </c>
      <c r="EG162" s="107"/>
      <c r="EH162" s="421" t="str">
        <f t="shared" si="68"/>
        <v/>
      </c>
      <c r="EI162" s="421" t="str">
        <f t="shared" si="69"/>
        <v/>
      </c>
    </row>
    <row r="163" spans="1:157" ht="14.25" x14ac:dyDescent="0.15">
      <c r="A163" s="106"/>
      <c r="B163" s="106"/>
      <c r="DA163" s="421">
        <v>77</v>
      </c>
      <c r="DB163" s="37" t="s">
        <v>898</v>
      </c>
      <c r="DC163" s="25"/>
      <c r="DE163" s="434" t="str">
        <f t="shared" si="64"/>
        <v/>
      </c>
      <c r="DF163" s="38" t="s">
        <v>242</v>
      </c>
      <c r="DG163" s="237" t="str">
        <f t="shared" si="65"/>
        <v/>
      </c>
      <c r="DH163" s="237" t="str">
        <f t="shared" si="66"/>
        <v/>
      </c>
      <c r="DI163" s="107" t="str">
        <f t="shared" si="62"/>
        <v/>
      </c>
      <c r="DJ163" s="107" t="str">
        <f t="shared" si="63"/>
        <v/>
      </c>
      <c r="DK163" s="107" t="str">
        <f t="shared" si="63"/>
        <v/>
      </c>
      <c r="DL163" s="107" t="str">
        <f t="shared" si="63"/>
        <v/>
      </c>
      <c r="DM163" s="107" t="str">
        <f t="shared" si="63"/>
        <v/>
      </c>
      <c r="DN163" s="107" t="str">
        <f t="shared" si="63"/>
        <v/>
      </c>
      <c r="DO163" s="107" t="str">
        <f t="shared" si="63"/>
        <v/>
      </c>
      <c r="DP163" s="107" t="str">
        <f t="shared" si="63"/>
        <v/>
      </c>
      <c r="DQ163" s="107" t="str">
        <f t="shared" si="63"/>
        <v/>
      </c>
      <c r="DR163" s="107" t="str">
        <f t="shared" si="63"/>
        <v/>
      </c>
      <c r="DS163" s="107" t="str">
        <f t="shared" si="63"/>
        <v/>
      </c>
      <c r="DT163" s="107" t="str">
        <f t="shared" si="63"/>
        <v/>
      </c>
      <c r="DU163" s="107" t="str">
        <f t="shared" si="63"/>
        <v/>
      </c>
      <c r="DV163" s="107" t="str">
        <f t="shared" si="63"/>
        <v/>
      </c>
      <c r="DW163" s="107" t="str">
        <f t="shared" si="63"/>
        <v/>
      </c>
      <c r="DX163" s="107" t="str">
        <f t="shared" si="63"/>
        <v/>
      </c>
      <c r="DY163" s="107" t="str">
        <f t="shared" si="63"/>
        <v/>
      </c>
      <c r="DZ163" s="107" t="str">
        <f t="shared" si="63"/>
        <v/>
      </c>
      <c r="EA163" s="107" t="str">
        <f t="shared" si="63"/>
        <v/>
      </c>
      <c r="EB163" s="107" t="str">
        <f t="shared" si="63"/>
        <v/>
      </c>
      <c r="EC163" s="107" t="str">
        <f t="shared" si="63"/>
        <v/>
      </c>
      <c r="ED163" s="107" t="str">
        <f t="shared" si="67"/>
        <v/>
      </c>
      <c r="EE163" s="107" t="str">
        <f t="shared" si="67"/>
        <v/>
      </c>
      <c r="EF163" s="107" t="str">
        <f t="shared" si="67"/>
        <v/>
      </c>
      <c r="EG163" s="107"/>
      <c r="EH163" s="421" t="str">
        <f t="shared" si="68"/>
        <v/>
      </c>
      <c r="EI163" s="421" t="str">
        <f t="shared" si="69"/>
        <v/>
      </c>
    </row>
    <row r="164" spans="1:157" x14ac:dyDescent="0.15">
      <c r="A164" s="106"/>
      <c r="B164" s="106"/>
      <c r="J164" s="107"/>
      <c r="K164" s="107"/>
      <c r="L164" s="107"/>
      <c r="M164" s="107"/>
      <c r="N164" s="107"/>
      <c r="O164" s="107"/>
      <c r="P164" s="107"/>
      <c r="Q164" s="107"/>
      <c r="R164" s="107"/>
      <c r="S164" s="107"/>
      <c r="T164" s="107"/>
      <c r="U164" s="107"/>
      <c r="V164" s="107"/>
      <c r="W164" s="107"/>
      <c r="X164" s="107"/>
      <c r="Y164" s="107"/>
      <c r="Z164" s="107"/>
      <c r="AA164" s="107"/>
      <c r="AB164" s="107"/>
      <c r="AC164" s="107"/>
      <c r="AD164" s="107"/>
      <c r="AE164" s="107"/>
      <c r="AF164" s="107"/>
      <c r="AG164" s="107"/>
      <c r="AH164" s="107"/>
      <c r="AI164" s="107"/>
      <c r="DA164" s="421">
        <v>78</v>
      </c>
      <c r="DB164" s="37" t="s">
        <v>910</v>
      </c>
      <c r="DC164" s="38"/>
      <c r="DD164" s="38"/>
      <c r="DE164" s="434" t="str">
        <f t="shared" si="64"/>
        <v/>
      </c>
      <c r="DF164" s="38" t="s">
        <v>243</v>
      </c>
      <c r="DG164" s="237" t="str">
        <f t="shared" si="65"/>
        <v/>
      </c>
      <c r="DH164" s="237" t="str">
        <f t="shared" si="66"/>
        <v/>
      </c>
      <c r="DI164" s="107" t="str">
        <f t="shared" si="62"/>
        <v/>
      </c>
      <c r="DJ164" s="107" t="str">
        <f t="shared" si="63"/>
        <v/>
      </c>
      <c r="DK164" s="107" t="str">
        <f t="shared" si="63"/>
        <v/>
      </c>
      <c r="DL164" s="107" t="str">
        <f t="shared" si="63"/>
        <v/>
      </c>
      <c r="DM164" s="107" t="str">
        <f t="shared" si="63"/>
        <v/>
      </c>
      <c r="DN164" s="107" t="str">
        <f t="shared" si="63"/>
        <v/>
      </c>
      <c r="DO164" s="107" t="str">
        <f t="shared" si="63"/>
        <v/>
      </c>
      <c r="DP164" s="107" t="str">
        <f t="shared" si="63"/>
        <v/>
      </c>
      <c r="DQ164" s="107" t="str">
        <f t="shared" si="63"/>
        <v/>
      </c>
      <c r="DR164" s="107" t="str">
        <f t="shared" si="63"/>
        <v/>
      </c>
      <c r="DS164" s="107" t="str">
        <f t="shared" si="63"/>
        <v/>
      </c>
      <c r="DT164" s="107" t="str">
        <f t="shared" si="63"/>
        <v/>
      </c>
      <c r="DU164" s="107" t="str">
        <f t="shared" si="63"/>
        <v/>
      </c>
      <c r="DV164" s="107" t="str">
        <f t="shared" si="63"/>
        <v/>
      </c>
      <c r="DW164" s="107" t="str">
        <f t="shared" si="63"/>
        <v/>
      </c>
      <c r="DX164" s="107" t="str">
        <f t="shared" si="63"/>
        <v/>
      </c>
      <c r="DY164" s="107" t="str">
        <f t="shared" si="63"/>
        <v/>
      </c>
      <c r="DZ164" s="107" t="str">
        <f t="shared" si="63"/>
        <v/>
      </c>
      <c r="EA164" s="107" t="str">
        <f t="shared" si="63"/>
        <v/>
      </c>
      <c r="EB164" s="107" t="str">
        <f t="shared" si="63"/>
        <v/>
      </c>
      <c r="EC164" s="107" t="str">
        <f t="shared" si="63"/>
        <v/>
      </c>
      <c r="ED164" s="107" t="str">
        <f t="shared" si="67"/>
        <v/>
      </c>
      <c r="EE164" s="107" t="str">
        <f t="shared" si="67"/>
        <v/>
      </c>
      <c r="EF164" s="107" t="str">
        <f t="shared" si="67"/>
        <v/>
      </c>
      <c r="EG164" s="107"/>
      <c r="EH164" s="421" t="str">
        <f t="shared" si="68"/>
        <v/>
      </c>
      <c r="EI164" s="421" t="str">
        <f t="shared" si="69"/>
        <v/>
      </c>
      <c r="EK164" s="107"/>
      <c r="EL164" s="107"/>
      <c r="EM164" s="107"/>
      <c r="EN164" s="107"/>
      <c r="EO164" s="107"/>
      <c r="EP164" s="107"/>
      <c r="EQ164" s="107"/>
      <c r="ER164" s="107"/>
      <c r="ES164" s="107"/>
      <c r="ET164" s="107"/>
      <c r="EU164" s="107"/>
      <c r="EV164" s="107"/>
      <c r="EW164" s="107"/>
      <c r="EX164" s="107"/>
      <c r="EY164" s="107"/>
      <c r="EZ164" s="107"/>
      <c r="FA164" s="107"/>
    </row>
    <row r="165" spans="1:157" x14ac:dyDescent="0.15">
      <c r="A165" s="106"/>
      <c r="B165" s="106"/>
      <c r="J165" s="107"/>
      <c r="K165" s="107"/>
      <c r="L165" s="107"/>
      <c r="M165" s="107"/>
      <c r="N165" s="107"/>
      <c r="O165" s="107"/>
      <c r="P165" s="107"/>
      <c r="Q165" s="107"/>
      <c r="R165" s="107"/>
      <c r="S165" s="107"/>
      <c r="T165" s="107"/>
      <c r="U165" s="107"/>
      <c r="V165" s="107"/>
      <c r="W165" s="107"/>
      <c r="X165" s="107"/>
      <c r="Y165" s="107"/>
      <c r="Z165" s="107"/>
      <c r="AA165" s="107"/>
      <c r="AB165" s="107"/>
      <c r="AC165" s="107"/>
      <c r="AD165" s="107"/>
      <c r="AE165" s="107"/>
      <c r="AF165" s="107"/>
      <c r="AG165" s="107"/>
      <c r="AH165" s="107"/>
      <c r="AI165" s="107"/>
      <c r="DA165" s="421">
        <v>79</v>
      </c>
      <c r="DB165" s="37" t="s">
        <v>911</v>
      </c>
      <c r="DC165" s="38"/>
      <c r="DD165" s="38"/>
      <c r="DE165" s="434" t="str">
        <f t="shared" si="64"/>
        <v/>
      </c>
      <c r="DF165" s="38" t="s">
        <v>244</v>
      </c>
      <c r="DG165" s="237" t="str">
        <f t="shared" si="65"/>
        <v/>
      </c>
      <c r="DH165" s="237" t="str">
        <f t="shared" si="66"/>
        <v/>
      </c>
      <c r="DI165" s="107" t="str">
        <f t="shared" si="62"/>
        <v/>
      </c>
      <c r="DJ165" s="107" t="str">
        <f t="shared" si="63"/>
        <v/>
      </c>
      <c r="DK165" s="107" t="str">
        <f t="shared" si="63"/>
        <v/>
      </c>
      <c r="DL165" s="107" t="str">
        <f t="shared" si="63"/>
        <v/>
      </c>
      <c r="DM165" s="107" t="str">
        <f t="shared" si="63"/>
        <v/>
      </c>
      <c r="DN165" s="107" t="str">
        <f t="shared" si="63"/>
        <v/>
      </c>
      <c r="DO165" s="107" t="str">
        <f t="shared" si="63"/>
        <v/>
      </c>
      <c r="DP165" s="107" t="str">
        <f t="shared" si="63"/>
        <v/>
      </c>
      <c r="DQ165" s="107" t="str">
        <f t="shared" si="63"/>
        <v/>
      </c>
      <c r="DR165" s="107" t="str">
        <f t="shared" si="63"/>
        <v/>
      </c>
      <c r="DS165" s="107" t="str">
        <f t="shared" si="63"/>
        <v/>
      </c>
      <c r="DT165" s="107" t="str">
        <f t="shared" si="63"/>
        <v/>
      </c>
      <c r="DU165" s="107" t="str">
        <f t="shared" si="63"/>
        <v/>
      </c>
      <c r="DV165" s="107" t="str">
        <f t="shared" si="63"/>
        <v/>
      </c>
      <c r="DW165" s="107" t="str">
        <f t="shared" si="63"/>
        <v/>
      </c>
      <c r="DX165" s="107" t="str">
        <f t="shared" si="63"/>
        <v/>
      </c>
      <c r="DY165" s="107" t="str">
        <f t="shared" si="63"/>
        <v/>
      </c>
      <c r="DZ165" s="107" t="str">
        <f t="shared" si="63"/>
        <v/>
      </c>
      <c r="EA165" s="107" t="str">
        <f t="shared" si="63"/>
        <v/>
      </c>
      <c r="EB165" s="107" t="str">
        <f t="shared" si="63"/>
        <v/>
      </c>
      <c r="EC165" s="107" t="str">
        <f t="shared" si="63"/>
        <v/>
      </c>
      <c r="ED165" s="107" t="str">
        <f t="shared" si="67"/>
        <v/>
      </c>
      <c r="EE165" s="107" t="str">
        <f t="shared" si="67"/>
        <v/>
      </c>
      <c r="EF165" s="107" t="str">
        <f t="shared" si="67"/>
        <v/>
      </c>
      <c r="EG165" s="107"/>
      <c r="EH165" s="421" t="str">
        <f t="shared" si="68"/>
        <v/>
      </c>
      <c r="EI165" s="421" t="str">
        <f t="shared" si="69"/>
        <v/>
      </c>
    </row>
    <row r="166" spans="1:157" x14ac:dyDescent="0.15">
      <c r="A166" s="106"/>
      <c r="B166" s="106"/>
      <c r="J166" s="107"/>
      <c r="K166" s="107"/>
      <c r="L166" s="107"/>
      <c r="M166" s="107"/>
      <c r="N166" s="107"/>
      <c r="O166" s="107"/>
      <c r="P166" s="107"/>
      <c r="Q166" s="107"/>
      <c r="R166" s="107"/>
      <c r="S166" s="107"/>
      <c r="T166" s="107"/>
      <c r="U166" s="107"/>
      <c r="V166" s="107"/>
      <c r="W166" s="107"/>
      <c r="X166" s="107"/>
      <c r="Y166" s="107"/>
      <c r="Z166" s="107"/>
      <c r="AA166" s="107"/>
      <c r="AB166" s="107"/>
      <c r="AC166" s="107"/>
      <c r="AD166" s="107"/>
      <c r="AE166" s="107"/>
      <c r="AF166" s="107"/>
      <c r="AG166" s="107"/>
      <c r="AH166" s="107"/>
      <c r="AI166" s="107"/>
      <c r="DA166" s="421">
        <v>80</v>
      </c>
      <c r="DB166" s="37" t="s">
        <v>906</v>
      </c>
      <c r="DC166" s="38"/>
      <c r="DD166" s="38"/>
      <c r="DE166" s="434" t="str">
        <f t="shared" si="64"/>
        <v/>
      </c>
      <c r="DF166" s="38" t="s">
        <v>689</v>
      </c>
      <c r="DG166" s="237" t="str">
        <f t="shared" si="65"/>
        <v/>
      </c>
      <c r="DH166" s="237" t="str">
        <f t="shared" si="66"/>
        <v/>
      </c>
      <c r="DI166" s="107" t="str">
        <f t="shared" si="62"/>
        <v/>
      </c>
      <c r="DJ166" s="107" t="str">
        <f t="shared" si="63"/>
        <v/>
      </c>
      <c r="DK166" s="107" t="str">
        <f t="shared" si="63"/>
        <v/>
      </c>
      <c r="DL166" s="107" t="str">
        <f t="shared" si="63"/>
        <v/>
      </c>
      <c r="DM166" s="107" t="str">
        <f t="shared" si="63"/>
        <v/>
      </c>
      <c r="DN166" s="107" t="str">
        <f t="shared" si="63"/>
        <v/>
      </c>
      <c r="DO166" s="107" t="str">
        <f t="shared" si="63"/>
        <v/>
      </c>
      <c r="DP166" s="107" t="str">
        <f t="shared" si="63"/>
        <v/>
      </c>
      <c r="DQ166" s="107" t="str">
        <f t="shared" si="63"/>
        <v/>
      </c>
      <c r="DR166" s="107" t="str">
        <f t="shared" si="63"/>
        <v/>
      </c>
      <c r="DS166" s="107" t="str">
        <f t="shared" si="63"/>
        <v/>
      </c>
      <c r="DT166" s="107" t="str">
        <f t="shared" si="63"/>
        <v/>
      </c>
      <c r="DU166" s="107" t="str">
        <f t="shared" si="63"/>
        <v/>
      </c>
      <c r="DV166" s="107" t="str">
        <f t="shared" si="63"/>
        <v/>
      </c>
      <c r="DW166" s="107" t="str">
        <f t="shared" si="63"/>
        <v/>
      </c>
      <c r="DX166" s="107" t="str">
        <f t="shared" si="63"/>
        <v/>
      </c>
      <c r="DY166" s="107" t="str">
        <f t="shared" si="63"/>
        <v/>
      </c>
      <c r="DZ166" s="107" t="str">
        <f t="shared" si="63"/>
        <v/>
      </c>
      <c r="EA166" s="107" t="str">
        <f t="shared" si="63"/>
        <v/>
      </c>
      <c r="EB166" s="107" t="str">
        <f t="shared" si="63"/>
        <v/>
      </c>
      <c r="EC166" s="107" t="str">
        <f t="shared" si="63"/>
        <v/>
      </c>
      <c r="ED166" s="107" t="str">
        <f t="shared" si="67"/>
        <v/>
      </c>
      <c r="EE166" s="107" t="str">
        <f t="shared" si="67"/>
        <v/>
      </c>
      <c r="EF166" s="107" t="str">
        <f t="shared" si="67"/>
        <v/>
      </c>
      <c r="EG166" s="107"/>
      <c r="EH166" s="421" t="str">
        <f t="shared" si="68"/>
        <v/>
      </c>
      <c r="EI166" s="421" t="str">
        <f t="shared" si="69"/>
        <v/>
      </c>
    </row>
    <row r="167" spans="1:157" x14ac:dyDescent="0.15">
      <c r="A167" s="106"/>
      <c r="B167" s="106"/>
      <c r="J167" s="107"/>
      <c r="K167" s="107"/>
      <c r="L167" s="107"/>
      <c r="M167" s="107"/>
      <c r="N167" s="107"/>
      <c r="O167" s="107"/>
      <c r="P167" s="107"/>
      <c r="Q167" s="107"/>
      <c r="R167" s="107"/>
      <c r="S167" s="107"/>
      <c r="T167" s="107"/>
      <c r="U167" s="107"/>
      <c r="V167" s="107"/>
      <c r="W167" s="107"/>
      <c r="X167" s="107"/>
      <c r="Y167" s="107"/>
      <c r="Z167" s="107"/>
      <c r="AA167" s="107"/>
      <c r="AB167" s="107"/>
      <c r="AC167" s="107"/>
      <c r="AD167" s="107"/>
      <c r="AE167" s="107"/>
      <c r="AF167" s="107"/>
      <c r="AG167" s="107"/>
      <c r="AH167" s="107"/>
      <c r="AI167" s="107"/>
      <c r="DA167" s="421">
        <v>81</v>
      </c>
      <c r="DB167" s="37" t="s">
        <v>907</v>
      </c>
      <c r="DC167" s="38"/>
      <c r="DD167" s="38"/>
      <c r="DE167" s="434" t="str">
        <f t="shared" si="64"/>
        <v/>
      </c>
      <c r="DF167" s="38" t="s">
        <v>688</v>
      </c>
      <c r="DG167" s="237" t="str">
        <f t="shared" si="65"/>
        <v/>
      </c>
      <c r="DH167" s="237" t="str">
        <f t="shared" si="66"/>
        <v/>
      </c>
      <c r="DI167" s="107" t="str">
        <f t="shared" si="62"/>
        <v/>
      </c>
      <c r="DJ167" s="107" t="str">
        <f t="shared" si="63"/>
        <v/>
      </c>
      <c r="DK167" s="107" t="str">
        <f t="shared" si="63"/>
        <v/>
      </c>
      <c r="DL167" s="107" t="str">
        <f t="shared" si="63"/>
        <v/>
      </c>
      <c r="DM167" s="107" t="str">
        <f t="shared" si="63"/>
        <v/>
      </c>
      <c r="DN167" s="107" t="str">
        <f t="shared" si="63"/>
        <v/>
      </c>
      <c r="DO167" s="107" t="str">
        <f t="shared" si="63"/>
        <v/>
      </c>
      <c r="DP167" s="107" t="str">
        <f t="shared" si="63"/>
        <v/>
      </c>
      <c r="DQ167" s="107" t="str">
        <f t="shared" si="63"/>
        <v/>
      </c>
      <c r="DR167" s="107" t="str">
        <f t="shared" si="63"/>
        <v/>
      </c>
      <c r="DS167" s="107" t="str">
        <f t="shared" si="63"/>
        <v/>
      </c>
      <c r="DT167" s="107" t="str">
        <f t="shared" si="63"/>
        <v/>
      </c>
      <c r="DU167" s="107" t="str">
        <f t="shared" si="63"/>
        <v/>
      </c>
      <c r="DV167" s="107" t="str">
        <f t="shared" si="63"/>
        <v/>
      </c>
      <c r="DW167" s="107" t="str">
        <f t="shared" si="63"/>
        <v/>
      </c>
      <c r="DX167" s="107" t="str">
        <f t="shared" si="63"/>
        <v/>
      </c>
      <c r="DY167" s="107" t="str">
        <f t="shared" si="63"/>
        <v/>
      </c>
      <c r="DZ167" s="107" t="str">
        <f t="shared" si="63"/>
        <v/>
      </c>
      <c r="EA167" s="107" t="str">
        <f t="shared" si="63"/>
        <v/>
      </c>
      <c r="EB167" s="107" t="str">
        <f t="shared" si="63"/>
        <v/>
      </c>
      <c r="EC167" s="107" t="str">
        <f t="shared" si="63"/>
        <v/>
      </c>
      <c r="ED167" s="107" t="str">
        <f t="shared" si="67"/>
        <v/>
      </c>
      <c r="EE167" s="107" t="str">
        <f t="shared" si="67"/>
        <v/>
      </c>
      <c r="EF167" s="107" t="str">
        <f t="shared" si="67"/>
        <v/>
      </c>
      <c r="EG167" s="107"/>
      <c r="EH167" s="421" t="str">
        <f t="shared" si="68"/>
        <v/>
      </c>
      <c r="EI167" s="421" t="str">
        <f t="shared" si="69"/>
        <v/>
      </c>
    </row>
    <row r="168" spans="1:157" x14ac:dyDescent="0.15">
      <c r="A168" s="106"/>
      <c r="B168" s="106"/>
      <c r="J168" s="107"/>
      <c r="K168" s="107"/>
      <c r="L168" s="107"/>
      <c r="M168" s="107"/>
      <c r="N168" s="107"/>
      <c r="O168" s="107"/>
      <c r="P168" s="107"/>
      <c r="Q168" s="107"/>
      <c r="R168" s="107"/>
      <c r="S168" s="107"/>
      <c r="T168" s="107"/>
      <c r="U168" s="107"/>
      <c r="V168" s="107"/>
      <c r="W168" s="107"/>
      <c r="X168" s="107"/>
      <c r="Y168" s="107"/>
      <c r="Z168" s="107"/>
      <c r="AA168" s="107"/>
      <c r="AB168" s="107"/>
      <c r="AC168" s="107"/>
      <c r="AD168" s="107"/>
      <c r="AE168" s="107"/>
      <c r="AF168" s="107"/>
      <c r="AG168" s="107"/>
      <c r="AH168" s="107"/>
      <c r="AI168" s="107"/>
      <c r="DA168" s="421">
        <v>82</v>
      </c>
      <c r="DB168" s="37" t="s">
        <v>908</v>
      </c>
      <c r="DC168" s="38"/>
      <c r="DD168" s="38"/>
      <c r="DE168" s="434" t="str">
        <f t="shared" si="64"/>
        <v/>
      </c>
      <c r="DF168" s="38" t="s">
        <v>690</v>
      </c>
      <c r="DG168" s="237" t="str">
        <f t="shared" si="65"/>
        <v/>
      </c>
      <c r="DH168" s="237" t="str">
        <f t="shared" si="66"/>
        <v/>
      </c>
      <c r="DI168" s="107" t="str">
        <f t="shared" si="62"/>
        <v/>
      </c>
      <c r="DJ168" s="107" t="str">
        <f t="shared" si="63"/>
        <v/>
      </c>
      <c r="DK168" s="107" t="str">
        <f t="shared" si="63"/>
        <v/>
      </c>
      <c r="DL168" s="107" t="str">
        <f t="shared" si="63"/>
        <v/>
      </c>
      <c r="DM168" s="107" t="str">
        <f t="shared" si="63"/>
        <v/>
      </c>
      <c r="DN168" s="107" t="str">
        <f t="shared" si="63"/>
        <v/>
      </c>
      <c r="DO168" s="107" t="str">
        <f t="shared" si="63"/>
        <v/>
      </c>
      <c r="DP168" s="107" t="str">
        <f t="shared" si="63"/>
        <v/>
      </c>
      <c r="DQ168" s="107" t="str">
        <f t="shared" si="63"/>
        <v/>
      </c>
      <c r="DR168" s="107" t="str">
        <f t="shared" si="63"/>
        <v/>
      </c>
      <c r="DS168" s="107" t="str">
        <f t="shared" si="63"/>
        <v/>
      </c>
      <c r="DT168" s="107" t="str">
        <f t="shared" si="63"/>
        <v/>
      </c>
      <c r="DU168" s="107" t="str">
        <f t="shared" si="63"/>
        <v/>
      </c>
      <c r="DV168" s="107" t="str">
        <f t="shared" si="63"/>
        <v/>
      </c>
      <c r="DW168" s="107" t="str">
        <f t="shared" si="63"/>
        <v/>
      </c>
      <c r="DX168" s="107" t="str">
        <f t="shared" si="63"/>
        <v/>
      </c>
      <c r="DY168" s="107" t="str">
        <f t="shared" si="63"/>
        <v/>
      </c>
      <c r="DZ168" s="107" t="str">
        <f t="shared" si="63"/>
        <v/>
      </c>
      <c r="EA168" s="107" t="str">
        <f t="shared" si="63"/>
        <v/>
      </c>
      <c r="EB168" s="107" t="str">
        <f t="shared" si="63"/>
        <v/>
      </c>
      <c r="EC168" s="107" t="str">
        <f t="shared" si="63"/>
        <v/>
      </c>
      <c r="ED168" s="107" t="str">
        <f t="shared" si="67"/>
        <v/>
      </c>
      <c r="EE168" s="107" t="str">
        <f t="shared" si="67"/>
        <v/>
      </c>
      <c r="EF168" s="107" t="str">
        <f t="shared" si="67"/>
        <v/>
      </c>
      <c r="EG168" s="107"/>
      <c r="EH168" s="421" t="str">
        <f t="shared" si="68"/>
        <v/>
      </c>
      <c r="EI168" s="421" t="str">
        <f t="shared" si="69"/>
        <v/>
      </c>
    </row>
    <row r="169" spans="1:157" x14ac:dyDescent="0.15">
      <c r="A169" s="106"/>
      <c r="B169" s="106"/>
      <c r="J169" s="107"/>
      <c r="K169" s="107"/>
      <c r="L169" s="107"/>
      <c r="M169" s="107"/>
      <c r="N169" s="107"/>
      <c r="O169" s="107"/>
      <c r="P169" s="107"/>
      <c r="Q169" s="107"/>
      <c r="R169" s="107"/>
      <c r="S169" s="107"/>
      <c r="T169" s="107"/>
      <c r="U169" s="107"/>
      <c r="V169" s="107"/>
      <c r="W169" s="107"/>
      <c r="X169" s="107"/>
      <c r="Y169" s="107"/>
      <c r="Z169" s="107"/>
      <c r="AA169" s="107"/>
      <c r="AB169" s="107"/>
      <c r="AC169" s="107"/>
      <c r="AD169" s="107"/>
      <c r="AE169" s="107"/>
      <c r="AF169" s="107"/>
      <c r="AG169" s="107"/>
      <c r="AH169" s="107"/>
      <c r="AI169" s="107"/>
      <c r="DA169" s="421">
        <v>83</v>
      </c>
      <c r="DB169" s="37" t="s">
        <v>909</v>
      </c>
      <c r="DC169" s="38"/>
      <c r="DD169" s="38"/>
      <c r="DE169" s="434" t="str">
        <f t="shared" si="64"/>
        <v/>
      </c>
      <c r="DF169" s="38" t="s">
        <v>993</v>
      </c>
      <c r="DG169" s="237" t="str">
        <f t="shared" si="65"/>
        <v/>
      </c>
      <c r="DH169" s="237" t="str">
        <f t="shared" si="66"/>
        <v/>
      </c>
      <c r="DI169" s="107" t="str">
        <f t="shared" si="62"/>
        <v/>
      </c>
      <c r="DJ169" s="107" t="str">
        <f t="shared" si="63"/>
        <v/>
      </c>
      <c r="DK169" s="107" t="str">
        <f t="shared" si="63"/>
        <v/>
      </c>
      <c r="DL169" s="107" t="str">
        <f t="shared" si="63"/>
        <v/>
      </c>
      <c r="DM169" s="107" t="str">
        <f t="shared" si="63"/>
        <v/>
      </c>
      <c r="DN169" s="107" t="str">
        <f t="shared" si="63"/>
        <v/>
      </c>
      <c r="DO169" s="107" t="str">
        <f t="shared" si="63"/>
        <v/>
      </c>
      <c r="DP169" s="107" t="str">
        <f t="shared" si="63"/>
        <v/>
      </c>
      <c r="DQ169" s="107" t="str">
        <f t="shared" si="63"/>
        <v/>
      </c>
      <c r="DR169" s="107" t="str">
        <f t="shared" si="63"/>
        <v/>
      </c>
      <c r="DS169" s="107" t="str">
        <f t="shared" si="63"/>
        <v/>
      </c>
      <c r="DT169" s="107" t="str">
        <f t="shared" si="63"/>
        <v/>
      </c>
      <c r="DU169" s="107" t="str">
        <f t="shared" si="63"/>
        <v/>
      </c>
      <c r="DV169" s="107" t="str">
        <f t="shared" si="63"/>
        <v/>
      </c>
      <c r="DW169" s="107" t="str">
        <f t="shared" si="63"/>
        <v/>
      </c>
      <c r="DX169" s="107" t="str">
        <f t="shared" si="63"/>
        <v/>
      </c>
      <c r="DY169" s="107" t="str">
        <f t="shared" ref="DY169:EC192" si="70">IF(AA$21=$DB169,"A","")&amp;IF(AA$22=$DB169,"B","")</f>
        <v/>
      </c>
      <c r="DZ169" s="107" t="str">
        <f t="shared" si="70"/>
        <v/>
      </c>
      <c r="EA169" s="107" t="str">
        <f t="shared" si="70"/>
        <v/>
      </c>
      <c r="EB169" s="107" t="str">
        <f t="shared" si="70"/>
        <v/>
      </c>
      <c r="EC169" s="107" t="str">
        <f t="shared" si="70"/>
        <v/>
      </c>
      <c r="ED169" s="107" t="str">
        <f t="shared" si="67"/>
        <v/>
      </c>
      <c r="EE169" s="107" t="str">
        <f t="shared" si="67"/>
        <v/>
      </c>
      <c r="EF169" s="107" t="str">
        <f t="shared" si="67"/>
        <v/>
      </c>
      <c r="EG169" s="107"/>
      <c r="EH169" s="421" t="str">
        <f t="shared" si="68"/>
        <v/>
      </c>
      <c r="EI169" s="421" t="str">
        <f t="shared" si="69"/>
        <v/>
      </c>
    </row>
    <row r="170" spans="1:157" x14ac:dyDescent="0.15">
      <c r="A170" s="106"/>
      <c r="B170" s="106"/>
      <c r="DA170" s="421">
        <v>84</v>
      </c>
      <c r="DB170" s="37" t="s">
        <v>903</v>
      </c>
      <c r="DC170" s="38"/>
      <c r="DD170" s="38"/>
      <c r="DE170" s="434" t="str">
        <f t="shared" si="64"/>
        <v/>
      </c>
      <c r="DF170" s="38" t="s">
        <v>685</v>
      </c>
      <c r="DG170" s="237" t="str">
        <f t="shared" si="65"/>
        <v/>
      </c>
      <c r="DH170" s="237" t="str">
        <f t="shared" si="66"/>
        <v/>
      </c>
      <c r="DI170" s="107" t="str">
        <f t="shared" si="62"/>
        <v/>
      </c>
      <c r="DJ170" s="107" t="str">
        <f t="shared" ref="DJ170:DJ192" si="71">IF(L$21=$DB170,"A","")&amp;IF(L$22=$DB170,"B","")</f>
        <v/>
      </c>
      <c r="DK170" s="107" t="str">
        <f t="shared" ref="DK170:DK192" si="72">IF(M$21=$DB170,"A","")&amp;IF(M$22=$DB170,"B","")</f>
        <v/>
      </c>
      <c r="DL170" s="107" t="str">
        <f t="shared" ref="DL170:DL192" si="73">IF(N$21=$DB170,"A","")&amp;IF(N$22=$DB170,"B","")</f>
        <v/>
      </c>
      <c r="DM170" s="107" t="str">
        <f t="shared" ref="DM170:DM192" si="74">IF(O$21=$DB170,"A","")&amp;IF(O$22=$DB170,"B","")</f>
        <v/>
      </c>
      <c r="DN170" s="107" t="str">
        <f t="shared" ref="DN170:DN192" si="75">IF(P$21=$DB170,"A","")&amp;IF(P$22=$DB170,"B","")</f>
        <v/>
      </c>
      <c r="DO170" s="107" t="str">
        <f t="shared" ref="DO170:DO192" si="76">IF(Q$21=$DB170,"A","")&amp;IF(Q$22=$DB170,"B","")</f>
        <v/>
      </c>
      <c r="DP170" s="107" t="str">
        <f t="shared" ref="DP170:DP192" si="77">IF(R$21=$DB170,"A","")&amp;IF(R$22=$DB170,"B","")</f>
        <v/>
      </c>
      <c r="DQ170" s="107" t="str">
        <f t="shared" ref="DQ170:DQ192" si="78">IF(S$21=$DB170,"A","")&amp;IF(S$22=$DB170,"B","")</f>
        <v/>
      </c>
      <c r="DR170" s="107" t="str">
        <f t="shared" ref="DR170:DR192" si="79">IF(T$21=$DB170,"A","")&amp;IF(T$22=$DB170,"B","")</f>
        <v/>
      </c>
      <c r="DS170" s="107" t="str">
        <f t="shared" ref="DS170:DS192" si="80">IF(U$21=$DB170,"A","")&amp;IF(U$22=$DB170,"B","")</f>
        <v/>
      </c>
      <c r="DT170" s="107" t="str">
        <f t="shared" ref="DT170:DT192" si="81">IF(V$21=$DB170,"A","")&amp;IF(V$22=$DB170,"B","")</f>
        <v/>
      </c>
      <c r="DU170" s="107" t="str">
        <f t="shared" ref="DU170:DU192" si="82">IF(W$21=$DB170,"A","")&amp;IF(W$22=$DB170,"B","")</f>
        <v/>
      </c>
      <c r="DV170" s="107" t="str">
        <f t="shared" ref="DV170:DV192" si="83">IF(X$21=$DB170,"A","")&amp;IF(X$22=$DB170,"B","")</f>
        <v/>
      </c>
      <c r="DW170" s="107" t="str">
        <f t="shared" ref="DW170:DW192" si="84">IF(Y$21=$DB170,"A","")&amp;IF(Y$22=$DB170,"B","")</f>
        <v/>
      </c>
      <c r="DX170" s="107" t="str">
        <f t="shared" ref="DX170:DX192" si="85">IF(Z$21=$DB170,"A","")&amp;IF(Z$22=$DB170,"B","")</f>
        <v/>
      </c>
      <c r="DY170" s="107" t="str">
        <f t="shared" si="70"/>
        <v/>
      </c>
      <c r="DZ170" s="107" t="str">
        <f t="shared" si="70"/>
        <v/>
      </c>
      <c r="EA170" s="107" t="str">
        <f t="shared" si="70"/>
        <v/>
      </c>
      <c r="EB170" s="107" t="str">
        <f t="shared" si="70"/>
        <v/>
      </c>
      <c r="EC170" s="107" t="str">
        <f t="shared" si="70"/>
        <v/>
      </c>
      <c r="ED170" s="107" t="str">
        <f t="shared" si="67"/>
        <v/>
      </c>
      <c r="EE170" s="107" t="str">
        <f t="shared" si="67"/>
        <v/>
      </c>
      <c r="EF170" s="107" t="str">
        <f t="shared" si="67"/>
        <v/>
      </c>
      <c r="EG170" s="107"/>
      <c r="EH170" s="421" t="str">
        <f t="shared" si="68"/>
        <v/>
      </c>
      <c r="EI170" s="421" t="str">
        <f t="shared" si="69"/>
        <v/>
      </c>
    </row>
    <row r="171" spans="1:157" x14ac:dyDescent="0.15">
      <c r="A171" s="106"/>
      <c r="B171" s="106"/>
      <c r="DA171" s="421">
        <v>85</v>
      </c>
      <c r="DB171" s="37" t="s">
        <v>912</v>
      </c>
      <c r="DC171" s="38"/>
      <c r="DD171" s="38"/>
      <c r="DE171" s="434" t="str">
        <f t="shared" si="64"/>
        <v/>
      </c>
      <c r="DF171" s="38" t="s">
        <v>684</v>
      </c>
      <c r="DG171" s="237" t="str">
        <f t="shared" si="65"/>
        <v/>
      </c>
      <c r="DH171" s="237" t="str">
        <f t="shared" si="66"/>
        <v/>
      </c>
      <c r="DI171" s="107" t="str">
        <f t="shared" si="62"/>
        <v/>
      </c>
      <c r="DJ171" s="107" t="str">
        <f t="shared" si="71"/>
        <v/>
      </c>
      <c r="DK171" s="107" t="str">
        <f t="shared" si="72"/>
        <v/>
      </c>
      <c r="DL171" s="107" t="str">
        <f t="shared" si="73"/>
        <v/>
      </c>
      <c r="DM171" s="107" t="str">
        <f t="shared" si="74"/>
        <v/>
      </c>
      <c r="DN171" s="107" t="str">
        <f t="shared" si="75"/>
        <v/>
      </c>
      <c r="DO171" s="107" t="str">
        <f t="shared" si="76"/>
        <v/>
      </c>
      <c r="DP171" s="107" t="str">
        <f t="shared" si="77"/>
        <v/>
      </c>
      <c r="DQ171" s="107" t="str">
        <f t="shared" si="78"/>
        <v/>
      </c>
      <c r="DR171" s="107" t="str">
        <f t="shared" si="79"/>
        <v/>
      </c>
      <c r="DS171" s="107" t="str">
        <f t="shared" si="80"/>
        <v/>
      </c>
      <c r="DT171" s="107" t="str">
        <f t="shared" si="81"/>
        <v/>
      </c>
      <c r="DU171" s="107" t="str">
        <f t="shared" si="82"/>
        <v/>
      </c>
      <c r="DV171" s="107" t="str">
        <f t="shared" si="83"/>
        <v/>
      </c>
      <c r="DW171" s="107" t="str">
        <f t="shared" si="84"/>
        <v/>
      </c>
      <c r="DX171" s="107" t="str">
        <f t="shared" si="85"/>
        <v/>
      </c>
      <c r="DY171" s="107" t="str">
        <f t="shared" si="70"/>
        <v/>
      </c>
      <c r="DZ171" s="107" t="str">
        <f t="shared" si="70"/>
        <v/>
      </c>
      <c r="EA171" s="107" t="str">
        <f t="shared" si="70"/>
        <v/>
      </c>
      <c r="EB171" s="107" t="str">
        <f t="shared" si="70"/>
        <v/>
      </c>
      <c r="EC171" s="107" t="str">
        <f t="shared" si="70"/>
        <v/>
      </c>
      <c r="ED171" s="107" t="str">
        <f t="shared" si="67"/>
        <v/>
      </c>
      <c r="EE171" s="107" t="str">
        <f t="shared" si="67"/>
        <v/>
      </c>
      <c r="EF171" s="107" t="str">
        <f t="shared" si="67"/>
        <v/>
      </c>
      <c r="EG171" s="107"/>
      <c r="EH171" s="421" t="str">
        <f t="shared" si="68"/>
        <v/>
      </c>
      <c r="EI171" s="421" t="str">
        <f t="shared" si="69"/>
        <v/>
      </c>
    </row>
    <row r="172" spans="1:157" x14ac:dyDescent="0.15">
      <c r="DA172" s="421">
        <v>86</v>
      </c>
      <c r="DB172" s="37" t="s">
        <v>913</v>
      </c>
      <c r="DC172" s="38"/>
      <c r="DD172" s="38"/>
      <c r="DE172" s="434" t="str">
        <f t="shared" si="64"/>
        <v/>
      </c>
      <c r="DF172" s="38" t="s">
        <v>680</v>
      </c>
      <c r="DG172" s="237" t="str">
        <f t="shared" si="65"/>
        <v/>
      </c>
      <c r="DH172" s="237" t="str">
        <f t="shared" si="66"/>
        <v/>
      </c>
      <c r="DI172" s="107" t="str">
        <f t="shared" si="62"/>
        <v/>
      </c>
      <c r="DJ172" s="107" t="str">
        <f t="shared" si="71"/>
        <v/>
      </c>
      <c r="DK172" s="107" t="str">
        <f t="shared" si="72"/>
        <v/>
      </c>
      <c r="DL172" s="107" t="str">
        <f t="shared" si="73"/>
        <v/>
      </c>
      <c r="DM172" s="107" t="str">
        <f t="shared" si="74"/>
        <v/>
      </c>
      <c r="DN172" s="107" t="str">
        <f t="shared" si="75"/>
        <v/>
      </c>
      <c r="DO172" s="107" t="str">
        <f t="shared" si="76"/>
        <v/>
      </c>
      <c r="DP172" s="107" t="str">
        <f t="shared" si="77"/>
        <v/>
      </c>
      <c r="DQ172" s="107" t="str">
        <f t="shared" si="78"/>
        <v/>
      </c>
      <c r="DR172" s="107" t="str">
        <f t="shared" si="79"/>
        <v/>
      </c>
      <c r="DS172" s="107" t="str">
        <f t="shared" si="80"/>
        <v/>
      </c>
      <c r="DT172" s="107" t="str">
        <f t="shared" si="81"/>
        <v/>
      </c>
      <c r="DU172" s="107" t="str">
        <f t="shared" si="82"/>
        <v/>
      </c>
      <c r="DV172" s="107" t="str">
        <f t="shared" si="83"/>
        <v/>
      </c>
      <c r="DW172" s="107" t="str">
        <f t="shared" si="84"/>
        <v/>
      </c>
      <c r="DX172" s="107" t="str">
        <f t="shared" si="85"/>
        <v/>
      </c>
      <c r="DY172" s="107" t="str">
        <f t="shared" si="70"/>
        <v/>
      </c>
      <c r="DZ172" s="107" t="str">
        <f t="shared" si="70"/>
        <v/>
      </c>
      <c r="EA172" s="107" t="str">
        <f t="shared" si="70"/>
        <v/>
      </c>
      <c r="EB172" s="107" t="str">
        <f t="shared" si="70"/>
        <v/>
      </c>
      <c r="EC172" s="107" t="str">
        <f t="shared" si="70"/>
        <v/>
      </c>
      <c r="ED172" s="107" t="str">
        <f t="shared" si="67"/>
        <v/>
      </c>
      <c r="EE172" s="107" t="str">
        <f t="shared" si="67"/>
        <v/>
      </c>
      <c r="EF172" s="107" t="str">
        <f t="shared" si="67"/>
        <v/>
      </c>
      <c r="EG172" s="107"/>
      <c r="EH172" s="421" t="str">
        <f t="shared" si="68"/>
        <v/>
      </c>
      <c r="EI172" s="421" t="str">
        <f t="shared" si="69"/>
        <v/>
      </c>
    </row>
    <row r="173" spans="1:157" x14ac:dyDescent="0.15">
      <c r="DA173" s="421">
        <v>87</v>
      </c>
      <c r="DB173" s="37" t="s">
        <v>914</v>
      </c>
      <c r="DC173" s="38"/>
      <c r="DD173" s="38"/>
      <c r="DE173" s="434" t="str">
        <f t="shared" si="64"/>
        <v/>
      </c>
      <c r="DF173" s="38" t="s">
        <v>679</v>
      </c>
      <c r="DG173" s="237" t="str">
        <f t="shared" si="65"/>
        <v/>
      </c>
      <c r="DH173" s="237" t="str">
        <f t="shared" si="66"/>
        <v/>
      </c>
      <c r="DI173" s="107" t="str">
        <f t="shared" si="62"/>
        <v/>
      </c>
      <c r="DJ173" s="107" t="str">
        <f t="shared" si="71"/>
        <v/>
      </c>
      <c r="DK173" s="107" t="str">
        <f t="shared" si="72"/>
        <v/>
      </c>
      <c r="DL173" s="107" t="str">
        <f t="shared" si="73"/>
        <v/>
      </c>
      <c r="DM173" s="107" t="str">
        <f t="shared" si="74"/>
        <v/>
      </c>
      <c r="DN173" s="107" t="str">
        <f t="shared" si="75"/>
        <v/>
      </c>
      <c r="DO173" s="107" t="str">
        <f t="shared" si="76"/>
        <v/>
      </c>
      <c r="DP173" s="107" t="str">
        <f t="shared" si="77"/>
        <v/>
      </c>
      <c r="DQ173" s="107" t="str">
        <f t="shared" si="78"/>
        <v/>
      </c>
      <c r="DR173" s="107" t="str">
        <f t="shared" si="79"/>
        <v/>
      </c>
      <c r="DS173" s="107" t="str">
        <f t="shared" si="80"/>
        <v/>
      </c>
      <c r="DT173" s="107" t="str">
        <f t="shared" si="81"/>
        <v/>
      </c>
      <c r="DU173" s="107" t="str">
        <f t="shared" si="82"/>
        <v/>
      </c>
      <c r="DV173" s="107" t="str">
        <f t="shared" si="83"/>
        <v/>
      </c>
      <c r="DW173" s="107" t="str">
        <f t="shared" si="84"/>
        <v/>
      </c>
      <c r="DX173" s="107" t="str">
        <f t="shared" si="85"/>
        <v/>
      </c>
      <c r="DY173" s="107" t="str">
        <f t="shared" si="70"/>
        <v/>
      </c>
      <c r="DZ173" s="107" t="str">
        <f t="shared" si="70"/>
        <v/>
      </c>
      <c r="EA173" s="107" t="str">
        <f t="shared" si="70"/>
        <v/>
      </c>
      <c r="EB173" s="107" t="str">
        <f t="shared" si="70"/>
        <v/>
      </c>
      <c r="EC173" s="107" t="str">
        <f t="shared" si="70"/>
        <v/>
      </c>
      <c r="ED173" s="107" t="str">
        <f t="shared" si="67"/>
        <v/>
      </c>
      <c r="EE173" s="107" t="str">
        <f t="shared" si="67"/>
        <v/>
      </c>
      <c r="EF173" s="107" t="str">
        <f t="shared" si="67"/>
        <v/>
      </c>
      <c r="EG173" s="107"/>
      <c r="EH173" s="421" t="str">
        <f t="shared" si="68"/>
        <v/>
      </c>
      <c r="EI173" s="421" t="str">
        <f t="shared" si="69"/>
        <v/>
      </c>
    </row>
    <row r="174" spans="1:157" x14ac:dyDescent="0.15">
      <c r="DA174" s="421">
        <v>88</v>
      </c>
      <c r="DB174" s="37" t="s">
        <v>915</v>
      </c>
      <c r="DC174" s="38"/>
      <c r="DD174" s="38"/>
      <c r="DE174" s="434" t="str">
        <f t="shared" si="64"/>
        <v/>
      </c>
      <c r="DF174" s="38" t="s">
        <v>677</v>
      </c>
      <c r="DG174" s="237" t="str">
        <f t="shared" si="65"/>
        <v/>
      </c>
      <c r="DH174" s="237" t="str">
        <f t="shared" si="66"/>
        <v/>
      </c>
      <c r="DI174" s="107" t="str">
        <f t="shared" si="62"/>
        <v/>
      </c>
      <c r="DJ174" s="107" t="str">
        <f t="shared" si="71"/>
        <v/>
      </c>
      <c r="DK174" s="107" t="str">
        <f t="shared" si="72"/>
        <v/>
      </c>
      <c r="DL174" s="107" t="str">
        <f t="shared" si="73"/>
        <v/>
      </c>
      <c r="DM174" s="107" t="str">
        <f t="shared" si="74"/>
        <v/>
      </c>
      <c r="DN174" s="107" t="str">
        <f t="shared" si="75"/>
        <v/>
      </c>
      <c r="DO174" s="107" t="str">
        <f t="shared" si="76"/>
        <v/>
      </c>
      <c r="DP174" s="107" t="str">
        <f t="shared" si="77"/>
        <v/>
      </c>
      <c r="DQ174" s="107" t="str">
        <f t="shared" si="78"/>
        <v/>
      </c>
      <c r="DR174" s="107" t="str">
        <f t="shared" si="79"/>
        <v/>
      </c>
      <c r="DS174" s="107" t="str">
        <f t="shared" si="80"/>
        <v/>
      </c>
      <c r="DT174" s="107" t="str">
        <f t="shared" si="81"/>
        <v/>
      </c>
      <c r="DU174" s="107" t="str">
        <f t="shared" si="82"/>
        <v/>
      </c>
      <c r="DV174" s="107" t="str">
        <f t="shared" si="83"/>
        <v/>
      </c>
      <c r="DW174" s="107" t="str">
        <f t="shared" si="84"/>
        <v/>
      </c>
      <c r="DX174" s="107" t="str">
        <f t="shared" si="85"/>
        <v/>
      </c>
      <c r="DY174" s="107" t="str">
        <f t="shared" si="70"/>
        <v/>
      </c>
      <c r="DZ174" s="107" t="str">
        <f t="shared" si="70"/>
        <v/>
      </c>
      <c r="EA174" s="107" t="str">
        <f t="shared" si="70"/>
        <v/>
      </c>
      <c r="EB174" s="107" t="str">
        <f t="shared" si="70"/>
        <v/>
      </c>
      <c r="EC174" s="107" t="str">
        <f t="shared" si="70"/>
        <v/>
      </c>
      <c r="ED174" s="107" t="str">
        <f t="shared" si="67"/>
        <v/>
      </c>
      <c r="EE174" s="107" t="str">
        <f t="shared" si="67"/>
        <v/>
      </c>
      <c r="EF174" s="107" t="str">
        <f t="shared" si="67"/>
        <v/>
      </c>
      <c r="EG174" s="107"/>
      <c r="EH174" s="421" t="str">
        <f t="shared" si="68"/>
        <v/>
      </c>
      <c r="EI174" s="421" t="str">
        <f t="shared" si="69"/>
        <v/>
      </c>
    </row>
    <row r="175" spans="1:157" x14ac:dyDescent="0.15">
      <c r="C175" s="106"/>
      <c r="D175" s="106"/>
      <c r="E175" s="106"/>
      <c r="F175" s="106"/>
      <c r="G175" s="106"/>
      <c r="H175" s="106"/>
      <c r="I175" s="106"/>
      <c r="J175" s="106"/>
      <c r="K175" s="106"/>
      <c r="L175" s="106"/>
      <c r="M175" s="106"/>
      <c r="N175" s="106"/>
      <c r="O175" s="106"/>
      <c r="P175" s="106"/>
      <c r="Q175" s="106"/>
      <c r="R175" s="106"/>
      <c r="S175" s="106"/>
      <c r="T175" s="106"/>
      <c r="U175" s="106"/>
      <c r="V175" s="106"/>
      <c r="W175" s="106"/>
      <c r="X175" s="106"/>
      <c r="Y175" s="106"/>
      <c r="Z175" s="106"/>
      <c r="AA175" s="106"/>
      <c r="AB175" s="106"/>
      <c r="AC175" s="106"/>
      <c r="AD175" s="106"/>
      <c r="AE175" s="106"/>
      <c r="AF175" s="106"/>
      <c r="AG175" s="106"/>
      <c r="AH175" s="106"/>
      <c r="AI175" s="106"/>
      <c r="AJ175" s="106"/>
      <c r="AK175" s="106"/>
      <c r="AL175" s="106"/>
      <c r="AM175" s="106"/>
      <c r="AN175" s="106"/>
      <c r="AO175" s="106"/>
      <c r="AP175" s="106"/>
      <c r="DA175" s="421">
        <v>89</v>
      </c>
      <c r="DB175" s="37" t="s">
        <v>916</v>
      </c>
      <c r="DC175" s="38"/>
      <c r="DD175" s="38"/>
      <c r="DE175" s="434" t="str">
        <f t="shared" si="64"/>
        <v/>
      </c>
      <c r="DF175" s="38" t="s">
        <v>675</v>
      </c>
      <c r="DG175" s="237" t="str">
        <f t="shared" si="65"/>
        <v/>
      </c>
      <c r="DH175" s="237" t="str">
        <f t="shared" si="66"/>
        <v/>
      </c>
      <c r="DI175" s="107" t="str">
        <f t="shared" si="62"/>
        <v/>
      </c>
      <c r="DJ175" s="107" t="str">
        <f t="shared" si="71"/>
        <v/>
      </c>
      <c r="DK175" s="107" t="str">
        <f t="shared" si="72"/>
        <v/>
      </c>
      <c r="DL175" s="107" t="str">
        <f t="shared" si="73"/>
        <v/>
      </c>
      <c r="DM175" s="107" t="str">
        <f t="shared" si="74"/>
        <v/>
      </c>
      <c r="DN175" s="107" t="str">
        <f t="shared" si="75"/>
        <v/>
      </c>
      <c r="DO175" s="107" t="str">
        <f t="shared" si="76"/>
        <v/>
      </c>
      <c r="DP175" s="107" t="str">
        <f t="shared" si="77"/>
        <v/>
      </c>
      <c r="DQ175" s="107" t="str">
        <f t="shared" si="78"/>
        <v/>
      </c>
      <c r="DR175" s="107" t="str">
        <f t="shared" si="79"/>
        <v/>
      </c>
      <c r="DS175" s="107" t="str">
        <f t="shared" si="80"/>
        <v/>
      </c>
      <c r="DT175" s="107" t="str">
        <f t="shared" si="81"/>
        <v/>
      </c>
      <c r="DU175" s="107" t="str">
        <f t="shared" si="82"/>
        <v/>
      </c>
      <c r="DV175" s="107" t="str">
        <f t="shared" si="83"/>
        <v/>
      </c>
      <c r="DW175" s="107" t="str">
        <f t="shared" si="84"/>
        <v/>
      </c>
      <c r="DX175" s="107" t="str">
        <f t="shared" si="85"/>
        <v/>
      </c>
      <c r="DY175" s="107" t="str">
        <f t="shared" si="70"/>
        <v/>
      </c>
      <c r="DZ175" s="107" t="str">
        <f t="shared" si="70"/>
        <v/>
      </c>
      <c r="EA175" s="107" t="str">
        <f t="shared" si="70"/>
        <v/>
      </c>
      <c r="EB175" s="107" t="str">
        <f t="shared" si="70"/>
        <v/>
      </c>
      <c r="EC175" s="107" t="str">
        <f t="shared" si="70"/>
        <v/>
      </c>
      <c r="ED175" s="107" t="str">
        <f t="shared" si="67"/>
        <v/>
      </c>
      <c r="EE175" s="107" t="str">
        <f t="shared" si="67"/>
        <v/>
      </c>
      <c r="EF175" s="107" t="str">
        <f t="shared" si="67"/>
        <v/>
      </c>
      <c r="EG175" s="107"/>
      <c r="EH175" s="421" t="str">
        <f t="shared" si="68"/>
        <v/>
      </c>
      <c r="EI175" s="421" t="str">
        <f t="shared" si="69"/>
        <v/>
      </c>
    </row>
    <row r="176" spans="1:157" x14ac:dyDescent="0.15">
      <c r="C176" s="106"/>
      <c r="D176" s="106"/>
      <c r="E176" s="106"/>
      <c r="F176" s="106"/>
      <c r="G176" s="106"/>
      <c r="H176" s="106"/>
      <c r="I176" s="106"/>
      <c r="J176" s="106"/>
      <c r="K176" s="106"/>
      <c r="L176" s="106"/>
      <c r="M176" s="106"/>
      <c r="N176" s="106"/>
      <c r="O176" s="106"/>
      <c r="P176" s="106"/>
      <c r="Q176" s="106"/>
      <c r="R176" s="106"/>
      <c r="S176" s="106"/>
      <c r="T176" s="106"/>
      <c r="U176" s="106"/>
      <c r="V176" s="106"/>
      <c r="W176" s="106"/>
      <c r="X176" s="106"/>
      <c r="Y176" s="106"/>
      <c r="Z176" s="106"/>
      <c r="AA176" s="106"/>
      <c r="AB176" s="106"/>
      <c r="AC176" s="106"/>
      <c r="AD176" s="106"/>
      <c r="AE176" s="106"/>
      <c r="AF176" s="106"/>
      <c r="AG176" s="106"/>
      <c r="AH176" s="106"/>
      <c r="AI176" s="106"/>
      <c r="AJ176" s="106"/>
      <c r="AK176" s="106"/>
      <c r="AL176" s="106"/>
      <c r="AM176" s="106"/>
      <c r="AN176" s="106"/>
      <c r="AO176" s="106"/>
      <c r="AP176" s="106"/>
      <c r="DA176" s="421">
        <v>90</v>
      </c>
      <c r="DB176" s="37" t="s">
        <v>917</v>
      </c>
      <c r="DC176" s="38"/>
      <c r="DD176" s="38"/>
      <c r="DE176" s="434" t="str">
        <f t="shared" si="64"/>
        <v/>
      </c>
      <c r="DF176" s="38" t="s">
        <v>687</v>
      </c>
      <c r="DG176" s="237" t="str">
        <f t="shared" si="65"/>
        <v/>
      </c>
      <c r="DH176" s="237" t="str">
        <f t="shared" si="66"/>
        <v/>
      </c>
      <c r="DI176" s="107" t="str">
        <f t="shared" si="62"/>
        <v/>
      </c>
      <c r="DJ176" s="107" t="str">
        <f t="shared" si="71"/>
        <v/>
      </c>
      <c r="DK176" s="107" t="str">
        <f t="shared" si="72"/>
        <v/>
      </c>
      <c r="DL176" s="107" t="str">
        <f t="shared" si="73"/>
        <v/>
      </c>
      <c r="DM176" s="107" t="str">
        <f t="shared" si="74"/>
        <v/>
      </c>
      <c r="DN176" s="107" t="str">
        <f t="shared" si="75"/>
        <v/>
      </c>
      <c r="DO176" s="107" t="str">
        <f t="shared" si="76"/>
        <v/>
      </c>
      <c r="DP176" s="107" t="str">
        <f t="shared" si="77"/>
        <v/>
      </c>
      <c r="DQ176" s="107" t="str">
        <f t="shared" si="78"/>
        <v/>
      </c>
      <c r="DR176" s="107" t="str">
        <f t="shared" si="79"/>
        <v/>
      </c>
      <c r="DS176" s="107" t="str">
        <f t="shared" si="80"/>
        <v/>
      </c>
      <c r="DT176" s="107" t="str">
        <f t="shared" si="81"/>
        <v/>
      </c>
      <c r="DU176" s="107" t="str">
        <f t="shared" si="82"/>
        <v/>
      </c>
      <c r="DV176" s="107" t="str">
        <f t="shared" si="83"/>
        <v/>
      </c>
      <c r="DW176" s="107" t="str">
        <f t="shared" si="84"/>
        <v/>
      </c>
      <c r="DX176" s="107" t="str">
        <f t="shared" si="85"/>
        <v/>
      </c>
      <c r="DY176" s="107" t="str">
        <f t="shared" si="70"/>
        <v/>
      </c>
      <c r="DZ176" s="107" t="str">
        <f t="shared" si="70"/>
        <v/>
      </c>
      <c r="EA176" s="107" t="str">
        <f t="shared" si="70"/>
        <v/>
      </c>
      <c r="EB176" s="107" t="str">
        <f t="shared" si="70"/>
        <v/>
      </c>
      <c r="EC176" s="107" t="str">
        <f t="shared" si="70"/>
        <v/>
      </c>
      <c r="ED176" s="107" t="str">
        <f t="shared" si="67"/>
        <v/>
      </c>
      <c r="EE176" s="107" t="str">
        <f t="shared" si="67"/>
        <v/>
      </c>
      <c r="EF176" s="107" t="str">
        <f t="shared" si="67"/>
        <v/>
      </c>
      <c r="EG176" s="107"/>
      <c r="EH176" s="421" t="str">
        <f t="shared" si="68"/>
        <v/>
      </c>
      <c r="EI176" s="421" t="str">
        <f t="shared" si="69"/>
        <v/>
      </c>
    </row>
    <row r="177" spans="3:139" x14ac:dyDescent="0.15">
      <c r="C177" s="106"/>
      <c r="D177" s="106"/>
      <c r="E177" s="106"/>
      <c r="F177" s="106"/>
      <c r="G177" s="106"/>
      <c r="H177" s="106"/>
      <c r="I177" s="106"/>
      <c r="J177" s="106"/>
      <c r="K177" s="106"/>
      <c r="L177" s="106"/>
      <c r="M177" s="106"/>
      <c r="N177" s="106"/>
      <c r="O177" s="106"/>
      <c r="P177" s="106"/>
      <c r="Q177" s="106"/>
      <c r="R177" s="106"/>
      <c r="S177" s="106"/>
      <c r="T177" s="106"/>
      <c r="U177" s="106"/>
      <c r="V177" s="106"/>
      <c r="W177" s="106"/>
      <c r="X177" s="106"/>
      <c r="Y177" s="106"/>
      <c r="Z177" s="106"/>
      <c r="AA177" s="106"/>
      <c r="AB177" s="106"/>
      <c r="AC177" s="106"/>
      <c r="AD177" s="106"/>
      <c r="AE177" s="106"/>
      <c r="AF177" s="106"/>
      <c r="AG177" s="106"/>
      <c r="AH177" s="106"/>
      <c r="AI177" s="106"/>
      <c r="AJ177" s="106"/>
      <c r="AK177" s="106"/>
      <c r="AL177" s="106"/>
      <c r="AM177" s="106"/>
      <c r="AN177" s="106"/>
      <c r="AO177" s="106"/>
      <c r="AP177" s="106"/>
      <c r="DA177" s="421">
        <v>91</v>
      </c>
      <c r="DB177" s="37" t="s">
        <v>918</v>
      </c>
      <c r="DC177" s="38"/>
      <c r="DD177" s="38"/>
      <c r="DE177" s="434" t="str">
        <f t="shared" si="64"/>
        <v/>
      </c>
      <c r="DF177" s="38" t="s">
        <v>683</v>
      </c>
      <c r="DG177" s="237" t="str">
        <f t="shared" si="65"/>
        <v/>
      </c>
      <c r="DH177" s="237" t="str">
        <f t="shared" si="66"/>
        <v/>
      </c>
      <c r="DI177" s="107" t="str">
        <f t="shared" si="62"/>
        <v/>
      </c>
      <c r="DJ177" s="107" t="str">
        <f t="shared" si="71"/>
        <v/>
      </c>
      <c r="DK177" s="107" t="str">
        <f t="shared" si="72"/>
        <v/>
      </c>
      <c r="DL177" s="107" t="str">
        <f t="shared" si="73"/>
        <v/>
      </c>
      <c r="DM177" s="107" t="str">
        <f t="shared" si="74"/>
        <v/>
      </c>
      <c r="DN177" s="107" t="str">
        <f t="shared" si="75"/>
        <v/>
      </c>
      <c r="DO177" s="107" t="str">
        <f t="shared" si="76"/>
        <v/>
      </c>
      <c r="DP177" s="107" t="str">
        <f t="shared" si="77"/>
        <v/>
      </c>
      <c r="DQ177" s="107" t="str">
        <f t="shared" si="78"/>
        <v/>
      </c>
      <c r="DR177" s="107" t="str">
        <f t="shared" si="79"/>
        <v/>
      </c>
      <c r="DS177" s="107" t="str">
        <f t="shared" si="80"/>
        <v/>
      </c>
      <c r="DT177" s="107" t="str">
        <f t="shared" si="81"/>
        <v/>
      </c>
      <c r="DU177" s="107" t="str">
        <f t="shared" si="82"/>
        <v/>
      </c>
      <c r="DV177" s="107" t="str">
        <f t="shared" si="83"/>
        <v/>
      </c>
      <c r="DW177" s="107" t="str">
        <f t="shared" si="84"/>
        <v/>
      </c>
      <c r="DX177" s="107" t="str">
        <f t="shared" si="85"/>
        <v/>
      </c>
      <c r="DY177" s="107" t="str">
        <f t="shared" si="70"/>
        <v/>
      </c>
      <c r="DZ177" s="107" t="str">
        <f t="shared" si="70"/>
        <v/>
      </c>
      <c r="EA177" s="107" t="str">
        <f t="shared" si="70"/>
        <v/>
      </c>
      <c r="EB177" s="107" t="str">
        <f t="shared" si="70"/>
        <v/>
      </c>
      <c r="EC177" s="107" t="str">
        <f t="shared" si="70"/>
        <v/>
      </c>
      <c r="ED177" s="107" t="str">
        <f t="shared" si="67"/>
        <v/>
      </c>
      <c r="EE177" s="107" t="str">
        <f t="shared" si="67"/>
        <v/>
      </c>
      <c r="EF177" s="107" t="str">
        <f t="shared" si="67"/>
        <v/>
      </c>
      <c r="EG177" s="107"/>
      <c r="EH177" s="421" t="str">
        <f t="shared" si="68"/>
        <v/>
      </c>
      <c r="EI177" s="421" t="str">
        <f t="shared" si="69"/>
        <v/>
      </c>
    </row>
    <row r="178" spans="3:139" x14ac:dyDescent="0.15">
      <c r="C178" s="106"/>
      <c r="D178" s="106"/>
      <c r="E178" s="106"/>
      <c r="F178" s="106"/>
      <c r="G178" s="106"/>
      <c r="H178" s="106"/>
      <c r="I178" s="106"/>
      <c r="J178" s="106"/>
      <c r="K178" s="106"/>
      <c r="L178" s="106"/>
      <c r="M178" s="106"/>
      <c r="N178" s="106"/>
      <c r="O178" s="106"/>
      <c r="P178" s="106"/>
      <c r="Q178" s="106"/>
      <c r="R178" s="106"/>
      <c r="S178" s="106"/>
      <c r="T178" s="106"/>
      <c r="U178" s="106"/>
      <c r="V178" s="106"/>
      <c r="W178" s="106"/>
      <c r="X178" s="106"/>
      <c r="Y178" s="106"/>
      <c r="Z178" s="106"/>
      <c r="AA178" s="106"/>
      <c r="AB178" s="106"/>
      <c r="AC178" s="106"/>
      <c r="AD178" s="106"/>
      <c r="AE178" s="106"/>
      <c r="AF178" s="106"/>
      <c r="AG178" s="106"/>
      <c r="AH178" s="106"/>
      <c r="AI178" s="106"/>
      <c r="AJ178" s="106"/>
      <c r="AK178" s="106"/>
      <c r="AL178" s="106"/>
      <c r="AM178" s="106"/>
      <c r="AN178" s="106"/>
      <c r="AO178" s="106"/>
      <c r="AP178" s="106"/>
      <c r="DA178" s="421">
        <v>92</v>
      </c>
      <c r="DB178" s="37" t="s">
        <v>919</v>
      </c>
      <c r="DC178" s="38"/>
      <c r="DD178" s="38"/>
      <c r="DE178" s="434" t="str">
        <f t="shared" si="64"/>
        <v/>
      </c>
      <c r="DF178" s="38" t="s">
        <v>681</v>
      </c>
      <c r="DG178" s="237" t="str">
        <f t="shared" si="65"/>
        <v/>
      </c>
      <c r="DH178" s="237" t="str">
        <f t="shared" si="66"/>
        <v/>
      </c>
      <c r="DI178" s="107" t="str">
        <f t="shared" si="62"/>
        <v/>
      </c>
      <c r="DJ178" s="107" t="str">
        <f t="shared" si="71"/>
        <v/>
      </c>
      <c r="DK178" s="107" t="str">
        <f t="shared" si="72"/>
        <v/>
      </c>
      <c r="DL178" s="107" t="str">
        <f t="shared" si="73"/>
        <v/>
      </c>
      <c r="DM178" s="107" t="str">
        <f t="shared" si="74"/>
        <v/>
      </c>
      <c r="DN178" s="107" t="str">
        <f t="shared" si="75"/>
        <v/>
      </c>
      <c r="DO178" s="107" t="str">
        <f t="shared" si="76"/>
        <v/>
      </c>
      <c r="DP178" s="107" t="str">
        <f t="shared" si="77"/>
        <v/>
      </c>
      <c r="DQ178" s="107" t="str">
        <f t="shared" si="78"/>
        <v/>
      </c>
      <c r="DR178" s="107" t="str">
        <f t="shared" si="79"/>
        <v/>
      </c>
      <c r="DS178" s="107" t="str">
        <f t="shared" si="80"/>
        <v/>
      </c>
      <c r="DT178" s="107" t="str">
        <f t="shared" si="81"/>
        <v/>
      </c>
      <c r="DU178" s="107" t="str">
        <f t="shared" si="82"/>
        <v/>
      </c>
      <c r="DV178" s="107" t="str">
        <f t="shared" si="83"/>
        <v/>
      </c>
      <c r="DW178" s="107" t="str">
        <f t="shared" si="84"/>
        <v/>
      </c>
      <c r="DX178" s="107" t="str">
        <f t="shared" si="85"/>
        <v/>
      </c>
      <c r="DY178" s="107" t="str">
        <f t="shared" si="70"/>
        <v/>
      </c>
      <c r="DZ178" s="107" t="str">
        <f t="shared" si="70"/>
        <v/>
      </c>
      <c r="EA178" s="107" t="str">
        <f t="shared" si="70"/>
        <v/>
      </c>
      <c r="EB178" s="107" t="str">
        <f t="shared" si="70"/>
        <v/>
      </c>
      <c r="EC178" s="107" t="str">
        <f t="shared" si="70"/>
        <v/>
      </c>
      <c r="ED178" s="107" t="str">
        <f t="shared" si="67"/>
        <v/>
      </c>
      <c r="EE178" s="107" t="str">
        <f t="shared" si="67"/>
        <v/>
      </c>
      <c r="EF178" s="107" t="str">
        <f t="shared" si="67"/>
        <v/>
      </c>
      <c r="EG178" s="107"/>
      <c r="EH178" s="421" t="str">
        <f t="shared" si="68"/>
        <v/>
      </c>
      <c r="EI178" s="421" t="str">
        <f t="shared" si="69"/>
        <v/>
      </c>
    </row>
    <row r="179" spans="3:139" x14ac:dyDescent="0.15">
      <c r="C179" s="106"/>
      <c r="D179" s="106"/>
      <c r="E179" s="106"/>
      <c r="F179" s="106"/>
      <c r="G179" s="106"/>
      <c r="H179" s="106"/>
      <c r="I179" s="106"/>
      <c r="J179" s="106"/>
      <c r="K179" s="106"/>
      <c r="L179" s="106"/>
      <c r="M179" s="106"/>
      <c r="N179" s="106"/>
      <c r="O179" s="106"/>
      <c r="P179" s="106"/>
      <c r="Q179" s="106"/>
      <c r="R179" s="106"/>
      <c r="S179" s="106"/>
      <c r="T179" s="106"/>
      <c r="U179" s="106"/>
      <c r="V179" s="106"/>
      <c r="W179" s="106"/>
      <c r="X179" s="106"/>
      <c r="Y179" s="106"/>
      <c r="Z179" s="106"/>
      <c r="AA179" s="106"/>
      <c r="AB179" s="106"/>
      <c r="AC179" s="106"/>
      <c r="AD179" s="106"/>
      <c r="AE179" s="106"/>
      <c r="AF179" s="106"/>
      <c r="AG179" s="106"/>
      <c r="AH179" s="106"/>
      <c r="AI179" s="106"/>
      <c r="AJ179" s="106"/>
      <c r="AK179" s="106"/>
      <c r="AL179" s="106"/>
      <c r="AM179" s="106"/>
      <c r="AN179" s="106"/>
      <c r="AO179" s="106"/>
      <c r="AP179" s="106"/>
      <c r="DA179" s="421">
        <v>93</v>
      </c>
      <c r="DB179" s="37" t="s">
        <v>920</v>
      </c>
      <c r="DC179" s="38"/>
      <c r="DD179" s="38"/>
      <c r="DE179" s="434" t="str">
        <f t="shared" si="64"/>
        <v/>
      </c>
      <c r="DF179" s="38" t="s">
        <v>678</v>
      </c>
      <c r="DG179" s="237" t="str">
        <f t="shared" si="65"/>
        <v/>
      </c>
      <c r="DH179" s="237" t="str">
        <f t="shared" si="66"/>
        <v/>
      </c>
      <c r="DI179" s="107" t="str">
        <f t="shared" si="62"/>
        <v/>
      </c>
      <c r="DJ179" s="107" t="str">
        <f t="shared" si="71"/>
        <v/>
      </c>
      <c r="DK179" s="107" t="str">
        <f t="shared" si="72"/>
        <v/>
      </c>
      <c r="DL179" s="107" t="str">
        <f t="shared" si="73"/>
        <v/>
      </c>
      <c r="DM179" s="107" t="str">
        <f t="shared" si="74"/>
        <v/>
      </c>
      <c r="DN179" s="107" t="str">
        <f t="shared" si="75"/>
        <v/>
      </c>
      <c r="DO179" s="107" t="str">
        <f t="shared" si="76"/>
        <v/>
      </c>
      <c r="DP179" s="107" t="str">
        <f t="shared" si="77"/>
        <v/>
      </c>
      <c r="DQ179" s="107" t="str">
        <f t="shared" si="78"/>
        <v/>
      </c>
      <c r="DR179" s="107" t="str">
        <f t="shared" si="79"/>
        <v/>
      </c>
      <c r="DS179" s="107" t="str">
        <f t="shared" si="80"/>
        <v/>
      </c>
      <c r="DT179" s="107" t="str">
        <f t="shared" si="81"/>
        <v/>
      </c>
      <c r="DU179" s="107" t="str">
        <f t="shared" si="82"/>
        <v/>
      </c>
      <c r="DV179" s="107" t="str">
        <f t="shared" si="83"/>
        <v/>
      </c>
      <c r="DW179" s="107" t="str">
        <f t="shared" si="84"/>
        <v/>
      </c>
      <c r="DX179" s="107" t="str">
        <f t="shared" si="85"/>
        <v/>
      </c>
      <c r="DY179" s="107" t="str">
        <f t="shared" si="70"/>
        <v/>
      </c>
      <c r="DZ179" s="107" t="str">
        <f t="shared" si="70"/>
        <v/>
      </c>
      <c r="EA179" s="107" t="str">
        <f t="shared" si="70"/>
        <v/>
      </c>
      <c r="EB179" s="107" t="str">
        <f t="shared" si="70"/>
        <v/>
      </c>
      <c r="EC179" s="107" t="str">
        <f t="shared" si="70"/>
        <v/>
      </c>
      <c r="ED179" s="107" t="str">
        <f t="shared" si="67"/>
        <v/>
      </c>
      <c r="EE179" s="107" t="str">
        <f t="shared" si="67"/>
        <v/>
      </c>
      <c r="EF179" s="107" t="str">
        <f t="shared" si="67"/>
        <v/>
      </c>
      <c r="EG179" s="107"/>
      <c r="EH179" s="421" t="str">
        <f t="shared" si="68"/>
        <v/>
      </c>
      <c r="EI179" s="421" t="str">
        <f t="shared" si="69"/>
        <v/>
      </c>
    </row>
    <row r="180" spans="3:139" x14ac:dyDescent="0.15">
      <c r="C180" s="106"/>
      <c r="D180" s="106"/>
      <c r="E180" s="106"/>
      <c r="F180" s="106"/>
      <c r="G180" s="106"/>
      <c r="H180" s="106"/>
      <c r="I180" s="106"/>
      <c r="J180" s="106"/>
      <c r="K180" s="106"/>
      <c r="L180" s="106"/>
      <c r="M180" s="106"/>
      <c r="N180" s="106"/>
      <c r="O180" s="106"/>
      <c r="P180" s="106"/>
      <c r="Q180" s="106"/>
      <c r="R180" s="106"/>
      <c r="S180" s="106"/>
      <c r="T180" s="106"/>
      <c r="U180" s="106"/>
      <c r="V180" s="106"/>
      <c r="W180" s="106"/>
      <c r="X180" s="106"/>
      <c r="Y180" s="106"/>
      <c r="Z180" s="106"/>
      <c r="AA180" s="106"/>
      <c r="AB180" s="106"/>
      <c r="AC180" s="106"/>
      <c r="AD180" s="106"/>
      <c r="AE180" s="106"/>
      <c r="AF180" s="106"/>
      <c r="AG180" s="106"/>
      <c r="AH180" s="106"/>
      <c r="AI180" s="106"/>
      <c r="AJ180" s="106"/>
      <c r="AK180" s="106"/>
      <c r="AL180" s="106"/>
      <c r="AM180" s="106"/>
      <c r="AN180" s="106"/>
      <c r="AO180" s="106"/>
      <c r="AP180" s="106"/>
      <c r="DA180" s="421">
        <v>94</v>
      </c>
      <c r="DB180" s="37" t="s">
        <v>921</v>
      </c>
      <c r="DC180" s="38"/>
      <c r="DD180" s="38"/>
      <c r="DE180" s="434" t="str">
        <f t="shared" si="64"/>
        <v/>
      </c>
      <c r="DF180" s="38" t="s">
        <v>676</v>
      </c>
      <c r="DG180" s="237" t="str">
        <f t="shared" si="65"/>
        <v/>
      </c>
      <c r="DH180" s="237" t="str">
        <f t="shared" si="66"/>
        <v/>
      </c>
      <c r="DI180" s="107" t="str">
        <f t="shared" si="62"/>
        <v/>
      </c>
      <c r="DJ180" s="107" t="str">
        <f t="shared" si="71"/>
        <v/>
      </c>
      <c r="DK180" s="107" t="str">
        <f t="shared" si="72"/>
        <v/>
      </c>
      <c r="DL180" s="107" t="str">
        <f t="shared" si="73"/>
        <v/>
      </c>
      <c r="DM180" s="107" t="str">
        <f t="shared" si="74"/>
        <v/>
      </c>
      <c r="DN180" s="107" t="str">
        <f t="shared" si="75"/>
        <v/>
      </c>
      <c r="DO180" s="107" t="str">
        <f t="shared" si="76"/>
        <v/>
      </c>
      <c r="DP180" s="107" t="str">
        <f t="shared" si="77"/>
        <v/>
      </c>
      <c r="DQ180" s="107" t="str">
        <f t="shared" si="78"/>
        <v/>
      </c>
      <c r="DR180" s="107" t="str">
        <f t="shared" si="79"/>
        <v/>
      </c>
      <c r="DS180" s="107" t="str">
        <f t="shared" si="80"/>
        <v/>
      </c>
      <c r="DT180" s="107" t="str">
        <f t="shared" si="81"/>
        <v/>
      </c>
      <c r="DU180" s="107" t="str">
        <f t="shared" si="82"/>
        <v/>
      </c>
      <c r="DV180" s="107" t="str">
        <f t="shared" si="83"/>
        <v/>
      </c>
      <c r="DW180" s="107" t="str">
        <f t="shared" si="84"/>
        <v/>
      </c>
      <c r="DX180" s="107" t="str">
        <f t="shared" si="85"/>
        <v/>
      </c>
      <c r="DY180" s="107" t="str">
        <f t="shared" si="70"/>
        <v/>
      </c>
      <c r="DZ180" s="107" t="str">
        <f t="shared" si="70"/>
        <v/>
      </c>
      <c r="EA180" s="107" t="str">
        <f t="shared" si="70"/>
        <v/>
      </c>
      <c r="EB180" s="107" t="str">
        <f t="shared" si="70"/>
        <v/>
      </c>
      <c r="EC180" s="107" t="str">
        <f t="shared" si="70"/>
        <v/>
      </c>
      <c r="ED180" s="107" t="str">
        <f t="shared" si="67"/>
        <v/>
      </c>
      <c r="EE180" s="107" t="str">
        <f t="shared" si="67"/>
        <v/>
      </c>
      <c r="EF180" s="107" t="str">
        <f t="shared" si="67"/>
        <v/>
      </c>
      <c r="EG180" s="107"/>
      <c r="EH180" s="421" t="str">
        <f t="shared" si="68"/>
        <v/>
      </c>
      <c r="EI180" s="421" t="str">
        <f t="shared" si="69"/>
        <v/>
      </c>
    </row>
    <row r="181" spans="3:139" x14ac:dyDescent="0.15">
      <c r="C181" s="106"/>
      <c r="D181" s="106"/>
      <c r="E181" s="106"/>
      <c r="F181" s="106"/>
      <c r="G181" s="106"/>
      <c r="H181" s="106"/>
      <c r="I181" s="106"/>
      <c r="J181" s="106"/>
      <c r="K181" s="106"/>
      <c r="L181" s="106"/>
      <c r="M181" s="106"/>
      <c r="N181" s="106"/>
      <c r="O181" s="106"/>
      <c r="P181" s="106"/>
      <c r="Q181" s="106"/>
      <c r="R181" s="106"/>
      <c r="S181" s="106"/>
      <c r="T181" s="106"/>
      <c r="U181" s="106"/>
      <c r="V181" s="106"/>
      <c r="W181" s="106"/>
      <c r="X181" s="106"/>
      <c r="Y181" s="106"/>
      <c r="Z181" s="106"/>
      <c r="AA181" s="106"/>
      <c r="AB181" s="106"/>
      <c r="AC181" s="106"/>
      <c r="AD181" s="106"/>
      <c r="AE181" s="106"/>
      <c r="AF181" s="106"/>
      <c r="AG181" s="106"/>
      <c r="AH181" s="106"/>
      <c r="AI181" s="106"/>
      <c r="AJ181" s="106"/>
      <c r="AK181" s="106"/>
      <c r="AL181" s="106"/>
      <c r="AM181" s="106"/>
      <c r="AN181" s="106"/>
      <c r="AO181" s="106"/>
      <c r="AP181" s="106"/>
      <c r="DA181" s="421">
        <v>95</v>
      </c>
      <c r="DB181" s="37" t="s">
        <v>922</v>
      </c>
      <c r="DC181" s="38"/>
      <c r="DD181" s="38"/>
      <c r="DE181" s="434" t="str">
        <f t="shared" si="64"/>
        <v/>
      </c>
      <c r="DF181" s="38" t="s">
        <v>686</v>
      </c>
      <c r="DG181" s="237" t="str">
        <f t="shared" si="65"/>
        <v/>
      </c>
      <c r="DH181" s="237" t="str">
        <f t="shared" si="66"/>
        <v/>
      </c>
      <c r="DI181" s="107" t="str">
        <f t="shared" si="62"/>
        <v/>
      </c>
      <c r="DJ181" s="107" t="str">
        <f t="shared" si="71"/>
        <v/>
      </c>
      <c r="DK181" s="107" t="str">
        <f t="shared" si="72"/>
        <v/>
      </c>
      <c r="DL181" s="107" t="str">
        <f t="shared" si="73"/>
        <v/>
      </c>
      <c r="DM181" s="107" t="str">
        <f t="shared" si="74"/>
        <v/>
      </c>
      <c r="DN181" s="107" t="str">
        <f t="shared" si="75"/>
        <v/>
      </c>
      <c r="DO181" s="107" t="str">
        <f t="shared" si="76"/>
        <v/>
      </c>
      <c r="DP181" s="107" t="str">
        <f t="shared" si="77"/>
        <v/>
      </c>
      <c r="DQ181" s="107" t="str">
        <f t="shared" si="78"/>
        <v/>
      </c>
      <c r="DR181" s="107" t="str">
        <f t="shared" si="79"/>
        <v/>
      </c>
      <c r="DS181" s="107" t="str">
        <f t="shared" si="80"/>
        <v/>
      </c>
      <c r="DT181" s="107" t="str">
        <f t="shared" si="81"/>
        <v/>
      </c>
      <c r="DU181" s="107" t="str">
        <f t="shared" si="82"/>
        <v/>
      </c>
      <c r="DV181" s="107" t="str">
        <f t="shared" si="83"/>
        <v/>
      </c>
      <c r="DW181" s="107" t="str">
        <f t="shared" si="84"/>
        <v/>
      </c>
      <c r="DX181" s="107" t="str">
        <f t="shared" si="85"/>
        <v/>
      </c>
      <c r="DY181" s="107" t="str">
        <f t="shared" si="70"/>
        <v/>
      </c>
      <c r="DZ181" s="107" t="str">
        <f t="shared" si="70"/>
        <v/>
      </c>
      <c r="EA181" s="107" t="str">
        <f t="shared" si="70"/>
        <v/>
      </c>
      <c r="EB181" s="107" t="str">
        <f t="shared" si="70"/>
        <v/>
      </c>
      <c r="EC181" s="107" t="str">
        <f t="shared" si="70"/>
        <v/>
      </c>
      <c r="ED181" s="107" t="str">
        <f t="shared" si="67"/>
        <v/>
      </c>
      <c r="EE181" s="107" t="str">
        <f t="shared" si="67"/>
        <v/>
      </c>
      <c r="EF181" s="107" t="str">
        <f t="shared" si="67"/>
        <v/>
      </c>
      <c r="EG181" s="107"/>
      <c r="EH181" s="421" t="str">
        <f t="shared" si="68"/>
        <v/>
      </c>
      <c r="EI181" s="421" t="str">
        <f t="shared" si="69"/>
        <v/>
      </c>
    </row>
    <row r="182" spans="3:139" x14ac:dyDescent="0.15">
      <c r="C182" s="106"/>
      <c r="D182" s="106"/>
      <c r="E182" s="106"/>
      <c r="F182" s="106"/>
      <c r="G182" s="106"/>
      <c r="H182" s="106"/>
      <c r="I182" s="106"/>
      <c r="J182" s="106"/>
      <c r="K182" s="106"/>
      <c r="L182" s="106"/>
      <c r="M182" s="106"/>
      <c r="N182" s="106"/>
      <c r="O182" s="106"/>
      <c r="P182" s="106"/>
      <c r="Q182" s="106"/>
      <c r="R182" s="106"/>
      <c r="S182" s="106"/>
      <c r="T182" s="106"/>
      <c r="U182" s="106"/>
      <c r="V182" s="106"/>
      <c r="W182" s="106"/>
      <c r="X182" s="106"/>
      <c r="Y182" s="106"/>
      <c r="Z182" s="106"/>
      <c r="AA182" s="106"/>
      <c r="AB182" s="106"/>
      <c r="AC182" s="106"/>
      <c r="AD182" s="106"/>
      <c r="AE182" s="106"/>
      <c r="AF182" s="106"/>
      <c r="AG182" s="106"/>
      <c r="AH182" s="106"/>
      <c r="AI182" s="106"/>
      <c r="AJ182" s="106"/>
      <c r="AK182" s="106"/>
      <c r="AL182" s="106"/>
      <c r="AM182" s="106"/>
      <c r="AN182" s="106"/>
      <c r="AO182" s="106"/>
      <c r="AP182" s="106"/>
      <c r="DA182" s="421">
        <v>96</v>
      </c>
      <c r="DB182" s="37" t="s">
        <v>923</v>
      </c>
      <c r="DC182" s="38"/>
      <c r="DD182" s="38"/>
      <c r="DE182" s="434" t="str">
        <f t="shared" si="64"/>
        <v/>
      </c>
      <c r="DF182" s="38" t="s">
        <v>682</v>
      </c>
      <c r="DG182" s="237" t="str">
        <f t="shared" si="65"/>
        <v/>
      </c>
      <c r="DH182" s="237" t="str">
        <f t="shared" si="66"/>
        <v/>
      </c>
      <c r="DI182" s="107" t="str">
        <f t="shared" si="62"/>
        <v/>
      </c>
      <c r="DJ182" s="107" t="str">
        <f t="shared" si="71"/>
        <v/>
      </c>
      <c r="DK182" s="107" t="str">
        <f t="shared" si="72"/>
        <v/>
      </c>
      <c r="DL182" s="107" t="str">
        <f t="shared" si="73"/>
        <v/>
      </c>
      <c r="DM182" s="107" t="str">
        <f t="shared" si="74"/>
        <v/>
      </c>
      <c r="DN182" s="107" t="str">
        <f t="shared" si="75"/>
        <v/>
      </c>
      <c r="DO182" s="107" t="str">
        <f t="shared" si="76"/>
        <v/>
      </c>
      <c r="DP182" s="107" t="str">
        <f t="shared" si="77"/>
        <v/>
      </c>
      <c r="DQ182" s="107" t="str">
        <f t="shared" si="78"/>
        <v/>
      </c>
      <c r="DR182" s="107" t="str">
        <f t="shared" si="79"/>
        <v/>
      </c>
      <c r="DS182" s="107" t="str">
        <f t="shared" si="80"/>
        <v/>
      </c>
      <c r="DT182" s="107" t="str">
        <f t="shared" si="81"/>
        <v/>
      </c>
      <c r="DU182" s="107" t="str">
        <f t="shared" si="82"/>
        <v/>
      </c>
      <c r="DV182" s="107" t="str">
        <f t="shared" si="83"/>
        <v/>
      </c>
      <c r="DW182" s="107" t="str">
        <f t="shared" si="84"/>
        <v/>
      </c>
      <c r="DX182" s="107" t="str">
        <f t="shared" si="85"/>
        <v/>
      </c>
      <c r="DY182" s="107" t="str">
        <f t="shared" si="70"/>
        <v/>
      </c>
      <c r="DZ182" s="107" t="str">
        <f t="shared" si="70"/>
        <v/>
      </c>
      <c r="EA182" s="107" t="str">
        <f t="shared" si="70"/>
        <v/>
      </c>
      <c r="EB182" s="107" t="str">
        <f t="shared" si="70"/>
        <v/>
      </c>
      <c r="EC182" s="107" t="str">
        <f t="shared" si="70"/>
        <v/>
      </c>
      <c r="ED182" s="107" t="str">
        <f t="shared" si="67"/>
        <v/>
      </c>
      <c r="EE182" s="107" t="str">
        <f t="shared" si="67"/>
        <v/>
      </c>
      <c r="EF182" s="107" t="str">
        <f t="shared" si="67"/>
        <v/>
      </c>
      <c r="EG182" s="107"/>
      <c r="EH182" s="421" t="str">
        <f t="shared" si="68"/>
        <v/>
      </c>
      <c r="EI182" s="421" t="str">
        <f t="shared" si="69"/>
        <v/>
      </c>
    </row>
    <row r="183" spans="3:139" x14ac:dyDescent="0.15">
      <c r="C183" s="106"/>
      <c r="D183" s="106"/>
      <c r="E183" s="106"/>
      <c r="F183" s="106"/>
      <c r="G183" s="106"/>
      <c r="H183" s="106"/>
      <c r="I183" s="106"/>
      <c r="J183" s="106"/>
      <c r="K183" s="106"/>
      <c r="L183" s="106"/>
      <c r="M183" s="106"/>
      <c r="N183" s="106"/>
      <c r="O183" s="106"/>
      <c r="P183" s="106"/>
      <c r="Q183" s="106"/>
      <c r="R183" s="106"/>
      <c r="S183" s="106"/>
      <c r="T183" s="106"/>
      <c r="U183" s="106"/>
      <c r="V183" s="106"/>
      <c r="W183" s="106"/>
      <c r="X183" s="106"/>
      <c r="Y183" s="106"/>
      <c r="Z183" s="106"/>
      <c r="AA183" s="106"/>
      <c r="AB183" s="106"/>
      <c r="AC183" s="106"/>
      <c r="AD183" s="106"/>
      <c r="AE183" s="106"/>
      <c r="AF183" s="106"/>
      <c r="AG183" s="106"/>
      <c r="AH183" s="106"/>
      <c r="AI183" s="106"/>
      <c r="AJ183" s="106"/>
      <c r="AK183" s="106"/>
      <c r="AL183" s="106"/>
      <c r="AM183" s="106"/>
      <c r="AN183" s="106"/>
      <c r="AO183" s="106"/>
      <c r="AP183" s="106"/>
      <c r="DA183" s="421">
        <v>97</v>
      </c>
      <c r="DB183" s="37" t="s">
        <v>924</v>
      </c>
      <c r="DC183" s="38"/>
      <c r="DD183" s="38"/>
      <c r="DE183" s="434" t="str">
        <f t="shared" si="64"/>
        <v/>
      </c>
      <c r="DF183" s="38" t="s">
        <v>674</v>
      </c>
      <c r="DG183" s="237" t="str">
        <f t="shared" si="65"/>
        <v/>
      </c>
      <c r="DH183" s="237" t="str">
        <f t="shared" si="66"/>
        <v/>
      </c>
      <c r="DI183" s="107" t="str">
        <f t="shared" si="62"/>
        <v/>
      </c>
      <c r="DJ183" s="107" t="str">
        <f t="shared" si="71"/>
        <v/>
      </c>
      <c r="DK183" s="107" t="str">
        <f t="shared" si="72"/>
        <v/>
      </c>
      <c r="DL183" s="107" t="str">
        <f t="shared" si="73"/>
        <v/>
      </c>
      <c r="DM183" s="107" t="str">
        <f t="shared" si="74"/>
        <v/>
      </c>
      <c r="DN183" s="107" t="str">
        <f t="shared" si="75"/>
        <v/>
      </c>
      <c r="DO183" s="107" t="str">
        <f t="shared" si="76"/>
        <v/>
      </c>
      <c r="DP183" s="107" t="str">
        <f t="shared" si="77"/>
        <v/>
      </c>
      <c r="DQ183" s="107" t="str">
        <f t="shared" si="78"/>
        <v/>
      </c>
      <c r="DR183" s="107" t="str">
        <f t="shared" si="79"/>
        <v/>
      </c>
      <c r="DS183" s="107" t="str">
        <f t="shared" si="80"/>
        <v/>
      </c>
      <c r="DT183" s="107" t="str">
        <f t="shared" si="81"/>
        <v/>
      </c>
      <c r="DU183" s="107" t="str">
        <f t="shared" si="82"/>
        <v/>
      </c>
      <c r="DV183" s="107" t="str">
        <f t="shared" si="83"/>
        <v/>
      </c>
      <c r="DW183" s="107" t="str">
        <f t="shared" si="84"/>
        <v/>
      </c>
      <c r="DX183" s="107" t="str">
        <f t="shared" si="85"/>
        <v/>
      </c>
      <c r="DY183" s="107" t="str">
        <f t="shared" si="70"/>
        <v/>
      </c>
      <c r="DZ183" s="107" t="str">
        <f t="shared" si="70"/>
        <v/>
      </c>
      <c r="EA183" s="107" t="str">
        <f t="shared" si="70"/>
        <v/>
      </c>
      <c r="EB183" s="107" t="str">
        <f t="shared" si="70"/>
        <v/>
      </c>
      <c r="EC183" s="107" t="str">
        <f t="shared" si="70"/>
        <v/>
      </c>
      <c r="ED183" s="107" t="str">
        <f t="shared" si="67"/>
        <v/>
      </c>
      <c r="EE183" s="107" t="str">
        <f t="shared" si="67"/>
        <v/>
      </c>
      <c r="EF183" s="107" t="str">
        <f t="shared" si="67"/>
        <v/>
      </c>
      <c r="EG183" s="107"/>
      <c r="EH183" s="421" t="str">
        <f t="shared" si="68"/>
        <v/>
      </c>
      <c r="EI183" s="421" t="str">
        <f t="shared" si="69"/>
        <v/>
      </c>
    </row>
    <row r="184" spans="3:139" x14ac:dyDescent="0.15">
      <c r="C184" s="106"/>
      <c r="D184" s="106"/>
      <c r="E184" s="106"/>
      <c r="F184" s="106"/>
      <c r="G184" s="106"/>
      <c r="H184" s="106"/>
      <c r="I184" s="106"/>
      <c r="J184" s="106"/>
      <c r="K184" s="106"/>
      <c r="L184" s="106"/>
      <c r="M184" s="106"/>
      <c r="N184" s="106"/>
      <c r="O184" s="106"/>
      <c r="P184" s="106"/>
      <c r="Q184" s="106"/>
      <c r="R184" s="106"/>
      <c r="S184" s="106"/>
      <c r="T184" s="106"/>
      <c r="U184" s="106"/>
      <c r="V184" s="106"/>
      <c r="W184" s="106"/>
      <c r="X184" s="106"/>
      <c r="Y184" s="106"/>
      <c r="Z184" s="106"/>
      <c r="AA184" s="106"/>
      <c r="AB184" s="106"/>
      <c r="AC184" s="106"/>
      <c r="AD184" s="106"/>
      <c r="AE184" s="106"/>
      <c r="AF184" s="106"/>
      <c r="AG184" s="106"/>
      <c r="AH184" s="106"/>
      <c r="AI184" s="106"/>
      <c r="AJ184" s="106"/>
      <c r="AK184" s="106"/>
      <c r="AL184" s="106"/>
      <c r="AM184" s="106"/>
      <c r="AN184" s="106"/>
      <c r="AO184" s="106"/>
      <c r="AP184" s="106"/>
      <c r="DA184" s="421">
        <v>98</v>
      </c>
      <c r="DB184" s="37" t="s">
        <v>925</v>
      </c>
      <c r="DC184" s="38"/>
      <c r="DD184" s="38"/>
      <c r="DE184" s="434" t="str">
        <f t="shared" si="64"/>
        <v/>
      </c>
      <c r="DF184" s="38" t="s">
        <v>673</v>
      </c>
      <c r="DG184" s="237" t="str">
        <f t="shared" si="65"/>
        <v/>
      </c>
      <c r="DH184" s="237" t="str">
        <f t="shared" si="66"/>
        <v/>
      </c>
      <c r="DI184" s="107" t="str">
        <f t="shared" si="62"/>
        <v/>
      </c>
      <c r="DJ184" s="107" t="str">
        <f t="shared" si="71"/>
        <v/>
      </c>
      <c r="DK184" s="107" t="str">
        <f t="shared" si="72"/>
        <v/>
      </c>
      <c r="DL184" s="107" t="str">
        <f t="shared" si="73"/>
        <v/>
      </c>
      <c r="DM184" s="107" t="str">
        <f t="shared" si="74"/>
        <v/>
      </c>
      <c r="DN184" s="107" t="str">
        <f t="shared" si="75"/>
        <v/>
      </c>
      <c r="DO184" s="107" t="str">
        <f t="shared" si="76"/>
        <v/>
      </c>
      <c r="DP184" s="107" t="str">
        <f t="shared" si="77"/>
        <v/>
      </c>
      <c r="DQ184" s="107" t="str">
        <f t="shared" si="78"/>
        <v/>
      </c>
      <c r="DR184" s="107" t="str">
        <f t="shared" si="79"/>
        <v/>
      </c>
      <c r="DS184" s="107" t="str">
        <f t="shared" si="80"/>
        <v/>
      </c>
      <c r="DT184" s="107" t="str">
        <f t="shared" si="81"/>
        <v/>
      </c>
      <c r="DU184" s="107" t="str">
        <f t="shared" si="82"/>
        <v/>
      </c>
      <c r="DV184" s="107" t="str">
        <f t="shared" si="83"/>
        <v/>
      </c>
      <c r="DW184" s="107" t="str">
        <f t="shared" si="84"/>
        <v/>
      </c>
      <c r="DX184" s="107" t="str">
        <f t="shared" si="85"/>
        <v/>
      </c>
      <c r="DY184" s="107" t="str">
        <f t="shared" si="70"/>
        <v/>
      </c>
      <c r="DZ184" s="107" t="str">
        <f t="shared" si="70"/>
        <v/>
      </c>
      <c r="EA184" s="107" t="str">
        <f t="shared" si="70"/>
        <v/>
      </c>
      <c r="EB184" s="107" t="str">
        <f t="shared" si="70"/>
        <v/>
      </c>
      <c r="EC184" s="107" t="str">
        <f t="shared" si="70"/>
        <v/>
      </c>
      <c r="ED184" s="107" t="str">
        <f t="shared" si="67"/>
        <v/>
      </c>
      <c r="EE184" s="107" t="str">
        <f t="shared" si="67"/>
        <v/>
      </c>
      <c r="EF184" s="107" t="str">
        <f t="shared" si="67"/>
        <v/>
      </c>
      <c r="EG184" s="107"/>
      <c r="EH184" s="421" t="str">
        <f t="shared" si="68"/>
        <v/>
      </c>
      <c r="EI184" s="421" t="str">
        <f t="shared" si="69"/>
        <v/>
      </c>
    </row>
    <row r="185" spans="3:139" x14ac:dyDescent="0.15">
      <c r="DA185" s="421">
        <v>99</v>
      </c>
      <c r="DB185" s="37" t="s">
        <v>928</v>
      </c>
      <c r="DC185" s="38"/>
      <c r="DD185" s="38"/>
      <c r="DE185" s="434" t="str">
        <f t="shared" si="64"/>
        <v/>
      </c>
      <c r="DF185" s="38" t="s">
        <v>370</v>
      </c>
      <c r="DG185" s="237" t="str">
        <f t="shared" si="65"/>
        <v/>
      </c>
      <c r="DH185" s="237" t="str">
        <f t="shared" si="66"/>
        <v/>
      </c>
      <c r="DI185" s="107" t="str">
        <f t="shared" si="62"/>
        <v/>
      </c>
      <c r="DJ185" s="107" t="str">
        <f t="shared" si="71"/>
        <v/>
      </c>
      <c r="DK185" s="107" t="str">
        <f t="shared" si="72"/>
        <v/>
      </c>
      <c r="DL185" s="107" t="str">
        <f t="shared" si="73"/>
        <v/>
      </c>
      <c r="DM185" s="107" t="str">
        <f t="shared" si="74"/>
        <v/>
      </c>
      <c r="DN185" s="107" t="str">
        <f t="shared" si="75"/>
        <v/>
      </c>
      <c r="DO185" s="107" t="str">
        <f t="shared" si="76"/>
        <v/>
      </c>
      <c r="DP185" s="107" t="str">
        <f t="shared" si="77"/>
        <v/>
      </c>
      <c r="DQ185" s="107" t="str">
        <f t="shared" si="78"/>
        <v/>
      </c>
      <c r="DR185" s="107" t="str">
        <f t="shared" si="79"/>
        <v/>
      </c>
      <c r="DS185" s="107" t="str">
        <f t="shared" si="80"/>
        <v/>
      </c>
      <c r="DT185" s="107" t="str">
        <f t="shared" si="81"/>
        <v/>
      </c>
      <c r="DU185" s="107" t="str">
        <f t="shared" si="82"/>
        <v/>
      </c>
      <c r="DV185" s="107" t="str">
        <f t="shared" si="83"/>
        <v/>
      </c>
      <c r="DW185" s="107" t="str">
        <f t="shared" si="84"/>
        <v/>
      </c>
      <c r="DX185" s="107" t="str">
        <f t="shared" si="85"/>
        <v/>
      </c>
      <c r="DY185" s="107" t="str">
        <f t="shared" si="70"/>
        <v/>
      </c>
      <c r="DZ185" s="107" t="str">
        <f t="shared" si="70"/>
        <v/>
      </c>
      <c r="EA185" s="107" t="str">
        <f t="shared" si="70"/>
        <v/>
      </c>
      <c r="EB185" s="107" t="str">
        <f t="shared" si="70"/>
        <v/>
      </c>
      <c r="EC185" s="107" t="str">
        <f t="shared" si="70"/>
        <v/>
      </c>
      <c r="ED185" s="107" t="str">
        <f t="shared" si="67"/>
        <v/>
      </c>
      <c r="EE185" s="107" t="str">
        <f t="shared" si="67"/>
        <v/>
      </c>
      <c r="EF185" s="107" t="str">
        <f t="shared" si="67"/>
        <v/>
      </c>
      <c r="EG185" s="107"/>
      <c r="EH185" s="421" t="str">
        <f t="shared" si="68"/>
        <v/>
      </c>
      <c r="EI185" s="421" t="str">
        <f t="shared" si="69"/>
        <v/>
      </c>
    </row>
    <row r="186" spans="3:139" x14ac:dyDescent="0.15">
      <c r="DA186" s="421">
        <v>100</v>
      </c>
      <c r="DB186" s="37" t="s">
        <v>929</v>
      </c>
      <c r="DC186" s="38"/>
      <c r="DD186" s="38"/>
      <c r="DE186" s="434" t="str">
        <f t="shared" si="64"/>
        <v/>
      </c>
      <c r="DF186" s="38" t="s">
        <v>368</v>
      </c>
      <c r="DG186" s="237" t="str">
        <f t="shared" si="65"/>
        <v/>
      </c>
      <c r="DH186" s="237" t="str">
        <f t="shared" si="66"/>
        <v/>
      </c>
      <c r="DI186" s="107" t="str">
        <f t="shared" si="62"/>
        <v/>
      </c>
      <c r="DJ186" s="107" t="str">
        <f t="shared" si="71"/>
        <v/>
      </c>
      <c r="DK186" s="107" t="str">
        <f t="shared" si="72"/>
        <v/>
      </c>
      <c r="DL186" s="107" t="str">
        <f t="shared" si="73"/>
        <v/>
      </c>
      <c r="DM186" s="107" t="str">
        <f t="shared" si="74"/>
        <v/>
      </c>
      <c r="DN186" s="107" t="str">
        <f t="shared" si="75"/>
        <v/>
      </c>
      <c r="DO186" s="107" t="str">
        <f t="shared" si="76"/>
        <v/>
      </c>
      <c r="DP186" s="107" t="str">
        <f t="shared" si="77"/>
        <v/>
      </c>
      <c r="DQ186" s="107" t="str">
        <f t="shared" si="78"/>
        <v/>
      </c>
      <c r="DR186" s="107" t="str">
        <f t="shared" si="79"/>
        <v/>
      </c>
      <c r="DS186" s="107" t="str">
        <f t="shared" si="80"/>
        <v/>
      </c>
      <c r="DT186" s="107" t="str">
        <f t="shared" si="81"/>
        <v/>
      </c>
      <c r="DU186" s="107" t="str">
        <f t="shared" si="82"/>
        <v/>
      </c>
      <c r="DV186" s="107" t="str">
        <f t="shared" si="83"/>
        <v/>
      </c>
      <c r="DW186" s="107" t="str">
        <f t="shared" si="84"/>
        <v/>
      </c>
      <c r="DX186" s="107" t="str">
        <f t="shared" si="85"/>
        <v/>
      </c>
      <c r="DY186" s="107" t="str">
        <f t="shared" si="70"/>
        <v/>
      </c>
      <c r="DZ186" s="107" t="str">
        <f t="shared" si="70"/>
        <v/>
      </c>
      <c r="EA186" s="107" t="str">
        <f t="shared" si="70"/>
        <v/>
      </c>
      <c r="EB186" s="107" t="str">
        <f t="shared" si="70"/>
        <v/>
      </c>
      <c r="EC186" s="107" t="str">
        <f t="shared" si="70"/>
        <v/>
      </c>
      <c r="ED186" s="107" t="str">
        <f t="shared" si="67"/>
        <v/>
      </c>
      <c r="EE186" s="107" t="str">
        <f t="shared" si="67"/>
        <v/>
      </c>
      <c r="EF186" s="107" t="str">
        <f t="shared" si="67"/>
        <v/>
      </c>
      <c r="EG186" s="107"/>
      <c r="EH186" s="421" t="str">
        <f t="shared" si="68"/>
        <v/>
      </c>
      <c r="EI186" s="421" t="str">
        <f t="shared" si="69"/>
        <v/>
      </c>
    </row>
    <row r="187" spans="3:139" x14ac:dyDescent="0.15">
      <c r="DA187" s="421">
        <v>101</v>
      </c>
      <c r="DB187" s="37" t="s">
        <v>931</v>
      </c>
      <c r="DC187" s="38"/>
      <c r="DD187" s="38"/>
      <c r="DE187" s="434" t="str">
        <f t="shared" si="64"/>
        <v/>
      </c>
      <c r="DF187" s="38" t="s">
        <v>663</v>
      </c>
      <c r="DG187" s="237" t="str">
        <f t="shared" si="65"/>
        <v/>
      </c>
      <c r="DH187" s="237" t="str">
        <f t="shared" si="66"/>
        <v/>
      </c>
      <c r="DI187" s="107" t="str">
        <f t="shared" si="62"/>
        <v/>
      </c>
      <c r="DJ187" s="107" t="str">
        <f t="shared" si="71"/>
        <v/>
      </c>
      <c r="DK187" s="107" t="str">
        <f t="shared" si="72"/>
        <v/>
      </c>
      <c r="DL187" s="107" t="str">
        <f t="shared" si="73"/>
        <v/>
      </c>
      <c r="DM187" s="107" t="str">
        <f t="shared" si="74"/>
        <v/>
      </c>
      <c r="DN187" s="107" t="str">
        <f t="shared" si="75"/>
        <v/>
      </c>
      <c r="DO187" s="107" t="str">
        <f t="shared" si="76"/>
        <v/>
      </c>
      <c r="DP187" s="107" t="str">
        <f t="shared" si="77"/>
        <v/>
      </c>
      <c r="DQ187" s="107" t="str">
        <f t="shared" si="78"/>
        <v/>
      </c>
      <c r="DR187" s="107" t="str">
        <f t="shared" si="79"/>
        <v/>
      </c>
      <c r="DS187" s="107" t="str">
        <f t="shared" si="80"/>
        <v/>
      </c>
      <c r="DT187" s="107" t="str">
        <f t="shared" si="81"/>
        <v/>
      </c>
      <c r="DU187" s="107" t="str">
        <f t="shared" si="82"/>
        <v/>
      </c>
      <c r="DV187" s="107" t="str">
        <f t="shared" si="83"/>
        <v/>
      </c>
      <c r="DW187" s="107" t="str">
        <f t="shared" si="84"/>
        <v/>
      </c>
      <c r="DX187" s="107" t="str">
        <f t="shared" si="85"/>
        <v/>
      </c>
      <c r="DY187" s="107" t="str">
        <f t="shared" si="70"/>
        <v/>
      </c>
      <c r="DZ187" s="107" t="str">
        <f t="shared" si="70"/>
        <v/>
      </c>
      <c r="EA187" s="107" t="str">
        <f t="shared" si="70"/>
        <v/>
      </c>
      <c r="EB187" s="107" t="str">
        <f t="shared" si="70"/>
        <v/>
      </c>
      <c r="EC187" s="107" t="str">
        <f t="shared" si="70"/>
        <v/>
      </c>
      <c r="ED187" s="107" t="str">
        <f t="shared" si="67"/>
        <v/>
      </c>
      <c r="EE187" s="107" t="str">
        <f t="shared" si="67"/>
        <v/>
      </c>
      <c r="EF187" s="107" t="str">
        <f t="shared" si="67"/>
        <v/>
      </c>
      <c r="EG187" s="107"/>
      <c r="EH187" s="421" t="str">
        <f t="shared" si="68"/>
        <v/>
      </c>
      <c r="EI187" s="421" t="str">
        <f t="shared" si="69"/>
        <v/>
      </c>
    </row>
    <row r="188" spans="3:139" x14ac:dyDescent="0.15">
      <c r="DA188" s="421">
        <v>102</v>
      </c>
      <c r="DB188" s="37" t="s">
        <v>932</v>
      </c>
      <c r="DC188" s="38"/>
      <c r="DD188" s="38"/>
      <c r="DE188" s="434" t="str">
        <f t="shared" si="64"/>
        <v/>
      </c>
      <c r="DF188" s="38" t="s">
        <v>994</v>
      </c>
      <c r="DG188" s="237" t="str">
        <f t="shared" si="65"/>
        <v/>
      </c>
      <c r="DH188" s="237" t="str">
        <f t="shared" si="66"/>
        <v/>
      </c>
      <c r="DI188" s="107" t="str">
        <f t="shared" si="62"/>
        <v/>
      </c>
      <c r="DJ188" s="107" t="str">
        <f t="shared" si="71"/>
        <v/>
      </c>
      <c r="DK188" s="107" t="str">
        <f t="shared" si="72"/>
        <v/>
      </c>
      <c r="DL188" s="107" t="str">
        <f t="shared" si="73"/>
        <v/>
      </c>
      <c r="DM188" s="107" t="str">
        <f t="shared" si="74"/>
        <v/>
      </c>
      <c r="DN188" s="107" t="str">
        <f t="shared" si="75"/>
        <v/>
      </c>
      <c r="DO188" s="107" t="str">
        <f t="shared" si="76"/>
        <v/>
      </c>
      <c r="DP188" s="107" t="str">
        <f t="shared" si="77"/>
        <v/>
      </c>
      <c r="DQ188" s="107" t="str">
        <f t="shared" si="78"/>
        <v/>
      </c>
      <c r="DR188" s="107" t="str">
        <f t="shared" si="79"/>
        <v/>
      </c>
      <c r="DS188" s="107" t="str">
        <f t="shared" si="80"/>
        <v/>
      </c>
      <c r="DT188" s="107" t="str">
        <f t="shared" si="81"/>
        <v/>
      </c>
      <c r="DU188" s="107" t="str">
        <f t="shared" si="82"/>
        <v/>
      </c>
      <c r="DV188" s="107" t="str">
        <f t="shared" si="83"/>
        <v/>
      </c>
      <c r="DW188" s="107" t="str">
        <f t="shared" si="84"/>
        <v/>
      </c>
      <c r="DX188" s="107" t="str">
        <f t="shared" si="85"/>
        <v/>
      </c>
      <c r="DY188" s="107" t="str">
        <f t="shared" si="70"/>
        <v/>
      </c>
      <c r="DZ188" s="107" t="str">
        <f t="shared" si="70"/>
        <v/>
      </c>
      <c r="EA188" s="107" t="str">
        <f t="shared" si="70"/>
        <v/>
      </c>
      <c r="EB188" s="107" t="str">
        <f t="shared" si="70"/>
        <v/>
      </c>
      <c r="EC188" s="107" t="str">
        <f t="shared" si="70"/>
        <v/>
      </c>
      <c r="ED188" s="107" t="str">
        <f t="shared" si="67"/>
        <v/>
      </c>
      <c r="EE188" s="107" t="str">
        <f t="shared" si="67"/>
        <v/>
      </c>
      <c r="EF188" s="107" t="str">
        <f t="shared" si="67"/>
        <v/>
      </c>
      <c r="EG188" s="107"/>
      <c r="EH188" s="421" t="str">
        <f t="shared" si="68"/>
        <v/>
      </c>
      <c r="EI188" s="421" t="str">
        <f t="shared" si="69"/>
        <v/>
      </c>
    </row>
    <row r="189" spans="3:139" x14ac:dyDescent="0.15">
      <c r="DA189" s="421">
        <v>103</v>
      </c>
      <c r="DB189" s="37" t="s">
        <v>926</v>
      </c>
      <c r="DC189" s="38"/>
      <c r="DD189" s="38"/>
      <c r="DE189" s="434" t="str">
        <f t="shared" si="64"/>
        <v/>
      </c>
      <c r="DF189" s="12" t="s">
        <v>995</v>
      </c>
      <c r="DG189" s="237" t="str">
        <f t="shared" si="65"/>
        <v/>
      </c>
      <c r="DH189" s="237" t="str">
        <f t="shared" si="66"/>
        <v/>
      </c>
      <c r="DI189" s="107" t="str">
        <f t="shared" si="62"/>
        <v/>
      </c>
      <c r="DJ189" s="107" t="str">
        <f t="shared" si="71"/>
        <v/>
      </c>
      <c r="DK189" s="107" t="str">
        <f t="shared" si="72"/>
        <v/>
      </c>
      <c r="DL189" s="107" t="str">
        <f t="shared" si="73"/>
        <v/>
      </c>
      <c r="DM189" s="107" t="str">
        <f t="shared" si="74"/>
        <v/>
      </c>
      <c r="DN189" s="107" t="str">
        <f t="shared" si="75"/>
        <v/>
      </c>
      <c r="DO189" s="107" t="str">
        <f t="shared" si="76"/>
        <v/>
      </c>
      <c r="DP189" s="107" t="str">
        <f t="shared" si="77"/>
        <v/>
      </c>
      <c r="DQ189" s="107" t="str">
        <f t="shared" si="78"/>
        <v/>
      </c>
      <c r="DR189" s="107" t="str">
        <f t="shared" si="79"/>
        <v/>
      </c>
      <c r="DS189" s="107" t="str">
        <f t="shared" si="80"/>
        <v/>
      </c>
      <c r="DT189" s="107" t="str">
        <f t="shared" si="81"/>
        <v/>
      </c>
      <c r="DU189" s="107" t="str">
        <f t="shared" si="82"/>
        <v/>
      </c>
      <c r="DV189" s="107" t="str">
        <f t="shared" si="83"/>
        <v/>
      </c>
      <c r="DW189" s="107" t="str">
        <f t="shared" si="84"/>
        <v/>
      </c>
      <c r="DX189" s="107" t="str">
        <f t="shared" si="85"/>
        <v/>
      </c>
      <c r="DY189" s="107" t="str">
        <f t="shared" si="70"/>
        <v/>
      </c>
      <c r="DZ189" s="107" t="str">
        <f t="shared" si="70"/>
        <v/>
      </c>
      <c r="EA189" s="107" t="str">
        <f t="shared" si="70"/>
        <v/>
      </c>
      <c r="EB189" s="107" t="str">
        <f t="shared" si="70"/>
        <v/>
      </c>
      <c r="EC189" s="107" t="str">
        <f t="shared" si="70"/>
        <v/>
      </c>
      <c r="ED189" s="107" t="str">
        <f t="shared" si="67"/>
        <v/>
      </c>
      <c r="EE189" s="107" t="str">
        <f t="shared" si="67"/>
        <v/>
      </c>
      <c r="EF189" s="107" t="str">
        <f t="shared" si="67"/>
        <v/>
      </c>
      <c r="EG189" s="107"/>
      <c r="EH189" s="421" t="str">
        <f t="shared" si="68"/>
        <v/>
      </c>
      <c r="EI189" s="421" t="str">
        <f t="shared" si="69"/>
        <v/>
      </c>
    </row>
    <row r="190" spans="3:139" x14ac:dyDescent="0.15">
      <c r="DA190" s="421">
        <v>104</v>
      </c>
      <c r="DB190" s="37" t="s">
        <v>927</v>
      </c>
      <c r="DC190" s="38"/>
      <c r="DD190" s="38"/>
      <c r="DE190" s="434" t="str">
        <f t="shared" si="64"/>
        <v/>
      </c>
      <c r="DF190" s="38" t="s">
        <v>996</v>
      </c>
      <c r="DG190" s="237" t="str">
        <f t="shared" si="65"/>
        <v/>
      </c>
      <c r="DH190" s="237" t="str">
        <f t="shared" si="66"/>
        <v/>
      </c>
      <c r="DI190" s="107" t="str">
        <f t="shared" si="62"/>
        <v/>
      </c>
      <c r="DJ190" s="107" t="str">
        <f t="shared" si="71"/>
        <v/>
      </c>
      <c r="DK190" s="107" t="str">
        <f t="shared" si="72"/>
        <v/>
      </c>
      <c r="DL190" s="107" t="str">
        <f t="shared" si="73"/>
        <v/>
      </c>
      <c r="DM190" s="107" t="str">
        <f t="shared" si="74"/>
        <v/>
      </c>
      <c r="DN190" s="107" t="str">
        <f t="shared" si="75"/>
        <v/>
      </c>
      <c r="DO190" s="107" t="str">
        <f t="shared" si="76"/>
        <v/>
      </c>
      <c r="DP190" s="107" t="str">
        <f t="shared" si="77"/>
        <v/>
      </c>
      <c r="DQ190" s="107" t="str">
        <f t="shared" si="78"/>
        <v/>
      </c>
      <c r="DR190" s="107" t="str">
        <f t="shared" si="79"/>
        <v/>
      </c>
      <c r="DS190" s="107" t="str">
        <f t="shared" si="80"/>
        <v/>
      </c>
      <c r="DT190" s="107" t="str">
        <f t="shared" si="81"/>
        <v/>
      </c>
      <c r="DU190" s="107" t="str">
        <f t="shared" si="82"/>
        <v/>
      </c>
      <c r="DV190" s="107" t="str">
        <f t="shared" si="83"/>
        <v/>
      </c>
      <c r="DW190" s="107" t="str">
        <f t="shared" si="84"/>
        <v/>
      </c>
      <c r="DX190" s="107" t="str">
        <f t="shared" si="85"/>
        <v/>
      </c>
      <c r="DY190" s="107" t="str">
        <f t="shared" si="70"/>
        <v/>
      </c>
      <c r="DZ190" s="107" t="str">
        <f t="shared" si="70"/>
        <v/>
      </c>
      <c r="EA190" s="107" t="str">
        <f t="shared" si="70"/>
        <v/>
      </c>
      <c r="EB190" s="107" t="str">
        <f t="shared" si="70"/>
        <v/>
      </c>
      <c r="EC190" s="107" t="str">
        <f t="shared" si="70"/>
        <v/>
      </c>
      <c r="ED190" s="107" t="str">
        <f t="shared" si="67"/>
        <v/>
      </c>
      <c r="EE190" s="107" t="str">
        <f t="shared" si="67"/>
        <v/>
      </c>
      <c r="EF190" s="107" t="str">
        <f t="shared" si="67"/>
        <v/>
      </c>
      <c r="EG190" s="107"/>
      <c r="EH190" s="421" t="str">
        <f t="shared" si="68"/>
        <v/>
      </c>
      <c r="EI190" s="421" t="str">
        <f t="shared" si="69"/>
        <v/>
      </c>
    </row>
    <row r="191" spans="3:139" x14ac:dyDescent="0.15">
      <c r="DA191" s="421">
        <v>105</v>
      </c>
      <c r="DB191" s="37" t="s">
        <v>930</v>
      </c>
      <c r="DC191" s="38"/>
      <c r="DD191" s="38"/>
      <c r="DE191" s="434" t="str">
        <f t="shared" si="64"/>
        <v/>
      </c>
      <c r="DF191" s="38" t="s">
        <v>997</v>
      </c>
      <c r="DG191" s="237" t="str">
        <f t="shared" si="65"/>
        <v/>
      </c>
      <c r="DH191" s="237" t="str">
        <f t="shared" si="66"/>
        <v/>
      </c>
      <c r="DI191" s="107" t="str">
        <f t="shared" si="62"/>
        <v/>
      </c>
      <c r="DJ191" s="107" t="str">
        <f t="shared" si="71"/>
        <v/>
      </c>
      <c r="DK191" s="107" t="str">
        <f t="shared" si="72"/>
        <v/>
      </c>
      <c r="DL191" s="107" t="str">
        <f t="shared" si="73"/>
        <v/>
      </c>
      <c r="DM191" s="107" t="str">
        <f t="shared" si="74"/>
        <v/>
      </c>
      <c r="DN191" s="107" t="str">
        <f t="shared" si="75"/>
        <v/>
      </c>
      <c r="DO191" s="107" t="str">
        <f t="shared" si="76"/>
        <v/>
      </c>
      <c r="DP191" s="107" t="str">
        <f t="shared" si="77"/>
        <v/>
      </c>
      <c r="DQ191" s="107" t="str">
        <f t="shared" si="78"/>
        <v/>
      </c>
      <c r="DR191" s="107" t="str">
        <f t="shared" si="79"/>
        <v/>
      </c>
      <c r="DS191" s="107" t="str">
        <f t="shared" si="80"/>
        <v/>
      </c>
      <c r="DT191" s="107" t="str">
        <f t="shared" si="81"/>
        <v/>
      </c>
      <c r="DU191" s="107" t="str">
        <f t="shared" si="82"/>
        <v/>
      </c>
      <c r="DV191" s="107" t="str">
        <f t="shared" si="83"/>
        <v/>
      </c>
      <c r="DW191" s="107" t="str">
        <f t="shared" si="84"/>
        <v/>
      </c>
      <c r="DX191" s="107" t="str">
        <f t="shared" si="85"/>
        <v/>
      </c>
      <c r="DY191" s="107" t="str">
        <f t="shared" si="70"/>
        <v/>
      </c>
      <c r="DZ191" s="107" t="str">
        <f t="shared" si="70"/>
        <v/>
      </c>
      <c r="EA191" s="107" t="str">
        <f t="shared" si="70"/>
        <v/>
      </c>
      <c r="EB191" s="107" t="str">
        <f t="shared" si="70"/>
        <v/>
      </c>
      <c r="EC191" s="107" t="str">
        <f t="shared" si="70"/>
        <v/>
      </c>
      <c r="ED191" s="107" t="str">
        <f t="shared" si="67"/>
        <v/>
      </c>
      <c r="EE191" s="107" t="str">
        <f t="shared" si="67"/>
        <v/>
      </c>
      <c r="EF191" s="107" t="str">
        <f t="shared" si="67"/>
        <v/>
      </c>
      <c r="EG191" s="107"/>
      <c r="EH191" s="421" t="str">
        <f t="shared" si="68"/>
        <v/>
      </c>
      <c r="EI191" s="421" t="str">
        <f t="shared" si="69"/>
        <v/>
      </c>
    </row>
    <row r="192" spans="3:139" x14ac:dyDescent="0.15">
      <c r="DA192" s="421">
        <v>106</v>
      </c>
      <c r="DB192" s="37" t="s">
        <v>933</v>
      </c>
      <c r="DC192" s="38"/>
      <c r="DD192" s="38"/>
      <c r="DE192" s="434" t="str">
        <f t="shared" si="64"/>
        <v/>
      </c>
      <c r="DF192" s="38" t="s">
        <v>998</v>
      </c>
      <c r="DG192" s="237" t="str">
        <f t="shared" si="65"/>
        <v/>
      </c>
      <c r="DH192" s="237" t="str">
        <f t="shared" si="66"/>
        <v/>
      </c>
      <c r="DI192" s="107" t="str">
        <f t="shared" si="62"/>
        <v/>
      </c>
      <c r="DJ192" s="107" t="str">
        <f t="shared" si="71"/>
        <v/>
      </c>
      <c r="DK192" s="107" t="str">
        <f t="shared" si="72"/>
        <v/>
      </c>
      <c r="DL192" s="107" t="str">
        <f t="shared" si="73"/>
        <v/>
      </c>
      <c r="DM192" s="107" t="str">
        <f t="shared" si="74"/>
        <v/>
      </c>
      <c r="DN192" s="107" t="str">
        <f t="shared" si="75"/>
        <v/>
      </c>
      <c r="DO192" s="107" t="str">
        <f t="shared" si="76"/>
        <v/>
      </c>
      <c r="DP192" s="107" t="str">
        <f t="shared" si="77"/>
        <v/>
      </c>
      <c r="DQ192" s="107" t="str">
        <f t="shared" si="78"/>
        <v/>
      </c>
      <c r="DR192" s="107" t="str">
        <f t="shared" si="79"/>
        <v/>
      </c>
      <c r="DS192" s="107" t="str">
        <f t="shared" si="80"/>
        <v/>
      </c>
      <c r="DT192" s="107" t="str">
        <f t="shared" si="81"/>
        <v/>
      </c>
      <c r="DU192" s="107" t="str">
        <f t="shared" si="82"/>
        <v/>
      </c>
      <c r="DV192" s="107" t="str">
        <f t="shared" si="83"/>
        <v/>
      </c>
      <c r="DW192" s="107" t="str">
        <f t="shared" si="84"/>
        <v/>
      </c>
      <c r="DX192" s="107" t="str">
        <f t="shared" si="85"/>
        <v/>
      </c>
      <c r="DY192" s="107" t="str">
        <f t="shared" si="70"/>
        <v/>
      </c>
      <c r="DZ192" s="107" t="str">
        <f t="shared" si="70"/>
        <v/>
      </c>
      <c r="EA192" s="107" t="str">
        <f t="shared" si="70"/>
        <v/>
      </c>
      <c r="EB192" s="107" t="str">
        <f t="shared" si="70"/>
        <v/>
      </c>
      <c r="EC192" s="107" t="str">
        <f t="shared" si="70"/>
        <v/>
      </c>
      <c r="ED192" s="107" t="str">
        <f t="shared" si="67"/>
        <v/>
      </c>
      <c r="EE192" s="107" t="str">
        <f t="shared" si="67"/>
        <v/>
      </c>
      <c r="EF192" s="107" t="str">
        <f t="shared" si="67"/>
        <v/>
      </c>
      <c r="EG192" s="107"/>
      <c r="EH192" s="421" t="str">
        <f t="shared" si="68"/>
        <v/>
      </c>
      <c r="EI192" s="421" t="str">
        <f t="shared" si="69"/>
        <v/>
      </c>
    </row>
    <row r="193" spans="106:138" x14ac:dyDescent="0.15">
      <c r="DB193" s="237"/>
      <c r="DC193" s="237"/>
      <c r="DD193" s="237"/>
      <c r="DE193" s="430"/>
      <c r="DF193" s="237"/>
      <c r="DG193" s="237" t="s">
        <v>894</v>
      </c>
      <c r="DH193" s="237"/>
      <c r="DI193" s="107">
        <v>1</v>
      </c>
      <c r="DJ193" s="107">
        <v>2</v>
      </c>
      <c r="DK193" s="107">
        <v>3</v>
      </c>
      <c r="DL193" s="107">
        <v>4</v>
      </c>
      <c r="DM193" s="107">
        <v>5</v>
      </c>
      <c r="DN193" s="107">
        <v>6</v>
      </c>
      <c r="DO193" s="107">
        <v>7</v>
      </c>
      <c r="DP193" s="107">
        <v>8</v>
      </c>
      <c r="DQ193" s="107">
        <v>9</v>
      </c>
      <c r="DR193" s="107">
        <v>10</v>
      </c>
      <c r="DS193" s="107">
        <v>11</v>
      </c>
      <c r="DT193" s="107">
        <v>12</v>
      </c>
      <c r="DU193" s="107">
        <v>13</v>
      </c>
      <c r="DV193" s="107">
        <v>14</v>
      </c>
      <c r="DW193" s="107">
        <v>15</v>
      </c>
      <c r="DX193" s="107">
        <v>16</v>
      </c>
      <c r="DY193" s="107">
        <v>17</v>
      </c>
      <c r="DZ193" s="107">
        <v>18</v>
      </c>
      <c r="EA193" s="107">
        <v>19</v>
      </c>
      <c r="EB193" s="107">
        <v>20</v>
      </c>
      <c r="EC193" s="107">
        <v>21</v>
      </c>
      <c r="ED193" s="107">
        <v>22</v>
      </c>
      <c r="EE193" s="107">
        <v>23</v>
      </c>
      <c r="EF193" s="107">
        <v>24</v>
      </c>
      <c r="EG193" s="107"/>
      <c r="EH193" s="421" t="s">
        <v>999</v>
      </c>
    </row>
  </sheetData>
  <sheetProtection password="CC67" sheet="1" objects="1" selectLockedCells="1"/>
  <mergeCells count="208">
    <mergeCell ref="B88:B91"/>
    <mergeCell ref="C88:I88"/>
    <mergeCell ref="AJ88:AO88"/>
    <mergeCell ref="C89:I89"/>
    <mergeCell ref="AJ89:AO89"/>
    <mergeCell ref="C90:I90"/>
    <mergeCell ref="AJ90:AO90"/>
    <mergeCell ref="C91:I91"/>
    <mergeCell ref="S1:X1"/>
    <mergeCell ref="Y1:AA1"/>
    <mergeCell ref="AC1:AJ2"/>
    <mergeCell ref="AK1:AL2"/>
    <mergeCell ref="AJ91:AO91"/>
    <mergeCell ref="J62:J66"/>
    <mergeCell ref="AI62:AI66"/>
    <mergeCell ref="C85:E86"/>
    <mergeCell ref="F85:I85"/>
    <mergeCell ref="J85:J87"/>
    <mergeCell ref="AI85:AI87"/>
    <mergeCell ref="AJ85:AO85"/>
    <mergeCell ref="F86:I86"/>
    <mergeCell ref="AJ86:AO86"/>
    <mergeCell ref="C87:I87"/>
    <mergeCell ref="AP92:AP93"/>
    <mergeCell ref="AJ87:AO87"/>
    <mergeCell ref="J92:J93"/>
    <mergeCell ref="AI92:AI93"/>
    <mergeCell ref="AJ92:AO93"/>
    <mergeCell ref="C81:I81"/>
    <mergeCell ref="J81:J83"/>
    <mergeCell ref="AI81:AI83"/>
    <mergeCell ref="AJ81:AO81"/>
    <mergeCell ref="C82:I82"/>
    <mergeCell ref="AJ82:AO82"/>
    <mergeCell ref="C83:I83"/>
    <mergeCell ref="AJ83:AO83"/>
    <mergeCell ref="C84:I84"/>
    <mergeCell ref="AJ84:AO84"/>
    <mergeCell ref="C76:I76"/>
    <mergeCell ref="C77:I77"/>
    <mergeCell ref="C70:I70"/>
    <mergeCell ref="C75:I75"/>
    <mergeCell ref="C74:I74"/>
    <mergeCell ref="AP78:AP79"/>
    <mergeCell ref="C79:I79"/>
    <mergeCell ref="AJ79:AO79"/>
    <mergeCell ref="C80:I80"/>
    <mergeCell ref="AJ80:AO80"/>
    <mergeCell ref="C78:I78"/>
    <mergeCell ref="J78:J80"/>
    <mergeCell ref="AI78:AI80"/>
    <mergeCell ref="AJ78:AO78"/>
    <mergeCell ref="B36:B37"/>
    <mergeCell ref="J36:J37"/>
    <mergeCell ref="AI36:AI37"/>
    <mergeCell ref="AJ37:AP37"/>
    <mergeCell ref="C36:I36"/>
    <mergeCell ref="AJ36:AO36"/>
    <mergeCell ref="B38:B87"/>
    <mergeCell ref="AJ39:AO39"/>
    <mergeCell ref="AJ41:AO41"/>
    <mergeCell ref="AJ43:AO43"/>
    <mergeCell ref="J46:J53"/>
    <mergeCell ref="AI46:AI53"/>
    <mergeCell ref="AJ47:AO47"/>
    <mergeCell ref="AJ48:AP48"/>
    <mergeCell ref="AJ49:AO49"/>
    <mergeCell ref="AJ50:AP50"/>
    <mergeCell ref="J54:J61"/>
    <mergeCell ref="AI54:AI61"/>
    <mergeCell ref="AJ56:AP56"/>
    <mergeCell ref="AJ57:AO57"/>
    <mergeCell ref="AJ58:AP58"/>
    <mergeCell ref="AJ60:AP60"/>
    <mergeCell ref="AJ61:AO61"/>
    <mergeCell ref="AJ59:AO59"/>
    <mergeCell ref="AJ22:AP22"/>
    <mergeCell ref="AJ23:AO31"/>
    <mergeCell ref="J25:J26"/>
    <mergeCell ref="AI25:AI26"/>
    <mergeCell ref="J27:J28"/>
    <mergeCell ref="AI27:AI28"/>
    <mergeCell ref="C25:I25"/>
    <mergeCell ref="AJ19:AO20"/>
    <mergeCell ref="C29:I29"/>
    <mergeCell ref="J29:J31"/>
    <mergeCell ref="AI29:AI31"/>
    <mergeCell ref="C30:I30"/>
    <mergeCell ref="C31:I31"/>
    <mergeCell ref="J23:J24"/>
    <mergeCell ref="AI23:AI24"/>
    <mergeCell ref="C27:I27"/>
    <mergeCell ref="C26:I26"/>
    <mergeCell ref="AP14:AP16"/>
    <mergeCell ref="AJ16:AO16"/>
    <mergeCell ref="AI17:AI18"/>
    <mergeCell ref="AJ17:AP17"/>
    <mergeCell ref="AJ18:AP18"/>
    <mergeCell ref="AJ14:AO14"/>
    <mergeCell ref="AJ15:AO15"/>
    <mergeCell ref="C43:I43"/>
    <mergeCell ref="C61:I61"/>
    <mergeCell ref="C50:I50"/>
    <mergeCell ref="C46:I46"/>
    <mergeCell ref="C58:I58"/>
    <mergeCell ref="C54:I54"/>
    <mergeCell ref="C56:I56"/>
    <mergeCell ref="C60:I60"/>
    <mergeCell ref="C59:I59"/>
    <mergeCell ref="C21:E22"/>
    <mergeCell ref="F21:I21"/>
    <mergeCell ref="C39:I39"/>
    <mergeCell ref="C48:I48"/>
    <mergeCell ref="C45:I45"/>
    <mergeCell ref="AI21:AI22"/>
    <mergeCell ref="AJ21:AP21"/>
    <mergeCell ref="F22:I22"/>
    <mergeCell ref="C28:I28"/>
    <mergeCell ref="C40:I40"/>
    <mergeCell ref="J17:J18"/>
    <mergeCell ref="C16:I16"/>
    <mergeCell ref="C18:I18"/>
    <mergeCell ref="C19:I19"/>
    <mergeCell ref="J21:J22"/>
    <mergeCell ref="C24:I24"/>
    <mergeCell ref="C67:I67"/>
    <mergeCell ref="C44:I44"/>
    <mergeCell ref="C57:I57"/>
    <mergeCell ref="C66:I66"/>
    <mergeCell ref="C55:I55"/>
    <mergeCell ref="C64:I64"/>
    <mergeCell ref="C47:I47"/>
    <mergeCell ref="C17:I17"/>
    <mergeCell ref="C62:I62"/>
    <mergeCell ref="C63:I63"/>
    <mergeCell ref="C65:I65"/>
    <mergeCell ref="C20:I20"/>
    <mergeCell ref="C23:I23"/>
    <mergeCell ref="B2:D2"/>
    <mergeCell ref="K2:M2"/>
    <mergeCell ref="T2:V2"/>
    <mergeCell ref="E2:J2"/>
    <mergeCell ref="B6:E6"/>
    <mergeCell ref="F6:Q6"/>
    <mergeCell ref="J9:J11"/>
    <mergeCell ref="C14:I14"/>
    <mergeCell ref="B8:I8"/>
    <mergeCell ref="C15:I15"/>
    <mergeCell ref="B9:F11"/>
    <mergeCell ref="G9:G11"/>
    <mergeCell ref="B12:I12"/>
    <mergeCell ref="B13:I13"/>
    <mergeCell ref="B14:B31"/>
    <mergeCell ref="H9:I11"/>
    <mergeCell ref="C42:I42"/>
    <mergeCell ref="C37:I37"/>
    <mergeCell ref="C41:I41"/>
    <mergeCell ref="C73:I73"/>
    <mergeCell ref="C72:I72"/>
    <mergeCell ref="C71:I71"/>
    <mergeCell ref="C53:I53"/>
    <mergeCell ref="C49:I49"/>
    <mergeCell ref="C52:I52"/>
    <mergeCell ref="C51:I51"/>
    <mergeCell ref="C38:I38"/>
    <mergeCell ref="C68:I68"/>
    <mergeCell ref="C69:I69"/>
    <mergeCell ref="AJ40:AO40"/>
    <mergeCell ref="AJ42:AO42"/>
    <mergeCell ref="AJ44:AO44"/>
    <mergeCell ref="AJ71:AO71"/>
    <mergeCell ref="N2:S2"/>
    <mergeCell ref="AJ72:AO72"/>
    <mergeCell ref="AJ38:AO38"/>
    <mergeCell ref="W2:AB2"/>
    <mergeCell ref="AJ68:AO68"/>
    <mergeCell ref="AJ69:AO69"/>
    <mergeCell ref="R6:Y6"/>
    <mergeCell ref="AJ54:AO54"/>
    <mergeCell ref="AJ53:AO53"/>
    <mergeCell ref="AJ55:AO55"/>
    <mergeCell ref="AI9:AI11"/>
    <mergeCell ref="AK6:AN6"/>
    <mergeCell ref="AJ12:AP12"/>
    <mergeCell ref="AO6:AP6"/>
    <mergeCell ref="Z6:AI6"/>
    <mergeCell ref="AJ10:AO10"/>
    <mergeCell ref="AJ9:AO9"/>
    <mergeCell ref="AJ8:AO8"/>
    <mergeCell ref="AP9:AP11"/>
    <mergeCell ref="AJ11:AO11"/>
    <mergeCell ref="AJ75:AO75"/>
    <mergeCell ref="AJ76:AO76"/>
    <mergeCell ref="AJ77:AO77"/>
    <mergeCell ref="AJ74:AP74"/>
    <mergeCell ref="AJ46:AO46"/>
    <mergeCell ref="AJ45:AO45"/>
    <mergeCell ref="AJ73:AO73"/>
    <mergeCell ref="AJ67:AO67"/>
    <mergeCell ref="AJ51:AO51"/>
    <mergeCell ref="AJ52:AP52"/>
    <mergeCell ref="AP62:AP63"/>
    <mergeCell ref="AP64:AP65"/>
    <mergeCell ref="AJ66:AP66"/>
    <mergeCell ref="AJ62:AO62"/>
    <mergeCell ref="AJ65:AO65"/>
    <mergeCell ref="AJ63:AO63"/>
    <mergeCell ref="AJ64:AO64"/>
  </mergeCells>
  <phoneticPr fontId="2"/>
  <conditionalFormatting sqref="C53:I53 K53:AH53">
    <cfRule type="expression" dxfId="21" priority="21" stopIfTrue="1">
      <formula>AND($AC$1=$BB$1,$AK$1=$BD$1,$C$53=$BG$53)</formula>
    </cfRule>
  </conditionalFormatting>
  <conditionalFormatting sqref="C61:I61 K61:AH61">
    <cfRule type="expression" dxfId="20" priority="22" stopIfTrue="1">
      <formula>AND($AC$1=$BB$1,$AK$1=$BD$1,$C$61=$BG$61)</formula>
    </cfRule>
  </conditionalFormatting>
  <conditionalFormatting sqref="C66:I66">
    <cfRule type="expression" dxfId="19" priority="3" stopIfTrue="1">
      <formula>AND($AC$1=$BB$1,$AK$1=$BD$1)</formula>
    </cfRule>
  </conditionalFormatting>
  <conditionalFormatting sqref="F6">
    <cfRule type="cellIs" dxfId="18" priority="7" stopIfTrue="1" operator="equal">
      <formula>$BB$6</formula>
    </cfRule>
    <cfRule type="cellIs" dxfId="17" priority="8" stopIfTrue="1" operator="equal">
      <formula>$BC$6</formula>
    </cfRule>
    <cfRule type="cellIs" dxfId="16" priority="9" stopIfTrue="1" operator="equal">
      <formula>"型式構成エラーがあります"</formula>
    </cfRule>
  </conditionalFormatting>
  <conditionalFormatting sqref="K8:AH8">
    <cfRule type="cellIs" dxfId="15" priority="14" stopIfTrue="1" operator="equal">
      <formula>"※ 型式エラー有り"</formula>
    </cfRule>
    <cfRule type="cellIs" dxfId="14" priority="15" stopIfTrue="1" operator="between">
      <formula>$BC$8</formula>
      <formula>$BE$8</formula>
    </cfRule>
    <cfRule type="cellIs" dxfId="13" priority="16" stopIfTrue="1" operator="equal">
      <formula>"バルブ選定で要電圧指定"</formula>
    </cfRule>
  </conditionalFormatting>
  <conditionalFormatting sqref="K66:AH66 C74:I74 K74:AH74 AJ74">
    <cfRule type="expression" dxfId="12" priority="17" stopIfTrue="1">
      <formula>AND($AC$1=$BB$1,$AK$1=$BD$1)</formula>
    </cfRule>
  </conditionalFormatting>
  <conditionalFormatting sqref="K79:AH79">
    <cfRule type="cellIs" dxfId="11" priority="6" stopIfTrue="1" operator="equal">
      <formula>"X"</formula>
    </cfRule>
  </conditionalFormatting>
  <conditionalFormatting sqref="K83:AH83">
    <cfRule type="cellIs" dxfId="10" priority="10" stopIfTrue="1" operator="equal">
      <formula>$BB$94</formula>
    </cfRule>
  </conditionalFormatting>
  <conditionalFormatting sqref="R6:Y6">
    <cfRule type="cellIs" dxfId="9" priority="4" stopIfTrue="1" operator="notEqual">
      <formula>""</formula>
    </cfRule>
  </conditionalFormatting>
  <conditionalFormatting sqref="Y1:AA1">
    <cfRule type="expression" dxfId="8" priority="12" stopIfTrue="1">
      <formula>$S$1&lt;&gt;""</formula>
    </cfRule>
  </conditionalFormatting>
  <conditionalFormatting sqref="AB1">
    <cfRule type="expression" dxfId="7" priority="13" stopIfTrue="1">
      <formula>$S$1&lt;&gt;""</formula>
    </cfRule>
  </conditionalFormatting>
  <conditionalFormatting sqref="AC1:AJ2">
    <cfRule type="expression" dxfId="6" priority="19" stopIfTrue="1">
      <formula>$AK$1=$BD$1</formula>
    </cfRule>
    <cfRule type="expression" dxfId="5" priority="20" stopIfTrue="1">
      <formula>AND(AJ66=BC66,$AK$1=BC1)</formula>
    </cfRule>
  </conditionalFormatting>
  <conditionalFormatting sqref="AK1:AL2">
    <cfRule type="expression" dxfId="4" priority="11" stopIfTrue="1">
      <formula>$AC$1=$BB$1</formula>
    </cfRule>
  </conditionalFormatting>
  <conditionalFormatting sqref="AP44">
    <cfRule type="cellIs" dxfId="3" priority="5" stopIfTrue="1" operator="greaterThan">
      <formula>24</formula>
    </cfRule>
  </conditionalFormatting>
  <dataValidations count="32">
    <dataValidation type="list" allowBlank="1" showInputMessage="1" showErrorMessage="1" sqref="K75:AH75 K64:AH64 K62:AH62" xr:uid="{00000000-0002-0000-0300-000000000000}">
      <formula1>$BP$9:$BQ$9</formula1>
    </dataValidation>
    <dataValidation type="list" allowBlank="1" showInputMessage="1" showErrorMessage="1" sqref="K23:AH23"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$BP$67:$BQ$67</formula1>
    </dataValidation>
    <dataValidation type="list" allowBlank="1" showInputMessage="1" showErrorMessage="1" sqref="K68:AH68" xr:uid="{00000000-0002-0000-0300-000006000000}">
      <formula1>$BP$68:$BS$68</formula1>
    </dataValidation>
    <dataValidation type="list" allowBlank="1" showInputMessage="1" showErrorMessage="1" sqref="K71:AH71" xr:uid="{00000000-0002-0000-0300-000007000000}">
      <formula1>$BP$71:$BS$71</formula1>
    </dataValidation>
    <dataValidation type="list" allowBlank="1" showInputMessage="1" showErrorMessage="1" sqref="K41:AH41" xr:uid="{00000000-0002-0000-0300-000008000000}">
      <formula1>$BP$41:$BU$41</formula1>
    </dataValidation>
    <dataValidation type="list" allowBlank="1" showInputMessage="1" showErrorMessage="1" sqref="K38:AH38" xr:uid="{00000000-0002-0000-0300-000009000000}">
      <formula1>$BP$38:$BU$38</formula1>
    </dataValidation>
    <dataValidation type="list" allowBlank="1" showInputMessage="1" showErrorMessage="1" sqref="K39:AH39" xr:uid="{00000000-0002-0000-0300-00000A000000}">
      <formula1>$BP$39:$BQ$39</formula1>
    </dataValidation>
    <dataValidation type="list" allowBlank="1" showInputMessage="1" showErrorMessage="1" sqref="K42:AH42" xr:uid="{00000000-0002-0000-0300-00000B000000}">
      <formula1>$BP$42:$BQ$42</formula1>
    </dataValidation>
    <dataValidation type="list" allowBlank="1" showInputMessage="1" showErrorMessage="1" sqref="K19:AH19" xr:uid="{00000000-0002-0000-0300-00000C000000}">
      <formula1>$BQ$19:$BT$19</formula1>
    </dataValidation>
    <dataValidation type="list" allowBlank="1" showInputMessage="1" showErrorMessage="1" sqref="J84 AI84" xr:uid="{00000000-0002-0000-0300-00000D000000}">
      <formula1>$BB$84:$BD$84</formula1>
    </dataValidation>
    <dataValidation type="list" allowBlank="1" showInputMessage="1" showErrorMessage="1" sqref="K85:AH86" xr:uid="{00000000-0002-0000-0300-00000E000000}">
      <formula1>$BP$50:$CA$50</formula1>
    </dataValidation>
    <dataValidation type="list" allowBlank="1" showInputMessage="1" showErrorMessage="1" sqref="K36:AH36" xr:uid="{00000000-0002-0000-0300-00000F000000}">
      <formula1>$BQ$36:$BR$36</formula1>
    </dataValidation>
    <dataValidation type="list" allowBlank="1" showInputMessage="1" showErrorMessage="1" sqref="K81:AH81" xr:uid="{00000000-0002-0000-0300-000010000000}">
      <formula1>$BP$26:$CK$26</formula1>
    </dataValidation>
    <dataValidation type="list" allowBlank="1" showInputMessage="1" showErrorMessage="1" sqref="K78:AG78" xr:uid="{00000000-0002-0000-0300-000011000000}">
      <formula1>$BP$17:$BR$17</formula1>
    </dataValidation>
    <dataValidation type="list" allowBlank="1" showInputMessage="1" showErrorMessage="1" sqref="J89 AI89" xr:uid="{00000000-0002-0000-0300-000012000000}">
      <formula1>$BP$53:$BU$53</formula1>
    </dataValidation>
    <dataValidation type="list" allowBlank="1" showInputMessage="1" showErrorMessage="1" sqref="K47:AH47 K55:AH55" xr:uid="{00000000-0002-0000-0300-000013000000}">
      <formula1>$BP$30:$BY$30</formula1>
    </dataValidation>
    <dataValidation type="list" allowBlank="1" showInputMessage="1" showErrorMessage="1" sqref="K49:AH49 K57:AH57 K59:AH59 K51:AH51" xr:uid="{00000000-0002-0000-0300-000014000000}">
      <formula1>$BP$31:$BV$31</formula1>
    </dataValidation>
    <dataValidation type="list" allowBlank="1" showInputMessage="1" showErrorMessage="1" sqref="K76:AG77" xr:uid="{00000000-0002-0000-0300-000015000000}">
      <formula1>$BP$21:$BQ$21</formula1>
    </dataValidation>
    <dataValidation type="list" allowBlank="1" showInputMessage="1" showErrorMessage="1" sqref="K29:AH29" xr:uid="{00000000-0002-0000-0300-000016000000}">
      <formula1>$BQ$23:$BR$23</formula1>
    </dataValidation>
    <dataValidation type="list" allowBlank="1" showInputMessage="1" showErrorMessage="1" sqref="K27:AH27" xr:uid="{00000000-0002-0000-0300-000017000000}">
      <formula1>$BQ$16:$BS$16</formula1>
    </dataValidation>
    <dataValidation type="list" allowBlank="1" showInputMessage="1" showErrorMessage="1" sqref="K25:AH25" xr:uid="{00000000-0002-0000-0300-000018000000}">
      <formula1>$BQ$15:$BR$15</formula1>
    </dataValidation>
    <dataValidation type="list" allowBlank="1" showInputMessage="1" showErrorMessage="1" sqref="K44:AH44" xr:uid="{00000000-0002-0000-0300-000019000000}">
      <formula1>$BP$28:$BR$28</formula1>
    </dataValidation>
    <dataValidation type="list" allowBlank="1" showInputMessage="1" showErrorMessage="1" sqref="AI88 J88" xr:uid="{00000000-0002-0000-0300-00001A000000}">
      <formula1>$BP$53:$BS$53</formula1>
    </dataValidation>
    <dataValidation type="list" allowBlank="1" showInputMessage="1" showErrorMessage="1" sqref="AI90:AI91 J90:J91" xr:uid="{00000000-0002-0000-0300-00001B000000}">
      <formula1>$BP$55:$BS$55</formula1>
    </dataValidation>
    <dataValidation type="list" allowBlank="1" showInputMessage="1" showErrorMessage="1" sqref="K21:AH22" xr:uid="{00000000-0002-0000-0300-00001C000000}">
      <formula1>$BP$49:$CR$49</formula1>
    </dataValidation>
    <dataValidation type="list" allowBlank="1" showInputMessage="1" showErrorMessage="1" sqref="K17:AH17" xr:uid="{00000000-0002-0000-0300-00001D000000}">
      <formula1>$BQ$25:$CE$25</formula1>
    </dataValidation>
    <dataValidation type="list" allowBlank="1" showInputMessage="1" showErrorMessage="1" sqref="Y1:AA1" xr:uid="{00000000-0002-0000-0300-00001E000000}">
      <formula1>$BF$1:$BG$1</formula1>
    </dataValidation>
    <dataValidation type="list" allowBlank="1" showInputMessage="1" showErrorMessage="1" sqref="AK1:AL2" xr:uid="{00000000-0002-0000-0300-00001F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B293"/>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customWidth="1"/>
    <col min="7" max="7" width="19.5" style="12" customWidth="1"/>
    <col min="8" max="8" width="10.625" style="12" customWidth="1"/>
    <col min="9" max="9" width="5.5" style="12" customWidth="1"/>
    <col min="10" max="10" width="5.75" style="12" customWidth="1"/>
    <col min="11" max="11" width="29.25" style="12" customWidth="1"/>
    <col min="12" max="12" width="20.875" style="12" customWidth="1"/>
    <col min="13" max="13" width="8.25" style="12" customWidth="1"/>
    <col min="14" max="14" width="11" style="12" customWidth="1"/>
    <col min="15" max="15" width="13.875" style="12" customWidth="1"/>
    <col min="16" max="16" width="23" style="12" customWidth="1"/>
    <col min="17" max="17" width="2" style="12" customWidth="1"/>
    <col min="18" max="44" width="11.375" style="12" customWidth="1"/>
    <col min="45" max="45" width="10.5" style="12" customWidth="1"/>
    <col min="46" max="16384" width="9" style="12"/>
  </cols>
  <sheetData>
    <row r="1" spans="1:54" ht="17.25" customHeight="1" x14ac:dyDescent="0.15">
      <c r="A1" s="66" t="s">
        <v>245</v>
      </c>
      <c r="B1" s="93"/>
      <c r="C1" s="93"/>
      <c r="E1" s="434" t="s">
        <v>1004</v>
      </c>
      <c r="F1" s="106"/>
      <c r="G1" s="98"/>
      <c r="H1" s="98"/>
      <c r="I1" s="98"/>
      <c r="J1" s="98"/>
      <c r="K1" s="97" t="s">
        <v>246</v>
      </c>
      <c r="L1" s="97" t="s">
        <v>247</v>
      </c>
      <c r="M1" s="97" t="s">
        <v>828</v>
      </c>
      <c r="N1" s="97" t="s">
        <v>828</v>
      </c>
      <c r="O1" s="98"/>
      <c r="P1" s="98"/>
      <c r="Q1" s="98"/>
      <c r="R1" s="97" t="s">
        <v>829</v>
      </c>
      <c r="S1" s="97"/>
      <c r="T1" s="97">
        <v>1</v>
      </c>
      <c r="U1" s="97">
        <v>2</v>
      </c>
      <c r="V1" s="97">
        <v>3</v>
      </c>
      <c r="W1" s="97">
        <v>4</v>
      </c>
      <c r="X1" s="97">
        <v>5</v>
      </c>
      <c r="Y1" s="97">
        <v>6</v>
      </c>
      <c r="Z1" s="97">
        <v>7</v>
      </c>
      <c r="AA1" s="97">
        <v>8</v>
      </c>
      <c r="AB1" s="97">
        <v>9</v>
      </c>
      <c r="AC1" s="97">
        <v>10</v>
      </c>
      <c r="AD1" s="97">
        <v>11</v>
      </c>
      <c r="AE1" s="97">
        <v>12</v>
      </c>
      <c r="AF1" s="97">
        <v>13</v>
      </c>
      <c r="AG1" s="97">
        <v>14</v>
      </c>
      <c r="AH1" s="97">
        <v>15</v>
      </c>
      <c r="AI1" s="97">
        <v>16</v>
      </c>
      <c r="AJ1" s="97">
        <v>17</v>
      </c>
      <c r="AK1" s="97">
        <v>18</v>
      </c>
      <c r="AL1" s="97">
        <v>19</v>
      </c>
      <c r="AM1" s="97">
        <v>20</v>
      </c>
      <c r="AN1" s="97">
        <v>21</v>
      </c>
      <c r="AO1" s="97">
        <v>22</v>
      </c>
      <c r="AP1" s="97">
        <v>23</v>
      </c>
      <c r="AQ1" s="97">
        <v>24</v>
      </c>
      <c r="AR1" s="97" t="s">
        <v>830</v>
      </c>
      <c r="AS1" s="98"/>
      <c r="AT1" s="98"/>
      <c r="AU1" s="98"/>
      <c r="AV1" s="98"/>
      <c r="BA1" s="98"/>
      <c r="BB1" s="98"/>
    </row>
    <row r="2" spans="1:54" ht="20.25" customHeight="1" x14ac:dyDescent="0.15">
      <c r="A2" s="93"/>
      <c r="B2" s="93"/>
      <c r="C2" s="133" t="s">
        <v>248</v>
      </c>
      <c r="D2" s="134">
        <v>1</v>
      </c>
      <c r="E2" s="135" t="s">
        <v>451</v>
      </c>
      <c r="F2" s="106"/>
      <c r="G2" s="98"/>
      <c r="H2" s="98"/>
      <c r="I2" s="98"/>
      <c r="J2" s="98"/>
      <c r="K2" s="98" t="s">
        <v>831</v>
      </c>
      <c r="L2" s="98" t="str">
        <f>ベース!E3</f>
        <v>必須項目に入力漏れがあります</v>
      </c>
      <c r="M2" s="98">
        <v>1</v>
      </c>
      <c r="N2" s="98">
        <v>1</v>
      </c>
      <c r="O2" s="98"/>
      <c r="P2" s="98"/>
      <c r="Q2" s="98"/>
      <c r="R2" s="98"/>
      <c r="S2" s="98"/>
      <c r="T2" s="98" t="str">
        <f>IF(仕様書作成!K8="","",仕様書作成!K8)</f>
        <v/>
      </c>
      <c r="U2" s="98" t="str">
        <f>IF(仕様書作成!L8="","",仕様書作成!L8)</f>
        <v/>
      </c>
      <c r="V2" s="98" t="str">
        <f>IF(仕様書作成!M8="","",仕様書作成!M8)</f>
        <v/>
      </c>
      <c r="W2" s="98" t="str">
        <f>IF(仕様書作成!N8="","",仕様書作成!N8)</f>
        <v/>
      </c>
      <c r="X2" s="98" t="str">
        <f>IF(仕様書作成!O8="","",仕様書作成!O8)</f>
        <v/>
      </c>
      <c r="Y2" s="98" t="str">
        <f>IF(仕様書作成!P8="","",仕様書作成!P8)</f>
        <v/>
      </c>
      <c r="Z2" s="98" t="str">
        <f>IF(仕様書作成!Q8="","",仕様書作成!Q8)</f>
        <v/>
      </c>
      <c r="AA2" s="98" t="str">
        <f>IF(仕様書作成!R8="","",仕様書作成!R8)</f>
        <v/>
      </c>
      <c r="AB2" s="98" t="str">
        <f>IF(仕様書作成!S8="","",仕様書作成!S8)</f>
        <v/>
      </c>
      <c r="AC2" s="98" t="str">
        <f>IF(仕様書作成!T8="","",仕様書作成!T8)</f>
        <v/>
      </c>
      <c r="AD2" s="98" t="str">
        <f>IF(仕様書作成!U8="","",仕様書作成!U8)</f>
        <v/>
      </c>
      <c r="AE2" s="98" t="str">
        <f>IF(仕様書作成!V8="","",仕様書作成!V8)</f>
        <v/>
      </c>
      <c r="AF2" s="98" t="str">
        <f>IF(仕様書作成!W8="","",仕様書作成!W8)</f>
        <v/>
      </c>
      <c r="AG2" s="98" t="str">
        <f>IF(仕様書作成!X8="","",仕様書作成!X8)</f>
        <v/>
      </c>
      <c r="AH2" s="98" t="str">
        <f>IF(仕様書作成!Y8="","",仕様書作成!Y8)</f>
        <v/>
      </c>
      <c r="AI2" s="98" t="str">
        <f>IF(仕様書作成!Z8="","",仕様書作成!Z8)</f>
        <v/>
      </c>
      <c r="AJ2" s="98" t="str">
        <f>IF(仕様書作成!AA8="","",仕様書作成!AA8)</f>
        <v/>
      </c>
      <c r="AK2" s="98" t="str">
        <f>IF(仕様書作成!AB8="","",仕様書作成!AB8)</f>
        <v/>
      </c>
      <c r="AL2" s="98" t="str">
        <f>IF(仕様書作成!AC8="","",仕様書作成!AC8)</f>
        <v/>
      </c>
      <c r="AM2" s="98" t="str">
        <f>IF(仕様書作成!AD8="","",仕様書作成!AD8)</f>
        <v/>
      </c>
      <c r="AN2" s="98" t="str">
        <f>IF(仕様書作成!AE8="","",仕様書作成!AE8)</f>
        <v/>
      </c>
      <c r="AO2" s="98" t="str">
        <f>IF(仕様書作成!AF8="","",仕様書作成!AF8)</f>
        <v/>
      </c>
      <c r="AP2" s="98" t="str">
        <f>IF(仕様書作成!AG8="","",仕様書作成!AG8)</f>
        <v/>
      </c>
      <c r="AQ2" s="98" t="str">
        <f>IF(仕様書作成!AH8="","",仕様書作成!AH8)</f>
        <v/>
      </c>
      <c r="AR2" s="98"/>
      <c r="AS2" s="98"/>
      <c r="AT2" s="98"/>
      <c r="AU2" s="98"/>
      <c r="AV2" s="98"/>
      <c r="BA2" s="98"/>
      <c r="BB2" s="98"/>
    </row>
    <row r="3" spans="1:54" ht="13.5" customHeight="1" x14ac:dyDescent="0.15">
      <c r="A3" s="93"/>
      <c r="B3" s="397" t="str">
        <f>IF(OR(仕様書作成!R6&lt;&gt;"",仕様書作成!Z6&lt;&gt;""),発注情報!F3,"")</f>
        <v/>
      </c>
      <c r="C3" s="12" t="s">
        <v>672</v>
      </c>
      <c r="F3" s="98" t="s">
        <v>801</v>
      </c>
      <c r="G3" s="98" t="str">
        <f>IF(OR(COUNTIF(O3,"*SY51*"),COUNTIF(O3,"*SY31*")),$H$3,IF(OR(COUNTIF(O3,"*SY52*"),COUNTIF(O3,"*SY32*")),$H$4,IF(OR(COUNTIF(O3,"*SY53*"),COUNTIF(O3,"*SY33*")),$H$5,IF(OR(COUNTIF(O3,"*SY54*"),COUNTIF(O3,"*SY34*")),$H$6,IF(OR(COUNTIF(O3,"*SY55*"),COUNTIF(O3,"*SY35*")),$H$7,IF(COUNTIF(O3,"*78*"),$H$12,IF(COUNTIF(O3,"*79*"),$H$13,"")))))))</f>
        <v/>
      </c>
      <c r="H3" s="98" t="s">
        <v>700</v>
      </c>
      <c r="I3" s="98"/>
      <c r="J3" s="98">
        <v>1</v>
      </c>
      <c r="K3" s="98" t="str">
        <f t="shared" ref="K3:K26" si="0">IF(G3="",P3,G3)</f>
        <v/>
      </c>
      <c r="L3" s="98" t="str">
        <f>O3</f>
        <v/>
      </c>
      <c r="M3" s="98" t="str">
        <f t="shared" ref="M3:M26" si="1">IF(L3="","",COUNTIF($O$3:$O$26,$L3))</f>
        <v/>
      </c>
      <c r="N3" s="98" t="str">
        <f>IF(OR(L3="",L3=$L$27,L3=$L$28,L3=$L$29,L3=$L$30,L3=$L$31,L3=$L$32,L3=$L$34,L3=$L$35,L3=$L$36,L3=$L$37,L3=$L$38,L3=$L$39),"",COUNTIF($O$3:$O$26,$L3))</f>
        <v/>
      </c>
      <c r="O3" s="98" t="str">
        <f>仕様書作成!K8</f>
        <v/>
      </c>
      <c r="P3" s="98" t="str">
        <f>IF(COUNTIF(O3,"*同時*"),$H$14,IF(COUNTIF(O3,"*型式*"),$H$14,IF(COUNTIF(O3,"*26*"),$H$11,IF(OR(COUNTIF(O3,"*SY5A*"),COUNTIF(O3,"*SY3A*")),$H$8,IF(OR(COUNTIF(O3,"*SY5B*"),COUNTIF(O3,"*SY3B*")),$H$9,IF(OR(COUNTIF(O3,"*SY5C*"),COUNTIF(O3,"*SY3C*")),$H$10,""))))))</f>
        <v/>
      </c>
      <c r="Q3" s="98"/>
      <c r="R3" s="98"/>
      <c r="S3" s="98"/>
      <c r="T3" s="98" t="str">
        <f t="shared" ref="T3:AI18" si="2">IF($L3="","",IF($L3=T$2,"O",""))</f>
        <v/>
      </c>
      <c r="U3" s="98" t="str">
        <f t="shared" si="2"/>
        <v/>
      </c>
      <c r="V3" s="98" t="str">
        <f t="shared" si="2"/>
        <v/>
      </c>
      <c r="W3" s="98" t="str">
        <f t="shared" si="2"/>
        <v/>
      </c>
      <c r="X3" s="98" t="str">
        <f t="shared" si="2"/>
        <v/>
      </c>
      <c r="Y3" s="98" t="str">
        <f t="shared" si="2"/>
        <v/>
      </c>
      <c r="Z3" s="98" t="str">
        <f t="shared" si="2"/>
        <v/>
      </c>
      <c r="AA3" s="98" t="str">
        <f t="shared" si="2"/>
        <v/>
      </c>
      <c r="AB3" s="98" t="str">
        <f t="shared" si="2"/>
        <v/>
      </c>
      <c r="AC3" s="98" t="str">
        <f t="shared" si="2"/>
        <v/>
      </c>
      <c r="AD3" s="98" t="str">
        <f t="shared" si="2"/>
        <v/>
      </c>
      <c r="AE3" s="98" t="str">
        <f t="shared" si="2"/>
        <v/>
      </c>
      <c r="AF3" s="98" t="str">
        <f t="shared" si="2"/>
        <v/>
      </c>
      <c r="AG3" s="98" t="str">
        <f t="shared" si="2"/>
        <v/>
      </c>
      <c r="AH3" s="98" t="str">
        <f t="shared" si="2"/>
        <v/>
      </c>
      <c r="AI3" s="98" t="str">
        <f t="shared" si="2"/>
        <v/>
      </c>
      <c r="AJ3" s="98" t="str">
        <f t="shared" ref="AJ3:AQ17" si="3">IF($L3="","",IF($L3=AJ$2,"O",""))</f>
        <v/>
      </c>
      <c r="AK3" s="98" t="str">
        <f t="shared" si="3"/>
        <v/>
      </c>
      <c r="AL3" s="98" t="str">
        <f t="shared" si="3"/>
        <v/>
      </c>
      <c r="AM3" s="98" t="str">
        <f t="shared" si="3"/>
        <v/>
      </c>
      <c r="AN3" s="98" t="str">
        <f t="shared" si="3"/>
        <v/>
      </c>
      <c r="AO3" s="98" t="str">
        <f t="shared" si="3"/>
        <v/>
      </c>
      <c r="AP3" s="98" t="str">
        <f t="shared" si="3"/>
        <v/>
      </c>
      <c r="AQ3" s="98" t="str">
        <f t="shared" si="3"/>
        <v/>
      </c>
      <c r="AR3" s="98"/>
      <c r="AS3" s="98"/>
      <c r="AT3" s="98"/>
      <c r="AU3" s="98"/>
      <c r="AV3" s="98"/>
      <c r="BA3" s="98"/>
      <c r="BB3" s="98"/>
    </row>
    <row r="4" spans="1:54" ht="18" customHeight="1" x14ac:dyDescent="0.15">
      <c r="A4" s="136"/>
      <c r="B4" s="137" t="s">
        <v>249</v>
      </c>
      <c r="C4" s="137" t="s">
        <v>250</v>
      </c>
      <c r="D4" s="136" t="s">
        <v>701</v>
      </c>
      <c r="E4" s="136" t="s">
        <v>251</v>
      </c>
      <c r="F4" s="98"/>
      <c r="G4" s="98" t="str">
        <f t="shared" ref="G4:G26" si="4">IF(OR(COUNTIF(O4,"*SY51*"),COUNTIF(O4,"*SY31*")),$H$3,IF(OR(COUNTIF(O4,"*SY52*"),COUNTIF(O4,"*SY32*")),$H$4,IF(OR(COUNTIF(O4,"*SY53*"),COUNTIF(O4,"*SY33*")),$H$5,IF(OR(COUNTIF(O4,"*SY54*"),COUNTIF(O4,"*SY34*")),$H$6,IF(OR(COUNTIF(O4,"*SY55*"),COUNTIF(O4,"*SY35*")),$H$7,IF(COUNTIF(O4,"*78*"),$H$12,IF(COUNTIF(O4,"*79*"),$H$13,"")))))))</f>
        <v/>
      </c>
      <c r="H4" s="98" t="s">
        <v>702</v>
      </c>
      <c r="I4" s="98"/>
      <c r="J4" s="98">
        <v>2</v>
      </c>
      <c r="K4" s="98" t="str">
        <f t="shared" si="0"/>
        <v/>
      </c>
      <c r="L4" s="98" t="str">
        <f>IF(O4=O3,"",O4)</f>
        <v/>
      </c>
      <c r="M4" s="98" t="str">
        <f t="shared" si="1"/>
        <v/>
      </c>
      <c r="N4" s="98" t="str">
        <f t="shared" ref="N4:N26" si="5">IF(OR(L4="",L4=$L$27,L4=$L$28,L4=$L$29,L4=$L$30,L4=$L$31,L4=$L$32,L4=$L$34,L4=$L$35,L4=$L$36,L4=$L$37,L4=$L$38,L4=$L$39),"",COUNTIF($O$3:$O$26,$L4))</f>
        <v/>
      </c>
      <c r="O4" s="98" t="str">
        <f>仕様書作成!L8</f>
        <v/>
      </c>
      <c r="P4" s="98" t="str">
        <f t="shared" ref="P4:P26" si="6">IF(COUNTIF(O4,"*同時*"),$H$14,IF(COUNTIF(O4,"*型式*"),$H$14,IF(COUNTIF(O4,"*26*"),$H$11,IF(OR(COUNTIF(O4,"*SY5A*"),COUNTIF(O4,"*SY3A*")),$H$8,IF(OR(COUNTIF(O4,"*SY5B*"),COUNTIF(O4,"*SY3B*")),$H$9,IF(OR(COUNTIF(O4,"*SY5C*"),COUNTIF(O4,"*SY3C*")),$H$10,""))))))</f>
        <v/>
      </c>
      <c r="Q4" s="98"/>
      <c r="R4" s="98"/>
      <c r="S4" s="98"/>
      <c r="T4" s="98" t="str">
        <f t="shared" si="2"/>
        <v/>
      </c>
      <c r="U4" s="98" t="str">
        <f t="shared" si="2"/>
        <v/>
      </c>
      <c r="V4" s="98" t="str">
        <f t="shared" si="2"/>
        <v/>
      </c>
      <c r="W4" s="98" t="str">
        <f t="shared" si="2"/>
        <v/>
      </c>
      <c r="X4" s="98" t="str">
        <f t="shared" si="2"/>
        <v/>
      </c>
      <c r="Y4" s="98" t="str">
        <f t="shared" si="2"/>
        <v/>
      </c>
      <c r="Z4" s="98" t="str">
        <f t="shared" si="2"/>
        <v/>
      </c>
      <c r="AA4" s="98" t="str">
        <f t="shared" si="2"/>
        <v/>
      </c>
      <c r="AB4" s="98" t="str">
        <f t="shared" si="2"/>
        <v/>
      </c>
      <c r="AC4" s="98" t="str">
        <f t="shared" si="2"/>
        <v/>
      </c>
      <c r="AD4" s="98" t="str">
        <f t="shared" si="2"/>
        <v/>
      </c>
      <c r="AE4" s="98" t="str">
        <f t="shared" si="2"/>
        <v/>
      </c>
      <c r="AF4" s="98" t="str">
        <f t="shared" si="2"/>
        <v/>
      </c>
      <c r="AG4" s="98" t="str">
        <f t="shared" si="2"/>
        <v/>
      </c>
      <c r="AH4" s="98" t="str">
        <f t="shared" si="2"/>
        <v/>
      </c>
      <c r="AI4" s="98" t="str">
        <f t="shared" si="2"/>
        <v/>
      </c>
      <c r="AJ4" s="98" t="str">
        <f t="shared" si="3"/>
        <v/>
      </c>
      <c r="AK4" s="98" t="str">
        <f t="shared" si="3"/>
        <v/>
      </c>
      <c r="AL4" s="98" t="str">
        <f t="shared" si="3"/>
        <v/>
      </c>
      <c r="AM4" s="98" t="str">
        <f t="shared" si="3"/>
        <v/>
      </c>
      <c r="AN4" s="98" t="str">
        <f t="shared" si="3"/>
        <v/>
      </c>
      <c r="AO4" s="98" t="str">
        <f t="shared" si="3"/>
        <v/>
      </c>
      <c r="AP4" s="98" t="str">
        <f t="shared" si="3"/>
        <v/>
      </c>
      <c r="AQ4" s="98" t="str">
        <f t="shared" si="3"/>
        <v/>
      </c>
      <c r="AR4" s="98"/>
      <c r="AS4" s="98"/>
      <c r="AT4" s="98"/>
      <c r="AU4" s="98"/>
      <c r="AV4" s="98"/>
      <c r="BA4" s="98"/>
      <c r="BB4" s="98"/>
    </row>
    <row r="5" spans="1:54" ht="18" customHeight="1" x14ac:dyDescent="0.15">
      <c r="A5" s="138">
        <v>1</v>
      </c>
      <c r="B5" s="234" t="str">
        <f t="shared" ref="B5:B40" si="7">IF(ISERROR(K178)=TRUE,"",IF(OR(K178=$K$166,K178=$K$167,K178=$K$168,K178=$K$169),"",K178))</f>
        <v>マニホールドベース</v>
      </c>
      <c r="C5" s="143" t="str">
        <f>IF(ISERROR(L178)=TRUE,"",IF(B5="","",L178))</f>
        <v>必須項目に入力漏れがあります</v>
      </c>
      <c r="D5" s="139">
        <f>IF(ISERROR(M178)=TRUE,"",IF(C5="","",M178))</f>
        <v>1</v>
      </c>
      <c r="E5" s="140">
        <f t="shared" ref="E5:E40" si="8">IF(D5="","",D5*$D$2)</f>
        <v>1</v>
      </c>
      <c r="F5" s="98"/>
      <c r="G5" s="98" t="str">
        <f t="shared" si="4"/>
        <v/>
      </c>
      <c r="H5" s="98" t="s">
        <v>703</v>
      </c>
      <c r="I5" s="98"/>
      <c r="J5" s="98">
        <v>3</v>
      </c>
      <c r="K5" s="98" t="str">
        <f t="shared" si="0"/>
        <v/>
      </c>
      <c r="L5" s="98" t="str">
        <f>IF(COUNTIF($O$3:O4,O5)&gt;=1,"",O5)</f>
        <v/>
      </c>
      <c r="M5" s="98" t="str">
        <f t="shared" si="1"/>
        <v/>
      </c>
      <c r="N5" s="98" t="str">
        <f t="shared" si="5"/>
        <v/>
      </c>
      <c r="O5" s="98" t="str">
        <f>仕様書作成!M8</f>
        <v/>
      </c>
      <c r="P5" s="98" t="str">
        <f t="shared" si="6"/>
        <v/>
      </c>
      <c r="Q5" s="98"/>
      <c r="R5" s="98"/>
      <c r="S5" s="98"/>
      <c r="T5" s="98" t="str">
        <f t="shared" si="2"/>
        <v/>
      </c>
      <c r="U5" s="98" t="str">
        <f t="shared" si="2"/>
        <v/>
      </c>
      <c r="V5" s="98" t="str">
        <f t="shared" si="2"/>
        <v/>
      </c>
      <c r="W5" s="98" t="str">
        <f t="shared" si="2"/>
        <v/>
      </c>
      <c r="X5" s="98" t="str">
        <f t="shared" si="2"/>
        <v/>
      </c>
      <c r="Y5" s="98" t="str">
        <f t="shared" si="2"/>
        <v/>
      </c>
      <c r="Z5" s="98" t="str">
        <f t="shared" si="2"/>
        <v/>
      </c>
      <c r="AA5" s="98" t="str">
        <f t="shared" si="2"/>
        <v/>
      </c>
      <c r="AB5" s="98" t="str">
        <f t="shared" si="2"/>
        <v/>
      </c>
      <c r="AC5" s="98" t="str">
        <f t="shared" si="2"/>
        <v/>
      </c>
      <c r="AD5" s="98" t="str">
        <f t="shared" si="2"/>
        <v/>
      </c>
      <c r="AE5" s="98" t="str">
        <f t="shared" si="2"/>
        <v/>
      </c>
      <c r="AF5" s="98" t="str">
        <f t="shared" si="2"/>
        <v/>
      </c>
      <c r="AG5" s="98" t="str">
        <f t="shared" si="2"/>
        <v/>
      </c>
      <c r="AH5" s="98" t="str">
        <f t="shared" si="2"/>
        <v/>
      </c>
      <c r="AI5" s="98" t="str">
        <f t="shared" si="2"/>
        <v/>
      </c>
      <c r="AJ5" s="98" t="str">
        <f t="shared" si="3"/>
        <v/>
      </c>
      <c r="AK5" s="98" t="str">
        <f t="shared" si="3"/>
        <v/>
      </c>
      <c r="AL5" s="98" t="str">
        <f t="shared" si="3"/>
        <v/>
      </c>
      <c r="AM5" s="98" t="str">
        <f t="shared" si="3"/>
        <v/>
      </c>
      <c r="AN5" s="98" t="str">
        <f t="shared" si="3"/>
        <v/>
      </c>
      <c r="AO5" s="98" t="str">
        <f t="shared" si="3"/>
        <v/>
      </c>
      <c r="AP5" s="98" t="str">
        <f t="shared" si="3"/>
        <v/>
      </c>
      <c r="AQ5" s="98" t="str">
        <f t="shared" si="3"/>
        <v/>
      </c>
      <c r="AR5" s="98"/>
      <c r="AS5" s="98"/>
      <c r="AT5" s="98"/>
      <c r="AU5" s="98"/>
      <c r="AV5" s="98"/>
      <c r="BA5" s="98"/>
      <c r="BB5" s="98"/>
    </row>
    <row r="6" spans="1:54" ht="18" customHeight="1" x14ac:dyDescent="0.15">
      <c r="A6" s="138">
        <v>2</v>
      </c>
      <c r="B6" s="234" t="str">
        <f t="shared" si="7"/>
        <v/>
      </c>
      <c r="C6" s="143" t="str">
        <f t="shared" ref="C6:C40" si="9">IF(ISERROR(L179)=TRUE,"",IF(B6="","","*"&amp;L179))</f>
        <v/>
      </c>
      <c r="D6" s="139" t="str">
        <f t="shared" ref="D6:D40" si="10">IF(ISERROR(M179)=TRUE,"",IF(C6="","",M179))</f>
        <v/>
      </c>
      <c r="E6" s="140" t="str">
        <f t="shared" si="8"/>
        <v/>
      </c>
      <c r="F6" s="98"/>
      <c r="G6" s="98" t="str">
        <f t="shared" si="4"/>
        <v/>
      </c>
      <c r="H6" s="98" t="s">
        <v>704</v>
      </c>
      <c r="I6" s="98"/>
      <c r="J6" s="98">
        <v>4</v>
      </c>
      <c r="K6" s="98" t="str">
        <f t="shared" si="0"/>
        <v/>
      </c>
      <c r="L6" s="98" t="str">
        <f>IF(COUNTIF($O$3:O5,O6)&gt;=1,"",O6)</f>
        <v/>
      </c>
      <c r="M6" s="98" t="str">
        <f t="shared" si="1"/>
        <v/>
      </c>
      <c r="N6" s="98" t="str">
        <f t="shared" si="5"/>
        <v/>
      </c>
      <c r="O6" s="98" t="str">
        <f>仕様書作成!N8</f>
        <v/>
      </c>
      <c r="P6" s="98" t="str">
        <f t="shared" si="6"/>
        <v/>
      </c>
      <c r="Q6" s="98"/>
      <c r="R6" s="98"/>
      <c r="S6" s="98"/>
      <c r="T6" s="98" t="str">
        <f t="shared" si="2"/>
        <v/>
      </c>
      <c r="U6" s="98" t="str">
        <f t="shared" si="2"/>
        <v/>
      </c>
      <c r="V6" s="98" t="str">
        <f t="shared" si="2"/>
        <v/>
      </c>
      <c r="W6" s="98" t="str">
        <f t="shared" si="2"/>
        <v/>
      </c>
      <c r="X6" s="98" t="str">
        <f t="shared" si="2"/>
        <v/>
      </c>
      <c r="Y6" s="98" t="str">
        <f t="shared" si="2"/>
        <v/>
      </c>
      <c r="Z6" s="98" t="str">
        <f t="shared" si="2"/>
        <v/>
      </c>
      <c r="AA6" s="98" t="str">
        <f t="shared" si="2"/>
        <v/>
      </c>
      <c r="AB6" s="98" t="str">
        <f t="shared" si="2"/>
        <v/>
      </c>
      <c r="AC6" s="98" t="str">
        <f t="shared" si="2"/>
        <v/>
      </c>
      <c r="AD6" s="98" t="str">
        <f t="shared" si="2"/>
        <v/>
      </c>
      <c r="AE6" s="98" t="str">
        <f t="shared" si="2"/>
        <v/>
      </c>
      <c r="AF6" s="98" t="str">
        <f t="shared" si="2"/>
        <v/>
      </c>
      <c r="AG6" s="98" t="str">
        <f t="shared" si="2"/>
        <v/>
      </c>
      <c r="AH6" s="98" t="str">
        <f t="shared" si="2"/>
        <v/>
      </c>
      <c r="AI6" s="98" t="str">
        <f t="shared" si="2"/>
        <v/>
      </c>
      <c r="AJ6" s="98" t="str">
        <f t="shared" si="3"/>
        <v/>
      </c>
      <c r="AK6" s="98" t="str">
        <f t="shared" si="3"/>
        <v/>
      </c>
      <c r="AL6" s="98" t="str">
        <f t="shared" si="3"/>
        <v/>
      </c>
      <c r="AM6" s="98" t="str">
        <f t="shared" si="3"/>
        <v/>
      </c>
      <c r="AN6" s="98" t="str">
        <f t="shared" si="3"/>
        <v/>
      </c>
      <c r="AO6" s="98" t="str">
        <f t="shared" si="3"/>
        <v/>
      </c>
      <c r="AP6" s="98" t="str">
        <f t="shared" si="3"/>
        <v/>
      </c>
      <c r="AQ6" s="98" t="str">
        <f t="shared" si="3"/>
        <v/>
      </c>
      <c r="AR6" s="98"/>
      <c r="AS6" s="98"/>
      <c r="AT6" s="98"/>
      <c r="AU6" s="98"/>
      <c r="AV6" s="98"/>
      <c r="BA6" s="98"/>
      <c r="BB6" s="98"/>
    </row>
    <row r="7" spans="1:54" ht="18" customHeight="1" x14ac:dyDescent="0.15">
      <c r="A7" s="138">
        <v>3</v>
      </c>
      <c r="B7" s="234" t="str">
        <f t="shared" si="7"/>
        <v/>
      </c>
      <c r="C7" s="143" t="str">
        <f t="shared" si="9"/>
        <v/>
      </c>
      <c r="D7" s="139" t="str">
        <f t="shared" si="10"/>
        <v/>
      </c>
      <c r="E7" s="140" t="str">
        <f t="shared" si="8"/>
        <v/>
      </c>
      <c r="F7" s="98"/>
      <c r="G7" s="98" t="str">
        <f t="shared" si="4"/>
        <v/>
      </c>
      <c r="H7" s="98" t="s">
        <v>705</v>
      </c>
      <c r="I7" s="98"/>
      <c r="J7" s="98">
        <v>5</v>
      </c>
      <c r="K7" s="98" t="str">
        <f t="shared" si="0"/>
        <v/>
      </c>
      <c r="L7" s="98" t="str">
        <f>IF(COUNTIF($O$3:O6,O7)&gt;=1,"",O7)</f>
        <v/>
      </c>
      <c r="M7" s="98" t="str">
        <f t="shared" si="1"/>
        <v/>
      </c>
      <c r="N7" s="98" t="str">
        <f t="shared" si="5"/>
        <v/>
      </c>
      <c r="O7" s="98" t="str">
        <f>仕様書作成!O8</f>
        <v/>
      </c>
      <c r="P7" s="98" t="str">
        <f t="shared" si="6"/>
        <v/>
      </c>
      <c r="Q7" s="98"/>
      <c r="R7" s="98"/>
      <c r="S7" s="98"/>
      <c r="T7" s="98" t="str">
        <f t="shared" si="2"/>
        <v/>
      </c>
      <c r="U7" s="98" t="str">
        <f t="shared" si="2"/>
        <v/>
      </c>
      <c r="V7" s="98" t="str">
        <f t="shared" si="2"/>
        <v/>
      </c>
      <c r="W7" s="98" t="str">
        <f t="shared" si="2"/>
        <v/>
      </c>
      <c r="X7" s="98" t="str">
        <f t="shared" si="2"/>
        <v/>
      </c>
      <c r="Y7" s="98" t="str">
        <f t="shared" si="2"/>
        <v/>
      </c>
      <c r="Z7" s="98" t="str">
        <f t="shared" si="2"/>
        <v/>
      </c>
      <c r="AA7" s="98" t="str">
        <f t="shared" si="2"/>
        <v/>
      </c>
      <c r="AB7" s="98" t="str">
        <f t="shared" si="2"/>
        <v/>
      </c>
      <c r="AC7" s="98" t="str">
        <f t="shared" si="2"/>
        <v/>
      </c>
      <c r="AD7" s="98" t="str">
        <f t="shared" si="2"/>
        <v/>
      </c>
      <c r="AE7" s="98" t="str">
        <f t="shared" si="2"/>
        <v/>
      </c>
      <c r="AF7" s="98" t="str">
        <f t="shared" si="2"/>
        <v/>
      </c>
      <c r="AG7" s="98" t="str">
        <f t="shared" si="2"/>
        <v/>
      </c>
      <c r="AH7" s="98" t="str">
        <f t="shared" si="2"/>
        <v/>
      </c>
      <c r="AI7" s="98" t="str">
        <f t="shared" si="2"/>
        <v/>
      </c>
      <c r="AJ7" s="98" t="str">
        <f t="shared" si="3"/>
        <v/>
      </c>
      <c r="AK7" s="98" t="str">
        <f t="shared" si="3"/>
        <v/>
      </c>
      <c r="AL7" s="98" t="str">
        <f t="shared" si="3"/>
        <v/>
      </c>
      <c r="AM7" s="98" t="str">
        <f t="shared" si="3"/>
        <v/>
      </c>
      <c r="AN7" s="98" t="str">
        <f t="shared" si="3"/>
        <v/>
      </c>
      <c r="AO7" s="98" t="str">
        <f t="shared" si="3"/>
        <v/>
      </c>
      <c r="AP7" s="98" t="str">
        <f t="shared" si="3"/>
        <v/>
      </c>
      <c r="AQ7" s="98" t="str">
        <f t="shared" si="3"/>
        <v/>
      </c>
      <c r="AR7" s="98"/>
      <c r="AS7" s="98"/>
      <c r="AT7" s="98"/>
      <c r="AU7" s="98"/>
      <c r="AV7" s="98"/>
      <c r="BA7" s="98"/>
      <c r="BB7" s="98"/>
    </row>
    <row r="8" spans="1:54" ht="18" customHeight="1" x14ac:dyDescent="0.15">
      <c r="A8" s="138">
        <v>4</v>
      </c>
      <c r="B8" s="234" t="str">
        <f t="shared" si="7"/>
        <v/>
      </c>
      <c r="C8" s="143" t="str">
        <f t="shared" si="9"/>
        <v/>
      </c>
      <c r="D8" s="139" t="str">
        <f t="shared" si="10"/>
        <v/>
      </c>
      <c r="E8" s="140" t="str">
        <f t="shared" si="8"/>
        <v/>
      </c>
      <c r="F8" s="98"/>
      <c r="G8" s="98" t="str">
        <f t="shared" si="4"/>
        <v/>
      </c>
      <c r="H8" s="98" t="s">
        <v>706</v>
      </c>
      <c r="I8" s="98"/>
      <c r="J8" s="98">
        <v>6</v>
      </c>
      <c r="K8" s="98" t="str">
        <f t="shared" si="0"/>
        <v/>
      </c>
      <c r="L8" s="98" t="str">
        <f>IF(COUNTIF($O$3:O7,O8)&gt;=1,"",O8)</f>
        <v/>
      </c>
      <c r="M8" s="98" t="str">
        <f t="shared" si="1"/>
        <v/>
      </c>
      <c r="N8" s="98" t="str">
        <f t="shared" si="5"/>
        <v/>
      </c>
      <c r="O8" s="98" t="str">
        <f>仕様書作成!P8</f>
        <v/>
      </c>
      <c r="P8" s="98" t="str">
        <f t="shared" si="6"/>
        <v/>
      </c>
      <c r="Q8" s="98"/>
      <c r="R8" s="98"/>
      <c r="S8" s="98"/>
      <c r="T8" s="98" t="str">
        <f t="shared" si="2"/>
        <v/>
      </c>
      <c r="U8" s="98" t="str">
        <f t="shared" si="2"/>
        <v/>
      </c>
      <c r="V8" s="98" t="str">
        <f t="shared" si="2"/>
        <v/>
      </c>
      <c r="W8" s="98" t="str">
        <f t="shared" si="2"/>
        <v/>
      </c>
      <c r="X8" s="98" t="str">
        <f t="shared" si="2"/>
        <v/>
      </c>
      <c r="Y8" s="98" t="str">
        <f t="shared" si="2"/>
        <v/>
      </c>
      <c r="Z8" s="98" t="str">
        <f t="shared" si="2"/>
        <v/>
      </c>
      <c r="AA8" s="98" t="str">
        <f t="shared" si="2"/>
        <v/>
      </c>
      <c r="AB8" s="98" t="str">
        <f t="shared" si="2"/>
        <v/>
      </c>
      <c r="AC8" s="98" t="str">
        <f t="shared" si="2"/>
        <v/>
      </c>
      <c r="AD8" s="98" t="str">
        <f t="shared" si="2"/>
        <v/>
      </c>
      <c r="AE8" s="98" t="str">
        <f t="shared" si="2"/>
        <v/>
      </c>
      <c r="AF8" s="98" t="str">
        <f t="shared" si="2"/>
        <v/>
      </c>
      <c r="AG8" s="98" t="str">
        <f t="shared" si="2"/>
        <v/>
      </c>
      <c r="AH8" s="98" t="str">
        <f t="shared" si="2"/>
        <v/>
      </c>
      <c r="AI8" s="98" t="str">
        <f t="shared" si="2"/>
        <v/>
      </c>
      <c r="AJ8" s="98" t="str">
        <f t="shared" si="3"/>
        <v/>
      </c>
      <c r="AK8" s="98" t="str">
        <f t="shared" si="3"/>
        <v/>
      </c>
      <c r="AL8" s="98" t="str">
        <f t="shared" si="3"/>
        <v/>
      </c>
      <c r="AM8" s="98" t="str">
        <f t="shared" si="3"/>
        <v/>
      </c>
      <c r="AN8" s="98" t="str">
        <f t="shared" si="3"/>
        <v/>
      </c>
      <c r="AO8" s="98" t="str">
        <f t="shared" si="3"/>
        <v/>
      </c>
      <c r="AP8" s="98" t="str">
        <f t="shared" si="3"/>
        <v/>
      </c>
      <c r="AQ8" s="98" t="str">
        <f t="shared" si="3"/>
        <v/>
      </c>
      <c r="AR8" s="98"/>
      <c r="AS8" s="98"/>
      <c r="AT8" s="98"/>
      <c r="AU8" s="98"/>
      <c r="AV8" s="98"/>
      <c r="BA8" s="98"/>
      <c r="BB8" s="98"/>
    </row>
    <row r="9" spans="1:54" ht="18" customHeight="1" x14ac:dyDescent="0.15">
      <c r="A9" s="138">
        <v>5</v>
      </c>
      <c r="B9" s="234" t="str">
        <f t="shared" si="7"/>
        <v/>
      </c>
      <c r="C9" s="143" t="str">
        <f t="shared" si="9"/>
        <v/>
      </c>
      <c r="D9" s="139" t="str">
        <f t="shared" si="10"/>
        <v/>
      </c>
      <c r="E9" s="140" t="str">
        <f t="shared" si="8"/>
        <v/>
      </c>
      <c r="F9" s="98"/>
      <c r="G9" s="98" t="str">
        <f t="shared" si="4"/>
        <v/>
      </c>
      <c r="H9" s="98" t="s">
        <v>707</v>
      </c>
      <c r="I9" s="98"/>
      <c r="J9" s="98">
        <v>7</v>
      </c>
      <c r="K9" s="98" t="str">
        <f t="shared" si="0"/>
        <v/>
      </c>
      <c r="L9" s="98" t="str">
        <f>IF(COUNTIF($O$3:O8,O9)&gt;=1,"",O9)</f>
        <v/>
      </c>
      <c r="M9" s="98" t="str">
        <f t="shared" si="1"/>
        <v/>
      </c>
      <c r="N9" s="98" t="str">
        <f t="shared" si="5"/>
        <v/>
      </c>
      <c r="O9" s="98" t="str">
        <f>仕様書作成!Q8</f>
        <v/>
      </c>
      <c r="P9" s="98" t="str">
        <f t="shared" si="6"/>
        <v/>
      </c>
      <c r="Q9" s="98"/>
      <c r="R9" s="98"/>
      <c r="S9" s="98"/>
      <c r="T9" s="98" t="str">
        <f t="shared" si="2"/>
        <v/>
      </c>
      <c r="U9" s="98" t="str">
        <f t="shared" si="2"/>
        <v/>
      </c>
      <c r="V9" s="98" t="str">
        <f t="shared" si="2"/>
        <v/>
      </c>
      <c r="W9" s="98" t="str">
        <f t="shared" si="2"/>
        <v/>
      </c>
      <c r="X9" s="98" t="str">
        <f t="shared" si="2"/>
        <v/>
      </c>
      <c r="Y9" s="98" t="str">
        <f t="shared" si="2"/>
        <v/>
      </c>
      <c r="Z9" s="98" t="str">
        <f t="shared" si="2"/>
        <v/>
      </c>
      <c r="AA9" s="98" t="str">
        <f t="shared" si="2"/>
        <v/>
      </c>
      <c r="AB9" s="98" t="str">
        <f t="shared" si="2"/>
        <v/>
      </c>
      <c r="AC9" s="98" t="str">
        <f t="shared" si="2"/>
        <v/>
      </c>
      <c r="AD9" s="98" t="str">
        <f t="shared" si="2"/>
        <v/>
      </c>
      <c r="AE9" s="98" t="str">
        <f t="shared" si="2"/>
        <v/>
      </c>
      <c r="AF9" s="98" t="str">
        <f t="shared" si="2"/>
        <v/>
      </c>
      <c r="AG9" s="98" t="str">
        <f t="shared" si="2"/>
        <v/>
      </c>
      <c r="AH9" s="98" t="str">
        <f t="shared" si="2"/>
        <v/>
      </c>
      <c r="AI9" s="98" t="str">
        <f t="shared" si="2"/>
        <v/>
      </c>
      <c r="AJ9" s="98" t="str">
        <f t="shared" si="3"/>
        <v/>
      </c>
      <c r="AK9" s="98" t="str">
        <f t="shared" si="3"/>
        <v/>
      </c>
      <c r="AL9" s="98" t="str">
        <f t="shared" si="3"/>
        <v/>
      </c>
      <c r="AM9" s="98" t="str">
        <f t="shared" si="3"/>
        <v/>
      </c>
      <c r="AN9" s="98" t="str">
        <f t="shared" si="3"/>
        <v/>
      </c>
      <c r="AO9" s="98" t="str">
        <f t="shared" si="3"/>
        <v/>
      </c>
      <c r="AP9" s="98" t="str">
        <f t="shared" si="3"/>
        <v/>
      </c>
      <c r="AQ9" s="98" t="str">
        <f t="shared" si="3"/>
        <v/>
      </c>
      <c r="AR9" s="98"/>
      <c r="AS9" s="98"/>
      <c r="AT9" s="98"/>
      <c r="AU9" s="98"/>
      <c r="AV9" s="98"/>
      <c r="BA9" s="98"/>
      <c r="BB9" s="98"/>
    </row>
    <row r="10" spans="1:54" ht="18" customHeight="1" x14ac:dyDescent="0.15">
      <c r="A10" s="138">
        <v>6</v>
      </c>
      <c r="B10" s="234" t="str">
        <f t="shared" si="7"/>
        <v/>
      </c>
      <c r="C10" s="143" t="str">
        <f t="shared" si="9"/>
        <v/>
      </c>
      <c r="D10" s="139" t="str">
        <f t="shared" si="10"/>
        <v/>
      </c>
      <c r="E10" s="140" t="str">
        <f t="shared" si="8"/>
        <v/>
      </c>
      <c r="F10" s="98"/>
      <c r="G10" s="98" t="str">
        <f t="shared" si="4"/>
        <v/>
      </c>
      <c r="H10" s="98" t="s">
        <v>708</v>
      </c>
      <c r="I10" s="98"/>
      <c r="J10" s="98">
        <v>8</v>
      </c>
      <c r="K10" s="98" t="str">
        <f t="shared" si="0"/>
        <v/>
      </c>
      <c r="L10" s="98" t="str">
        <f>IF(COUNTIF($O$3:O9,O10)&gt;=1,"",O10)</f>
        <v/>
      </c>
      <c r="M10" s="98" t="str">
        <f t="shared" si="1"/>
        <v/>
      </c>
      <c r="N10" s="98" t="str">
        <f t="shared" si="5"/>
        <v/>
      </c>
      <c r="O10" s="98" t="str">
        <f>仕様書作成!R8</f>
        <v/>
      </c>
      <c r="P10" s="98" t="str">
        <f t="shared" si="6"/>
        <v/>
      </c>
      <c r="Q10" s="98"/>
      <c r="R10" s="98"/>
      <c r="S10" s="98"/>
      <c r="T10" s="98" t="str">
        <f t="shared" si="2"/>
        <v/>
      </c>
      <c r="U10" s="98" t="str">
        <f t="shared" si="2"/>
        <v/>
      </c>
      <c r="V10" s="98" t="str">
        <f t="shared" si="2"/>
        <v/>
      </c>
      <c r="W10" s="98" t="str">
        <f t="shared" si="2"/>
        <v/>
      </c>
      <c r="X10" s="98" t="str">
        <f t="shared" si="2"/>
        <v/>
      </c>
      <c r="Y10" s="98" t="str">
        <f t="shared" si="2"/>
        <v/>
      </c>
      <c r="Z10" s="98" t="str">
        <f t="shared" si="2"/>
        <v/>
      </c>
      <c r="AA10" s="98" t="str">
        <f t="shared" si="2"/>
        <v/>
      </c>
      <c r="AB10" s="98" t="str">
        <f t="shared" si="2"/>
        <v/>
      </c>
      <c r="AC10" s="98" t="str">
        <f t="shared" si="2"/>
        <v/>
      </c>
      <c r="AD10" s="98" t="str">
        <f t="shared" si="2"/>
        <v/>
      </c>
      <c r="AE10" s="98" t="str">
        <f t="shared" si="2"/>
        <v/>
      </c>
      <c r="AF10" s="98" t="str">
        <f t="shared" si="2"/>
        <v/>
      </c>
      <c r="AG10" s="98" t="str">
        <f t="shared" si="2"/>
        <v/>
      </c>
      <c r="AH10" s="98" t="str">
        <f t="shared" si="2"/>
        <v/>
      </c>
      <c r="AI10" s="98" t="str">
        <f t="shared" si="2"/>
        <v/>
      </c>
      <c r="AJ10" s="98" t="str">
        <f t="shared" si="3"/>
        <v/>
      </c>
      <c r="AK10" s="98" t="str">
        <f t="shared" si="3"/>
        <v/>
      </c>
      <c r="AL10" s="98" t="str">
        <f t="shared" si="3"/>
        <v/>
      </c>
      <c r="AM10" s="98" t="str">
        <f t="shared" si="3"/>
        <v/>
      </c>
      <c r="AN10" s="98" t="str">
        <f t="shared" si="3"/>
        <v/>
      </c>
      <c r="AO10" s="98" t="str">
        <f t="shared" si="3"/>
        <v/>
      </c>
      <c r="AP10" s="98" t="str">
        <f t="shared" si="3"/>
        <v/>
      </c>
      <c r="AQ10" s="98" t="str">
        <f t="shared" si="3"/>
        <v/>
      </c>
      <c r="AR10" s="98"/>
      <c r="AS10" s="98"/>
      <c r="AT10" s="98"/>
      <c r="AU10" s="98"/>
      <c r="AV10" s="98"/>
      <c r="BA10" s="98"/>
      <c r="BB10" s="98"/>
    </row>
    <row r="11" spans="1:54" ht="18" customHeight="1" x14ac:dyDescent="0.15">
      <c r="A11" s="138">
        <v>7</v>
      </c>
      <c r="B11" s="234" t="str">
        <f t="shared" si="7"/>
        <v/>
      </c>
      <c r="C11" s="143" t="str">
        <f t="shared" si="9"/>
        <v/>
      </c>
      <c r="D11" s="139" t="str">
        <f t="shared" si="10"/>
        <v/>
      </c>
      <c r="E11" s="140" t="str">
        <f t="shared" si="8"/>
        <v/>
      </c>
      <c r="F11" s="98"/>
      <c r="G11" s="98" t="str">
        <f t="shared" si="4"/>
        <v/>
      </c>
      <c r="H11" s="98" t="s">
        <v>832</v>
      </c>
      <c r="I11" s="98"/>
      <c r="J11" s="98">
        <v>9</v>
      </c>
      <c r="K11" s="98" t="str">
        <f t="shared" si="0"/>
        <v/>
      </c>
      <c r="L11" s="98" t="str">
        <f>IF(COUNTIF($O$3:O10,O11)&gt;=1,"",O11)</f>
        <v/>
      </c>
      <c r="M11" s="98" t="str">
        <f t="shared" si="1"/>
        <v/>
      </c>
      <c r="N11" s="98" t="str">
        <f t="shared" si="5"/>
        <v/>
      </c>
      <c r="O11" s="98" t="str">
        <f>仕様書作成!S8</f>
        <v/>
      </c>
      <c r="P11" s="98" t="str">
        <f t="shared" si="6"/>
        <v/>
      </c>
      <c r="Q11" s="98"/>
      <c r="R11" s="98"/>
      <c r="S11" s="98"/>
      <c r="T11" s="98" t="str">
        <f t="shared" si="2"/>
        <v/>
      </c>
      <c r="U11" s="98" t="str">
        <f t="shared" si="2"/>
        <v/>
      </c>
      <c r="V11" s="98" t="str">
        <f t="shared" si="2"/>
        <v/>
      </c>
      <c r="W11" s="98" t="str">
        <f t="shared" si="2"/>
        <v/>
      </c>
      <c r="X11" s="98" t="str">
        <f t="shared" si="2"/>
        <v/>
      </c>
      <c r="Y11" s="98" t="str">
        <f t="shared" si="2"/>
        <v/>
      </c>
      <c r="Z11" s="98" t="str">
        <f t="shared" si="2"/>
        <v/>
      </c>
      <c r="AA11" s="98" t="str">
        <f t="shared" si="2"/>
        <v/>
      </c>
      <c r="AB11" s="98" t="str">
        <f t="shared" si="2"/>
        <v/>
      </c>
      <c r="AC11" s="98" t="str">
        <f t="shared" si="2"/>
        <v/>
      </c>
      <c r="AD11" s="98" t="str">
        <f t="shared" si="2"/>
        <v/>
      </c>
      <c r="AE11" s="98" t="str">
        <f t="shared" si="2"/>
        <v/>
      </c>
      <c r="AF11" s="98" t="str">
        <f t="shared" si="2"/>
        <v/>
      </c>
      <c r="AG11" s="98" t="str">
        <f t="shared" si="2"/>
        <v/>
      </c>
      <c r="AH11" s="98" t="str">
        <f t="shared" si="2"/>
        <v/>
      </c>
      <c r="AI11" s="98" t="str">
        <f t="shared" si="2"/>
        <v/>
      </c>
      <c r="AJ11" s="98" t="str">
        <f t="shared" si="3"/>
        <v/>
      </c>
      <c r="AK11" s="98" t="str">
        <f t="shared" si="3"/>
        <v/>
      </c>
      <c r="AL11" s="98" t="str">
        <f t="shared" si="3"/>
        <v/>
      </c>
      <c r="AM11" s="98" t="str">
        <f t="shared" si="3"/>
        <v/>
      </c>
      <c r="AN11" s="98" t="str">
        <f t="shared" si="3"/>
        <v/>
      </c>
      <c r="AO11" s="98" t="str">
        <f t="shared" si="3"/>
        <v/>
      </c>
      <c r="AP11" s="98" t="str">
        <f t="shared" si="3"/>
        <v/>
      </c>
      <c r="AQ11" s="98" t="str">
        <f t="shared" si="3"/>
        <v/>
      </c>
      <c r="AR11" s="98"/>
      <c r="AS11" s="98"/>
      <c r="AT11" s="98"/>
      <c r="AU11" s="98"/>
      <c r="AV11" s="98"/>
      <c r="BA11" s="98"/>
      <c r="BB11" s="98"/>
    </row>
    <row r="12" spans="1:54" ht="18" customHeight="1" x14ac:dyDescent="0.15">
      <c r="A12" s="138">
        <v>8</v>
      </c>
      <c r="B12" s="234" t="str">
        <f t="shared" si="7"/>
        <v/>
      </c>
      <c r="C12" s="143" t="str">
        <f t="shared" si="9"/>
        <v/>
      </c>
      <c r="D12" s="139" t="str">
        <f t="shared" si="10"/>
        <v/>
      </c>
      <c r="E12" s="140" t="str">
        <f t="shared" si="8"/>
        <v/>
      </c>
      <c r="F12" s="98"/>
      <c r="G12" s="98" t="str">
        <f t="shared" si="4"/>
        <v/>
      </c>
      <c r="H12" s="98" t="s">
        <v>710</v>
      </c>
      <c r="I12" s="98"/>
      <c r="J12" s="98">
        <v>10</v>
      </c>
      <c r="K12" s="98" t="str">
        <f t="shared" si="0"/>
        <v/>
      </c>
      <c r="L12" s="98" t="str">
        <f>IF(COUNTIF($O$3:O11,O12)&gt;=1,"",O12)</f>
        <v/>
      </c>
      <c r="M12" s="98" t="str">
        <f t="shared" si="1"/>
        <v/>
      </c>
      <c r="N12" s="98" t="str">
        <f t="shared" si="5"/>
        <v/>
      </c>
      <c r="O12" s="98" t="str">
        <f>仕様書作成!T8</f>
        <v/>
      </c>
      <c r="P12" s="98" t="str">
        <f t="shared" si="6"/>
        <v/>
      </c>
      <c r="Q12" s="98"/>
      <c r="R12" s="98"/>
      <c r="S12" s="98"/>
      <c r="T12" s="98" t="str">
        <f t="shared" si="2"/>
        <v/>
      </c>
      <c r="U12" s="98" t="str">
        <f t="shared" si="2"/>
        <v/>
      </c>
      <c r="V12" s="98" t="str">
        <f t="shared" si="2"/>
        <v/>
      </c>
      <c r="W12" s="98" t="str">
        <f t="shared" si="2"/>
        <v/>
      </c>
      <c r="X12" s="98" t="str">
        <f t="shared" si="2"/>
        <v/>
      </c>
      <c r="Y12" s="98" t="str">
        <f t="shared" si="2"/>
        <v/>
      </c>
      <c r="Z12" s="98" t="str">
        <f t="shared" si="2"/>
        <v/>
      </c>
      <c r="AA12" s="98" t="str">
        <f t="shared" si="2"/>
        <v/>
      </c>
      <c r="AB12" s="98" t="str">
        <f t="shared" si="2"/>
        <v/>
      </c>
      <c r="AC12" s="98" t="str">
        <f t="shared" si="2"/>
        <v/>
      </c>
      <c r="AD12" s="98" t="str">
        <f t="shared" si="2"/>
        <v/>
      </c>
      <c r="AE12" s="98" t="str">
        <f t="shared" si="2"/>
        <v/>
      </c>
      <c r="AF12" s="98" t="str">
        <f t="shared" si="2"/>
        <v/>
      </c>
      <c r="AG12" s="98" t="str">
        <f t="shared" si="2"/>
        <v/>
      </c>
      <c r="AH12" s="98" t="str">
        <f t="shared" si="2"/>
        <v/>
      </c>
      <c r="AI12" s="98" t="str">
        <f t="shared" si="2"/>
        <v/>
      </c>
      <c r="AJ12" s="98" t="str">
        <f t="shared" si="3"/>
        <v/>
      </c>
      <c r="AK12" s="98" t="str">
        <f t="shared" si="3"/>
        <v/>
      </c>
      <c r="AL12" s="98" t="str">
        <f t="shared" si="3"/>
        <v/>
      </c>
      <c r="AM12" s="98" t="str">
        <f t="shared" si="3"/>
        <v/>
      </c>
      <c r="AN12" s="98" t="str">
        <f t="shared" si="3"/>
        <v/>
      </c>
      <c r="AO12" s="98" t="str">
        <f t="shared" si="3"/>
        <v/>
      </c>
      <c r="AP12" s="98" t="str">
        <f t="shared" si="3"/>
        <v/>
      </c>
      <c r="AQ12" s="98" t="str">
        <f t="shared" si="3"/>
        <v/>
      </c>
      <c r="AR12" s="98"/>
      <c r="AS12" s="98"/>
      <c r="AT12" s="98"/>
      <c r="AU12" s="98"/>
      <c r="AV12" s="98"/>
      <c r="BA12" s="98"/>
      <c r="BB12" s="98"/>
    </row>
    <row r="13" spans="1:54" ht="18" customHeight="1" x14ac:dyDescent="0.15">
      <c r="A13" s="138">
        <v>9</v>
      </c>
      <c r="B13" s="234" t="str">
        <f t="shared" si="7"/>
        <v/>
      </c>
      <c r="C13" s="143" t="str">
        <f t="shared" si="9"/>
        <v/>
      </c>
      <c r="D13" s="139" t="str">
        <f t="shared" si="10"/>
        <v/>
      </c>
      <c r="E13" s="140" t="str">
        <f t="shared" si="8"/>
        <v/>
      </c>
      <c r="F13" s="98"/>
      <c r="G13" s="98" t="str">
        <f t="shared" si="4"/>
        <v/>
      </c>
      <c r="H13" s="98" t="s">
        <v>711</v>
      </c>
      <c r="I13" s="98"/>
      <c r="J13" s="98">
        <v>11</v>
      </c>
      <c r="K13" s="98" t="str">
        <f t="shared" si="0"/>
        <v/>
      </c>
      <c r="L13" s="98" t="str">
        <f>IF(COUNTIF($O$3:O12,O13)&gt;=1,"",O13)</f>
        <v/>
      </c>
      <c r="M13" s="98" t="str">
        <f t="shared" si="1"/>
        <v/>
      </c>
      <c r="N13" s="98" t="str">
        <f t="shared" si="5"/>
        <v/>
      </c>
      <c r="O13" s="98" t="str">
        <f>仕様書作成!U8</f>
        <v/>
      </c>
      <c r="P13" s="98" t="str">
        <f t="shared" si="6"/>
        <v/>
      </c>
      <c r="Q13" s="98"/>
      <c r="R13" s="98"/>
      <c r="S13" s="98"/>
      <c r="T13" s="98" t="str">
        <f t="shared" si="2"/>
        <v/>
      </c>
      <c r="U13" s="98" t="str">
        <f t="shared" si="2"/>
        <v/>
      </c>
      <c r="V13" s="98" t="str">
        <f t="shared" si="2"/>
        <v/>
      </c>
      <c r="W13" s="98" t="str">
        <f t="shared" si="2"/>
        <v/>
      </c>
      <c r="X13" s="98" t="str">
        <f t="shared" si="2"/>
        <v/>
      </c>
      <c r="Y13" s="98" t="str">
        <f t="shared" si="2"/>
        <v/>
      </c>
      <c r="Z13" s="98" t="str">
        <f t="shared" si="2"/>
        <v/>
      </c>
      <c r="AA13" s="98" t="str">
        <f t="shared" si="2"/>
        <v/>
      </c>
      <c r="AB13" s="98" t="str">
        <f t="shared" si="2"/>
        <v/>
      </c>
      <c r="AC13" s="98" t="str">
        <f t="shared" si="2"/>
        <v/>
      </c>
      <c r="AD13" s="98" t="str">
        <f t="shared" si="2"/>
        <v/>
      </c>
      <c r="AE13" s="98" t="str">
        <f t="shared" si="2"/>
        <v/>
      </c>
      <c r="AF13" s="98" t="str">
        <f t="shared" si="2"/>
        <v/>
      </c>
      <c r="AG13" s="98" t="str">
        <f t="shared" si="2"/>
        <v/>
      </c>
      <c r="AH13" s="98" t="str">
        <f t="shared" si="2"/>
        <v/>
      </c>
      <c r="AI13" s="98" t="str">
        <f t="shared" si="2"/>
        <v/>
      </c>
      <c r="AJ13" s="98" t="str">
        <f t="shared" si="3"/>
        <v/>
      </c>
      <c r="AK13" s="98" t="str">
        <f t="shared" si="3"/>
        <v/>
      </c>
      <c r="AL13" s="98" t="str">
        <f t="shared" si="3"/>
        <v/>
      </c>
      <c r="AM13" s="98" t="str">
        <f t="shared" si="3"/>
        <v/>
      </c>
      <c r="AN13" s="98" t="str">
        <f t="shared" si="3"/>
        <v/>
      </c>
      <c r="AO13" s="98" t="str">
        <f t="shared" si="3"/>
        <v/>
      </c>
      <c r="AP13" s="98" t="str">
        <f t="shared" si="3"/>
        <v/>
      </c>
      <c r="AQ13" s="98" t="str">
        <f t="shared" si="3"/>
        <v/>
      </c>
      <c r="AR13" s="98"/>
      <c r="AS13" s="98"/>
      <c r="AT13" s="98"/>
      <c r="AU13" s="98"/>
      <c r="AV13" s="98"/>
      <c r="BA13" s="98"/>
      <c r="BB13" s="98"/>
    </row>
    <row r="14" spans="1:54" ht="18" customHeight="1" x14ac:dyDescent="0.15">
      <c r="A14" s="138">
        <v>10</v>
      </c>
      <c r="B14" s="234" t="str">
        <f t="shared" si="7"/>
        <v/>
      </c>
      <c r="C14" s="143" t="str">
        <f t="shared" si="9"/>
        <v/>
      </c>
      <c r="D14" s="139" t="str">
        <f t="shared" si="10"/>
        <v/>
      </c>
      <c r="E14" s="140" t="str">
        <f t="shared" si="8"/>
        <v/>
      </c>
      <c r="F14" s="98"/>
      <c r="G14" s="98" t="str">
        <f t="shared" si="4"/>
        <v/>
      </c>
      <c r="H14" s="98" t="s">
        <v>712</v>
      </c>
      <c r="I14" s="98"/>
      <c r="J14" s="98">
        <v>12</v>
      </c>
      <c r="K14" s="98" t="str">
        <f t="shared" si="0"/>
        <v/>
      </c>
      <c r="L14" s="98" t="str">
        <f>IF(COUNTIF($O$3:O13,O14)&gt;=1,"",O14)</f>
        <v/>
      </c>
      <c r="M14" s="98" t="str">
        <f t="shared" si="1"/>
        <v/>
      </c>
      <c r="N14" s="98" t="str">
        <f t="shared" si="5"/>
        <v/>
      </c>
      <c r="O14" s="98" t="str">
        <f>仕様書作成!V8</f>
        <v/>
      </c>
      <c r="P14" s="98" t="str">
        <f t="shared" si="6"/>
        <v/>
      </c>
      <c r="Q14" s="98"/>
      <c r="R14" s="98"/>
      <c r="S14" s="98"/>
      <c r="T14" s="98" t="str">
        <f t="shared" si="2"/>
        <v/>
      </c>
      <c r="U14" s="98" t="str">
        <f t="shared" si="2"/>
        <v/>
      </c>
      <c r="V14" s="98" t="str">
        <f t="shared" si="2"/>
        <v/>
      </c>
      <c r="W14" s="98" t="str">
        <f t="shared" si="2"/>
        <v/>
      </c>
      <c r="X14" s="98" t="str">
        <f t="shared" si="2"/>
        <v/>
      </c>
      <c r="Y14" s="98" t="str">
        <f t="shared" si="2"/>
        <v/>
      </c>
      <c r="Z14" s="98" t="str">
        <f t="shared" si="2"/>
        <v/>
      </c>
      <c r="AA14" s="98" t="str">
        <f t="shared" si="2"/>
        <v/>
      </c>
      <c r="AB14" s="98" t="str">
        <f t="shared" si="2"/>
        <v/>
      </c>
      <c r="AC14" s="98" t="str">
        <f t="shared" si="2"/>
        <v/>
      </c>
      <c r="AD14" s="98" t="str">
        <f t="shared" si="2"/>
        <v/>
      </c>
      <c r="AE14" s="98" t="str">
        <f t="shared" si="2"/>
        <v/>
      </c>
      <c r="AF14" s="98" t="str">
        <f t="shared" si="2"/>
        <v/>
      </c>
      <c r="AG14" s="98" t="str">
        <f t="shared" si="2"/>
        <v/>
      </c>
      <c r="AH14" s="98" t="str">
        <f t="shared" si="2"/>
        <v/>
      </c>
      <c r="AI14" s="98" t="str">
        <f t="shared" si="2"/>
        <v/>
      </c>
      <c r="AJ14" s="98" t="str">
        <f t="shared" si="3"/>
        <v/>
      </c>
      <c r="AK14" s="98" t="str">
        <f t="shared" si="3"/>
        <v/>
      </c>
      <c r="AL14" s="98" t="str">
        <f t="shared" si="3"/>
        <v/>
      </c>
      <c r="AM14" s="98" t="str">
        <f t="shared" si="3"/>
        <v/>
      </c>
      <c r="AN14" s="98" t="str">
        <f t="shared" si="3"/>
        <v/>
      </c>
      <c r="AO14" s="98" t="str">
        <f t="shared" si="3"/>
        <v/>
      </c>
      <c r="AP14" s="98" t="str">
        <f t="shared" si="3"/>
        <v/>
      </c>
      <c r="AQ14" s="98" t="str">
        <f t="shared" si="3"/>
        <v/>
      </c>
      <c r="AR14" s="98"/>
      <c r="AS14" s="98"/>
      <c r="AT14" s="98"/>
      <c r="AU14" s="98"/>
      <c r="AV14" s="98"/>
      <c r="BA14" s="98"/>
      <c r="BB14" s="98"/>
    </row>
    <row r="15" spans="1:54" ht="18" customHeight="1" x14ac:dyDescent="0.15">
      <c r="A15" s="138">
        <v>11</v>
      </c>
      <c r="B15" s="234" t="str">
        <f t="shared" si="7"/>
        <v/>
      </c>
      <c r="C15" s="143" t="str">
        <f t="shared" si="9"/>
        <v/>
      </c>
      <c r="D15" s="139" t="str">
        <f t="shared" si="10"/>
        <v/>
      </c>
      <c r="E15" s="140" t="str">
        <f t="shared" si="8"/>
        <v/>
      </c>
      <c r="F15" s="98"/>
      <c r="G15" s="98" t="str">
        <f t="shared" si="4"/>
        <v/>
      </c>
      <c r="H15" s="98"/>
      <c r="I15" s="98"/>
      <c r="J15" s="98">
        <v>13</v>
      </c>
      <c r="K15" s="98" t="str">
        <f t="shared" si="0"/>
        <v/>
      </c>
      <c r="L15" s="98" t="str">
        <f>IF(COUNTIF($O$3:O14,O15)&gt;=1,"",O15)</f>
        <v/>
      </c>
      <c r="M15" s="98" t="str">
        <f t="shared" si="1"/>
        <v/>
      </c>
      <c r="N15" s="98" t="str">
        <f t="shared" si="5"/>
        <v/>
      </c>
      <c r="O15" s="98" t="str">
        <f>仕様書作成!W8</f>
        <v/>
      </c>
      <c r="P15" s="98" t="str">
        <f t="shared" si="6"/>
        <v/>
      </c>
      <c r="Q15" s="98"/>
      <c r="R15" s="98"/>
      <c r="S15" s="98"/>
      <c r="T15" s="98" t="str">
        <f t="shared" si="2"/>
        <v/>
      </c>
      <c r="U15" s="98" t="str">
        <f t="shared" si="2"/>
        <v/>
      </c>
      <c r="V15" s="98" t="str">
        <f t="shared" si="2"/>
        <v/>
      </c>
      <c r="W15" s="98" t="str">
        <f t="shared" si="2"/>
        <v/>
      </c>
      <c r="X15" s="98" t="str">
        <f t="shared" si="2"/>
        <v/>
      </c>
      <c r="Y15" s="98" t="str">
        <f t="shared" si="2"/>
        <v/>
      </c>
      <c r="Z15" s="98" t="str">
        <f t="shared" si="2"/>
        <v/>
      </c>
      <c r="AA15" s="98" t="str">
        <f t="shared" si="2"/>
        <v/>
      </c>
      <c r="AB15" s="98" t="str">
        <f t="shared" si="2"/>
        <v/>
      </c>
      <c r="AC15" s="98" t="str">
        <f t="shared" si="2"/>
        <v/>
      </c>
      <c r="AD15" s="98" t="str">
        <f t="shared" si="2"/>
        <v/>
      </c>
      <c r="AE15" s="98" t="str">
        <f t="shared" si="2"/>
        <v/>
      </c>
      <c r="AF15" s="98" t="str">
        <f t="shared" si="2"/>
        <v/>
      </c>
      <c r="AG15" s="98" t="str">
        <f t="shared" si="2"/>
        <v/>
      </c>
      <c r="AH15" s="98" t="str">
        <f t="shared" si="2"/>
        <v/>
      </c>
      <c r="AI15" s="98" t="str">
        <f t="shared" si="2"/>
        <v/>
      </c>
      <c r="AJ15" s="98" t="str">
        <f t="shared" si="3"/>
        <v/>
      </c>
      <c r="AK15" s="98" t="str">
        <f t="shared" si="3"/>
        <v/>
      </c>
      <c r="AL15" s="98" t="str">
        <f t="shared" si="3"/>
        <v/>
      </c>
      <c r="AM15" s="98" t="str">
        <f t="shared" si="3"/>
        <v/>
      </c>
      <c r="AN15" s="98" t="str">
        <f t="shared" si="3"/>
        <v/>
      </c>
      <c r="AO15" s="98" t="str">
        <f t="shared" si="3"/>
        <v/>
      </c>
      <c r="AP15" s="98" t="str">
        <f t="shared" si="3"/>
        <v/>
      </c>
      <c r="AQ15" s="98" t="str">
        <f t="shared" si="3"/>
        <v/>
      </c>
      <c r="AR15" s="98"/>
      <c r="AS15" s="98"/>
      <c r="AT15" s="98"/>
      <c r="AU15" s="98"/>
      <c r="AV15" s="98"/>
      <c r="BA15" s="98"/>
      <c r="BB15" s="98"/>
    </row>
    <row r="16" spans="1:54" ht="18" customHeight="1" x14ac:dyDescent="0.15">
      <c r="A16" s="138">
        <v>12</v>
      </c>
      <c r="B16" s="234" t="str">
        <f t="shared" si="7"/>
        <v/>
      </c>
      <c r="C16" s="143" t="str">
        <f t="shared" si="9"/>
        <v/>
      </c>
      <c r="D16" s="139" t="str">
        <f t="shared" si="10"/>
        <v/>
      </c>
      <c r="E16" s="140" t="str">
        <f t="shared" si="8"/>
        <v/>
      </c>
      <c r="F16" s="98"/>
      <c r="G16" s="98" t="str">
        <f t="shared" si="4"/>
        <v/>
      </c>
      <c r="H16" s="98"/>
      <c r="I16" s="98"/>
      <c r="J16" s="98">
        <v>14</v>
      </c>
      <c r="K16" s="98" t="str">
        <f t="shared" si="0"/>
        <v/>
      </c>
      <c r="L16" s="98" t="str">
        <f>IF(COUNTIF($O$3:O15,O16)&gt;=1,"",O16)</f>
        <v/>
      </c>
      <c r="M16" s="98" t="str">
        <f t="shared" si="1"/>
        <v/>
      </c>
      <c r="N16" s="98" t="str">
        <f t="shared" si="5"/>
        <v/>
      </c>
      <c r="O16" s="98" t="str">
        <f>仕様書作成!X8</f>
        <v/>
      </c>
      <c r="P16" s="98" t="str">
        <f t="shared" si="6"/>
        <v/>
      </c>
      <c r="Q16" s="98"/>
      <c r="R16" s="98"/>
      <c r="S16" s="98"/>
      <c r="T16" s="98" t="str">
        <f t="shared" si="2"/>
        <v/>
      </c>
      <c r="U16" s="98" t="str">
        <f t="shared" si="2"/>
        <v/>
      </c>
      <c r="V16" s="98" t="str">
        <f t="shared" si="2"/>
        <v/>
      </c>
      <c r="W16" s="98" t="str">
        <f t="shared" si="2"/>
        <v/>
      </c>
      <c r="X16" s="98" t="str">
        <f t="shared" si="2"/>
        <v/>
      </c>
      <c r="Y16" s="98" t="str">
        <f t="shared" si="2"/>
        <v/>
      </c>
      <c r="Z16" s="98" t="str">
        <f t="shared" si="2"/>
        <v/>
      </c>
      <c r="AA16" s="98" t="str">
        <f t="shared" si="2"/>
        <v/>
      </c>
      <c r="AB16" s="98" t="str">
        <f t="shared" si="2"/>
        <v/>
      </c>
      <c r="AC16" s="98" t="str">
        <f t="shared" si="2"/>
        <v/>
      </c>
      <c r="AD16" s="98" t="str">
        <f t="shared" si="2"/>
        <v/>
      </c>
      <c r="AE16" s="98" t="str">
        <f t="shared" si="2"/>
        <v/>
      </c>
      <c r="AF16" s="98" t="str">
        <f t="shared" si="2"/>
        <v/>
      </c>
      <c r="AG16" s="98" t="str">
        <f t="shared" si="2"/>
        <v/>
      </c>
      <c r="AH16" s="98" t="str">
        <f t="shared" si="2"/>
        <v/>
      </c>
      <c r="AI16" s="98" t="str">
        <f t="shared" si="2"/>
        <v/>
      </c>
      <c r="AJ16" s="98" t="str">
        <f t="shared" si="3"/>
        <v/>
      </c>
      <c r="AK16" s="98" t="str">
        <f t="shared" si="3"/>
        <v/>
      </c>
      <c r="AL16" s="98" t="str">
        <f t="shared" si="3"/>
        <v/>
      </c>
      <c r="AM16" s="98" t="str">
        <f t="shared" si="3"/>
        <v/>
      </c>
      <c r="AN16" s="98" t="str">
        <f t="shared" si="3"/>
        <v/>
      </c>
      <c r="AO16" s="98" t="str">
        <f t="shared" si="3"/>
        <v/>
      </c>
      <c r="AP16" s="98" t="str">
        <f t="shared" si="3"/>
        <v/>
      </c>
      <c r="AQ16" s="98" t="str">
        <f t="shared" si="3"/>
        <v/>
      </c>
      <c r="AR16" s="98"/>
      <c r="AS16" s="98"/>
      <c r="AT16" s="98"/>
      <c r="AU16" s="98"/>
      <c r="AV16" s="98"/>
      <c r="BA16" s="98"/>
      <c r="BB16" s="98"/>
    </row>
    <row r="17" spans="1:54" ht="18" customHeight="1" x14ac:dyDescent="0.15">
      <c r="A17" s="138">
        <v>13</v>
      </c>
      <c r="B17" s="234" t="str">
        <f t="shared" si="7"/>
        <v/>
      </c>
      <c r="C17" s="143" t="str">
        <f t="shared" si="9"/>
        <v/>
      </c>
      <c r="D17" s="139" t="str">
        <f t="shared" si="10"/>
        <v/>
      </c>
      <c r="E17" s="140" t="str">
        <f t="shared" si="8"/>
        <v/>
      </c>
      <c r="F17" s="98"/>
      <c r="G17" s="98" t="str">
        <f t="shared" si="4"/>
        <v/>
      </c>
      <c r="H17" s="98"/>
      <c r="I17" s="98"/>
      <c r="J17" s="98">
        <v>15</v>
      </c>
      <c r="K17" s="98" t="str">
        <f t="shared" si="0"/>
        <v/>
      </c>
      <c r="L17" s="98" t="str">
        <f>IF(COUNTIF($O$3:O16,O17)&gt;=1,"",O17)</f>
        <v/>
      </c>
      <c r="M17" s="98" t="str">
        <f t="shared" si="1"/>
        <v/>
      </c>
      <c r="N17" s="98" t="str">
        <f t="shared" si="5"/>
        <v/>
      </c>
      <c r="O17" s="98" t="str">
        <f>仕様書作成!Y8</f>
        <v/>
      </c>
      <c r="P17" s="98" t="str">
        <f t="shared" si="6"/>
        <v/>
      </c>
      <c r="Q17" s="98"/>
      <c r="R17" s="98"/>
      <c r="S17" s="98"/>
      <c r="T17" s="98" t="str">
        <f t="shared" si="2"/>
        <v/>
      </c>
      <c r="U17" s="98" t="str">
        <f t="shared" si="2"/>
        <v/>
      </c>
      <c r="V17" s="98" t="str">
        <f t="shared" si="2"/>
        <v/>
      </c>
      <c r="W17" s="98" t="str">
        <f t="shared" si="2"/>
        <v/>
      </c>
      <c r="X17" s="98" t="str">
        <f t="shared" si="2"/>
        <v/>
      </c>
      <c r="Y17" s="98" t="str">
        <f t="shared" si="2"/>
        <v/>
      </c>
      <c r="Z17" s="98" t="str">
        <f t="shared" si="2"/>
        <v/>
      </c>
      <c r="AA17" s="98" t="str">
        <f t="shared" si="2"/>
        <v/>
      </c>
      <c r="AB17" s="98" t="str">
        <f t="shared" si="2"/>
        <v/>
      </c>
      <c r="AC17" s="98" t="str">
        <f t="shared" si="2"/>
        <v/>
      </c>
      <c r="AD17" s="98" t="str">
        <f t="shared" si="2"/>
        <v/>
      </c>
      <c r="AE17" s="98" t="str">
        <f t="shared" si="2"/>
        <v/>
      </c>
      <c r="AF17" s="98" t="str">
        <f t="shared" si="2"/>
        <v/>
      </c>
      <c r="AG17" s="98" t="str">
        <f t="shared" si="2"/>
        <v/>
      </c>
      <c r="AH17" s="98" t="str">
        <f t="shared" si="2"/>
        <v/>
      </c>
      <c r="AI17" s="98" t="str">
        <f t="shared" si="2"/>
        <v/>
      </c>
      <c r="AJ17" s="98" t="str">
        <f t="shared" si="3"/>
        <v/>
      </c>
      <c r="AK17" s="98" t="str">
        <f t="shared" si="3"/>
        <v/>
      </c>
      <c r="AL17" s="98" t="str">
        <f t="shared" si="3"/>
        <v/>
      </c>
      <c r="AM17" s="98" t="str">
        <f t="shared" si="3"/>
        <v/>
      </c>
      <c r="AN17" s="98" t="str">
        <f t="shared" si="3"/>
        <v/>
      </c>
      <c r="AO17" s="98" t="str">
        <f t="shared" si="3"/>
        <v/>
      </c>
      <c r="AP17" s="98" t="str">
        <f t="shared" si="3"/>
        <v/>
      </c>
      <c r="AQ17" s="98" t="str">
        <f t="shared" si="3"/>
        <v/>
      </c>
      <c r="AR17" s="98"/>
      <c r="AS17" s="98"/>
      <c r="AT17" s="98"/>
      <c r="AU17" s="98"/>
      <c r="AV17" s="98"/>
      <c r="BA17" s="98"/>
      <c r="BB17" s="98"/>
    </row>
    <row r="18" spans="1:54" ht="18" customHeight="1" x14ac:dyDescent="0.15">
      <c r="A18" s="138">
        <v>14</v>
      </c>
      <c r="B18" s="234" t="str">
        <f t="shared" si="7"/>
        <v/>
      </c>
      <c r="C18" s="143" t="str">
        <f t="shared" si="9"/>
        <v/>
      </c>
      <c r="D18" s="139" t="str">
        <f t="shared" si="10"/>
        <v/>
      </c>
      <c r="E18" s="140" t="str">
        <f t="shared" si="8"/>
        <v/>
      </c>
      <c r="F18" s="98"/>
      <c r="G18" s="98" t="str">
        <f t="shared" si="4"/>
        <v/>
      </c>
      <c r="H18" s="98"/>
      <c r="I18" s="98"/>
      <c r="J18" s="98">
        <v>16</v>
      </c>
      <c r="K18" s="98" t="str">
        <f t="shared" si="0"/>
        <v/>
      </c>
      <c r="L18" s="98" t="str">
        <f>IF(COUNTIF($O$3:O17,O18)&gt;=1,"",O18)</f>
        <v/>
      </c>
      <c r="M18" s="98" t="str">
        <f t="shared" si="1"/>
        <v/>
      </c>
      <c r="N18" s="98" t="str">
        <f t="shared" si="5"/>
        <v/>
      </c>
      <c r="O18" s="223" t="str">
        <f>仕様書作成!Z8</f>
        <v/>
      </c>
      <c r="P18" s="98" t="str">
        <f t="shared" si="6"/>
        <v/>
      </c>
      <c r="Q18" s="98"/>
      <c r="R18" s="98"/>
      <c r="S18" s="98"/>
      <c r="T18" s="98" t="str">
        <f t="shared" si="2"/>
        <v/>
      </c>
      <c r="U18" s="98" t="str">
        <f t="shared" si="2"/>
        <v/>
      </c>
      <c r="V18" s="98" t="str">
        <f t="shared" si="2"/>
        <v/>
      </c>
      <c r="W18" s="98" t="str">
        <f t="shared" si="2"/>
        <v/>
      </c>
      <c r="X18" s="98" t="str">
        <f t="shared" si="2"/>
        <v/>
      </c>
      <c r="Y18" s="98" t="str">
        <f t="shared" si="2"/>
        <v/>
      </c>
      <c r="Z18" s="98" t="str">
        <f t="shared" si="2"/>
        <v/>
      </c>
      <c r="AA18" s="98" t="str">
        <f t="shared" si="2"/>
        <v/>
      </c>
      <c r="AB18" s="98" t="str">
        <f t="shared" si="2"/>
        <v/>
      </c>
      <c r="AC18" s="98" t="str">
        <f t="shared" si="2"/>
        <v/>
      </c>
      <c r="AD18" s="98" t="str">
        <f t="shared" si="2"/>
        <v/>
      </c>
      <c r="AE18" s="98" t="str">
        <f t="shared" si="2"/>
        <v/>
      </c>
      <c r="AF18" s="98" t="str">
        <f t="shared" si="2"/>
        <v/>
      </c>
      <c r="AG18" s="98" t="str">
        <f t="shared" si="2"/>
        <v/>
      </c>
      <c r="AH18" s="98" t="str">
        <f t="shared" si="2"/>
        <v/>
      </c>
      <c r="AI18" s="98" t="str">
        <f t="shared" ref="AI18:AS32" si="11">IF($L18="","",IF($L18=AI$2,"O",""))</f>
        <v/>
      </c>
      <c r="AJ18" s="98" t="str">
        <f t="shared" si="11"/>
        <v/>
      </c>
      <c r="AK18" s="98" t="str">
        <f t="shared" si="11"/>
        <v/>
      </c>
      <c r="AL18" s="98" t="str">
        <f t="shared" si="11"/>
        <v/>
      </c>
      <c r="AM18" s="98" t="str">
        <f t="shared" si="11"/>
        <v/>
      </c>
      <c r="AN18" s="98" t="str">
        <f t="shared" si="11"/>
        <v/>
      </c>
      <c r="AO18" s="98" t="str">
        <f t="shared" si="11"/>
        <v/>
      </c>
      <c r="AP18" s="98" t="str">
        <f t="shared" si="11"/>
        <v/>
      </c>
      <c r="AQ18" s="98" t="str">
        <f t="shared" si="11"/>
        <v/>
      </c>
      <c r="AR18" s="98"/>
      <c r="AS18" s="98"/>
      <c r="AT18" s="98"/>
      <c r="AU18" s="98"/>
      <c r="AV18" s="98"/>
      <c r="BA18" s="98"/>
      <c r="BB18" s="98"/>
    </row>
    <row r="19" spans="1:54" ht="18" customHeight="1" x14ac:dyDescent="0.15">
      <c r="A19" s="138">
        <v>15</v>
      </c>
      <c r="B19" s="234" t="str">
        <f t="shared" si="7"/>
        <v/>
      </c>
      <c r="C19" s="143" t="str">
        <f t="shared" si="9"/>
        <v/>
      </c>
      <c r="D19" s="139" t="str">
        <f t="shared" si="10"/>
        <v/>
      </c>
      <c r="E19" s="140" t="str">
        <f t="shared" si="8"/>
        <v/>
      </c>
      <c r="F19" s="98"/>
      <c r="G19" s="98" t="str">
        <f t="shared" si="4"/>
        <v/>
      </c>
      <c r="H19" s="98"/>
      <c r="I19" s="98"/>
      <c r="J19" s="98">
        <v>17</v>
      </c>
      <c r="K19" s="98" t="str">
        <f t="shared" si="0"/>
        <v/>
      </c>
      <c r="L19" s="98" t="str">
        <f>IF(COUNTIF($O$3:O18,O19)&gt;=1,"",O19)</f>
        <v/>
      </c>
      <c r="M19" s="98" t="str">
        <f t="shared" si="1"/>
        <v/>
      </c>
      <c r="N19" s="98" t="str">
        <f t="shared" si="5"/>
        <v/>
      </c>
      <c r="O19" s="223" t="str">
        <f>仕様書作成!AA8</f>
        <v/>
      </c>
      <c r="P19" s="98" t="str">
        <f t="shared" si="6"/>
        <v/>
      </c>
      <c r="Q19" s="98"/>
      <c r="R19" s="98"/>
      <c r="S19" s="98"/>
      <c r="T19" s="98" t="str">
        <f t="shared" ref="T19:AI32" si="12">IF($L19="","",IF($L19=T$2,"O",""))</f>
        <v/>
      </c>
      <c r="U19" s="98" t="str">
        <f t="shared" si="12"/>
        <v/>
      </c>
      <c r="V19" s="98" t="str">
        <f t="shared" si="12"/>
        <v/>
      </c>
      <c r="W19" s="98" t="str">
        <f t="shared" si="12"/>
        <v/>
      </c>
      <c r="X19" s="98" t="str">
        <f t="shared" si="12"/>
        <v/>
      </c>
      <c r="Y19" s="98" t="str">
        <f t="shared" si="12"/>
        <v/>
      </c>
      <c r="Z19" s="98" t="str">
        <f t="shared" si="12"/>
        <v/>
      </c>
      <c r="AA19" s="98" t="str">
        <f t="shared" si="12"/>
        <v/>
      </c>
      <c r="AB19" s="98" t="str">
        <f t="shared" si="12"/>
        <v/>
      </c>
      <c r="AC19" s="98" t="str">
        <f t="shared" si="12"/>
        <v/>
      </c>
      <c r="AD19" s="98" t="str">
        <f t="shared" si="12"/>
        <v/>
      </c>
      <c r="AE19" s="98" t="str">
        <f t="shared" si="12"/>
        <v/>
      </c>
      <c r="AF19" s="98" t="str">
        <f t="shared" si="12"/>
        <v/>
      </c>
      <c r="AG19" s="98" t="str">
        <f t="shared" si="12"/>
        <v/>
      </c>
      <c r="AH19" s="98" t="str">
        <f t="shared" si="12"/>
        <v/>
      </c>
      <c r="AI19" s="98" t="str">
        <f t="shared" si="12"/>
        <v/>
      </c>
      <c r="AJ19" s="98" t="str">
        <f t="shared" si="11"/>
        <v/>
      </c>
      <c r="AK19" s="98" t="str">
        <f t="shared" si="11"/>
        <v/>
      </c>
      <c r="AL19" s="98" t="str">
        <f t="shared" si="11"/>
        <v/>
      </c>
      <c r="AM19" s="98" t="str">
        <f t="shared" si="11"/>
        <v/>
      </c>
      <c r="AN19" s="98" t="str">
        <f t="shared" si="11"/>
        <v/>
      </c>
      <c r="AO19" s="98" t="str">
        <f t="shared" si="11"/>
        <v/>
      </c>
      <c r="AP19" s="98" t="str">
        <f t="shared" si="11"/>
        <v/>
      </c>
      <c r="AQ19" s="98" t="str">
        <f t="shared" si="11"/>
        <v/>
      </c>
      <c r="AR19" s="98"/>
      <c r="AS19" s="98"/>
      <c r="AT19" s="98"/>
      <c r="AU19" s="98"/>
      <c r="AV19" s="98"/>
      <c r="BA19" s="98"/>
      <c r="BB19" s="98"/>
    </row>
    <row r="20" spans="1:54" ht="18" customHeight="1" x14ac:dyDescent="0.15">
      <c r="A20" s="138">
        <v>16</v>
      </c>
      <c r="B20" s="234" t="str">
        <f t="shared" si="7"/>
        <v/>
      </c>
      <c r="C20" s="143" t="str">
        <f t="shared" si="9"/>
        <v/>
      </c>
      <c r="D20" s="139" t="str">
        <f t="shared" si="10"/>
        <v/>
      </c>
      <c r="E20" s="140" t="str">
        <f t="shared" si="8"/>
        <v/>
      </c>
      <c r="F20" s="98"/>
      <c r="G20" s="98" t="str">
        <f t="shared" si="4"/>
        <v/>
      </c>
      <c r="H20" s="98"/>
      <c r="I20" s="98"/>
      <c r="J20" s="98">
        <v>18</v>
      </c>
      <c r="K20" s="98" t="str">
        <f t="shared" si="0"/>
        <v/>
      </c>
      <c r="L20" s="98" t="str">
        <f>IF(COUNTIF($O$3:O19,O20)&gt;=1,"",O20)</f>
        <v/>
      </c>
      <c r="M20" s="98" t="str">
        <f t="shared" si="1"/>
        <v/>
      </c>
      <c r="N20" s="98" t="str">
        <f t="shared" si="5"/>
        <v/>
      </c>
      <c r="O20" s="98" t="str">
        <f>仕様書作成!AB8</f>
        <v/>
      </c>
      <c r="P20" s="98" t="str">
        <f t="shared" si="6"/>
        <v/>
      </c>
      <c r="Q20" s="98"/>
      <c r="R20" s="98"/>
      <c r="S20" s="98"/>
      <c r="T20" s="98" t="str">
        <f t="shared" si="12"/>
        <v/>
      </c>
      <c r="U20" s="98" t="str">
        <f t="shared" si="12"/>
        <v/>
      </c>
      <c r="V20" s="98" t="str">
        <f t="shared" si="12"/>
        <v/>
      </c>
      <c r="W20" s="98" t="str">
        <f t="shared" si="12"/>
        <v/>
      </c>
      <c r="X20" s="98" t="str">
        <f t="shared" si="12"/>
        <v/>
      </c>
      <c r="Y20" s="98" t="str">
        <f t="shared" si="12"/>
        <v/>
      </c>
      <c r="Z20" s="98" t="str">
        <f t="shared" si="12"/>
        <v/>
      </c>
      <c r="AA20" s="98" t="str">
        <f t="shared" si="12"/>
        <v/>
      </c>
      <c r="AB20" s="98" t="str">
        <f t="shared" si="12"/>
        <v/>
      </c>
      <c r="AC20" s="98" t="str">
        <f t="shared" si="12"/>
        <v/>
      </c>
      <c r="AD20" s="98" t="str">
        <f t="shared" si="12"/>
        <v/>
      </c>
      <c r="AE20" s="98" t="str">
        <f t="shared" si="12"/>
        <v/>
      </c>
      <c r="AF20" s="98" t="str">
        <f t="shared" si="12"/>
        <v/>
      </c>
      <c r="AG20" s="98" t="str">
        <f t="shared" si="12"/>
        <v/>
      </c>
      <c r="AH20" s="98" t="str">
        <f t="shared" si="12"/>
        <v/>
      </c>
      <c r="AI20" s="98" t="str">
        <f t="shared" si="12"/>
        <v/>
      </c>
      <c r="AJ20" s="98" t="str">
        <f t="shared" si="11"/>
        <v/>
      </c>
      <c r="AK20" s="98" t="str">
        <f t="shared" si="11"/>
        <v/>
      </c>
      <c r="AL20" s="98" t="str">
        <f t="shared" si="11"/>
        <v/>
      </c>
      <c r="AM20" s="98" t="str">
        <f t="shared" si="11"/>
        <v/>
      </c>
      <c r="AN20" s="98" t="str">
        <f t="shared" si="11"/>
        <v/>
      </c>
      <c r="AO20" s="98" t="str">
        <f t="shared" si="11"/>
        <v/>
      </c>
      <c r="AP20" s="98" t="str">
        <f t="shared" si="11"/>
        <v/>
      </c>
      <c r="AQ20" s="98" t="str">
        <f t="shared" si="11"/>
        <v/>
      </c>
      <c r="AR20" s="98"/>
      <c r="AS20" s="98"/>
      <c r="AT20" s="98"/>
      <c r="AU20" s="98"/>
      <c r="AV20" s="98"/>
      <c r="BA20" s="98"/>
      <c r="BB20" s="98"/>
    </row>
    <row r="21" spans="1:54" ht="18" customHeight="1" x14ac:dyDescent="0.15">
      <c r="A21" s="138">
        <v>17</v>
      </c>
      <c r="B21" s="234" t="str">
        <f t="shared" si="7"/>
        <v/>
      </c>
      <c r="C21" s="143" t="str">
        <f t="shared" si="9"/>
        <v/>
      </c>
      <c r="D21" s="139" t="str">
        <f t="shared" si="10"/>
        <v/>
      </c>
      <c r="E21" s="140" t="str">
        <f t="shared" si="8"/>
        <v/>
      </c>
      <c r="F21" s="98"/>
      <c r="G21" s="98" t="str">
        <f t="shared" si="4"/>
        <v/>
      </c>
      <c r="H21" s="98"/>
      <c r="I21" s="98"/>
      <c r="J21" s="98">
        <v>19</v>
      </c>
      <c r="K21" s="98" t="str">
        <f t="shared" si="0"/>
        <v/>
      </c>
      <c r="L21" s="98" t="str">
        <f>IF(COUNTIF($O$3:O20,O21)&gt;=1,"",O21)</f>
        <v/>
      </c>
      <c r="M21" s="98" t="str">
        <f t="shared" si="1"/>
        <v/>
      </c>
      <c r="N21" s="98" t="str">
        <f t="shared" si="5"/>
        <v/>
      </c>
      <c r="O21" s="98" t="str">
        <f>仕様書作成!AC8</f>
        <v/>
      </c>
      <c r="P21" s="98" t="str">
        <f t="shared" si="6"/>
        <v/>
      </c>
      <c r="Q21" s="98"/>
      <c r="R21" s="98"/>
      <c r="S21" s="98"/>
      <c r="T21" s="98" t="str">
        <f t="shared" si="12"/>
        <v/>
      </c>
      <c r="U21" s="98" t="str">
        <f t="shared" si="12"/>
        <v/>
      </c>
      <c r="V21" s="98" t="str">
        <f t="shared" si="12"/>
        <v/>
      </c>
      <c r="W21" s="98" t="str">
        <f t="shared" si="12"/>
        <v/>
      </c>
      <c r="X21" s="98" t="str">
        <f t="shared" si="12"/>
        <v/>
      </c>
      <c r="Y21" s="98" t="str">
        <f t="shared" si="12"/>
        <v/>
      </c>
      <c r="Z21" s="98" t="str">
        <f t="shared" si="12"/>
        <v/>
      </c>
      <c r="AA21" s="98" t="str">
        <f t="shared" si="12"/>
        <v/>
      </c>
      <c r="AB21" s="98" t="str">
        <f t="shared" si="12"/>
        <v/>
      </c>
      <c r="AC21" s="98" t="str">
        <f t="shared" si="12"/>
        <v/>
      </c>
      <c r="AD21" s="98" t="str">
        <f t="shared" si="12"/>
        <v/>
      </c>
      <c r="AE21" s="98" t="str">
        <f t="shared" si="12"/>
        <v/>
      </c>
      <c r="AF21" s="98" t="str">
        <f t="shared" si="12"/>
        <v/>
      </c>
      <c r="AG21" s="98" t="str">
        <f t="shared" si="12"/>
        <v/>
      </c>
      <c r="AH21" s="98" t="str">
        <f t="shared" si="12"/>
        <v/>
      </c>
      <c r="AI21" s="98" t="str">
        <f t="shared" si="12"/>
        <v/>
      </c>
      <c r="AJ21" s="98" t="str">
        <f t="shared" si="11"/>
        <v/>
      </c>
      <c r="AK21" s="98" t="str">
        <f t="shared" si="11"/>
        <v/>
      </c>
      <c r="AL21" s="98" t="str">
        <f t="shared" si="11"/>
        <v/>
      </c>
      <c r="AM21" s="98" t="str">
        <f t="shared" si="11"/>
        <v/>
      </c>
      <c r="AN21" s="98" t="str">
        <f t="shared" si="11"/>
        <v/>
      </c>
      <c r="AO21" s="98" t="str">
        <f t="shared" si="11"/>
        <v/>
      </c>
      <c r="AP21" s="98" t="str">
        <f t="shared" si="11"/>
        <v/>
      </c>
      <c r="AQ21" s="98" t="str">
        <f t="shared" si="11"/>
        <v/>
      </c>
      <c r="AR21" s="98"/>
      <c r="AS21" s="98"/>
      <c r="AT21" s="98"/>
      <c r="AU21" s="98"/>
      <c r="AV21" s="98"/>
      <c r="BA21" s="98"/>
      <c r="BB21" s="98"/>
    </row>
    <row r="22" spans="1:54" ht="18" customHeight="1" x14ac:dyDescent="0.15">
      <c r="A22" s="138">
        <v>18</v>
      </c>
      <c r="B22" s="234" t="str">
        <f t="shared" si="7"/>
        <v/>
      </c>
      <c r="C22" s="143" t="str">
        <f t="shared" si="9"/>
        <v/>
      </c>
      <c r="D22" s="139" t="str">
        <f t="shared" si="10"/>
        <v/>
      </c>
      <c r="E22" s="140" t="str">
        <f t="shared" si="8"/>
        <v/>
      </c>
      <c r="F22" s="98"/>
      <c r="G22" s="98" t="str">
        <f t="shared" si="4"/>
        <v/>
      </c>
      <c r="H22" s="98"/>
      <c r="I22" s="98"/>
      <c r="J22" s="98">
        <v>20</v>
      </c>
      <c r="K22" s="98" t="str">
        <f t="shared" si="0"/>
        <v/>
      </c>
      <c r="L22" s="98" t="str">
        <f>IF(COUNTIF($O$3:O21,O22)&gt;=1,"",O22)</f>
        <v/>
      </c>
      <c r="M22" s="98" t="str">
        <f t="shared" si="1"/>
        <v/>
      </c>
      <c r="N22" s="98" t="str">
        <f t="shared" si="5"/>
        <v/>
      </c>
      <c r="O22" s="98" t="str">
        <f>仕様書作成!AD8</f>
        <v/>
      </c>
      <c r="P22" s="98" t="str">
        <f t="shared" si="6"/>
        <v/>
      </c>
      <c r="Q22" s="98"/>
      <c r="R22" s="98"/>
      <c r="S22" s="98"/>
      <c r="T22" s="98" t="str">
        <f t="shared" si="12"/>
        <v/>
      </c>
      <c r="U22" s="98" t="str">
        <f t="shared" si="12"/>
        <v/>
      </c>
      <c r="V22" s="98" t="str">
        <f t="shared" si="12"/>
        <v/>
      </c>
      <c r="W22" s="98" t="str">
        <f t="shared" si="12"/>
        <v/>
      </c>
      <c r="X22" s="98" t="str">
        <f t="shared" si="12"/>
        <v/>
      </c>
      <c r="Y22" s="98" t="str">
        <f t="shared" si="12"/>
        <v/>
      </c>
      <c r="Z22" s="98" t="str">
        <f t="shared" si="12"/>
        <v/>
      </c>
      <c r="AA22" s="98" t="str">
        <f t="shared" si="12"/>
        <v/>
      </c>
      <c r="AB22" s="98" t="str">
        <f t="shared" si="12"/>
        <v/>
      </c>
      <c r="AC22" s="98" t="str">
        <f t="shared" si="12"/>
        <v/>
      </c>
      <c r="AD22" s="98" t="str">
        <f t="shared" si="12"/>
        <v/>
      </c>
      <c r="AE22" s="98" t="str">
        <f t="shared" si="12"/>
        <v/>
      </c>
      <c r="AF22" s="98" t="str">
        <f t="shared" si="12"/>
        <v/>
      </c>
      <c r="AG22" s="98" t="str">
        <f t="shared" si="12"/>
        <v/>
      </c>
      <c r="AH22" s="98" t="str">
        <f t="shared" si="12"/>
        <v/>
      </c>
      <c r="AI22" s="98" t="str">
        <f t="shared" si="12"/>
        <v/>
      </c>
      <c r="AJ22" s="98" t="str">
        <f t="shared" si="11"/>
        <v/>
      </c>
      <c r="AK22" s="98" t="str">
        <f t="shared" si="11"/>
        <v/>
      </c>
      <c r="AL22" s="98" t="str">
        <f t="shared" si="11"/>
        <v/>
      </c>
      <c r="AM22" s="98" t="str">
        <f t="shared" si="11"/>
        <v/>
      </c>
      <c r="AN22" s="98" t="str">
        <f t="shared" si="11"/>
        <v/>
      </c>
      <c r="AO22" s="98" t="str">
        <f t="shared" si="11"/>
        <v/>
      </c>
      <c r="AP22" s="98" t="str">
        <f t="shared" si="11"/>
        <v/>
      </c>
      <c r="AQ22" s="98" t="str">
        <f t="shared" si="11"/>
        <v/>
      </c>
      <c r="AR22" s="98"/>
      <c r="AS22" s="98"/>
      <c r="AT22" s="98"/>
      <c r="AU22" s="98"/>
      <c r="AV22" s="98"/>
      <c r="BA22" s="98"/>
      <c r="BB22" s="98"/>
    </row>
    <row r="23" spans="1:54" ht="18" customHeight="1" x14ac:dyDescent="0.15">
      <c r="A23" s="138">
        <v>19</v>
      </c>
      <c r="B23" s="234" t="str">
        <f t="shared" si="7"/>
        <v/>
      </c>
      <c r="C23" s="143" t="str">
        <f t="shared" si="9"/>
        <v/>
      </c>
      <c r="D23" s="139" t="str">
        <f t="shared" si="10"/>
        <v/>
      </c>
      <c r="E23" s="140" t="str">
        <f t="shared" si="8"/>
        <v/>
      </c>
      <c r="F23" s="98"/>
      <c r="G23" s="98" t="str">
        <f t="shared" si="4"/>
        <v/>
      </c>
      <c r="H23" s="98"/>
      <c r="I23" s="98"/>
      <c r="J23" s="98">
        <v>21</v>
      </c>
      <c r="K23" s="98" t="str">
        <f t="shared" si="0"/>
        <v/>
      </c>
      <c r="L23" s="98" t="str">
        <f>IF(COUNTIF($O$3:O22,O23)&gt;=1,"",O23)</f>
        <v/>
      </c>
      <c r="M23" s="98" t="str">
        <f t="shared" si="1"/>
        <v/>
      </c>
      <c r="N23" s="98" t="str">
        <f t="shared" si="5"/>
        <v/>
      </c>
      <c r="O23" s="98" t="str">
        <f>仕様書作成!AE8</f>
        <v/>
      </c>
      <c r="P23" s="98" t="str">
        <f t="shared" si="6"/>
        <v/>
      </c>
      <c r="Q23" s="98"/>
      <c r="R23" s="98"/>
      <c r="S23" s="98"/>
      <c r="T23" s="98" t="str">
        <f t="shared" si="12"/>
        <v/>
      </c>
      <c r="U23" s="98" t="str">
        <f t="shared" si="12"/>
        <v/>
      </c>
      <c r="V23" s="98" t="str">
        <f t="shared" si="12"/>
        <v/>
      </c>
      <c r="W23" s="98" t="str">
        <f t="shared" si="12"/>
        <v/>
      </c>
      <c r="X23" s="98" t="str">
        <f t="shared" si="12"/>
        <v/>
      </c>
      <c r="Y23" s="98" t="str">
        <f t="shared" si="12"/>
        <v/>
      </c>
      <c r="Z23" s="98" t="str">
        <f t="shared" si="12"/>
        <v/>
      </c>
      <c r="AA23" s="98" t="str">
        <f t="shared" si="12"/>
        <v/>
      </c>
      <c r="AB23" s="98" t="str">
        <f t="shared" si="12"/>
        <v/>
      </c>
      <c r="AC23" s="98" t="str">
        <f t="shared" si="12"/>
        <v/>
      </c>
      <c r="AD23" s="98" t="str">
        <f t="shared" si="12"/>
        <v/>
      </c>
      <c r="AE23" s="98" t="str">
        <f t="shared" si="12"/>
        <v/>
      </c>
      <c r="AF23" s="98" t="str">
        <f t="shared" si="12"/>
        <v/>
      </c>
      <c r="AG23" s="98" t="str">
        <f t="shared" si="12"/>
        <v/>
      </c>
      <c r="AH23" s="98" t="str">
        <f t="shared" si="12"/>
        <v/>
      </c>
      <c r="AI23" s="98" t="str">
        <f t="shared" si="12"/>
        <v/>
      </c>
      <c r="AJ23" s="98" t="str">
        <f t="shared" si="11"/>
        <v/>
      </c>
      <c r="AK23" s="98" t="str">
        <f t="shared" si="11"/>
        <v/>
      </c>
      <c r="AL23" s="98" t="str">
        <f t="shared" si="11"/>
        <v/>
      </c>
      <c r="AM23" s="98" t="str">
        <f t="shared" si="11"/>
        <v/>
      </c>
      <c r="AN23" s="98" t="str">
        <f t="shared" si="11"/>
        <v/>
      </c>
      <c r="AO23" s="98" t="str">
        <f t="shared" si="11"/>
        <v/>
      </c>
      <c r="AP23" s="98" t="str">
        <f t="shared" si="11"/>
        <v/>
      </c>
      <c r="AQ23" s="98" t="str">
        <f t="shared" si="11"/>
        <v/>
      </c>
      <c r="AR23" s="98"/>
      <c r="AS23" s="98"/>
      <c r="AT23" s="98"/>
      <c r="AU23" s="98"/>
      <c r="AV23" s="98"/>
      <c r="BA23" s="98"/>
      <c r="BB23" s="98"/>
    </row>
    <row r="24" spans="1:54" ht="18" customHeight="1" x14ac:dyDescent="0.15">
      <c r="A24" s="138">
        <v>20</v>
      </c>
      <c r="B24" s="234" t="str">
        <f t="shared" si="7"/>
        <v/>
      </c>
      <c r="C24" s="143" t="str">
        <f t="shared" si="9"/>
        <v/>
      </c>
      <c r="D24" s="139" t="str">
        <f t="shared" si="10"/>
        <v/>
      </c>
      <c r="E24" s="140" t="str">
        <f t="shared" si="8"/>
        <v/>
      </c>
      <c r="F24" s="98"/>
      <c r="G24" s="98" t="str">
        <f t="shared" si="4"/>
        <v/>
      </c>
      <c r="H24" s="98"/>
      <c r="I24" s="98"/>
      <c r="J24" s="98">
        <v>22</v>
      </c>
      <c r="K24" s="98" t="str">
        <f t="shared" si="0"/>
        <v/>
      </c>
      <c r="L24" s="98" t="str">
        <f>IF(COUNTIF($O$3:O23,O24)&gt;=1,"",O24)</f>
        <v/>
      </c>
      <c r="M24" s="98" t="str">
        <f t="shared" si="1"/>
        <v/>
      </c>
      <c r="N24" s="98" t="str">
        <f t="shared" si="5"/>
        <v/>
      </c>
      <c r="O24" s="98" t="str">
        <f>仕様書作成!AF8</f>
        <v/>
      </c>
      <c r="P24" s="98" t="str">
        <f t="shared" si="6"/>
        <v/>
      </c>
      <c r="Q24" s="98"/>
      <c r="R24" s="98"/>
      <c r="S24" s="98"/>
      <c r="T24" s="98" t="str">
        <f t="shared" si="12"/>
        <v/>
      </c>
      <c r="U24" s="98" t="str">
        <f t="shared" si="12"/>
        <v/>
      </c>
      <c r="V24" s="98" t="str">
        <f t="shared" si="12"/>
        <v/>
      </c>
      <c r="W24" s="98" t="str">
        <f t="shared" si="12"/>
        <v/>
      </c>
      <c r="X24" s="98" t="str">
        <f t="shared" si="12"/>
        <v/>
      </c>
      <c r="Y24" s="98" t="str">
        <f t="shared" si="12"/>
        <v/>
      </c>
      <c r="Z24" s="98" t="str">
        <f t="shared" si="12"/>
        <v/>
      </c>
      <c r="AA24" s="98" t="str">
        <f t="shared" si="12"/>
        <v/>
      </c>
      <c r="AB24" s="98" t="str">
        <f t="shared" si="12"/>
        <v/>
      </c>
      <c r="AC24" s="98" t="str">
        <f t="shared" si="12"/>
        <v/>
      </c>
      <c r="AD24" s="98" t="str">
        <f t="shared" si="12"/>
        <v/>
      </c>
      <c r="AE24" s="98" t="str">
        <f t="shared" si="12"/>
        <v/>
      </c>
      <c r="AF24" s="98" t="str">
        <f t="shared" si="12"/>
        <v/>
      </c>
      <c r="AG24" s="98" t="str">
        <f t="shared" si="12"/>
        <v/>
      </c>
      <c r="AH24" s="98" t="str">
        <f t="shared" si="12"/>
        <v/>
      </c>
      <c r="AI24" s="98" t="str">
        <f t="shared" si="12"/>
        <v/>
      </c>
      <c r="AJ24" s="98" t="str">
        <f t="shared" si="11"/>
        <v/>
      </c>
      <c r="AK24" s="98" t="str">
        <f t="shared" si="11"/>
        <v/>
      </c>
      <c r="AL24" s="98" t="str">
        <f t="shared" si="11"/>
        <v/>
      </c>
      <c r="AM24" s="98" t="str">
        <f t="shared" si="11"/>
        <v/>
      </c>
      <c r="AN24" s="98" t="str">
        <f t="shared" si="11"/>
        <v/>
      </c>
      <c r="AO24" s="98" t="str">
        <f t="shared" si="11"/>
        <v/>
      </c>
      <c r="AP24" s="98" t="str">
        <f t="shared" si="11"/>
        <v/>
      </c>
      <c r="AQ24" s="98" t="str">
        <f t="shared" si="11"/>
        <v/>
      </c>
      <c r="AR24" s="98"/>
      <c r="AS24" s="98"/>
      <c r="AT24" s="98"/>
      <c r="AU24" s="98"/>
      <c r="AV24" s="98"/>
      <c r="BA24" s="98"/>
      <c r="BB24" s="98"/>
    </row>
    <row r="25" spans="1:54" ht="18" customHeight="1" x14ac:dyDescent="0.15">
      <c r="A25" s="138">
        <v>21</v>
      </c>
      <c r="B25" s="234" t="str">
        <f t="shared" si="7"/>
        <v/>
      </c>
      <c r="C25" s="143" t="str">
        <f t="shared" si="9"/>
        <v/>
      </c>
      <c r="D25" s="139" t="str">
        <f t="shared" si="10"/>
        <v/>
      </c>
      <c r="E25" s="140" t="str">
        <f t="shared" si="8"/>
        <v/>
      </c>
      <c r="F25" s="98"/>
      <c r="G25" s="98" t="str">
        <f t="shared" si="4"/>
        <v/>
      </c>
      <c r="H25" s="98"/>
      <c r="I25" s="98"/>
      <c r="J25" s="98">
        <v>23</v>
      </c>
      <c r="K25" s="98" t="str">
        <f t="shared" si="0"/>
        <v/>
      </c>
      <c r="L25" s="98" t="str">
        <f>IF(COUNTIF($O$3:O24,O25)&gt;=1,"",O25)</f>
        <v/>
      </c>
      <c r="M25" s="98" t="str">
        <f t="shared" si="1"/>
        <v/>
      </c>
      <c r="N25" s="98" t="str">
        <f t="shared" si="5"/>
        <v/>
      </c>
      <c r="O25" s="98" t="str">
        <f>仕様書作成!AG8</f>
        <v/>
      </c>
      <c r="P25" s="98" t="str">
        <f t="shared" si="6"/>
        <v/>
      </c>
      <c r="Q25" s="98"/>
      <c r="R25" s="98"/>
      <c r="S25" s="98"/>
      <c r="T25" s="98" t="str">
        <f t="shared" si="12"/>
        <v/>
      </c>
      <c r="U25" s="98" t="str">
        <f t="shared" si="12"/>
        <v/>
      </c>
      <c r="V25" s="98" t="str">
        <f t="shared" si="12"/>
        <v/>
      </c>
      <c r="W25" s="98" t="str">
        <f t="shared" si="12"/>
        <v/>
      </c>
      <c r="X25" s="98" t="str">
        <f t="shared" si="12"/>
        <v/>
      </c>
      <c r="Y25" s="98" t="str">
        <f t="shared" si="12"/>
        <v/>
      </c>
      <c r="Z25" s="98" t="str">
        <f t="shared" si="12"/>
        <v/>
      </c>
      <c r="AA25" s="98" t="str">
        <f t="shared" si="12"/>
        <v/>
      </c>
      <c r="AB25" s="98" t="str">
        <f t="shared" si="12"/>
        <v/>
      </c>
      <c r="AC25" s="98" t="str">
        <f t="shared" si="12"/>
        <v/>
      </c>
      <c r="AD25" s="98" t="str">
        <f t="shared" si="12"/>
        <v/>
      </c>
      <c r="AE25" s="98" t="str">
        <f t="shared" si="12"/>
        <v/>
      </c>
      <c r="AF25" s="98" t="str">
        <f t="shared" si="12"/>
        <v/>
      </c>
      <c r="AG25" s="98" t="str">
        <f t="shared" si="12"/>
        <v/>
      </c>
      <c r="AH25" s="98" t="str">
        <f t="shared" si="12"/>
        <v/>
      </c>
      <c r="AI25" s="98" t="str">
        <f t="shared" si="12"/>
        <v/>
      </c>
      <c r="AJ25" s="98" t="str">
        <f t="shared" si="11"/>
        <v/>
      </c>
      <c r="AK25" s="98" t="str">
        <f t="shared" si="11"/>
        <v/>
      </c>
      <c r="AL25" s="98" t="str">
        <f t="shared" si="11"/>
        <v/>
      </c>
      <c r="AM25" s="98" t="str">
        <f t="shared" si="11"/>
        <v/>
      </c>
      <c r="AN25" s="98" t="str">
        <f t="shared" si="11"/>
        <v/>
      </c>
      <c r="AO25" s="98" t="str">
        <f t="shared" si="11"/>
        <v/>
      </c>
      <c r="AP25" s="98" t="str">
        <f t="shared" si="11"/>
        <v/>
      </c>
      <c r="AQ25" s="98" t="str">
        <f t="shared" si="11"/>
        <v/>
      </c>
      <c r="AR25" s="98"/>
      <c r="AS25" s="98"/>
      <c r="AT25" s="98"/>
      <c r="AU25" s="98"/>
      <c r="AV25" s="98"/>
      <c r="BA25" s="98"/>
      <c r="BB25" s="98"/>
    </row>
    <row r="26" spans="1:54" ht="18" customHeight="1" x14ac:dyDescent="0.15">
      <c r="A26" s="138">
        <v>22</v>
      </c>
      <c r="B26" s="234" t="str">
        <f t="shared" si="7"/>
        <v/>
      </c>
      <c r="C26" s="143" t="str">
        <f t="shared" si="9"/>
        <v/>
      </c>
      <c r="D26" s="139" t="str">
        <f t="shared" si="10"/>
        <v/>
      </c>
      <c r="E26" s="140" t="str">
        <f t="shared" si="8"/>
        <v/>
      </c>
      <c r="F26" s="98"/>
      <c r="G26" s="98" t="str">
        <f t="shared" si="4"/>
        <v/>
      </c>
      <c r="H26" s="98"/>
      <c r="I26" s="98"/>
      <c r="J26" s="98">
        <v>24</v>
      </c>
      <c r="K26" s="98" t="str">
        <f t="shared" si="0"/>
        <v/>
      </c>
      <c r="L26" s="98" t="str">
        <f>IF(COUNTIF($O$3:O25,O26)&gt;=1,"",O26)</f>
        <v/>
      </c>
      <c r="M26" s="98" t="str">
        <f t="shared" si="1"/>
        <v/>
      </c>
      <c r="N26" s="98" t="str">
        <f t="shared" si="5"/>
        <v/>
      </c>
      <c r="O26" s="98" t="str">
        <f>仕様書作成!AH8</f>
        <v/>
      </c>
      <c r="P26" s="98" t="str">
        <f t="shared" si="6"/>
        <v/>
      </c>
      <c r="Q26" s="98"/>
      <c r="R26" s="98"/>
      <c r="S26" s="98"/>
      <c r="T26" s="98" t="str">
        <f t="shared" si="12"/>
        <v/>
      </c>
      <c r="U26" s="98" t="str">
        <f t="shared" si="12"/>
        <v/>
      </c>
      <c r="V26" s="98" t="str">
        <f t="shared" si="12"/>
        <v/>
      </c>
      <c r="W26" s="98" t="str">
        <f t="shared" si="12"/>
        <v/>
      </c>
      <c r="X26" s="98" t="str">
        <f t="shared" si="12"/>
        <v/>
      </c>
      <c r="Y26" s="98" t="str">
        <f t="shared" si="12"/>
        <v/>
      </c>
      <c r="Z26" s="98" t="str">
        <f t="shared" si="12"/>
        <v/>
      </c>
      <c r="AA26" s="98" t="str">
        <f t="shared" si="12"/>
        <v/>
      </c>
      <c r="AB26" s="98" t="str">
        <f t="shared" si="12"/>
        <v/>
      </c>
      <c r="AC26" s="98" t="str">
        <f t="shared" si="12"/>
        <v/>
      </c>
      <c r="AD26" s="98" t="str">
        <f t="shared" si="12"/>
        <v/>
      </c>
      <c r="AE26" s="98" t="str">
        <f t="shared" si="12"/>
        <v/>
      </c>
      <c r="AF26" s="98" t="str">
        <f t="shared" si="12"/>
        <v/>
      </c>
      <c r="AG26" s="98" t="str">
        <f t="shared" si="12"/>
        <v/>
      </c>
      <c r="AH26" s="98" t="str">
        <f t="shared" si="12"/>
        <v/>
      </c>
      <c r="AI26" s="98" t="str">
        <f t="shared" si="12"/>
        <v/>
      </c>
      <c r="AJ26" s="98" t="str">
        <f t="shared" si="11"/>
        <v/>
      </c>
      <c r="AK26" s="98" t="str">
        <f t="shared" si="11"/>
        <v/>
      </c>
      <c r="AL26" s="98" t="str">
        <f t="shared" si="11"/>
        <v/>
      </c>
      <c r="AM26" s="98" t="str">
        <f t="shared" si="11"/>
        <v/>
      </c>
      <c r="AN26" s="98" t="str">
        <f t="shared" si="11"/>
        <v/>
      </c>
      <c r="AO26" s="98" t="str">
        <f t="shared" si="11"/>
        <v/>
      </c>
      <c r="AP26" s="98" t="str">
        <f t="shared" si="11"/>
        <v/>
      </c>
      <c r="AQ26" s="98" t="str">
        <f t="shared" si="11"/>
        <v/>
      </c>
      <c r="AR26" s="98"/>
      <c r="AS26" s="98"/>
      <c r="AT26" s="98"/>
      <c r="AU26" s="98"/>
      <c r="AV26" s="98"/>
      <c r="BA26" s="98"/>
      <c r="BB26" s="98"/>
    </row>
    <row r="27" spans="1:54" ht="18" customHeight="1" x14ac:dyDescent="0.15">
      <c r="A27" s="138">
        <v>23</v>
      </c>
      <c r="B27" s="234" t="str">
        <f t="shared" si="7"/>
        <v/>
      </c>
      <c r="C27" s="143" t="str">
        <f t="shared" si="9"/>
        <v/>
      </c>
      <c r="D27" s="139" t="str">
        <f t="shared" si="10"/>
        <v/>
      </c>
      <c r="E27" s="140" t="str">
        <f t="shared" si="8"/>
        <v/>
      </c>
      <c r="F27" s="98"/>
      <c r="G27" s="98"/>
      <c r="H27" s="98"/>
      <c r="I27" s="98"/>
      <c r="J27" s="229">
        <v>1</v>
      </c>
      <c r="K27" s="98" t="s">
        <v>710</v>
      </c>
      <c r="L27" s="298" t="s">
        <v>713</v>
      </c>
      <c r="M27" s="98"/>
      <c r="N27" s="98" t="str">
        <f>IF(L27="","",IF(COUNTIF($O$3:$O$26,$L27)=0,"",(COUNTIF($O$3:$O$26,$L27))))</f>
        <v/>
      </c>
      <c r="O27" s="98"/>
      <c r="P27" s="98"/>
      <c r="Q27" s="98"/>
      <c r="R27" s="98"/>
      <c r="S27" s="98"/>
      <c r="T27" s="98" t="str">
        <f>IF($L27="","",IF($L27=T$2,"O",""))</f>
        <v/>
      </c>
      <c r="U27" s="98" t="str">
        <f t="shared" si="12"/>
        <v/>
      </c>
      <c r="V27" s="98" t="str">
        <f t="shared" si="12"/>
        <v/>
      </c>
      <c r="W27" s="98" t="str">
        <f t="shared" si="12"/>
        <v/>
      </c>
      <c r="X27" s="98" t="str">
        <f t="shared" si="12"/>
        <v/>
      </c>
      <c r="Y27" s="98" t="str">
        <f t="shared" si="12"/>
        <v/>
      </c>
      <c r="Z27" s="98" t="str">
        <f t="shared" si="12"/>
        <v/>
      </c>
      <c r="AA27" s="98" t="str">
        <f t="shared" si="12"/>
        <v/>
      </c>
      <c r="AB27" s="98" t="str">
        <f t="shared" si="12"/>
        <v/>
      </c>
      <c r="AC27" s="98" t="str">
        <f t="shared" si="12"/>
        <v/>
      </c>
      <c r="AD27" s="98" t="str">
        <f t="shared" si="12"/>
        <v/>
      </c>
      <c r="AE27" s="98" t="str">
        <f t="shared" si="12"/>
        <v/>
      </c>
      <c r="AF27" s="98" t="str">
        <f t="shared" si="12"/>
        <v/>
      </c>
      <c r="AG27" s="98" t="str">
        <f t="shared" si="12"/>
        <v/>
      </c>
      <c r="AH27" s="98" t="str">
        <f t="shared" si="12"/>
        <v/>
      </c>
      <c r="AI27" s="98" t="str">
        <f t="shared" si="12"/>
        <v/>
      </c>
      <c r="AJ27" s="98" t="str">
        <f t="shared" si="11"/>
        <v/>
      </c>
      <c r="AK27" s="98" t="str">
        <f t="shared" si="11"/>
        <v/>
      </c>
      <c r="AL27" s="98" t="str">
        <f t="shared" si="11"/>
        <v/>
      </c>
      <c r="AM27" s="98" t="str">
        <f t="shared" si="11"/>
        <v/>
      </c>
      <c r="AN27" s="98" t="str">
        <f t="shared" si="11"/>
        <v/>
      </c>
      <c r="AO27" s="98" t="str">
        <f t="shared" si="11"/>
        <v/>
      </c>
      <c r="AP27" s="98" t="str">
        <f t="shared" si="11"/>
        <v/>
      </c>
      <c r="AQ27" s="98" t="str">
        <f t="shared" si="11"/>
        <v/>
      </c>
      <c r="AR27" s="98" t="str">
        <f t="shared" si="11"/>
        <v/>
      </c>
      <c r="AS27" s="98" t="str">
        <f t="shared" si="11"/>
        <v/>
      </c>
      <c r="AT27" s="98"/>
      <c r="AU27" s="98"/>
      <c r="AV27" s="98"/>
      <c r="BA27" s="98"/>
      <c r="BB27" s="98"/>
    </row>
    <row r="28" spans="1:54" ht="18" customHeight="1" x14ac:dyDescent="0.15">
      <c r="A28" s="138">
        <v>24</v>
      </c>
      <c r="B28" s="234" t="str">
        <f t="shared" si="7"/>
        <v/>
      </c>
      <c r="C28" s="143" t="str">
        <f t="shared" si="9"/>
        <v/>
      </c>
      <c r="D28" s="139" t="str">
        <f t="shared" si="10"/>
        <v/>
      </c>
      <c r="E28" s="140" t="str">
        <f t="shared" si="8"/>
        <v/>
      </c>
      <c r="F28" s="98"/>
      <c r="G28" s="98"/>
      <c r="H28" s="98"/>
      <c r="I28" s="98"/>
      <c r="J28" s="229">
        <v>2</v>
      </c>
      <c r="K28" s="98" t="s">
        <v>710</v>
      </c>
      <c r="L28" s="298" t="s">
        <v>714</v>
      </c>
      <c r="M28" s="98"/>
      <c r="N28" s="98" t="str">
        <f t="shared" ref="N28:N39" si="13">IF(L28="","",IF(COUNTIF($O$3:$O$26,$L28)=0,"",(COUNTIF($O$3:$O$26,$L28))))</f>
        <v/>
      </c>
      <c r="O28" s="98"/>
      <c r="P28" s="98"/>
      <c r="Q28" s="98"/>
      <c r="R28" s="98"/>
      <c r="S28" s="98"/>
      <c r="T28" s="98" t="str">
        <f t="shared" si="12"/>
        <v/>
      </c>
      <c r="U28" s="98" t="str">
        <f t="shared" si="12"/>
        <v/>
      </c>
      <c r="V28" s="98" t="str">
        <f t="shared" si="12"/>
        <v/>
      </c>
      <c r="W28" s="98" t="str">
        <f t="shared" si="12"/>
        <v/>
      </c>
      <c r="X28" s="98" t="str">
        <f t="shared" si="12"/>
        <v/>
      </c>
      <c r="Y28" s="98" t="str">
        <f t="shared" si="12"/>
        <v/>
      </c>
      <c r="Z28" s="98" t="str">
        <f t="shared" si="12"/>
        <v/>
      </c>
      <c r="AA28" s="98" t="str">
        <f t="shared" si="12"/>
        <v/>
      </c>
      <c r="AB28" s="98" t="str">
        <f t="shared" si="12"/>
        <v/>
      </c>
      <c r="AC28" s="98" t="str">
        <f t="shared" si="12"/>
        <v/>
      </c>
      <c r="AD28" s="98" t="str">
        <f t="shared" si="12"/>
        <v/>
      </c>
      <c r="AE28" s="98" t="str">
        <f t="shared" si="12"/>
        <v/>
      </c>
      <c r="AF28" s="98" t="str">
        <f t="shared" si="12"/>
        <v/>
      </c>
      <c r="AG28" s="98" t="str">
        <f t="shared" si="12"/>
        <v/>
      </c>
      <c r="AH28" s="98" t="str">
        <f t="shared" si="12"/>
        <v/>
      </c>
      <c r="AI28" s="98" t="str">
        <f t="shared" si="12"/>
        <v/>
      </c>
      <c r="AJ28" s="98" t="str">
        <f t="shared" si="11"/>
        <v/>
      </c>
      <c r="AK28" s="98" t="str">
        <f t="shared" si="11"/>
        <v/>
      </c>
      <c r="AL28" s="98" t="str">
        <f t="shared" si="11"/>
        <v/>
      </c>
      <c r="AM28" s="98" t="str">
        <f t="shared" si="11"/>
        <v/>
      </c>
      <c r="AN28" s="98" t="str">
        <f t="shared" si="11"/>
        <v/>
      </c>
      <c r="AO28" s="98" t="str">
        <f t="shared" si="11"/>
        <v/>
      </c>
      <c r="AP28" s="98" t="str">
        <f t="shared" si="11"/>
        <v/>
      </c>
      <c r="AQ28" s="98" t="str">
        <f t="shared" si="11"/>
        <v/>
      </c>
      <c r="AR28" s="98" t="str">
        <f t="shared" si="11"/>
        <v/>
      </c>
      <c r="AS28" s="98" t="str">
        <f t="shared" si="11"/>
        <v/>
      </c>
      <c r="AT28" s="98"/>
      <c r="AU28" s="98"/>
      <c r="AV28" s="98"/>
      <c r="BA28" s="98"/>
      <c r="BB28" s="98"/>
    </row>
    <row r="29" spans="1:54" ht="18" customHeight="1" x14ac:dyDescent="0.15">
      <c r="A29" s="138">
        <v>25</v>
      </c>
      <c r="B29" s="234" t="str">
        <f t="shared" si="7"/>
        <v/>
      </c>
      <c r="C29" s="143" t="str">
        <f t="shared" si="9"/>
        <v/>
      </c>
      <c r="D29" s="139" t="str">
        <f t="shared" si="10"/>
        <v/>
      </c>
      <c r="E29" s="140" t="str">
        <f t="shared" si="8"/>
        <v/>
      </c>
      <c r="F29" s="98"/>
      <c r="G29" s="98"/>
      <c r="H29" s="98"/>
      <c r="I29" s="98"/>
      <c r="J29" s="229">
        <v>3</v>
      </c>
      <c r="K29" s="98" t="s">
        <v>710</v>
      </c>
      <c r="L29" s="298" t="s">
        <v>715</v>
      </c>
      <c r="M29" s="98"/>
      <c r="N29" s="98" t="str">
        <f t="shared" si="13"/>
        <v/>
      </c>
      <c r="O29" s="98"/>
      <c r="P29" s="98"/>
      <c r="Q29" s="98"/>
      <c r="R29" s="98"/>
      <c r="S29" s="98"/>
      <c r="T29" s="98" t="str">
        <f t="shared" si="12"/>
        <v/>
      </c>
      <c r="U29" s="98" t="str">
        <f t="shared" si="12"/>
        <v/>
      </c>
      <c r="V29" s="98" t="str">
        <f t="shared" si="12"/>
        <v/>
      </c>
      <c r="W29" s="98" t="str">
        <f t="shared" si="12"/>
        <v/>
      </c>
      <c r="X29" s="98" t="str">
        <f t="shared" si="12"/>
        <v/>
      </c>
      <c r="Y29" s="98" t="str">
        <f t="shared" si="12"/>
        <v/>
      </c>
      <c r="Z29" s="98" t="str">
        <f t="shared" si="12"/>
        <v/>
      </c>
      <c r="AA29" s="98" t="str">
        <f t="shared" si="12"/>
        <v/>
      </c>
      <c r="AB29" s="98" t="str">
        <f t="shared" si="12"/>
        <v/>
      </c>
      <c r="AC29" s="98" t="str">
        <f t="shared" si="12"/>
        <v/>
      </c>
      <c r="AD29" s="98" t="str">
        <f t="shared" si="12"/>
        <v/>
      </c>
      <c r="AE29" s="98" t="str">
        <f t="shared" si="12"/>
        <v/>
      </c>
      <c r="AF29" s="98" t="str">
        <f t="shared" si="12"/>
        <v/>
      </c>
      <c r="AG29" s="98" t="str">
        <f t="shared" si="12"/>
        <v/>
      </c>
      <c r="AH29" s="98" t="str">
        <f t="shared" si="12"/>
        <v/>
      </c>
      <c r="AI29" s="98" t="str">
        <f t="shared" si="12"/>
        <v/>
      </c>
      <c r="AJ29" s="98" t="str">
        <f t="shared" si="11"/>
        <v/>
      </c>
      <c r="AK29" s="98" t="str">
        <f t="shared" si="11"/>
        <v/>
      </c>
      <c r="AL29" s="98" t="str">
        <f t="shared" si="11"/>
        <v/>
      </c>
      <c r="AM29" s="98" t="str">
        <f t="shared" si="11"/>
        <v/>
      </c>
      <c r="AN29" s="98" t="str">
        <f t="shared" si="11"/>
        <v/>
      </c>
      <c r="AO29" s="98" t="str">
        <f t="shared" si="11"/>
        <v/>
      </c>
      <c r="AP29" s="98" t="str">
        <f t="shared" si="11"/>
        <v/>
      </c>
      <c r="AQ29" s="98" t="str">
        <f t="shared" si="11"/>
        <v/>
      </c>
      <c r="AR29" s="98" t="str">
        <f t="shared" si="11"/>
        <v/>
      </c>
      <c r="AS29" s="98" t="str">
        <f t="shared" si="11"/>
        <v/>
      </c>
      <c r="AT29" s="98"/>
      <c r="AU29" s="98"/>
      <c r="AV29" s="98"/>
      <c r="BA29" s="98"/>
      <c r="BB29" s="98"/>
    </row>
    <row r="30" spans="1:54" ht="18" customHeight="1" x14ac:dyDescent="0.15">
      <c r="A30" s="138">
        <v>26</v>
      </c>
      <c r="B30" s="234" t="str">
        <f t="shared" si="7"/>
        <v/>
      </c>
      <c r="C30" s="143" t="str">
        <f t="shared" si="9"/>
        <v/>
      </c>
      <c r="D30" s="139" t="str">
        <f t="shared" si="10"/>
        <v/>
      </c>
      <c r="E30" s="140" t="str">
        <f t="shared" si="8"/>
        <v/>
      </c>
      <c r="F30" s="98"/>
      <c r="G30" s="98"/>
      <c r="H30" s="98"/>
      <c r="I30" s="98"/>
      <c r="J30" s="229">
        <v>4</v>
      </c>
      <c r="K30" s="98" t="s">
        <v>710</v>
      </c>
      <c r="L30" s="298" t="s">
        <v>716</v>
      </c>
      <c r="M30" s="98"/>
      <c r="N30" s="98" t="str">
        <f t="shared" si="13"/>
        <v/>
      </c>
      <c r="O30" s="98"/>
      <c r="P30" s="98"/>
      <c r="Q30" s="98"/>
      <c r="R30" s="98"/>
      <c r="S30" s="98"/>
      <c r="T30" s="98" t="str">
        <f t="shared" si="12"/>
        <v/>
      </c>
      <c r="U30" s="98" t="str">
        <f t="shared" si="12"/>
        <v/>
      </c>
      <c r="V30" s="98" t="str">
        <f t="shared" si="12"/>
        <v/>
      </c>
      <c r="W30" s="98" t="str">
        <f t="shared" si="12"/>
        <v/>
      </c>
      <c r="X30" s="98" t="str">
        <f t="shared" si="12"/>
        <v/>
      </c>
      <c r="Y30" s="98" t="str">
        <f t="shared" si="12"/>
        <v/>
      </c>
      <c r="Z30" s="98" t="str">
        <f t="shared" si="12"/>
        <v/>
      </c>
      <c r="AA30" s="98" t="str">
        <f t="shared" si="12"/>
        <v/>
      </c>
      <c r="AB30" s="98" t="str">
        <f t="shared" si="12"/>
        <v/>
      </c>
      <c r="AC30" s="98" t="str">
        <f t="shared" si="12"/>
        <v/>
      </c>
      <c r="AD30" s="98" t="str">
        <f t="shared" si="12"/>
        <v/>
      </c>
      <c r="AE30" s="98" t="str">
        <f t="shared" si="12"/>
        <v/>
      </c>
      <c r="AF30" s="98" t="str">
        <f t="shared" si="12"/>
        <v/>
      </c>
      <c r="AG30" s="98" t="str">
        <f t="shared" si="12"/>
        <v/>
      </c>
      <c r="AH30" s="98" t="str">
        <f t="shared" si="12"/>
        <v/>
      </c>
      <c r="AI30" s="98" t="str">
        <f t="shared" si="12"/>
        <v/>
      </c>
      <c r="AJ30" s="98" t="str">
        <f t="shared" si="11"/>
        <v/>
      </c>
      <c r="AK30" s="98" t="str">
        <f t="shared" si="11"/>
        <v/>
      </c>
      <c r="AL30" s="98" t="str">
        <f t="shared" si="11"/>
        <v/>
      </c>
      <c r="AM30" s="98" t="str">
        <f t="shared" si="11"/>
        <v/>
      </c>
      <c r="AN30" s="98" t="str">
        <f t="shared" si="11"/>
        <v/>
      </c>
      <c r="AO30" s="98" t="str">
        <f t="shared" si="11"/>
        <v/>
      </c>
      <c r="AP30" s="98" t="str">
        <f t="shared" si="11"/>
        <v/>
      </c>
      <c r="AQ30" s="98" t="str">
        <f t="shared" si="11"/>
        <v/>
      </c>
      <c r="AR30" s="98" t="str">
        <f t="shared" si="11"/>
        <v/>
      </c>
      <c r="AS30" s="98" t="str">
        <f t="shared" si="11"/>
        <v/>
      </c>
      <c r="AT30" s="98"/>
      <c r="AU30" s="98"/>
      <c r="AV30" s="98"/>
      <c r="BA30" s="98"/>
      <c r="BB30" s="98"/>
    </row>
    <row r="31" spans="1:54" ht="18" customHeight="1" x14ac:dyDescent="0.15">
      <c r="A31" s="138">
        <v>27</v>
      </c>
      <c r="B31" s="234" t="str">
        <f t="shared" si="7"/>
        <v/>
      </c>
      <c r="C31" s="143" t="str">
        <f t="shared" si="9"/>
        <v/>
      </c>
      <c r="D31" s="139" t="str">
        <f t="shared" si="10"/>
        <v/>
      </c>
      <c r="E31" s="140" t="str">
        <f t="shared" si="8"/>
        <v/>
      </c>
      <c r="F31" s="98"/>
      <c r="G31" s="98"/>
      <c r="H31" s="98"/>
      <c r="I31" s="98"/>
      <c r="J31" s="229">
        <v>5</v>
      </c>
      <c r="K31" s="98" t="s">
        <v>710</v>
      </c>
      <c r="L31" s="298" t="s">
        <v>717</v>
      </c>
      <c r="M31" s="98"/>
      <c r="N31" s="98" t="str">
        <f t="shared" si="13"/>
        <v/>
      </c>
      <c r="O31" s="98"/>
      <c r="P31" s="98"/>
      <c r="Q31" s="98"/>
      <c r="R31" s="98"/>
      <c r="S31" s="98"/>
      <c r="T31" s="98" t="str">
        <f t="shared" si="12"/>
        <v/>
      </c>
      <c r="U31" s="98" t="str">
        <f t="shared" si="12"/>
        <v/>
      </c>
      <c r="V31" s="98" t="str">
        <f t="shared" si="12"/>
        <v/>
      </c>
      <c r="W31" s="98" t="str">
        <f t="shared" si="12"/>
        <v/>
      </c>
      <c r="X31" s="98" t="str">
        <f t="shared" si="12"/>
        <v/>
      </c>
      <c r="Y31" s="98" t="str">
        <f t="shared" si="12"/>
        <v/>
      </c>
      <c r="Z31" s="98" t="str">
        <f t="shared" si="12"/>
        <v/>
      </c>
      <c r="AA31" s="98" t="str">
        <f t="shared" si="12"/>
        <v/>
      </c>
      <c r="AB31" s="98" t="str">
        <f t="shared" si="12"/>
        <v/>
      </c>
      <c r="AC31" s="98" t="str">
        <f t="shared" si="12"/>
        <v/>
      </c>
      <c r="AD31" s="98" t="str">
        <f t="shared" si="12"/>
        <v/>
      </c>
      <c r="AE31" s="98" t="str">
        <f t="shared" si="12"/>
        <v/>
      </c>
      <c r="AF31" s="98" t="str">
        <f t="shared" si="12"/>
        <v/>
      </c>
      <c r="AG31" s="98" t="str">
        <f t="shared" si="12"/>
        <v/>
      </c>
      <c r="AH31" s="98" t="str">
        <f t="shared" si="12"/>
        <v/>
      </c>
      <c r="AI31" s="98" t="str">
        <f t="shared" si="12"/>
        <v/>
      </c>
      <c r="AJ31" s="98" t="str">
        <f t="shared" si="11"/>
        <v/>
      </c>
      <c r="AK31" s="98" t="str">
        <f t="shared" si="11"/>
        <v/>
      </c>
      <c r="AL31" s="98" t="str">
        <f t="shared" si="11"/>
        <v/>
      </c>
      <c r="AM31" s="98" t="str">
        <f t="shared" si="11"/>
        <v/>
      </c>
      <c r="AN31" s="98" t="str">
        <f t="shared" si="11"/>
        <v/>
      </c>
      <c r="AO31" s="98" t="str">
        <f t="shared" si="11"/>
        <v/>
      </c>
      <c r="AP31" s="98" t="str">
        <f t="shared" si="11"/>
        <v/>
      </c>
      <c r="AQ31" s="98" t="str">
        <f t="shared" si="11"/>
        <v/>
      </c>
      <c r="AR31" s="98" t="str">
        <f t="shared" si="11"/>
        <v/>
      </c>
      <c r="AS31" s="98" t="str">
        <f t="shared" si="11"/>
        <v/>
      </c>
      <c r="AT31" s="98"/>
      <c r="AU31" s="98"/>
      <c r="AV31" s="98"/>
      <c r="BA31" s="98"/>
      <c r="BB31" s="98"/>
    </row>
    <row r="32" spans="1:54" ht="18" customHeight="1" x14ac:dyDescent="0.15">
      <c r="A32" s="138">
        <v>28</v>
      </c>
      <c r="B32" s="234" t="str">
        <f t="shared" si="7"/>
        <v/>
      </c>
      <c r="C32" s="143" t="str">
        <f t="shared" si="9"/>
        <v/>
      </c>
      <c r="D32" s="139" t="str">
        <f t="shared" si="10"/>
        <v/>
      </c>
      <c r="E32" s="140" t="str">
        <f t="shared" si="8"/>
        <v/>
      </c>
      <c r="F32" s="98"/>
      <c r="G32" s="98"/>
      <c r="H32" s="98"/>
      <c r="I32" s="98"/>
      <c r="J32" s="229">
        <v>6</v>
      </c>
      <c r="K32" s="98" t="s">
        <v>710</v>
      </c>
      <c r="L32" s="298" t="s">
        <v>718</v>
      </c>
      <c r="M32" s="98"/>
      <c r="N32" s="98" t="str">
        <f t="shared" si="13"/>
        <v/>
      </c>
      <c r="O32" s="98"/>
      <c r="P32" s="98"/>
      <c r="Q32" s="98"/>
      <c r="R32" s="98"/>
      <c r="S32" s="98"/>
      <c r="T32" s="98" t="str">
        <f t="shared" si="12"/>
        <v/>
      </c>
      <c r="U32" s="98" t="str">
        <f t="shared" si="12"/>
        <v/>
      </c>
      <c r="V32" s="98" t="str">
        <f t="shared" si="12"/>
        <v/>
      </c>
      <c r="W32" s="98" t="str">
        <f t="shared" si="12"/>
        <v/>
      </c>
      <c r="X32" s="98" t="str">
        <f t="shared" si="12"/>
        <v/>
      </c>
      <c r="Y32" s="98" t="str">
        <f t="shared" si="12"/>
        <v/>
      </c>
      <c r="Z32" s="98" t="str">
        <f t="shared" si="12"/>
        <v/>
      </c>
      <c r="AA32" s="98" t="str">
        <f t="shared" si="12"/>
        <v/>
      </c>
      <c r="AB32" s="98" t="str">
        <f t="shared" si="12"/>
        <v/>
      </c>
      <c r="AC32" s="98" t="str">
        <f t="shared" si="12"/>
        <v/>
      </c>
      <c r="AD32" s="98" t="str">
        <f t="shared" si="12"/>
        <v/>
      </c>
      <c r="AE32" s="98" t="str">
        <f t="shared" si="12"/>
        <v/>
      </c>
      <c r="AF32" s="98" t="str">
        <f t="shared" si="12"/>
        <v/>
      </c>
      <c r="AG32" s="98" t="str">
        <f t="shared" si="12"/>
        <v/>
      </c>
      <c r="AH32" s="98" t="str">
        <f t="shared" si="12"/>
        <v/>
      </c>
      <c r="AI32" s="98" t="str">
        <f t="shared" si="12"/>
        <v/>
      </c>
      <c r="AJ32" s="98" t="str">
        <f t="shared" si="11"/>
        <v/>
      </c>
      <c r="AK32" s="98" t="str">
        <f t="shared" si="11"/>
        <v/>
      </c>
      <c r="AL32" s="98" t="str">
        <f t="shared" si="11"/>
        <v/>
      </c>
      <c r="AM32" s="98" t="str">
        <f t="shared" si="11"/>
        <v/>
      </c>
      <c r="AN32" s="98" t="str">
        <f t="shared" si="11"/>
        <v/>
      </c>
      <c r="AO32" s="98" t="str">
        <f t="shared" si="11"/>
        <v/>
      </c>
      <c r="AP32" s="98" t="str">
        <f t="shared" si="11"/>
        <v/>
      </c>
      <c r="AQ32" s="98" t="str">
        <f t="shared" si="11"/>
        <v/>
      </c>
      <c r="AR32" s="98" t="str">
        <f t="shared" si="11"/>
        <v/>
      </c>
      <c r="AS32" s="98" t="str">
        <f t="shared" si="11"/>
        <v/>
      </c>
      <c r="AT32" s="98"/>
      <c r="AU32" s="98"/>
      <c r="AV32" s="98"/>
      <c r="BA32" s="98"/>
      <c r="BB32" s="98"/>
    </row>
    <row r="33" spans="1:54" ht="18" customHeight="1" x14ac:dyDescent="0.15">
      <c r="A33" s="138">
        <v>29</v>
      </c>
      <c r="B33" s="234" t="str">
        <f t="shared" si="7"/>
        <v/>
      </c>
      <c r="C33" s="143" t="str">
        <f t="shared" si="9"/>
        <v/>
      </c>
      <c r="D33" s="139" t="str">
        <f t="shared" si="10"/>
        <v/>
      </c>
      <c r="E33" s="140" t="str">
        <f t="shared" si="8"/>
        <v/>
      </c>
      <c r="F33" s="98"/>
      <c r="G33" s="98"/>
      <c r="H33" s="98"/>
      <c r="I33" s="98"/>
      <c r="J33" s="229">
        <v>7</v>
      </c>
      <c r="K33" s="98" t="s">
        <v>719</v>
      </c>
      <c r="L33" s="98" t="s">
        <v>719</v>
      </c>
      <c r="M33" s="98"/>
      <c r="N33" s="98" t="str">
        <f>IF(COUNTIF($T$234:$AR$234,"→")=0,"",COUNTIF($T$234:$AR$234,"→"))</f>
        <v/>
      </c>
      <c r="O33" s="98"/>
      <c r="P33" s="98"/>
      <c r="Q33" s="98"/>
      <c r="R33" s="98"/>
      <c r="S33" s="98"/>
      <c r="T33" s="98" t="str">
        <f>IF(T234="→","&gt;","")</f>
        <v/>
      </c>
      <c r="U33" s="98" t="str">
        <f t="shared" ref="U33:AS33" si="14">IF(U234="→","&gt;","")</f>
        <v/>
      </c>
      <c r="V33" s="98" t="str">
        <f t="shared" si="14"/>
        <v/>
      </c>
      <c r="W33" s="98" t="str">
        <f t="shared" si="14"/>
        <v/>
      </c>
      <c r="X33" s="98" t="str">
        <f t="shared" si="14"/>
        <v/>
      </c>
      <c r="Y33" s="98" t="str">
        <f t="shared" si="14"/>
        <v/>
      </c>
      <c r="Z33" s="98" t="str">
        <f t="shared" si="14"/>
        <v/>
      </c>
      <c r="AA33" s="98" t="str">
        <f t="shared" si="14"/>
        <v/>
      </c>
      <c r="AB33" s="98" t="str">
        <f t="shared" si="14"/>
        <v/>
      </c>
      <c r="AC33" s="98" t="str">
        <f t="shared" si="14"/>
        <v/>
      </c>
      <c r="AD33" s="98" t="str">
        <f t="shared" si="14"/>
        <v/>
      </c>
      <c r="AE33" s="98" t="str">
        <f t="shared" si="14"/>
        <v/>
      </c>
      <c r="AF33" s="98" t="str">
        <f t="shared" si="14"/>
        <v/>
      </c>
      <c r="AG33" s="98" t="str">
        <f t="shared" si="14"/>
        <v/>
      </c>
      <c r="AH33" s="98" t="str">
        <f t="shared" si="14"/>
        <v/>
      </c>
      <c r="AI33" s="98" t="str">
        <f t="shared" si="14"/>
        <v/>
      </c>
      <c r="AJ33" s="98" t="str">
        <f t="shared" si="14"/>
        <v/>
      </c>
      <c r="AK33" s="98" t="str">
        <f t="shared" si="14"/>
        <v/>
      </c>
      <c r="AL33" s="98" t="str">
        <f t="shared" si="14"/>
        <v/>
      </c>
      <c r="AM33" s="98" t="str">
        <f t="shared" si="14"/>
        <v/>
      </c>
      <c r="AN33" s="98" t="str">
        <f t="shared" si="14"/>
        <v/>
      </c>
      <c r="AO33" s="98" t="str">
        <f t="shared" si="14"/>
        <v/>
      </c>
      <c r="AP33" s="98" t="str">
        <f t="shared" si="14"/>
        <v/>
      </c>
      <c r="AQ33" s="98" t="str">
        <f t="shared" si="14"/>
        <v/>
      </c>
      <c r="AR33" s="98" t="str">
        <f t="shared" si="14"/>
        <v/>
      </c>
      <c r="AS33" s="98" t="str">
        <f t="shared" si="14"/>
        <v/>
      </c>
      <c r="AT33" s="98"/>
      <c r="AU33" s="98"/>
      <c r="AV33" s="98"/>
      <c r="BA33" s="98"/>
      <c r="BB33" s="98"/>
    </row>
    <row r="34" spans="1:54" ht="18" customHeight="1" x14ac:dyDescent="0.15">
      <c r="A34" s="138">
        <v>30</v>
      </c>
      <c r="B34" s="234" t="str">
        <f t="shared" si="7"/>
        <v/>
      </c>
      <c r="C34" s="143" t="str">
        <f t="shared" si="9"/>
        <v/>
      </c>
      <c r="D34" s="139" t="str">
        <f t="shared" si="10"/>
        <v/>
      </c>
      <c r="E34" s="140" t="str">
        <f t="shared" si="8"/>
        <v/>
      </c>
      <c r="F34" s="98"/>
      <c r="G34" s="98"/>
      <c r="H34" s="98"/>
      <c r="I34" s="98"/>
      <c r="J34" s="229">
        <v>8</v>
      </c>
      <c r="K34" s="98" t="s">
        <v>711</v>
      </c>
      <c r="L34" s="298" t="s">
        <v>720</v>
      </c>
      <c r="M34" s="98"/>
      <c r="N34" s="98" t="str">
        <f>IF(L34="","",IF(COUNTIF($O$3:$O$26,$L34)=0,"",(COUNTIF($O$3:$O$26,$L34))))</f>
        <v/>
      </c>
      <c r="O34" s="98"/>
      <c r="P34" s="98"/>
      <c r="Q34" s="98"/>
      <c r="R34" s="98"/>
      <c r="S34" s="98"/>
      <c r="T34" s="98" t="str">
        <f t="shared" ref="T34:AS39" si="15">IF($L34="","",IF($L34=T$2,"O",""))</f>
        <v/>
      </c>
      <c r="U34" s="98" t="str">
        <f t="shared" si="15"/>
        <v/>
      </c>
      <c r="V34" s="98" t="str">
        <f t="shared" si="15"/>
        <v/>
      </c>
      <c r="W34" s="98" t="str">
        <f t="shared" si="15"/>
        <v/>
      </c>
      <c r="X34" s="98" t="str">
        <f t="shared" si="15"/>
        <v/>
      </c>
      <c r="Y34" s="98" t="str">
        <f t="shared" si="15"/>
        <v/>
      </c>
      <c r="Z34" s="98" t="str">
        <f t="shared" si="15"/>
        <v/>
      </c>
      <c r="AA34" s="98" t="str">
        <f t="shared" si="15"/>
        <v/>
      </c>
      <c r="AB34" s="98" t="str">
        <f t="shared" si="15"/>
        <v/>
      </c>
      <c r="AC34" s="98" t="str">
        <f t="shared" si="15"/>
        <v/>
      </c>
      <c r="AD34" s="98" t="str">
        <f t="shared" si="15"/>
        <v/>
      </c>
      <c r="AE34" s="98" t="str">
        <f t="shared" si="15"/>
        <v/>
      </c>
      <c r="AF34" s="98" t="str">
        <f t="shared" si="15"/>
        <v/>
      </c>
      <c r="AG34" s="98" t="str">
        <f t="shared" si="15"/>
        <v/>
      </c>
      <c r="AH34" s="98" t="str">
        <f t="shared" si="15"/>
        <v/>
      </c>
      <c r="AI34" s="98" t="str">
        <f t="shared" si="15"/>
        <v/>
      </c>
      <c r="AJ34" s="98" t="str">
        <f t="shared" si="15"/>
        <v/>
      </c>
      <c r="AK34" s="98" t="str">
        <f t="shared" si="15"/>
        <v/>
      </c>
      <c r="AL34" s="98" t="str">
        <f t="shared" si="15"/>
        <v/>
      </c>
      <c r="AM34" s="98" t="str">
        <f t="shared" si="15"/>
        <v/>
      </c>
      <c r="AN34" s="98" t="str">
        <f t="shared" si="15"/>
        <v/>
      </c>
      <c r="AO34" s="98" t="str">
        <f t="shared" si="15"/>
        <v/>
      </c>
      <c r="AP34" s="98" t="str">
        <f t="shared" si="15"/>
        <v/>
      </c>
      <c r="AQ34" s="98" t="str">
        <f t="shared" si="15"/>
        <v/>
      </c>
      <c r="AR34" s="98" t="str">
        <f t="shared" si="15"/>
        <v/>
      </c>
      <c r="AS34" s="98" t="str">
        <f t="shared" si="15"/>
        <v/>
      </c>
      <c r="AT34" s="98"/>
      <c r="AU34" s="98"/>
      <c r="AV34" s="98"/>
      <c r="BA34" s="98"/>
      <c r="BB34" s="98"/>
    </row>
    <row r="35" spans="1:54" ht="18" customHeight="1" x14ac:dyDescent="0.15">
      <c r="A35" s="138">
        <v>31</v>
      </c>
      <c r="B35" s="234" t="str">
        <f t="shared" si="7"/>
        <v/>
      </c>
      <c r="C35" s="143" t="str">
        <f t="shared" si="9"/>
        <v/>
      </c>
      <c r="D35" s="139" t="str">
        <f t="shared" si="10"/>
        <v/>
      </c>
      <c r="E35" s="140" t="str">
        <f t="shared" si="8"/>
        <v/>
      </c>
      <c r="F35" s="98"/>
      <c r="G35" s="98"/>
      <c r="H35" s="98"/>
      <c r="I35" s="98"/>
      <c r="J35" s="229">
        <v>9</v>
      </c>
      <c r="K35" s="98" t="s">
        <v>711</v>
      </c>
      <c r="L35" s="298" t="s">
        <v>721</v>
      </c>
      <c r="M35" s="98"/>
      <c r="N35" s="98" t="str">
        <f t="shared" si="13"/>
        <v/>
      </c>
      <c r="O35" s="98"/>
      <c r="P35" s="98"/>
      <c r="Q35" s="98"/>
      <c r="R35" s="98"/>
      <c r="S35" s="98"/>
      <c r="T35" s="98" t="str">
        <f t="shared" si="15"/>
        <v/>
      </c>
      <c r="U35" s="98" t="str">
        <f t="shared" si="15"/>
        <v/>
      </c>
      <c r="V35" s="98" t="str">
        <f t="shared" si="15"/>
        <v/>
      </c>
      <c r="W35" s="98" t="str">
        <f t="shared" si="15"/>
        <v/>
      </c>
      <c r="X35" s="98" t="str">
        <f t="shared" si="15"/>
        <v/>
      </c>
      <c r="Y35" s="98" t="str">
        <f t="shared" si="15"/>
        <v/>
      </c>
      <c r="Z35" s="98" t="str">
        <f t="shared" si="15"/>
        <v/>
      </c>
      <c r="AA35" s="98" t="str">
        <f t="shared" si="15"/>
        <v/>
      </c>
      <c r="AB35" s="98" t="str">
        <f t="shared" si="15"/>
        <v/>
      </c>
      <c r="AC35" s="98" t="str">
        <f t="shared" si="15"/>
        <v/>
      </c>
      <c r="AD35" s="98" t="str">
        <f t="shared" si="15"/>
        <v/>
      </c>
      <c r="AE35" s="98" t="str">
        <f t="shared" si="15"/>
        <v/>
      </c>
      <c r="AF35" s="98" t="str">
        <f t="shared" si="15"/>
        <v/>
      </c>
      <c r="AG35" s="98" t="str">
        <f t="shared" si="15"/>
        <v/>
      </c>
      <c r="AH35" s="98" t="str">
        <f t="shared" si="15"/>
        <v/>
      </c>
      <c r="AI35" s="98" t="str">
        <f t="shared" si="15"/>
        <v/>
      </c>
      <c r="AJ35" s="98" t="str">
        <f t="shared" si="15"/>
        <v/>
      </c>
      <c r="AK35" s="98" t="str">
        <f t="shared" si="15"/>
        <v/>
      </c>
      <c r="AL35" s="98" t="str">
        <f t="shared" si="15"/>
        <v/>
      </c>
      <c r="AM35" s="98" t="str">
        <f t="shared" si="15"/>
        <v/>
      </c>
      <c r="AN35" s="98" t="str">
        <f t="shared" si="15"/>
        <v/>
      </c>
      <c r="AO35" s="98" t="str">
        <f t="shared" si="15"/>
        <v/>
      </c>
      <c r="AP35" s="98" t="str">
        <f t="shared" si="15"/>
        <v/>
      </c>
      <c r="AQ35" s="98" t="str">
        <f t="shared" si="15"/>
        <v/>
      </c>
      <c r="AR35" s="98" t="str">
        <f t="shared" si="15"/>
        <v/>
      </c>
      <c r="AS35" s="98" t="str">
        <f t="shared" si="15"/>
        <v/>
      </c>
      <c r="AT35" s="98"/>
      <c r="AU35" s="98"/>
      <c r="AV35" s="98"/>
      <c r="BA35" s="98"/>
      <c r="BB35" s="98"/>
    </row>
    <row r="36" spans="1:54" ht="18" customHeight="1" x14ac:dyDescent="0.15">
      <c r="A36" s="138">
        <v>32</v>
      </c>
      <c r="B36" s="234" t="str">
        <f t="shared" si="7"/>
        <v/>
      </c>
      <c r="C36" s="143" t="str">
        <f t="shared" si="9"/>
        <v/>
      </c>
      <c r="D36" s="139" t="str">
        <f t="shared" si="10"/>
        <v/>
      </c>
      <c r="E36" s="140" t="str">
        <f t="shared" si="8"/>
        <v/>
      </c>
      <c r="F36" s="98"/>
      <c r="G36" s="98"/>
      <c r="H36" s="98"/>
      <c r="I36" s="98"/>
      <c r="J36" s="229">
        <v>10</v>
      </c>
      <c r="K36" s="98" t="s">
        <v>711</v>
      </c>
      <c r="L36" s="298" t="s">
        <v>722</v>
      </c>
      <c r="M36" s="98"/>
      <c r="N36" s="98" t="str">
        <f t="shared" si="13"/>
        <v/>
      </c>
      <c r="O36" s="98"/>
      <c r="P36" s="98"/>
      <c r="Q36" s="98"/>
      <c r="R36" s="98"/>
      <c r="S36" s="98"/>
      <c r="T36" s="98" t="str">
        <f t="shared" si="15"/>
        <v/>
      </c>
      <c r="U36" s="98" t="str">
        <f t="shared" si="15"/>
        <v/>
      </c>
      <c r="V36" s="98" t="str">
        <f t="shared" si="15"/>
        <v/>
      </c>
      <c r="W36" s="98" t="str">
        <f t="shared" si="15"/>
        <v/>
      </c>
      <c r="X36" s="98" t="str">
        <f t="shared" si="15"/>
        <v/>
      </c>
      <c r="Y36" s="98" t="str">
        <f t="shared" si="15"/>
        <v/>
      </c>
      <c r="Z36" s="98" t="str">
        <f t="shared" si="15"/>
        <v/>
      </c>
      <c r="AA36" s="98" t="str">
        <f t="shared" si="15"/>
        <v/>
      </c>
      <c r="AB36" s="98" t="str">
        <f t="shared" si="15"/>
        <v/>
      </c>
      <c r="AC36" s="98" t="str">
        <f t="shared" si="15"/>
        <v/>
      </c>
      <c r="AD36" s="98" t="str">
        <f t="shared" si="15"/>
        <v/>
      </c>
      <c r="AE36" s="98" t="str">
        <f t="shared" si="15"/>
        <v/>
      </c>
      <c r="AF36" s="98" t="str">
        <f t="shared" si="15"/>
        <v/>
      </c>
      <c r="AG36" s="98" t="str">
        <f t="shared" si="15"/>
        <v/>
      </c>
      <c r="AH36" s="98" t="str">
        <f t="shared" si="15"/>
        <v/>
      </c>
      <c r="AI36" s="98" t="str">
        <f t="shared" si="15"/>
        <v/>
      </c>
      <c r="AJ36" s="98" t="str">
        <f t="shared" si="15"/>
        <v/>
      </c>
      <c r="AK36" s="98" t="str">
        <f t="shared" si="15"/>
        <v/>
      </c>
      <c r="AL36" s="98" t="str">
        <f t="shared" si="15"/>
        <v/>
      </c>
      <c r="AM36" s="98" t="str">
        <f t="shared" si="15"/>
        <v/>
      </c>
      <c r="AN36" s="98" t="str">
        <f t="shared" si="15"/>
        <v/>
      </c>
      <c r="AO36" s="98" t="str">
        <f t="shared" si="15"/>
        <v/>
      </c>
      <c r="AP36" s="98" t="str">
        <f t="shared" si="15"/>
        <v/>
      </c>
      <c r="AQ36" s="98" t="str">
        <f t="shared" si="15"/>
        <v/>
      </c>
      <c r="AR36" s="98" t="str">
        <f t="shared" si="15"/>
        <v/>
      </c>
      <c r="AS36" s="98" t="str">
        <f t="shared" si="15"/>
        <v/>
      </c>
      <c r="AT36" s="98"/>
      <c r="AU36" s="98"/>
      <c r="AV36" s="98"/>
      <c r="BA36" s="98"/>
      <c r="BB36" s="98"/>
    </row>
    <row r="37" spans="1:54" ht="18" customHeight="1" x14ac:dyDescent="0.15">
      <c r="A37" s="138">
        <v>33</v>
      </c>
      <c r="B37" s="234" t="str">
        <f t="shared" si="7"/>
        <v/>
      </c>
      <c r="C37" s="143" t="str">
        <f t="shared" si="9"/>
        <v/>
      </c>
      <c r="D37" s="139" t="str">
        <f t="shared" si="10"/>
        <v/>
      </c>
      <c r="E37" s="140" t="str">
        <f t="shared" si="8"/>
        <v/>
      </c>
      <c r="F37" s="98"/>
      <c r="G37" s="98"/>
      <c r="H37" s="98"/>
      <c r="I37" s="98"/>
      <c r="J37" s="229">
        <v>11</v>
      </c>
      <c r="K37" s="98" t="s">
        <v>711</v>
      </c>
      <c r="L37" s="298" t="s">
        <v>723</v>
      </c>
      <c r="M37" s="98"/>
      <c r="N37" s="98" t="str">
        <f t="shared" si="13"/>
        <v/>
      </c>
      <c r="O37" s="98"/>
      <c r="P37" s="98"/>
      <c r="Q37" s="98"/>
      <c r="R37" s="98"/>
      <c r="S37" s="98"/>
      <c r="T37" s="98" t="str">
        <f t="shared" si="15"/>
        <v/>
      </c>
      <c r="U37" s="98" t="str">
        <f t="shared" si="15"/>
        <v/>
      </c>
      <c r="V37" s="98" t="str">
        <f t="shared" si="15"/>
        <v/>
      </c>
      <c r="W37" s="98" t="str">
        <f t="shared" si="15"/>
        <v/>
      </c>
      <c r="X37" s="98" t="str">
        <f t="shared" si="15"/>
        <v/>
      </c>
      <c r="Y37" s="98" t="str">
        <f t="shared" si="15"/>
        <v/>
      </c>
      <c r="Z37" s="98" t="str">
        <f t="shared" si="15"/>
        <v/>
      </c>
      <c r="AA37" s="98" t="str">
        <f t="shared" si="15"/>
        <v/>
      </c>
      <c r="AB37" s="98" t="str">
        <f t="shared" si="15"/>
        <v/>
      </c>
      <c r="AC37" s="98" t="str">
        <f t="shared" si="15"/>
        <v/>
      </c>
      <c r="AD37" s="98" t="str">
        <f t="shared" si="15"/>
        <v/>
      </c>
      <c r="AE37" s="98" t="str">
        <f t="shared" si="15"/>
        <v/>
      </c>
      <c r="AF37" s="98" t="str">
        <f t="shared" si="15"/>
        <v/>
      </c>
      <c r="AG37" s="98" t="str">
        <f t="shared" si="15"/>
        <v/>
      </c>
      <c r="AH37" s="98" t="str">
        <f t="shared" si="15"/>
        <v/>
      </c>
      <c r="AI37" s="98" t="str">
        <f t="shared" si="15"/>
        <v/>
      </c>
      <c r="AJ37" s="98" t="str">
        <f t="shared" si="15"/>
        <v/>
      </c>
      <c r="AK37" s="98" t="str">
        <f t="shared" si="15"/>
        <v/>
      </c>
      <c r="AL37" s="98" t="str">
        <f t="shared" si="15"/>
        <v/>
      </c>
      <c r="AM37" s="98" t="str">
        <f t="shared" si="15"/>
        <v/>
      </c>
      <c r="AN37" s="98" t="str">
        <f t="shared" si="15"/>
        <v/>
      </c>
      <c r="AO37" s="98" t="str">
        <f t="shared" si="15"/>
        <v/>
      </c>
      <c r="AP37" s="98" t="str">
        <f t="shared" si="15"/>
        <v/>
      </c>
      <c r="AQ37" s="98" t="str">
        <f t="shared" si="15"/>
        <v/>
      </c>
      <c r="AR37" s="98" t="str">
        <f t="shared" si="15"/>
        <v/>
      </c>
      <c r="AS37" s="98" t="str">
        <f t="shared" si="15"/>
        <v/>
      </c>
      <c r="AT37" s="98"/>
      <c r="AU37" s="98"/>
      <c r="AV37" s="98"/>
      <c r="BA37" s="98"/>
      <c r="BB37" s="98"/>
    </row>
    <row r="38" spans="1:54" ht="18" customHeight="1" x14ac:dyDescent="0.15">
      <c r="A38" s="138">
        <v>34</v>
      </c>
      <c r="B38" s="234" t="str">
        <f t="shared" si="7"/>
        <v/>
      </c>
      <c r="C38" s="143" t="str">
        <f t="shared" si="9"/>
        <v/>
      </c>
      <c r="D38" s="139" t="str">
        <f t="shared" si="10"/>
        <v/>
      </c>
      <c r="E38" s="140" t="str">
        <f t="shared" si="8"/>
        <v/>
      </c>
      <c r="F38" s="98"/>
      <c r="G38" s="98"/>
      <c r="H38" s="98"/>
      <c r="I38" s="98"/>
      <c r="J38" s="229">
        <v>12</v>
      </c>
      <c r="K38" s="98" t="s">
        <v>711</v>
      </c>
      <c r="L38" s="298" t="s">
        <v>724</v>
      </c>
      <c r="M38" s="98"/>
      <c r="N38" s="98" t="str">
        <f t="shared" si="13"/>
        <v/>
      </c>
      <c r="O38" s="98"/>
      <c r="P38" s="98"/>
      <c r="Q38" s="98"/>
      <c r="R38" s="98"/>
      <c r="S38" s="98"/>
      <c r="T38" s="98" t="str">
        <f t="shared" si="15"/>
        <v/>
      </c>
      <c r="U38" s="98" t="str">
        <f t="shared" si="15"/>
        <v/>
      </c>
      <c r="V38" s="98" t="str">
        <f t="shared" si="15"/>
        <v/>
      </c>
      <c r="W38" s="98" t="str">
        <f t="shared" si="15"/>
        <v/>
      </c>
      <c r="X38" s="98" t="str">
        <f t="shared" si="15"/>
        <v/>
      </c>
      <c r="Y38" s="98" t="str">
        <f t="shared" si="15"/>
        <v/>
      </c>
      <c r="Z38" s="98" t="str">
        <f t="shared" si="15"/>
        <v/>
      </c>
      <c r="AA38" s="98" t="str">
        <f t="shared" si="15"/>
        <v/>
      </c>
      <c r="AB38" s="98" t="str">
        <f t="shared" si="15"/>
        <v/>
      </c>
      <c r="AC38" s="98" t="str">
        <f t="shared" si="15"/>
        <v/>
      </c>
      <c r="AD38" s="98" t="str">
        <f t="shared" si="15"/>
        <v/>
      </c>
      <c r="AE38" s="98" t="str">
        <f t="shared" si="15"/>
        <v/>
      </c>
      <c r="AF38" s="98" t="str">
        <f t="shared" si="15"/>
        <v/>
      </c>
      <c r="AG38" s="98" t="str">
        <f t="shared" si="15"/>
        <v/>
      </c>
      <c r="AH38" s="98" t="str">
        <f t="shared" si="15"/>
        <v/>
      </c>
      <c r="AI38" s="98" t="str">
        <f t="shared" si="15"/>
        <v/>
      </c>
      <c r="AJ38" s="98" t="str">
        <f t="shared" si="15"/>
        <v/>
      </c>
      <c r="AK38" s="98" t="str">
        <f t="shared" si="15"/>
        <v/>
      </c>
      <c r="AL38" s="98" t="str">
        <f t="shared" si="15"/>
        <v/>
      </c>
      <c r="AM38" s="98" t="str">
        <f t="shared" si="15"/>
        <v/>
      </c>
      <c r="AN38" s="98" t="str">
        <f t="shared" si="15"/>
        <v/>
      </c>
      <c r="AO38" s="98" t="str">
        <f t="shared" si="15"/>
        <v/>
      </c>
      <c r="AP38" s="98" t="str">
        <f t="shared" si="15"/>
        <v/>
      </c>
      <c r="AQ38" s="98" t="str">
        <f t="shared" si="15"/>
        <v/>
      </c>
      <c r="AR38" s="98" t="str">
        <f t="shared" si="15"/>
        <v/>
      </c>
      <c r="AS38" s="98" t="str">
        <f t="shared" si="15"/>
        <v/>
      </c>
      <c r="AT38" s="98"/>
      <c r="AU38" s="98"/>
      <c r="AV38" s="98"/>
      <c r="BA38" s="98"/>
      <c r="BB38" s="98"/>
    </row>
    <row r="39" spans="1:54" ht="18" customHeight="1" x14ac:dyDescent="0.15">
      <c r="A39" s="138">
        <v>35</v>
      </c>
      <c r="B39" s="234" t="str">
        <f t="shared" si="7"/>
        <v/>
      </c>
      <c r="C39" s="143" t="str">
        <f t="shared" si="9"/>
        <v/>
      </c>
      <c r="D39" s="139" t="str">
        <f t="shared" si="10"/>
        <v/>
      </c>
      <c r="E39" s="140" t="str">
        <f t="shared" si="8"/>
        <v/>
      </c>
      <c r="F39" s="98"/>
      <c r="G39" s="98"/>
      <c r="H39" s="98"/>
      <c r="I39" s="98"/>
      <c r="J39" s="229">
        <v>13</v>
      </c>
      <c r="K39" s="98" t="s">
        <v>711</v>
      </c>
      <c r="L39" s="298" t="s">
        <v>725</v>
      </c>
      <c r="M39" s="98"/>
      <c r="N39" s="98" t="str">
        <f t="shared" si="13"/>
        <v/>
      </c>
      <c r="O39" s="98"/>
      <c r="P39" s="98"/>
      <c r="Q39" s="98"/>
      <c r="R39" s="98"/>
      <c r="S39" s="98"/>
      <c r="T39" s="98" t="str">
        <f t="shared" si="15"/>
        <v/>
      </c>
      <c r="U39" s="98" t="str">
        <f t="shared" si="15"/>
        <v/>
      </c>
      <c r="V39" s="98" t="str">
        <f t="shared" si="15"/>
        <v/>
      </c>
      <c r="W39" s="98" t="str">
        <f t="shared" si="15"/>
        <v/>
      </c>
      <c r="X39" s="98" t="str">
        <f t="shared" si="15"/>
        <v/>
      </c>
      <c r="Y39" s="98" t="str">
        <f t="shared" si="15"/>
        <v/>
      </c>
      <c r="Z39" s="98" t="str">
        <f t="shared" si="15"/>
        <v/>
      </c>
      <c r="AA39" s="98" t="str">
        <f t="shared" si="15"/>
        <v/>
      </c>
      <c r="AB39" s="98" t="str">
        <f t="shared" si="15"/>
        <v/>
      </c>
      <c r="AC39" s="98" t="str">
        <f t="shared" si="15"/>
        <v/>
      </c>
      <c r="AD39" s="98" t="str">
        <f t="shared" si="15"/>
        <v/>
      </c>
      <c r="AE39" s="98" t="str">
        <f t="shared" si="15"/>
        <v/>
      </c>
      <c r="AF39" s="98" t="str">
        <f t="shared" si="15"/>
        <v/>
      </c>
      <c r="AG39" s="98" t="str">
        <f t="shared" si="15"/>
        <v/>
      </c>
      <c r="AH39" s="98" t="str">
        <f t="shared" si="15"/>
        <v/>
      </c>
      <c r="AI39" s="98" t="str">
        <f t="shared" si="15"/>
        <v/>
      </c>
      <c r="AJ39" s="98" t="str">
        <f t="shared" si="15"/>
        <v/>
      </c>
      <c r="AK39" s="98" t="str">
        <f t="shared" si="15"/>
        <v/>
      </c>
      <c r="AL39" s="98" t="str">
        <f t="shared" si="15"/>
        <v/>
      </c>
      <c r="AM39" s="98" t="str">
        <f t="shared" si="15"/>
        <v/>
      </c>
      <c r="AN39" s="98" t="str">
        <f t="shared" si="15"/>
        <v/>
      </c>
      <c r="AO39" s="98" t="str">
        <f t="shared" si="15"/>
        <v/>
      </c>
      <c r="AP39" s="98" t="str">
        <f t="shared" si="15"/>
        <v/>
      </c>
      <c r="AQ39" s="98" t="str">
        <f t="shared" si="15"/>
        <v/>
      </c>
      <c r="AR39" s="98" t="str">
        <f t="shared" si="15"/>
        <v/>
      </c>
      <c r="AS39" s="98" t="str">
        <f t="shared" si="15"/>
        <v/>
      </c>
      <c r="AT39" s="98"/>
      <c r="AU39" s="98"/>
      <c r="AV39" s="98"/>
      <c r="BA39" s="98"/>
      <c r="BB39" s="98"/>
    </row>
    <row r="40" spans="1:54" ht="18" customHeight="1" x14ac:dyDescent="0.15">
      <c r="A40" s="138">
        <v>36</v>
      </c>
      <c r="B40" s="234" t="str">
        <f t="shared" si="7"/>
        <v/>
      </c>
      <c r="C40" s="143" t="str">
        <f t="shared" si="9"/>
        <v/>
      </c>
      <c r="D40" s="139" t="str">
        <f t="shared" si="10"/>
        <v/>
      </c>
      <c r="E40" s="140" t="str">
        <f t="shared" si="8"/>
        <v/>
      </c>
      <c r="F40" s="98"/>
      <c r="G40" s="98"/>
      <c r="H40" s="98"/>
      <c r="I40" s="98"/>
      <c r="J40" s="229">
        <v>14</v>
      </c>
      <c r="K40" s="98" t="s">
        <v>726</v>
      </c>
      <c r="L40" s="98" t="s">
        <v>726</v>
      </c>
      <c r="M40" s="98"/>
      <c r="N40" s="98" t="str">
        <f>IF(COUNTIF($T$235:$AR$235,"→")=0,"",COUNTIF($T$235:$AR$235,"→"))</f>
        <v/>
      </c>
      <c r="O40" s="98"/>
      <c r="P40" s="98"/>
      <c r="Q40" s="98"/>
      <c r="R40" s="98"/>
      <c r="S40" s="98"/>
      <c r="T40" s="98" t="str">
        <f>IF(T235="→","&gt;","")</f>
        <v/>
      </c>
      <c r="U40" s="98" t="str">
        <f t="shared" ref="U40:AS40" si="16">IF(U235="→","&gt;","")</f>
        <v/>
      </c>
      <c r="V40" s="98" t="str">
        <f t="shared" si="16"/>
        <v/>
      </c>
      <c r="W40" s="98" t="str">
        <f t="shared" si="16"/>
        <v/>
      </c>
      <c r="X40" s="98" t="str">
        <f t="shared" si="16"/>
        <v/>
      </c>
      <c r="Y40" s="98" t="str">
        <f t="shared" si="16"/>
        <v/>
      </c>
      <c r="Z40" s="98" t="str">
        <f t="shared" si="16"/>
        <v/>
      </c>
      <c r="AA40" s="98" t="str">
        <f t="shared" si="16"/>
        <v/>
      </c>
      <c r="AB40" s="98" t="str">
        <f t="shared" si="16"/>
        <v/>
      </c>
      <c r="AC40" s="98" t="str">
        <f t="shared" si="16"/>
        <v/>
      </c>
      <c r="AD40" s="98" t="str">
        <f t="shared" si="16"/>
        <v/>
      </c>
      <c r="AE40" s="98" t="str">
        <f t="shared" si="16"/>
        <v/>
      </c>
      <c r="AF40" s="98" t="str">
        <f t="shared" si="16"/>
        <v/>
      </c>
      <c r="AG40" s="98" t="str">
        <f t="shared" si="16"/>
        <v/>
      </c>
      <c r="AH40" s="98" t="str">
        <f t="shared" si="16"/>
        <v/>
      </c>
      <c r="AI40" s="98" t="str">
        <f t="shared" si="16"/>
        <v/>
      </c>
      <c r="AJ40" s="98" t="str">
        <f t="shared" si="16"/>
        <v/>
      </c>
      <c r="AK40" s="98" t="str">
        <f t="shared" si="16"/>
        <v/>
      </c>
      <c r="AL40" s="98" t="str">
        <f t="shared" si="16"/>
        <v/>
      </c>
      <c r="AM40" s="98" t="str">
        <f t="shared" si="16"/>
        <v/>
      </c>
      <c r="AN40" s="98" t="str">
        <f t="shared" si="16"/>
        <v/>
      </c>
      <c r="AO40" s="98" t="str">
        <f t="shared" si="16"/>
        <v/>
      </c>
      <c r="AP40" s="98" t="str">
        <f t="shared" si="16"/>
        <v/>
      </c>
      <c r="AQ40" s="98" t="str">
        <f t="shared" si="16"/>
        <v/>
      </c>
      <c r="AR40" s="98" t="str">
        <f t="shared" si="16"/>
        <v/>
      </c>
      <c r="AS40" s="98" t="str">
        <f t="shared" si="16"/>
        <v/>
      </c>
      <c r="AT40" s="98"/>
      <c r="AU40" s="98"/>
      <c r="AV40" s="98"/>
      <c r="BA40" s="98"/>
      <c r="BB40" s="98"/>
    </row>
    <row r="41" spans="1:54" ht="18" customHeight="1" x14ac:dyDescent="0.15">
      <c r="A41" s="409"/>
      <c r="B41" s="410"/>
      <c r="C41" s="209"/>
      <c r="D41" s="209"/>
      <c r="E41" s="411"/>
      <c r="F41" s="98"/>
      <c r="G41" s="98"/>
      <c r="H41" s="98"/>
      <c r="I41" s="98"/>
      <c r="J41" s="229">
        <v>1</v>
      </c>
      <c r="K41" s="98" t="s">
        <v>768</v>
      </c>
      <c r="L41" s="98" t="str">
        <f>仕様書作成!DB62</f>
        <v>SY50M-38-1A-C4</v>
      </c>
      <c r="M41" s="98" t="str">
        <f>仕様書作成!DE62</f>
        <v/>
      </c>
      <c r="N41" s="98" t="str">
        <f>IF(M41="","",M41)</f>
        <v/>
      </c>
      <c r="O41" s="98"/>
      <c r="P41" s="98"/>
      <c r="Q41" s="98"/>
      <c r="R41" s="98"/>
      <c r="S41" s="98"/>
      <c r="T41" s="98" t="str">
        <f t="shared" ref="T41:AI56" si="17">IF(COUNTIF(T$216:T$233,$L41)=1,"O","")</f>
        <v/>
      </c>
      <c r="U41" s="98" t="str">
        <f t="shared" si="17"/>
        <v/>
      </c>
      <c r="V41" s="98" t="str">
        <f t="shared" si="17"/>
        <v/>
      </c>
      <c r="W41" s="98" t="str">
        <f t="shared" si="17"/>
        <v/>
      </c>
      <c r="X41" s="98" t="str">
        <f t="shared" si="17"/>
        <v/>
      </c>
      <c r="Y41" s="98" t="str">
        <f t="shared" si="17"/>
        <v/>
      </c>
      <c r="Z41" s="98" t="str">
        <f t="shared" si="17"/>
        <v/>
      </c>
      <c r="AA41" s="98" t="str">
        <f t="shared" si="17"/>
        <v/>
      </c>
      <c r="AB41" s="98" t="str">
        <f t="shared" si="17"/>
        <v/>
      </c>
      <c r="AC41" s="98" t="str">
        <f t="shared" si="17"/>
        <v/>
      </c>
      <c r="AD41" s="98" t="str">
        <f t="shared" si="17"/>
        <v/>
      </c>
      <c r="AE41" s="98" t="str">
        <f t="shared" si="17"/>
        <v/>
      </c>
      <c r="AF41" s="98" t="str">
        <f t="shared" si="17"/>
        <v/>
      </c>
      <c r="AG41" s="98" t="str">
        <f t="shared" si="17"/>
        <v/>
      </c>
      <c r="AH41" s="98" t="str">
        <f t="shared" si="17"/>
        <v/>
      </c>
      <c r="AI41" s="98" t="str">
        <f t="shared" si="17"/>
        <v/>
      </c>
      <c r="AJ41" s="98" t="str">
        <f t="shared" ref="AJ41:AR55" si="18">IF(COUNTIF(AJ$216:AJ$233,$L41)=1,"O","")</f>
        <v/>
      </c>
      <c r="AK41" s="98" t="str">
        <f t="shared" si="18"/>
        <v/>
      </c>
      <c r="AL41" s="98" t="str">
        <f t="shared" si="18"/>
        <v/>
      </c>
      <c r="AM41" s="98" t="str">
        <f t="shared" si="18"/>
        <v/>
      </c>
      <c r="AN41" s="98" t="str">
        <f t="shared" si="18"/>
        <v/>
      </c>
      <c r="AO41" s="98" t="str">
        <f t="shared" si="18"/>
        <v/>
      </c>
      <c r="AP41" s="98" t="str">
        <f t="shared" si="18"/>
        <v/>
      </c>
      <c r="AQ41" s="98" t="str">
        <f t="shared" si="18"/>
        <v/>
      </c>
      <c r="AR41" s="98" t="str">
        <f t="shared" si="18"/>
        <v/>
      </c>
      <c r="AS41" s="98"/>
      <c r="AT41" s="98"/>
      <c r="AU41" s="98"/>
      <c r="AV41" s="98"/>
      <c r="BA41" s="98"/>
      <c r="BB41" s="98"/>
    </row>
    <row r="42" spans="1:54" ht="18" customHeight="1" x14ac:dyDescent="0.15">
      <c r="A42" s="409"/>
      <c r="B42" s="410"/>
      <c r="C42" s="209"/>
      <c r="D42" s="209"/>
      <c r="E42" s="411"/>
      <c r="F42" s="98"/>
      <c r="G42" s="98"/>
      <c r="H42" s="98"/>
      <c r="I42" s="98"/>
      <c r="J42" s="229">
        <v>2</v>
      </c>
      <c r="K42" s="98" t="s">
        <v>769</v>
      </c>
      <c r="L42" s="98" t="str">
        <f>仕様書作成!DB63</f>
        <v>SY50M-38-1A-C6</v>
      </c>
      <c r="M42" s="98" t="str">
        <f>仕様書作成!DE63</f>
        <v/>
      </c>
      <c r="N42" s="98" t="str">
        <f t="shared" ref="N42:N105" si="19">IF(M42="","",M42)</f>
        <v/>
      </c>
      <c r="O42" s="98"/>
      <c r="P42" s="98"/>
      <c r="Q42" s="98"/>
      <c r="R42" s="98"/>
      <c r="S42" s="98"/>
      <c r="T42" s="98" t="str">
        <f t="shared" si="17"/>
        <v/>
      </c>
      <c r="U42" s="98" t="str">
        <f t="shared" si="17"/>
        <v/>
      </c>
      <c r="V42" s="98" t="str">
        <f t="shared" si="17"/>
        <v/>
      </c>
      <c r="W42" s="98" t="str">
        <f t="shared" si="17"/>
        <v/>
      </c>
      <c r="X42" s="98" t="str">
        <f t="shared" si="17"/>
        <v/>
      </c>
      <c r="Y42" s="98" t="str">
        <f t="shared" si="17"/>
        <v/>
      </c>
      <c r="Z42" s="98" t="str">
        <f t="shared" si="17"/>
        <v/>
      </c>
      <c r="AA42" s="98" t="str">
        <f t="shared" si="17"/>
        <v/>
      </c>
      <c r="AB42" s="98" t="str">
        <f t="shared" si="17"/>
        <v/>
      </c>
      <c r="AC42" s="98" t="str">
        <f t="shared" si="17"/>
        <v/>
      </c>
      <c r="AD42" s="98" t="str">
        <f t="shared" si="17"/>
        <v/>
      </c>
      <c r="AE42" s="98" t="str">
        <f t="shared" si="17"/>
        <v/>
      </c>
      <c r="AF42" s="98" t="str">
        <f t="shared" si="17"/>
        <v/>
      </c>
      <c r="AG42" s="98" t="str">
        <f t="shared" si="17"/>
        <v/>
      </c>
      <c r="AH42" s="98" t="str">
        <f t="shared" si="17"/>
        <v/>
      </c>
      <c r="AI42" s="98" t="str">
        <f t="shared" si="17"/>
        <v/>
      </c>
      <c r="AJ42" s="98" t="str">
        <f t="shared" si="18"/>
        <v/>
      </c>
      <c r="AK42" s="98" t="str">
        <f t="shared" si="18"/>
        <v/>
      </c>
      <c r="AL42" s="98" t="str">
        <f t="shared" si="18"/>
        <v/>
      </c>
      <c r="AM42" s="98" t="str">
        <f t="shared" si="18"/>
        <v/>
      </c>
      <c r="AN42" s="98" t="str">
        <f t="shared" si="18"/>
        <v/>
      </c>
      <c r="AO42" s="98" t="str">
        <f t="shared" si="18"/>
        <v/>
      </c>
      <c r="AP42" s="98" t="str">
        <f t="shared" si="18"/>
        <v/>
      </c>
      <c r="AQ42" s="98" t="str">
        <f t="shared" si="18"/>
        <v/>
      </c>
      <c r="AR42" s="98" t="str">
        <f t="shared" si="18"/>
        <v/>
      </c>
      <c r="AS42" s="98"/>
      <c r="AT42" s="98"/>
      <c r="AU42" s="98"/>
      <c r="AV42" s="98"/>
      <c r="BA42" s="98"/>
      <c r="BB42" s="98"/>
    </row>
    <row r="43" spans="1:54" ht="18" customHeight="1" x14ac:dyDescent="0.15">
      <c r="A43" s="409"/>
      <c r="B43" s="410"/>
      <c r="C43" s="209"/>
      <c r="D43" s="209"/>
      <c r="E43" s="411"/>
      <c r="F43" s="98"/>
      <c r="G43" s="98"/>
      <c r="H43" s="98"/>
      <c r="I43" s="98"/>
      <c r="J43" s="229">
        <v>3</v>
      </c>
      <c r="K43" s="98" t="s">
        <v>833</v>
      </c>
      <c r="L43" s="98" t="str">
        <f>仕様書作成!DB64</f>
        <v>SY50M-38-1A-C8</v>
      </c>
      <c r="M43" s="98" t="str">
        <f>仕様書作成!DE64</f>
        <v/>
      </c>
      <c r="N43" s="98" t="str">
        <f t="shared" si="19"/>
        <v/>
      </c>
      <c r="O43" s="98"/>
      <c r="P43" s="98"/>
      <c r="Q43" s="98"/>
      <c r="R43" s="98"/>
      <c r="S43" s="98"/>
      <c r="T43" s="98" t="str">
        <f t="shared" si="17"/>
        <v/>
      </c>
      <c r="U43" s="98" t="str">
        <f t="shared" si="17"/>
        <v/>
      </c>
      <c r="V43" s="98" t="str">
        <f t="shared" si="17"/>
        <v/>
      </c>
      <c r="W43" s="98" t="str">
        <f t="shared" si="17"/>
        <v/>
      </c>
      <c r="X43" s="98" t="str">
        <f t="shared" si="17"/>
        <v/>
      </c>
      <c r="Y43" s="98" t="str">
        <f t="shared" si="17"/>
        <v/>
      </c>
      <c r="Z43" s="98" t="str">
        <f t="shared" si="17"/>
        <v/>
      </c>
      <c r="AA43" s="98" t="str">
        <f t="shared" si="17"/>
        <v/>
      </c>
      <c r="AB43" s="98" t="str">
        <f t="shared" si="17"/>
        <v/>
      </c>
      <c r="AC43" s="98" t="str">
        <f t="shared" si="17"/>
        <v/>
      </c>
      <c r="AD43" s="98" t="str">
        <f t="shared" si="17"/>
        <v/>
      </c>
      <c r="AE43" s="98" t="str">
        <f t="shared" si="17"/>
        <v/>
      </c>
      <c r="AF43" s="98" t="str">
        <f t="shared" si="17"/>
        <v/>
      </c>
      <c r="AG43" s="98" t="str">
        <f t="shared" si="17"/>
        <v/>
      </c>
      <c r="AH43" s="98" t="str">
        <f t="shared" si="17"/>
        <v/>
      </c>
      <c r="AI43" s="98" t="str">
        <f t="shared" si="17"/>
        <v/>
      </c>
      <c r="AJ43" s="98" t="str">
        <f t="shared" si="18"/>
        <v/>
      </c>
      <c r="AK43" s="98" t="str">
        <f t="shared" si="18"/>
        <v/>
      </c>
      <c r="AL43" s="98" t="str">
        <f t="shared" si="18"/>
        <v/>
      </c>
      <c r="AM43" s="98" t="str">
        <f t="shared" si="18"/>
        <v/>
      </c>
      <c r="AN43" s="98" t="str">
        <f t="shared" si="18"/>
        <v/>
      </c>
      <c r="AO43" s="98" t="str">
        <f t="shared" si="18"/>
        <v/>
      </c>
      <c r="AP43" s="98" t="str">
        <f t="shared" si="18"/>
        <v/>
      </c>
      <c r="AQ43" s="98" t="str">
        <f t="shared" si="18"/>
        <v/>
      </c>
      <c r="AR43" s="98" t="str">
        <f t="shared" si="18"/>
        <v/>
      </c>
      <c r="AS43" s="98"/>
      <c r="AT43" s="98"/>
      <c r="AU43" s="98"/>
      <c r="AV43" s="98"/>
      <c r="BA43" s="98"/>
      <c r="BB43" s="98"/>
    </row>
    <row r="44" spans="1:54" ht="18" customHeight="1" x14ac:dyDescent="0.15">
      <c r="A44" s="409"/>
      <c r="B44" s="410"/>
      <c r="C44" s="209"/>
      <c r="D44" s="209"/>
      <c r="E44" s="411"/>
      <c r="F44" s="98"/>
      <c r="G44" s="98"/>
      <c r="H44" s="98"/>
      <c r="I44" s="98"/>
      <c r="J44" s="229">
        <v>4</v>
      </c>
      <c r="K44" s="98" t="s">
        <v>771</v>
      </c>
      <c r="L44" s="98" t="str">
        <f>仕様書作成!DB65</f>
        <v>SY50M-38-1A-N3</v>
      </c>
      <c r="M44" s="98" t="str">
        <f>仕様書作成!DE65</f>
        <v/>
      </c>
      <c r="N44" s="98" t="str">
        <f t="shared" si="19"/>
        <v/>
      </c>
      <c r="O44" s="98"/>
      <c r="P44" s="98"/>
      <c r="Q44" s="98"/>
      <c r="R44" s="98"/>
      <c r="S44" s="98"/>
      <c r="T44" s="98" t="str">
        <f t="shared" si="17"/>
        <v/>
      </c>
      <c r="U44" s="98" t="str">
        <f t="shared" si="17"/>
        <v/>
      </c>
      <c r="V44" s="98" t="str">
        <f t="shared" si="17"/>
        <v/>
      </c>
      <c r="W44" s="98" t="str">
        <f t="shared" si="17"/>
        <v/>
      </c>
      <c r="X44" s="98" t="str">
        <f t="shared" si="17"/>
        <v/>
      </c>
      <c r="Y44" s="98" t="str">
        <f t="shared" si="17"/>
        <v/>
      </c>
      <c r="Z44" s="98" t="str">
        <f t="shared" si="17"/>
        <v/>
      </c>
      <c r="AA44" s="98" t="str">
        <f t="shared" si="17"/>
        <v/>
      </c>
      <c r="AB44" s="98" t="str">
        <f t="shared" si="17"/>
        <v/>
      </c>
      <c r="AC44" s="98" t="str">
        <f t="shared" si="17"/>
        <v/>
      </c>
      <c r="AD44" s="98" t="str">
        <f t="shared" si="17"/>
        <v/>
      </c>
      <c r="AE44" s="98" t="str">
        <f t="shared" si="17"/>
        <v/>
      </c>
      <c r="AF44" s="98" t="str">
        <f t="shared" si="17"/>
        <v/>
      </c>
      <c r="AG44" s="98" t="str">
        <f t="shared" si="17"/>
        <v/>
      </c>
      <c r="AH44" s="98" t="str">
        <f t="shared" si="17"/>
        <v/>
      </c>
      <c r="AI44" s="98" t="str">
        <f t="shared" si="17"/>
        <v/>
      </c>
      <c r="AJ44" s="98" t="str">
        <f t="shared" si="18"/>
        <v/>
      </c>
      <c r="AK44" s="98" t="str">
        <f t="shared" si="18"/>
        <v/>
      </c>
      <c r="AL44" s="98" t="str">
        <f t="shared" si="18"/>
        <v/>
      </c>
      <c r="AM44" s="98" t="str">
        <f t="shared" si="18"/>
        <v/>
      </c>
      <c r="AN44" s="98" t="str">
        <f t="shared" si="18"/>
        <v/>
      </c>
      <c r="AO44" s="98" t="str">
        <f t="shared" si="18"/>
        <v/>
      </c>
      <c r="AP44" s="98" t="str">
        <f t="shared" si="18"/>
        <v/>
      </c>
      <c r="AQ44" s="98" t="str">
        <f t="shared" si="18"/>
        <v/>
      </c>
      <c r="AR44" s="98" t="str">
        <f t="shared" si="18"/>
        <v/>
      </c>
      <c r="AS44" s="98"/>
      <c r="AT44" s="98"/>
      <c r="AU44" s="98"/>
      <c r="AV44" s="98"/>
      <c r="BA44" s="98"/>
      <c r="BB44" s="98"/>
    </row>
    <row r="45" spans="1:54" ht="18" customHeight="1" x14ac:dyDescent="0.15">
      <c r="A45" s="409"/>
      <c r="B45" s="410"/>
      <c r="C45" s="209"/>
      <c r="D45" s="209"/>
      <c r="E45" s="411"/>
      <c r="F45" s="98"/>
      <c r="G45" s="98"/>
      <c r="H45" s="98"/>
      <c r="I45" s="98"/>
      <c r="J45" s="229">
        <v>5</v>
      </c>
      <c r="K45" s="98" t="s">
        <v>772</v>
      </c>
      <c r="L45" s="98" t="str">
        <f>仕様書作成!DB67</f>
        <v>SY50M-38-1A-N7</v>
      </c>
      <c r="M45" s="98" t="str">
        <f>仕様書作成!DE67</f>
        <v/>
      </c>
      <c r="N45" s="98" t="str">
        <f t="shared" si="19"/>
        <v/>
      </c>
      <c r="O45" s="98"/>
      <c r="P45" s="98"/>
      <c r="Q45" s="98"/>
      <c r="R45" s="98"/>
      <c r="S45" s="98"/>
      <c r="T45" s="98" t="str">
        <f t="shared" si="17"/>
        <v/>
      </c>
      <c r="U45" s="98" t="str">
        <f t="shared" si="17"/>
        <v/>
      </c>
      <c r="V45" s="98" t="str">
        <f t="shared" si="17"/>
        <v/>
      </c>
      <c r="W45" s="98" t="str">
        <f t="shared" si="17"/>
        <v/>
      </c>
      <c r="X45" s="98" t="str">
        <f t="shared" si="17"/>
        <v/>
      </c>
      <c r="Y45" s="98" t="str">
        <f t="shared" si="17"/>
        <v/>
      </c>
      <c r="Z45" s="98" t="str">
        <f t="shared" si="17"/>
        <v/>
      </c>
      <c r="AA45" s="98" t="str">
        <f t="shared" si="17"/>
        <v/>
      </c>
      <c r="AB45" s="98" t="str">
        <f t="shared" si="17"/>
        <v/>
      </c>
      <c r="AC45" s="98" t="str">
        <f t="shared" si="17"/>
        <v/>
      </c>
      <c r="AD45" s="98" t="str">
        <f t="shared" si="17"/>
        <v/>
      </c>
      <c r="AE45" s="98" t="str">
        <f t="shared" si="17"/>
        <v/>
      </c>
      <c r="AF45" s="98" t="str">
        <f t="shared" si="17"/>
        <v/>
      </c>
      <c r="AG45" s="98" t="str">
        <f t="shared" si="17"/>
        <v/>
      </c>
      <c r="AH45" s="98" t="str">
        <f t="shared" si="17"/>
        <v/>
      </c>
      <c r="AI45" s="98" t="str">
        <f t="shared" si="17"/>
        <v/>
      </c>
      <c r="AJ45" s="98" t="str">
        <f t="shared" si="18"/>
        <v/>
      </c>
      <c r="AK45" s="98" t="str">
        <f t="shared" si="18"/>
        <v/>
      </c>
      <c r="AL45" s="98" t="str">
        <f t="shared" si="18"/>
        <v/>
      </c>
      <c r="AM45" s="98" t="str">
        <f t="shared" si="18"/>
        <v/>
      </c>
      <c r="AN45" s="98" t="str">
        <f t="shared" si="18"/>
        <v/>
      </c>
      <c r="AO45" s="98" t="str">
        <f t="shared" si="18"/>
        <v/>
      </c>
      <c r="AP45" s="98" t="str">
        <f t="shared" si="18"/>
        <v/>
      </c>
      <c r="AQ45" s="98" t="str">
        <f t="shared" si="18"/>
        <v/>
      </c>
      <c r="AR45" s="98" t="str">
        <f t="shared" si="18"/>
        <v/>
      </c>
      <c r="AS45" s="98"/>
      <c r="AT45" s="98"/>
      <c r="AU45" s="98"/>
      <c r="AV45" s="98"/>
      <c r="BA45" s="98"/>
      <c r="BB45" s="98"/>
    </row>
    <row r="46" spans="1:54" ht="18" customHeight="1" x14ac:dyDescent="0.15">
      <c r="A46" s="409"/>
      <c r="B46" s="410"/>
      <c r="C46" s="209"/>
      <c r="D46" s="209"/>
      <c r="E46" s="411"/>
      <c r="F46" s="98"/>
      <c r="G46" s="98"/>
      <c r="H46" s="98"/>
      <c r="I46" s="98"/>
      <c r="J46" s="229">
        <v>6</v>
      </c>
      <c r="K46" s="98" t="s">
        <v>834</v>
      </c>
      <c r="L46" s="98" t="str">
        <f>仕様書作成!DB68</f>
        <v>SY50M-38-1A-N9</v>
      </c>
      <c r="M46" s="98" t="str">
        <f>仕様書作成!DE68</f>
        <v/>
      </c>
      <c r="N46" s="98" t="str">
        <f t="shared" si="19"/>
        <v/>
      </c>
      <c r="O46" s="98"/>
      <c r="P46" s="98"/>
      <c r="Q46" s="98"/>
      <c r="R46" s="98"/>
      <c r="S46" s="98"/>
      <c r="T46" s="98" t="str">
        <f t="shared" si="17"/>
        <v/>
      </c>
      <c r="U46" s="98" t="str">
        <f t="shared" si="17"/>
        <v/>
      </c>
      <c r="V46" s="98" t="str">
        <f t="shared" si="17"/>
        <v/>
      </c>
      <c r="W46" s="98" t="str">
        <f t="shared" si="17"/>
        <v/>
      </c>
      <c r="X46" s="98" t="str">
        <f t="shared" si="17"/>
        <v/>
      </c>
      <c r="Y46" s="98" t="str">
        <f t="shared" si="17"/>
        <v/>
      </c>
      <c r="Z46" s="98" t="str">
        <f t="shared" si="17"/>
        <v/>
      </c>
      <c r="AA46" s="98" t="str">
        <f t="shared" si="17"/>
        <v/>
      </c>
      <c r="AB46" s="98" t="str">
        <f t="shared" si="17"/>
        <v/>
      </c>
      <c r="AC46" s="98" t="str">
        <f t="shared" si="17"/>
        <v/>
      </c>
      <c r="AD46" s="98" t="str">
        <f t="shared" si="17"/>
        <v/>
      </c>
      <c r="AE46" s="98" t="str">
        <f t="shared" si="17"/>
        <v/>
      </c>
      <c r="AF46" s="98" t="str">
        <f t="shared" si="17"/>
        <v/>
      </c>
      <c r="AG46" s="98" t="str">
        <f t="shared" si="17"/>
        <v/>
      </c>
      <c r="AH46" s="98" t="str">
        <f t="shared" si="17"/>
        <v/>
      </c>
      <c r="AI46" s="98" t="str">
        <f t="shared" si="17"/>
        <v/>
      </c>
      <c r="AJ46" s="98" t="str">
        <f t="shared" si="18"/>
        <v/>
      </c>
      <c r="AK46" s="98" t="str">
        <f t="shared" si="18"/>
        <v/>
      </c>
      <c r="AL46" s="98" t="str">
        <f t="shared" si="18"/>
        <v/>
      </c>
      <c r="AM46" s="98" t="str">
        <f t="shared" si="18"/>
        <v/>
      </c>
      <c r="AN46" s="98" t="str">
        <f t="shared" si="18"/>
        <v/>
      </c>
      <c r="AO46" s="98" t="str">
        <f t="shared" si="18"/>
        <v/>
      </c>
      <c r="AP46" s="98" t="str">
        <f t="shared" si="18"/>
        <v/>
      </c>
      <c r="AQ46" s="98" t="str">
        <f t="shared" si="18"/>
        <v/>
      </c>
      <c r="AR46" s="98" t="str">
        <f t="shared" si="18"/>
        <v/>
      </c>
      <c r="AS46" s="98"/>
      <c r="AT46" s="98"/>
      <c r="AU46" s="98"/>
      <c r="AV46" s="98"/>
      <c r="BA46" s="98"/>
      <c r="BB46" s="98"/>
    </row>
    <row r="47" spans="1:54" ht="12.75" customHeight="1" x14ac:dyDescent="0.15">
      <c r="A47" s="409"/>
      <c r="B47" s="412" t="str">
        <f>IF(基本情報!E4="","",基本情報!E4)</f>
        <v/>
      </c>
      <c r="C47" s="412" t="str">
        <f>IF(基本情報!M4="","",基本情報!M4)</f>
        <v/>
      </c>
      <c r="D47" s="766" t="str">
        <f>IF(基本情報!U4="","",基本情報!U4&amp;"　様")</f>
        <v/>
      </c>
      <c r="E47" s="766"/>
      <c r="F47" s="98"/>
      <c r="G47" s="98"/>
      <c r="H47" s="98"/>
      <c r="I47" s="98"/>
      <c r="J47" s="229">
        <v>7</v>
      </c>
      <c r="K47" s="98" t="s">
        <v>773</v>
      </c>
      <c r="L47" s="98" t="str">
        <f>仕様書作成!DB69</f>
        <v>SY50M-38-2A-L4</v>
      </c>
      <c r="M47" s="98" t="str">
        <f>仕様書作成!DE69</f>
        <v/>
      </c>
      <c r="N47" s="98" t="str">
        <f t="shared" si="19"/>
        <v/>
      </c>
      <c r="O47" s="98"/>
      <c r="P47" s="98"/>
      <c r="Q47" s="98"/>
      <c r="R47" s="98"/>
      <c r="S47" s="98"/>
      <c r="T47" s="98" t="str">
        <f t="shared" si="17"/>
        <v/>
      </c>
      <c r="U47" s="98" t="str">
        <f t="shared" si="17"/>
        <v/>
      </c>
      <c r="V47" s="98" t="str">
        <f t="shared" si="17"/>
        <v/>
      </c>
      <c r="W47" s="98" t="str">
        <f t="shared" si="17"/>
        <v/>
      </c>
      <c r="X47" s="98" t="str">
        <f t="shared" si="17"/>
        <v/>
      </c>
      <c r="Y47" s="98" t="str">
        <f t="shared" si="17"/>
        <v/>
      </c>
      <c r="Z47" s="98" t="str">
        <f t="shared" si="17"/>
        <v/>
      </c>
      <c r="AA47" s="98" t="str">
        <f t="shared" si="17"/>
        <v/>
      </c>
      <c r="AB47" s="98" t="str">
        <f t="shared" si="17"/>
        <v/>
      </c>
      <c r="AC47" s="98" t="str">
        <f t="shared" si="17"/>
        <v/>
      </c>
      <c r="AD47" s="98" t="str">
        <f t="shared" si="17"/>
        <v/>
      </c>
      <c r="AE47" s="98" t="str">
        <f t="shared" si="17"/>
        <v/>
      </c>
      <c r="AF47" s="98" t="str">
        <f t="shared" si="17"/>
        <v/>
      </c>
      <c r="AG47" s="98" t="str">
        <f t="shared" si="17"/>
        <v/>
      </c>
      <c r="AH47" s="98" t="str">
        <f t="shared" si="17"/>
        <v/>
      </c>
      <c r="AI47" s="98" t="str">
        <f t="shared" si="17"/>
        <v/>
      </c>
      <c r="AJ47" s="98" t="str">
        <f t="shared" si="18"/>
        <v/>
      </c>
      <c r="AK47" s="98" t="str">
        <f t="shared" si="18"/>
        <v/>
      </c>
      <c r="AL47" s="98" t="str">
        <f t="shared" si="18"/>
        <v/>
      </c>
      <c r="AM47" s="98" t="str">
        <f t="shared" si="18"/>
        <v/>
      </c>
      <c r="AN47" s="98" t="str">
        <f t="shared" si="18"/>
        <v/>
      </c>
      <c r="AO47" s="98" t="str">
        <f t="shared" si="18"/>
        <v/>
      </c>
      <c r="AP47" s="98" t="str">
        <f t="shared" si="18"/>
        <v/>
      </c>
      <c r="AQ47" s="98" t="str">
        <f t="shared" si="18"/>
        <v/>
      </c>
      <c r="AR47" s="98" t="str">
        <f t="shared" si="18"/>
        <v/>
      </c>
      <c r="AS47" s="98"/>
      <c r="AT47" s="98"/>
      <c r="AU47" s="98"/>
      <c r="AV47" s="98"/>
      <c r="BA47" s="98"/>
      <c r="BB47" s="98"/>
    </row>
    <row r="48" spans="1:54" ht="12.75" customHeight="1" x14ac:dyDescent="0.15">
      <c r="A48" s="409"/>
      <c r="B48" s="412" t="str">
        <f>IF(基本情報!E8="","",基本情報!E8)</f>
        <v/>
      </c>
      <c r="C48" s="412" t="str">
        <f>IF(基本情報!M8="","",基本情報!M8)</f>
        <v/>
      </c>
      <c r="D48" s="766" t="str">
        <f>IF(基本情報!U8="","",基本情報!U8)</f>
        <v/>
      </c>
      <c r="E48" s="766"/>
      <c r="F48" s="98"/>
      <c r="G48" s="98"/>
      <c r="H48" s="98"/>
      <c r="I48" s="98"/>
      <c r="J48" s="229">
        <v>8</v>
      </c>
      <c r="K48" s="98" t="s">
        <v>774</v>
      </c>
      <c r="L48" s="98" t="str">
        <f>仕様書作成!DB70</f>
        <v>SY50M-38-2A-L6</v>
      </c>
      <c r="M48" s="98" t="str">
        <f>仕様書作成!DE70</f>
        <v/>
      </c>
      <c r="N48" s="98" t="str">
        <f t="shared" si="19"/>
        <v/>
      </c>
      <c r="O48" s="98"/>
      <c r="P48" s="98"/>
      <c r="Q48" s="98"/>
      <c r="R48" s="98"/>
      <c r="S48" s="98"/>
      <c r="T48" s="98" t="str">
        <f t="shared" si="17"/>
        <v/>
      </c>
      <c r="U48" s="98" t="str">
        <f t="shared" si="17"/>
        <v/>
      </c>
      <c r="V48" s="98" t="str">
        <f t="shared" si="17"/>
        <v/>
      </c>
      <c r="W48" s="98" t="str">
        <f t="shared" si="17"/>
        <v/>
      </c>
      <c r="X48" s="98" t="str">
        <f t="shared" si="17"/>
        <v/>
      </c>
      <c r="Y48" s="98" t="str">
        <f t="shared" si="17"/>
        <v/>
      </c>
      <c r="Z48" s="98" t="str">
        <f t="shared" si="17"/>
        <v/>
      </c>
      <c r="AA48" s="98" t="str">
        <f t="shared" si="17"/>
        <v/>
      </c>
      <c r="AB48" s="98" t="str">
        <f t="shared" si="17"/>
        <v/>
      </c>
      <c r="AC48" s="98" t="str">
        <f t="shared" si="17"/>
        <v/>
      </c>
      <c r="AD48" s="98" t="str">
        <f t="shared" si="17"/>
        <v/>
      </c>
      <c r="AE48" s="98" t="str">
        <f t="shared" si="17"/>
        <v/>
      </c>
      <c r="AF48" s="98" t="str">
        <f t="shared" si="17"/>
        <v/>
      </c>
      <c r="AG48" s="98" t="str">
        <f t="shared" si="17"/>
        <v/>
      </c>
      <c r="AH48" s="98" t="str">
        <f t="shared" si="17"/>
        <v/>
      </c>
      <c r="AI48" s="98" t="str">
        <f t="shared" si="17"/>
        <v/>
      </c>
      <c r="AJ48" s="98" t="str">
        <f t="shared" si="18"/>
        <v/>
      </c>
      <c r="AK48" s="98" t="str">
        <f t="shared" si="18"/>
        <v/>
      </c>
      <c r="AL48" s="98" t="str">
        <f t="shared" si="18"/>
        <v/>
      </c>
      <c r="AM48" s="98" t="str">
        <f t="shared" si="18"/>
        <v/>
      </c>
      <c r="AN48" s="98" t="str">
        <f t="shared" si="18"/>
        <v/>
      </c>
      <c r="AO48" s="98" t="str">
        <f t="shared" si="18"/>
        <v/>
      </c>
      <c r="AP48" s="98" t="str">
        <f t="shared" si="18"/>
        <v/>
      </c>
      <c r="AQ48" s="98" t="str">
        <f t="shared" si="18"/>
        <v/>
      </c>
      <c r="AR48" s="98" t="str">
        <f t="shared" si="18"/>
        <v/>
      </c>
      <c r="AS48" s="98"/>
      <c r="AT48" s="98"/>
      <c r="AU48" s="98"/>
      <c r="AV48" s="98"/>
      <c r="BA48" s="98"/>
      <c r="BB48" s="98"/>
    </row>
    <row r="49" spans="1:54" ht="18.75" customHeight="1" x14ac:dyDescent="0.15">
      <c r="A49" s="409"/>
      <c r="B49" s="409"/>
      <c r="C49" s="409"/>
      <c r="D49" s="409"/>
      <c r="E49" s="409"/>
      <c r="F49" s="98"/>
      <c r="G49" s="98"/>
      <c r="H49" s="98"/>
      <c r="I49" s="98"/>
      <c r="J49" s="229">
        <v>9</v>
      </c>
      <c r="K49" s="98" t="s">
        <v>727</v>
      </c>
      <c r="L49" s="98" t="str">
        <f>仕様書作成!DB71</f>
        <v>SY50M-38-2A-L8</v>
      </c>
      <c r="M49" s="98" t="str">
        <f>仕様書作成!DE71</f>
        <v/>
      </c>
      <c r="N49" s="98" t="str">
        <f t="shared" si="19"/>
        <v/>
      </c>
      <c r="O49" s="98"/>
      <c r="P49" s="98"/>
      <c r="Q49" s="98"/>
      <c r="R49" s="98"/>
      <c r="S49" s="98"/>
      <c r="T49" s="98" t="str">
        <f t="shared" si="17"/>
        <v/>
      </c>
      <c r="U49" s="98" t="str">
        <f t="shared" si="17"/>
        <v/>
      </c>
      <c r="V49" s="98" t="str">
        <f t="shared" si="17"/>
        <v/>
      </c>
      <c r="W49" s="98" t="str">
        <f t="shared" si="17"/>
        <v/>
      </c>
      <c r="X49" s="98" t="str">
        <f t="shared" si="17"/>
        <v/>
      </c>
      <c r="Y49" s="98" t="str">
        <f t="shared" si="17"/>
        <v/>
      </c>
      <c r="Z49" s="98" t="str">
        <f t="shared" si="17"/>
        <v/>
      </c>
      <c r="AA49" s="98" t="str">
        <f t="shared" si="17"/>
        <v/>
      </c>
      <c r="AB49" s="98" t="str">
        <f t="shared" si="17"/>
        <v/>
      </c>
      <c r="AC49" s="98" t="str">
        <f t="shared" si="17"/>
        <v/>
      </c>
      <c r="AD49" s="98" t="str">
        <f t="shared" si="17"/>
        <v/>
      </c>
      <c r="AE49" s="98" t="str">
        <f t="shared" si="17"/>
        <v/>
      </c>
      <c r="AF49" s="98" t="str">
        <f t="shared" si="17"/>
        <v/>
      </c>
      <c r="AG49" s="98" t="str">
        <f t="shared" si="17"/>
        <v/>
      </c>
      <c r="AH49" s="98" t="str">
        <f t="shared" si="17"/>
        <v/>
      </c>
      <c r="AI49" s="98" t="str">
        <f t="shared" si="17"/>
        <v/>
      </c>
      <c r="AJ49" s="98" t="str">
        <f t="shared" si="18"/>
        <v/>
      </c>
      <c r="AK49" s="98" t="str">
        <f t="shared" si="18"/>
        <v/>
      </c>
      <c r="AL49" s="98" t="str">
        <f t="shared" si="18"/>
        <v/>
      </c>
      <c r="AM49" s="98" t="str">
        <f t="shared" si="18"/>
        <v/>
      </c>
      <c r="AN49" s="98" t="str">
        <f t="shared" si="18"/>
        <v/>
      </c>
      <c r="AO49" s="98" t="str">
        <f t="shared" si="18"/>
        <v/>
      </c>
      <c r="AP49" s="98" t="str">
        <f t="shared" si="18"/>
        <v/>
      </c>
      <c r="AQ49" s="98" t="str">
        <f t="shared" si="18"/>
        <v/>
      </c>
      <c r="AR49" s="98" t="str">
        <f t="shared" si="18"/>
        <v/>
      </c>
      <c r="AS49" s="98"/>
      <c r="AT49" s="98"/>
      <c r="AU49" s="98"/>
      <c r="AV49" s="98"/>
      <c r="BA49" s="98"/>
      <c r="BB49" s="98"/>
    </row>
    <row r="50" spans="1:54" ht="18.75" customHeight="1" x14ac:dyDescent="0.15">
      <c r="A50" s="409"/>
      <c r="B50" s="409"/>
      <c r="C50" s="409"/>
      <c r="D50" s="409"/>
      <c r="E50" s="409"/>
      <c r="F50" s="98"/>
      <c r="G50" s="98"/>
      <c r="H50" s="98"/>
      <c r="I50" s="98"/>
      <c r="J50" s="229">
        <v>10</v>
      </c>
      <c r="K50" s="98" t="s">
        <v>728</v>
      </c>
      <c r="L50" s="98" t="str">
        <f>仕様書作成!DB72</f>
        <v>SY50M-38-2A-LN3</v>
      </c>
      <c r="M50" s="98" t="str">
        <f>仕様書作成!DE72</f>
        <v/>
      </c>
      <c r="N50" s="98" t="str">
        <f t="shared" si="19"/>
        <v/>
      </c>
      <c r="O50" s="98"/>
      <c r="P50" s="98"/>
      <c r="Q50" s="98"/>
      <c r="R50" s="98"/>
      <c r="S50" s="98"/>
      <c r="T50" s="98" t="str">
        <f t="shared" si="17"/>
        <v/>
      </c>
      <c r="U50" s="98" t="str">
        <f t="shared" si="17"/>
        <v/>
      </c>
      <c r="V50" s="98" t="str">
        <f t="shared" si="17"/>
        <v/>
      </c>
      <c r="W50" s="98" t="str">
        <f t="shared" si="17"/>
        <v/>
      </c>
      <c r="X50" s="98" t="str">
        <f t="shared" si="17"/>
        <v/>
      </c>
      <c r="Y50" s="98" t="str">
        <f t="shared" si="17"/>
        <v/>
      </c>
      <c r="Z50" s="98" t="str">
        <f t="shared" si="17"/>
        <v/>
      </c>
      <c r="AA50" s="98" t="str">
        <f t="shared" si="17"/>
        <v/>
      </c>
      <c r="AB50" s="98" t="str">
        <f t="shared" si="17"/>
        <v/>
      </c>
      <c r="AC50" s="98" t="str">
        <f t="shared" si="17"/>
        <v/>
      </c>
      <c r="AD50" s="98" t="str">
        <f t="shared" si="17"/>
        <v/>
      </c>
      <c r="AE50" s="98" t="str">
        <f t="shared" si="17"/>
        <v/>
      </c>
      <c r="AF50" s="98" t="str">
        <f t="shared" si="17"/>
        <v/>
      </c>
      <c r="AG50" s="98" t="str">
        <f t="shared" si="17"/>
        <v/>
      </c>
      <c r="AH50" s="98" t="str">
        <f t="shared" si="17"/>
        <v/>
      </c>
      <c r="AI50" s="98" t="str">
        <f t="shared" si="17"/>
        <v/>
      </c>
      <c r="AJ50" s="98" t="str">
        <f t="shared" si="18"/>
        <v/>
      </c>
      <c r="AK50" s="98" t="str">
        <f t="shared" si="18"/>
        <v/>
      </c>
      <c r="AL50" s="98" t="str">
        <f t="shared" si="18"/>
        <v/>
      </c>
      <c r="AM50" s="98" t="str">
        <f t="shared" si="18"/>
        <v/>
      </c>
      <c r="AN50" s="98" t="str">
        <f t="shared" si="18"/>
        <v/>
      </c>
      <c r="AO50" s="98" t="str">
        <f t="shared" si="18"/>
        <v/>
      </c>
      <c r="AP50" s="98" t="str">
        <f t="shared" si="18"/>
        <v/>
      </c>
      <c r="AQ50" s="98" t="str">
        <f t="shared" si="18"/>
        <v/>
      </c>
      <c r="AR50" s="98" t="str">
        <f t="shared" si="18"/>
        <v/>
      </c>
      <c r="AS50" s="98"/>
      <c r="AT50" s="98"/>
      <c r="AU50" s="98"/>
      <c r="AV50" s="98"/>
      <c r="BA50" s="98"/>
      <c r="BB50" s="98"/>
    </row>
    <row r="51" spans="1:54" ht="18.75" customHeight="1" x14ac:dyDescent="0.15">
      <c r="A51" s="409"/>
      <c r="B51" s="409"/>
      <c r="C51" s="409"/>
      <c r="D51" s="409"/>
      <c r="E51" s="409"/>
      <c r="F51" s="98"/>
      <c r="G51" s="98"/>
      <c r="H51" s="98"/>
      <c r="I51" s="98"/>
      <c r="J51" s="229">
        <v>11</v>
      </c>
      <c r="K51" s="98" t="s">
        <v>729</v>
      </c>
      <c r="L51" s="98" t="str">
        <f>仕様書作成!DB73</f>
        <v>SY50M-38-2A-LN7</v>
      </c>
      <c r="M51" s="98" t="str">
        <f>仕様書作成!DE73</f>
        <v/>
      </c>
      <c r="N51" s="98" t="str">
        <f t="shared" si="19"/>
        <v/>
      </c>
      <c r="O51" s="98"/>
      <c r="P51" s="98"/>
      <c r="Q51" s="98"/>
      <c r="R51" s="98"/>
      <c r="S51" s="98"/>
      <c r="T51" s="98" t="str">
        <f t="shared" si="17"/>
        <v/>
      </c>
      <c r="U51" s="98" t="str">
        <f t="shared" si="17"/>
        <v/>
      </c>
      <c r="V51" s="98" t="str">
        <f t="shared" si="17"/>
        <v/>
      </c>
      <c r="W51" s="98" t="str">
        <f t="shared" si="17"/>
        <v/>
      </c>
      <c r="X51" s="98" t="str">
        <f t="shared" si="17"/>
        <v/>
      </c>
      <c r="Y51" s="98" t="str">
        <f t="shared" si="17"/>
        <v/>
      </c>
      <c r="Z51" s="98" t="str">
        <f t="shared" si="17"/>
        <v/>
      </c>
      <c r="AA51" s="98" t="str">
        <f t="shared" si="17"/>
        <v/>
      </c>
      <c r="AB51" s="98" t="str">
        <f t="shared" si="17"/>
        <v/>
      </c>
      <c r="AC51" s="98" t="str">
        <f t="shared" si="17"/>
        <v/>
      </c>
      <c r="AD51" s="98" t="str">
        <f t="shared" si="17"/>
        <v/>
      </c>
      <c r="AE51" s="98" t="str">
        <f t="shared" si="17"/>
        <v/>
      </c>
      <c r="AF51" s="98" t="str">
        <f t="shared" si="17"/>
        <v/>
      </c>
      <c r="AG51" s="98" t="str">
        <f t="shared" si="17"/>
        <v/>
      </c>
      <c r="AH51" s="98" t="str">
        <f t="shared" si="17"/>
        <v/>
      </c>
      <c r="AI51" s="98" t="str">
        <f t="shared" si="17"/>
        <v/>
      </c>
      <c r="AJ51" s="98" t="str">
        <f t="shared" si="18"/>
        <v/>
      </c>
      <c r="AK51" s="98" t="str">
        <f t="shared" si="18"/>
        <v/>
      </c>
      <c r="AL51" s="98" t="str">
        <f t="shared" si="18"/>
        <v/>
      </c>
      <c r="AM51" s="98" t="str">
        <f t="shared" si="18"/>
        <v/>
      </c>
      <c r="AN51" s="98" t="str">
        <f t="shared" si="18"/>
        <v/>
      </c>
      <c r="AO51" s="98" t="str">
        <f t="shared" si="18"/>
        <v/>
      </c>
      <c r="AP51" s="98" t="str">
        <f t="shared" si="18"/>
        <v/>
      </c>
      <c r="AQ51" s="98" t="str">
        <f t="shared" si="18"/>
        <v/>
      </c>
      <c r="AR51" s="98" t="str">
        <f t="shared" si="18"/>
        <v/>
      </c>
      <c r="AS51" s="98"/>
      <c r="AT51" s="98"/>
      <c r="AU51" s="98"/>
      <c r="AV51" s="98"/>
      <c r="BA51" s="98"/>
      <c r="BB51" s="98"/>
    </row>
    <row r="52" spans="1:54" ht="18.75" customHeight="1" x14ac:dyDescent="0.15">
      <c r="A52" s="409"/>
      <c r="B52" s="409"/>
      <c r="C52" s="409"/>
      <c r="D52" s="409"/>
      <c r="E52" s="409"/>
      <c r="F52" s="98"/>
      <c r="G52" s="98"/>
      <c r="H52" s="98"/>
      <c r="I52" s="98"/>
      <c r="J52" s="229">
        <v>12</v>
      </c>
      <c r="K52" s="98" t="s">
        <v>730</v>
      </c>
      <c r="L52" s="98" t="str">
        <f>仕様書作成!DB75</f>
        <v>SY50M-38-2A-LN9</v>
      </c>
      <c r="M52" s="98" t="str">
        <f>仕様書作成!DE75</f>
        <v/>
      </c>
      <c r="N52" s="98" t="str">
        <f t="shared" si="19"/>
        <v/>
      </c>
      <c r="O52" s="98"/>
      <c r="P52" s="98"/>
      <c r="Q52" s="98"/>
      <c r="R52" s="98"/>
      <c r="S52" s="98"/>
      <c r="T52" s="98" t="str">
        <f t="shared" si="17"/>
        <v/>
      </c>
      <c r="U52" s="98" t="str">
        <f t="shared" si="17"/>
        <v/>
      </c>
      <c r="V52" s="98" t="str">
        <f t="shared" si="17"/>
        <v/>
      </c>
      <c r="W52" s="98" t="str">
        <f t="shared" si="17"/>
        <v/>
      </c>
      <c r="X52" s="98" t="str">
        <f t="shared" si="17"/>
        <v/>
      </c>
      <c r="Y52" s="98" t="str">
        <f t="shared" si="17"/>
        <v/>
      </c>
      <c r="Z52" s="98" t="str">
        <f t="shared" si="17"/>
        <v/>
      </c>
      <c r="AA52" s="98" t="str">
        <f t="shared" si="17"/>
        <v/>
      </c>
      <c r="AB52" s="98" t="str">
        <f t="shared" si="17"/>
        <v/>
      </c>
      <c r="AC52" s="98" t="str">
        <f t="shared" si="17"/>
        <v/>
      </c>
      <c r="AD52" s="98" t="str">
        <f t="shared" si="17"/>
        <v/>
      </c>
      <c r="AE52" s="98" t="str">
        <f t="shared" si="17"/>
        <v/>
      </c>
      <c r="AF52" s="98" t="str">
        <f t="shared" si="17"/>
        <v/>
      </c>
      <c r="AG52" s="98" t="str">
        <f t="shared" si="17"/>
        <v/>
      </c>
      <c r="AH52" s="98" t="str">
        <f t="shared" si="17"/>
        <v/>
      </c>
      <c r="AI52" s="98" t="str">
        <f t="shared" si="17"/>
        <v/>
      </c>
      <c r="AJ52" s="98" t="str">
        <f t="shared" si="18"/>
        <v/>
      </c>
      <c r="AK52" s="98" t="str">
        <f t="shared" si="18"/>
        <v/>
      </c>
      <c r="AL52" s="98" t="str">
        <f t="shared" si="18"/>
        <v/>
      </c>
      <c r="AM52" s="98" t="str">
        <f t="shared" si="18"/>
        <v/>
      </c>
      <c r="AN52" s="98" t="str">
        <f t="shared" si="18"/>
        <v/>
      </c>
      <c r="AO52" s="98" t="str">
        <f t="shared" si="18"/>
        <v/>
      </c>
      <c r="AP52" s="98" t="str">
        <f t="shared" si="18"/>
        <v/>
      </c>
      <c r="AQ52" s="98" t="str">
        <f t="shared" si="18"/>
        <v/>
      </c>
      <c r="AR52" s="98" t="str">
        <f t="shared" si="18"/>
        <v/>
      </c>
      <c r="AS52" s="98"/>
      <c r="AT52" s="98"/>
      <c r="AU52" s="98"/>
      <c r="AV52" s="98"/>
      <c r="BA52" s="98"/>
      <c r="BB52" s="98"/>
    </row>
    <row r="53" spans="1:54" ht="18.75" customHeight="1" x14ac:dyDescent="0.15">
      <c r="A53" s="409"/>
      <c r="B53" s="409"/>
      <c r="C53" s="409"/>
      <c r="D53" s="409"/>
      <c r="E53" s="409"/>
      <c r="F53" s="98"/>
      <c r="G53" s="98"/>
      <c r="H53" s="98"/>
      <c r="I53" s="98"/>
      <c r="J53" s="229">
        <v>13</v>
      </c>
      <c r="K53" s="98" t="s">
        <v>731</v>
      </c>
      <c r="L53" s="98" t="str">
        <f>仕様書作成!DB76</f>
        <v>SY50M-38-3A-L4</v>
      </c>
      <c r="M53" s="98" t="str">
        <f>仕様書作成!DE76</f>
        <v/>
      </c>
      <c r="N53" s="98" t="str">
        <f t="shared" si="19"/>
        <v/>
      </c>
      <c r="O53" s="98"/>
      <c r="P53" s="98"/>
      <c r="Q53" s="98"/>
      <c r="R53" s="98"/>
      <c r="S53" s="98"/>
      <c r="T53" s="98" t="str">
        <f t="shared" si="17"/>
        <v/>
      </c>
      <c r="U53" s="98" t="str">
        <f t="shared" si="17"/>
        <v/>
      </c>
      <c r="V53" s="98" t="str">
        <f t="shared" si="17"/>
        <v/>
      </c>
      <c r="W53" s="98" t="str">
        <f t="shared" si="17"/>
        <v/>
      </c>
      <c r="X53" s="98" t="str">
        <f t="shared" si="17"/>
        <v/>
      </c>
      <c r="Y53" s="98" t="str">
        <f t="shared" si="17"/>
        <v/>
      </c>
      <c r="Z53" s="98" t="str">
        <f t="shared" si="17"/>
        <v/>
      </c>
      <c r="AA53" s="98" t="str">
        <f t="shared" si="17"/>
        <v/>
      </c>
      <c r="AB53" s="98" t="str">
        <f t="shared" si="17"/>
        <v/>
      </c>
      <c r="AC53" s="98" t="str">
        <f t="shared" si="17"/>
        <v/>
      </c>
      <c r="AD53" s="98" t="str">
        <f t="shared" si="17"/>
        <v/>
      </c>
      <c r="AE53" s="98" t="str">
        <f t="shared" si="17"/>
        <v/>
      </c>
      <c r="AF53" s="98" t="str">
        <f t="shared" si="17"/>
        <v/>
      </c>
      <c r="AG53" s="98" t="str">
        <f t="shared" si="17"/>
        <v/>
      </c>
      <c r="AH53" s="98" t="str">
        <f t="shared" si="17"/>
        <v/>
      </c>
      <c r="AI53" s="98" t="str">
        <f t="shared" si="17"/>
        <v/>
      </c>
      <c r="AJ53" s="98" t="str">
        <f t="shared" si="18"/>
        <v/>
      </c>
      <c r="AK53" s="98" t="str">
        <f t="shared" si="18"/>
        <v/>
      </c>
      <c r="AL53" s="98" t="str">
        <f t="shared" si="18"/>
        <v/>
      </c>
      <c r="AM53" s="98" t="str">
        <f t="shared" si="18"/>
        <v/>
      </c>
      <c r="AN53" s="98" t="str">
        <f t="shared" si="18"/>
        <v/>
      </c>
      <c r="AO53" s="98" t="str">
        <f t="shared" si="18"/>
        <v/>
      </c>
      <c r="AP53" s="98" t="str">
        <f t="shared" si="18"/>
        <v/>
      </c>
      <c r="AQ53" s="98" t="str">
        <f t="shared" si="18"/>
        <v/>
      </c>
      <c r="AR53" s="98" t="str">
        <f t="shared" si="18"/>
        <v/>
      </c>
      <c r="AS53" s="98"/>
      <c r="AT53" s="98"/>
      <c r="AU53" s="98"/>
      <c r="AV53" s="98"/>
      <c r="BA53" s="98"/>
      <c r="BB53" s="98"/>
    </row>
    <row r="54" spans="1:54" ht="18.75" customHeight="1" x14ac:dyDescent="0.15">
      <c r="A54" s="409"/>
      <c r="B54" s="409"/>
      <c r="C54" s="409"/>
      <c r="D54" s="409"/>
      <c r="E54" s="409"/>
      <c r="F54" s="98"/>
      <c r="G54" s="98"/>
      <c r="H54" s="98"/>
      <c r="I54" s="98"/>
      <c r="J54" s="229">
        <v>14</v>
      </c>
      <c r="K54" s="98" t="s">
        <v>732</v>
      </c>
      <c r="L54" s="98" t="str">
        <f>仕様書作成!DB77</f>
        <v>SY50M-38-3A-L6</v>
      </c>
      <c r="M54" s="98" t="str">
        <f>仕様書作成!DE77</f>
        <v/>
      </c>
      <c r="N54" s="98" t="str">
        <f t="shared" si="19"/>
        <v/>
      </c>
      <c r="O54" s="98"/>
      <c r="P54" s="98"/>
      <c r="Q54" s="98"/>
      <c r="R54" s="98"/>
      <c r="S54" s="98"/>
      <c r="T54" s="98" t="str">
        <f t="shared" si="17"/>
        <v/>
      </c>
      <c r="U54" s="98" t="str">
        <f t="shared" si="17"/>
        <v/>
      </c>
      <c r="V54" s="98" t="str">
        <f t="shared" si="17"/>
        <v/>
      </c>
      <c r="W54" s="98" t="str">
        <f t="shared" si="17"/>
        <v/>
      </c>
      <c r="X54" s="98" t="str">
        <f t="shared" si="17"/>
        <v/>
      </c>
      <c r="Y54" s="98" t="str">
        <f t="shared" si="17"/>
        <v/>
      </c>
      <c r="Z54" s="98" t="str">
        <f t="shared" si="17"/>
        <v/>
      </c>
      <c r="AA54" s="98" t="str">
        <f t="shared" si="17"/>
        <v/>
      </c>
      <c r="AB54" s="98" t="str">
        <f t="shared" si="17"/>
        <v/>
      </c>
      <c r="AC54" s="98" t="str">
        <f t="shared" si="17"/>
        <v/>
      </c>
      <c r="AD54" s="98" t="str">
        <f t="shared" si="17"/>
        <v/>
      </c>
      <c r="AE54" s="98" t="str">
        <f t="shared" si="17"/>
        <v/>
      </c>
      <c r="AF54" s="98" t="str">
        <f t="shared" si="17"/>
        <v/>
      </c>
      <c r="AG54" s="98" t="str">
        <f t="shared" si="17"/>
        <v/>
      </c>
      <c r="AH54" s="98" t="str">
        <f t="shared" si="17"/>
        <v/>
      </c>
      <c r="AI54" s="98" t="str">
        <f t="shared" si="17"/>
        <v/>
      </c>
      <c r="AJ54" s="98" t="str">
        <f t="shared" si="18"/>
        <v/>
      </c>
      <c r="AK54" s="98" t="str">
        <f t="shared" si="18"/>
        <v/>
      </c>
      <c r="AL54" s="98" t="str">
        <f t="shared" si="18"/>
        <v/>
      </c>
      <c r="AM54" s="98" t="str">
        <f t="shared" si="18"/>
        <v/>
      </c>
      <c r="AN54" s="98" t="str">
        <f t="shared" si="18"/>
        <v/>
      </c>
      <c r="AO54" s="98" t="str">
        <f t="shared" si="18"/>
        <v/>
      </c>
      <c r="AP54" s="98" t="str">
        <f t="shared" si="18"/>
        <v/>
      </c>
      <c r="AQ54" s="98" t="str">
        <f t="shared" si="18"/>
        <v/>
      </c>
      <c r="AR54" s="98" t="str">
        <f t="shared" si="18"/>
        <v/>
      </c>
      <c r="AS54" s="98"/>
      <c r="AT54" s="98"/>
      <c r="AU54" s="98"/>
      <c r="AV54" s="98"/>
      <c r="BA54" s="98"/>
      <c r="BB54" s="98"/>
    </row>
    <row r="55" spans="1:54" ht="18.75" customHeight="1" x14ac:dyDescent="0.15">
      <c r="A55" s="409"/>
      <c r="B55" s="409"/>
      <c r="C55" s="409"/>
      <c r="D55" s="409"/>
      <c r="E55" s="409"/>
      <c r="F55" s="98"/>
      <c r="G55" s="98"/>
      <c r="H55" s="98"/>
      <c r="I55" s="98"/>
      <c r="J55" s="229">
        <v>15</v>
      </c>
      <c r="K55" s="98" t="s">
        <v>733</v>
      </c>
      <c r="L55" s="98" t="str">
        <f>仕様書作成!DB78</f>
        <v>SY50M-38-3A-L8</v>
      </c>
      <c r="M55" s="98" t="str">
        <f>仕様書作成!DE78</f>
        <v/>
      </c>
      <c r="N55" s="98" t="str">
        <f t="shared" si="19"/>
        <v/>
      </c>
      <c r="O55" s="98"/>
      <c r="P55" s="98"/>
      <c r="Q55" s="98"/>
      <c r="R55" s="98"/>
      <c r="S55" s="98"/>
      <c r="T55" s="98" t="str">
        <f t="shared" si="17"/>
        <v/>
      </c>
      <c r="U55" s="98" t="str">
        <f t="shared" si="17"/>
        <v/>
      </c>
      <c r="V55" s="98" t="str">
        <f t="shared" si="17"/>
        <v/>
      </c>
      <c r="W55" s="98" t="str">
        <f t="shared" si="17"/>
        <v/>
      </c>
      <c r="X55" s="98" t="str">
        <f t="shared" si="17"/>
        <v/>
      </c>
      <c r="Y55" s="98" t="str">
        <f t="shared" si="17"/>
        <v/>
      </c>
      <c r="Z55" s="98" t="str">
        <f t="shared" si="17"/>
        <v/>
      </c>
      <c r="AA55" s="98" t="str">
        <f t="shared" si="17"/>
        <v/>
      </c>
      <c r="AB55" s="98" t="str">
        <f t="shared" si="17"/>
        <v/>
      </c>
      <c r="AC55" s="98" t="str">
        <f t="shared" si="17"/>
        <v/>
      </c>
      <c r="AD55" s="98" t="str">
        <f t="shared" si="17"/>
        <v/>
      </c>
      <c r="AE55" s="98" t="str">
        <f t="shared" si="17"/>
        <v/>
      </c>
      <c r="AF55" s="98" t="str">
        <f t="shared" si="17"/>
        <v/>
      </c>
      <c r="AG55" s="98" t="str">
        <f t="shared" si="17"/>
        <v/>
      </c>
      <c r="AH55" s="98" t="str">
        <f t="shared" si="17"/>
        <v/>
      </c>
      <c r="AI55" s="98" t="str">
        <f t="shared" si="17"/>
        <v/>
      </c>
      <c r="AJ55" s="98" t="str">
        <f t="shared" si="18"/>
        <v/>
      </c>
      <c r="AK55" s="98" t="str">
        <f t="shared" si="18"/>
        <v/>
      </c>
      <c r="AL55" s="98" t="str">
        <f t="shared" si="18"/>
        <v/>
      </c>
      <c r="AM55" s="98" t="str">
        <f t="shared" si="18"/>
        <v/>
      </c>
      <c r="AN55" s="98" t="str">
        <f t="shared" si="18"/>
        <v/>
      </c>
      <c r="AO55" s="98" t="str">
        <f t="shared" si="18"/>
        <v/>
      </c>
      <c r="AP55" s="98" t="str">
        <f t="shared" si="18"/>
        <v/>
      </c>
      <c r="AQ55" s="98" t="str">
        <f t="shared" si="18"/>
        <v/>
      </c>
      <c r="AR55" s="98" t="str">
        <f t="shared" si="18"/>
        <v/>
      </c>
      <c r="AS55" s="98"/>
      <c r="AT55" s="98"/>
      <c r="AU55" s="98"/>
      <c r="AV55" s="98"/>
      <c r="BA55" s="98"/>
      <c r="BB55" s="98"/>
    </row>
    <row r="56" spans="1:54" ht="18.75" customHeight="1" x14ac:dyDescent="0.15">
      <c r="A56" s="409"/>
      <c r="B56" s="409"/>
      <c r="C56" s="409"/>
      <c r="D56" s="409"/>
      <c r="E56" s="409"/>
      <c r="F56" s="98"/>
      <c r="G56" s="98"/>
      <c r="H56" s="98"/>
      <c r="I56" s="98"/>
      <c r="J56" s="229">
        <v>16</v>
      </c>
      <c r="K56" s="98" t="s">
        <v>734</v>
      </c>
      <c r="L56" s="98" t="str">
        <f>仕様書作成!DB79</f>
        <v>SY50M-38-3A-LN3</v>
      </c>
      <c r="M56" s="98" t="str">
        <f>仕様書作成!DE79</f>
        <v/>
      </c>
      <c r="N56" s="98" t="str">
        <f t="shared" si="19"/>
        <v/>
      </c>
      <c r="O56" s="98"/>
      <c r="P56" s="98"/>
      <c r="Q56" s="98"/>
      <c r="R56" s="98"/>
      <c r="S56" s="98"/>
      <c r="T56" s="98" t="str">
        <f t="shared" si="17"/>
        <v/>
      </c>
      <c r="U56" s="98" t="str">
        <f t="shared" si="17"/>
        <v/>
      </c>
      <c r="V56" s="98" t="str">
        <f t="shared" si="17"/>
        <v/>
      </c>
      <c r="W56" s="98" t="str">
        <f t="shared" si="17"/>
        <v/>
      </c>
      <c r="X56" s="98" t="str">
        <f t="shared" si="17"/>
        <v/>
      </c>
      <c r="Y56" s="98" t="str">
        <f t="shared" si="17"/>
        <v/>
      </c>
      <c r="Z56" s="98" t="str">
        <f t="shared" si="17"/>
        <v/>
      </c>
      <c r="AA56" s="98" t="str">
        <f t="shared" si="17"/>
        <v/>
      </c>
      <c r="AB56" s="98" t="str">
        <f t="shared" si="17"/>
        <v/>
      </c>
      <c r="AC56" s="98" t="str">
        <f t="shared" si="17"/>
        <v/>
      </c>
      <c r="AD56" s="98" t="str">
        <f t="shared" si="17"/>
        <v/>
      </c>
      <c r="AE56" s="98" t="str">
        <f t="shared" si="17"/>
        <v/>
      </c>
      <c r="AF56" s="98" t="str">
        <f t="shared" si="17"/>
        <v/>
      </c>
      <c r="AG56" s="98" t="str">
        <f t="shared" si="17"/>
        <v/>
      </c>
      <c r="AH56" s="98" t="str">
        <f t="shared" si="17"/>
        <v/>
      </c>
      <c r="AI56" s="98" t="str">
        <f t="shared" ref="AI56:AR71" si="20">IF(COUNTIF(AI$216:AI$233,$L56)=1,"O","")</f>
        <v/>
      </c>
      <c r="AJ56" s="98" t="str">
        <f t="shared" si="20"/>
        <v/>
      </c>
      <c r="AK56" s="98" t="str">
        <f t="shared" si="20"/>
        <v/>
      </c>
      <c r="AL56" s="98" t="str">
        <f t="shared" si="20"/>
        <v/>
      </c>
      <c r="AM56" s="98" t="str">
        <f t="shared" si="20"/>
        <v/>
      </c>
      <c r="AN56" s="98" t="str">
        <f t="shared" si="20"/>
        <v/>
      </c>
      <c r="AO56" s="98" t="str">
        <f t="shared" si="20"/>
        <v/>
      </c>
      <c r="AP56" s="98" t="str">
        <f t="shared" si="20"/>
        <v/>
      </c>
      <c r="AQ56" s="98" t="str">
        <f t="shared" si="20"/>
        <v/>
      </c>
      <c r="AR56" s="98" t="str">
        <f t="shared" si="20"/>
        <v/>
      </c>
      <c r="AS56" s="98"/>
      <c r="AT56" s="98"/>
      <c r="AU56" s="98"/>
      <c r="AV56" s="98"/>
      <c r="BA56" s="98"/>
      <c r="BB56" s="98"/>
    </row>
    <row r="57" spans="1:54" ht="18.75" customHeight="1" x14ac:dyDescent="0.15">
      <c r="A57" s="409"/>
      <c r="B57" s="409"/>
      <c r="C57" s="409"/>
      <c r="D57" s="409"/>
      <c r="E57" s="409"/>
      <c r="F57" s="98"/>
      <c r="G57" s="98"/>
      <c r="H57" s="98"/>
      <c r="I57" s="98"/>
      <c r="J57" s="229">
        <v>17</v>
      </c>
      <c r="K57" s="98" t="s">
        <v>735</v>
      </c>
      <c r="L57" s="98" t="str">
        <f>仕様書作成!DB80</f>
        <v>SY50M-38-3A-LN7</v>
      </c>
      <c r="M57" s="98" t="str">
        <f>仕様書作成!DE80</f>
        <v/>
      </c>
      <c r="N57" s="98" t="str">
        <f t="shared" si="19"/>
        <v/>
      </c>
      <c r="O57" s="98"/>
      <c r="P57" s="98"/>
      <c r="Q57" s="98"/>
      <c r="R57" s="98"/>
      <c r="S57" s="98"/>
      <c r="T57" s="98" t="str">
        <f t="shared" ref="T57:AI72" si="21">IF(COUNTIF(T$216:T$233,$L57)=1,"O","")</f>
        <v/>
      </c>
      <c r="U57" s="98" t="str">
        <f t="shared" si="21"/>
        <v/>
      </c>
      <c r="V57" s="98" t="str">
        <f t="shared" si="21"/>
        <v/>
      </c>
      <c r="W57" s="98" t="str">
        <f t="shared" si="21"/>
        <v/>
      </c>
      <c r="X57" s="98" t="str">
        <f t="shared" si="21"/>
        <v/>
      </c>
      <c r="Y57" s="98" t="str">
        <f t="shared" si="21"/>
        <v/>
      </c>
      <c r="Z57" s="98" t="str">
        <f t="shared" si="21"/>
        <v/>
      </c>
      <c r="AA57" s="98" t="str">
        <f t="shared" si="21"/>
        <v/>
      </c>
      <c r="AB57" s="98" t="str">
        <f t="shared" si="21"/>
        <v/>
      </c>
      <c r="AC57" s="98" t="str">
        <f t="shared" si="21"/>
        <v/>
      </c>
      <c r="AD57" s="98" t="str">
        <f t="shared" si="21"/>
        <v/>
      </c>
      <c r="AE57" s="98" t="str">
        <f t="shared" si="21"/>
        <v/>
      </c>
      <c r="AF57" s="98" t="str">
        <f t="shared" si="21"/>
        <v/>
      </c>
      <c r="AG57" s="98" t="str">
        <f t="shared" si="21"/>
        <v/>
      </c>
      <c r="AH57" s="98" t="str">
        <f t="shared" si="21"/>
        <v/>
      </c>
      <c r="AI57" s="98" t="str">
        <f t="shared" si="21"/>
        <v/>
      </c>
      <c r="AJ57" s="98" t="str">
        <f t="shared" si="20"/>
        <v/>
      </c>
      <c r="AK57" s="98" t="str">
        <f t="shared" si="20"/>
        <v/>
      </c>
      <c r="AL57" s="98" t="str">
        <f t="shared" si="20"/>
        <v/>
      </c>
      <c r="AM57" s="98" t="str">
        <f t="shared" si="20"/>
        <v/>
      </c>
      <c r="AN57" s="98" t="str">
        <f t="shared" si="20"/>
        <v/>
      </c>
      <c r="AO57" s="98" t="str">
        <f t="shared" si="20"/>
        <v/>
      </c>
      <c r="AP57" s="98" t="str">
        <f t="shared" si="20"/>
        <v/>
      </c>
      <c r="AQ57" s="98" t="str">
        <f t="shared" si="20"/>
        <v/>
      </c>
      <c r="AR57" s="98" t="str">
        <f t="shared" si="20"/>
        <v/>
      </c>
      <c r="AS57" s="98"/>
      <c r="AT57" s="98"/>
      <c r="AU57" s="98"/>
      <c r="AV57" s="98"/>
      <c r="BA57" s="98"/>
      <c r="BB57" s="98"/>
    </row>
    <row r="58" spans="1:54" ht="18.75" customHeight="1" x14ac:dyDescent="0.15">
      <c r="A58" s="409"/>
      <c r="B58" s="409"/>
      <c r="C58" s="409"/>
      <c r="D58" s="409"/>
      <c r="E58" s="409"/>
      <c r="F58" s="98"/>
      <c r="G58" s="98"/>
      <c r="H58" s="98"/>
      <c r="I58" s="98"/>
      <c r="J58" s="229">
        <v>18</v>
      </c>
      <c r="K58" s="98" t="s">
        <v>736</v>
      </c>
      <c r="L58" s="98" t="str">
        <f>仕様書作成!DB81</f>
        <v>SY50M-38-3A-LN9</v>
      </c>
      <c r="M58" s="98" t="str">
        <f>仕様書作成!DE81</f>
        <v/>
      </c>
      <c r="N58" s="98" t="str">
        <f t="shared" si="19"/>
        <v/>
      </c>
      <c r="O58" s="98"/>
      <c r="P58" s="98"/>
      <c r="Q58" s="98"/>
      <c r="R58" s="98"/>
      <c r="S58" s="98"/>
      <c r="T58" s="98" t="str">
        <f t="shared" si="21"/>
        <v/>
      </c>
      <c r="U58" s="98" t="str">
        <f t="shared" si="21"/>
        <v/>
      </c>
      <c r="V58" s="98" t="str">
        <f t="shared" si="21"/>
        <v/>
      </c>
      <c r="W58" s="98" t="str">
        <f t="shared" si="21"/>
        <v/>
      </c>
      <c r="X58" s="98" t="str">
        <f t="shared" si="21"/>
        <v/>
      </c>
      <c r="Y58" s="98" t="str">
        <f t="shared" si="21"/>
        <v/>
      </c>
      <c r="Z58" s="98" t="str">
        <f t="shared" si="21"/>
        <v/>
      </c>
      <c r="AA58" s="98" t="str">
        <f t="shared" si="21"/>
        <v/>
      </c>
      <c r="AB58" s="98" t="str">
        <f t="shared" si="21"/>
        <v/>
      </c>
      <c r="AC58" s="98" t="str">
        <f t="shared" si="21"/>
        <v/>
      </c>
      <c r="AD58" s="98" t="str">
        <f t="shared" si="21"/>
        <v/>
      </c>
      <c r="AE58" s="98" t="str">
        <f t="shared" si="21"/>
        <v/>
      </c>
      <c r="AF58" s="98" t="str">
        <f t="shared" si="21"/>
        <v/>
      </c>
      <c r="AG58" s="98" t="str">
        <f t="shared" si="21"/>
        <v/>
      </c>
      <c r="AH58" s="98" t="str">
        <f t="shared" si="21"/>
        <v/>
      </c>
      <c r="AI58" s="98" t="str">
        <f t="shared" si="21"/>
        <v/>
      </c>
      <c r="AJ58" s="98" t="str">
        <f t="shared" si="20"/>
        <v/>
      </c>
      <c r="AK58" s="98" t="str">
        <f t="shared" si="20"/>
        <v/>
      </c>
      <c r="AL58" s="98" t="str">
        <f t="shared" si="20"/>
        <v/>
      </c>
      <c r="AM58" s="98" t="str">
        <f t="shared" si="20"/>
        <v/>
      </c>
      <c r="AN58" s="98" t="str">
        <f t="shared" si="20"/>
        <v/>
      </c>
      <c r="AO58" s="98" t="str">
        <f t="shared" si="20"/>
        <v/>
      </c>
      <c r="AP58" s="98" t="str">
        <f t="shared" si="20"/>
        <v/>
      </c>
      <c r="AQ58" s="98" t="str">
        <f t="shared" si="20"/>
        <v/>
      </c>
      <c r="AR58" s="98" t="str">
        <f t="shared" si="20"/>
        <v/>
      </c>
      <c r="AS58" s="98"/>
      <c r="AT58" s="98"/>
      <c r="AU58" s="98"/>
      <c r="AV58" s="98"/>
      <c r="BA58" s="98"/>
      <c r="BB58" s="98"/>
    </row>
    <row r="59" spans="1:54" ht="18.75" customHeight="1" x14ac:dyDescent="0.15">
      <c r="A59" s="409"/>
      <c r="B59" s="409"/>
      <c r="C59" s="409"/>
      <c r="D59" s="409"/>
      <c r="E59" s="409"/>
      <c r="F59" s="98"/>
      <c r="G59" s="98"/>
      <c r="H59" s="98"/>
      <c r="I59" s="98"/>
      <c r="J59" s="229">
        <v>19</v>
      </c>
      <c r="K59" s="98" t="s">
        <v>737</v>
      </c>
      <c r="L59" s="98" t="str">
        <f>仕様書作成!DB82</f>
        <v>SY50M-39-1A-C4</v>
      </c>
      <c r="M59" s="98" t="str">
        <f>仕様書作成!DE82</f>
        <v/>
      </c>
      <c r="N59" s="98" t="str">
        <f t="shared" si="19"/>
        <v/>
      </c>
      <c r="O59" s="98"/>
      <c r="P59" s="98"/>
      <c r="Q59" s="98"/>
      <c r="R59" s="98"/>
      <c r="S59" s="98"/>
      <c r="T59" s="98" t="str">
        <f t="shared" si="21"/>
        <v/>
      </c>
      <c r="U59" s="98" t="str">
        <f t="shared" si="21"/>
        <v/>
      </c>
      <c r="V59" s="98" t="str">
        <f t="shared" si="21"/>
        <v/>
      </c>
      <c r="W59" s="98" t="str">
        <f t="shared" si="21"/>
        <v/>
      </c>
      <c r="X59" s="98" t="str">
        <f t="shared" si="21"/>
        <v/>
      </c>
      <c r="Y59" s="98" t="str">
        <f t="shared" si="21"/>
        <v/>
      </c>
      <c r="Z59" s="98" t="str">
        <f t="shared" si="21"/>
        <v/>
      </c>
      <c r="AA59" s="98" t="str">
        <f t="shared" si="21"/>
        <v/>
      </c>
      <c r="AB59" s="98" t="str">
        <f t="shared" si="21"/>
        <v/>
      </c>
      <c r="AC59" s="98" t="str">
        <f t="shared" si="21"/>
        <v/>
      </c>
      <c r="AD59" s="98" t="str">
        <f t="shared" si="21"/>
        <v/>
      </c>
      <c r="AE59" s="98" t="str">
        <f t="shared" si="21"/>
        <v/>
      </c>
      <c r="AF59" s="98" t="str">
        <f t="shared" si="21"/>
        <v/>
      </c>
      <c r="AG59" s="98" t="str">
        <f t="shared" si="21"/>
        <v/>
      </c>
      <c r="AH59" s="98" t="str">
        <f t="shared" si="21"/>
        <v/>
      </c>
      <c r="AI59" s="98" t="str">
        <f t="shared" si="21"/>
        <v/>
      </c>
      <c r="AJ59" s="98" t="str">
        <f t="shared" si="20"/>
        <v/>
      </c>
      <c r="AK59" s="98" t="str">
        <f t="shared" si="20"/>
        <v/>
      </c>
      <c r="AL59" s="98" t="str">
        <f t="shared" si="20"/>
        <v/>
      </c>
      <c r="AM59" s="98" t="str">
        <f t="shared" si="20"/>
        <v/>
      </c>
      <c r="AN59" s="98" t="str">
        <f t="shared" si="20"/>
        <v/>
      </c>
      <c r="AO59" s="98" t="str">
        <f t="shared" si="20"/>
        <v/>
      </c>
      <c r="AP59" s="98" t="str">
        <f t="shared" si="20"/>
        <v/>
      </c>
      <c r="AQ59" s="98" t="str">
        <f t="shared" si="20"/>
        <v/>
      </c>
      <c r="AR59" s="98" t="str">
        <f t="shared" si="20"/>
        <v/>
      </c>
      <c r="AS59" s="98"/>
      <c r="AT59" s="98"/>
      <c r="AU59" s="98"/>
      <c r="AV59" s="98"/>
      <c r="BA59" s="98"/>
      <c r="BB59" s="98"/>
    </row>
    <row r="60" spans="1:54" ht="18.75" customHeight="1" x14ac:dyDescent="0.15">
      <c r="A60" s="409"/>
      <c r="B60" s="409"/>
      <c r="C60" s="409"/>
      <c r="D60" s="409"/>
      <c r="E60" s="409"/>
      <c r="F60" s="98"/>
      <c r="G60" s="98"/>
      <c r="H60" s="98"/>
      <c r="I60" s="98"/>
      <c r="J60" s="229">
        <v>20</v>
      </c>
      <c r="K60" s="98" t="s">
        <v>738</v>
      </c>
      <c r="L60" s="98" t="str">
        <f>仕様書作成!DB83</f>
        <v>SY50M-39-1A-C6</v>
      </c>
      <c r="M60" s="98" t="str">
        <f>仕様書作成!DE83</f>
        <v/>
      </c>
      <c r="N60" s="98" t="str">
        <f t="shared" si="19"/>
        <v/>
      </c>
      <c r="O60" s="98"/>
      <c r="P60" s="98"/>
      <c r="Q60" s="98"/>
      <c r="R60" s="98"/>
      <c r="S60" s="98"/>
      <c r="T60" s="98" t="str">
        <f t="shared" si="21"/>
        <v/>
      </c>
      <c r="U60" s="98" t="str">
        <f t="shared" si="21"/>
        <v/>
      </c>
      <c r="V60" s="98" t="str">
        <f t="shared" si="21"/>
        <v/>
      </c>
      <c r="W60" s="98" t="str">
        <f t="shared" si="21"/>
        <v/>
      </c>
      <c r="X60" s="98" t="str">
        <f t="shared" si="21"/>
        <v/>
      </c>
      <c r="Y60" s="98" t="str">
        <f t="shared" si="21"/>
        <v/>
      </c>
      <c r="Z60" s="98" t="str">
        <f t="shared" si="21"/>
        <v/>
      </c>
      <c r="AA60" s="98" t="str">
        <f t="shared" si="21"/>
        <v/>
      </c>
      <c r="AB60" s="98" t="str">
        <f t="shared" si="21"/>
        <v/>
      </c>
      <c r="AC60" s="98" t="str">
        <f t="shared" si="21"/>
        <v/>
      </c>
      <c r="AD60" s="98" t="str">
        <f t="shared" si="21"/>
        <v/>
      </c>
      <c r="AE60" s="98" t="str">
        <f t="shared" si="21"/>
        <v/>
      </c>
      <c r="AF60" s="98" t="str">
        <f t="shared" si="21"/>
        <v/>
      </c>
      <c r="AG60" s="98" t="str">
        <f t="shared" si="21"/>
        <v/>
      </c>
      <c r="AH60" s="98" t="str">
        <f t="shared" si="21"/>
        <v/>
      </c>
      <c r="AI60" s="98" t="str">
        <f t="shared" si="21"/>
        <v/>
      </c>
      <c r="AJ60" s="98" t="str">
        <f t="shared" si="20"/>
        <v/>
      </c>
      <c r="AK60" s="98" t="str">
        <f t="shared" si="20"/>
        <v/>
      </c>
      <c r="AL60" s="98" t="str">
        <f t="shared" si="20"/>
        <v/>
      </c>
      <c r="AM60" s="98" t="str">
        <f t="shared" si="20"/>
        <v/>
      </c>
      <c r="AN60" s="98" t="str">
        <f t="shared" si="20"/>
        <v/>
      </c>
      <c r="AO60" s="98" t="str">
        <f t="shared" si="20"/>
        <v/>
      </c>
      <c r="AP60" s="98" t="str">
        <f t="shared" si="20"/>
        <v/>
      </c>
      <c r="AQ60" s="98" t="str">
        <f t="shared" si="20"/>
        <v/>
      </c>
      <c r="AR60" s="98" t="str">
        <f t="shared" si="20"/>
        <v/>
      </c>
      <c r="AS60" s="98"/>
      <c r="AT60" s="98"/>
      <c r="AU60" s="98"/>
      <c r="AV60" s="98"/>
      <c r="BA60" s="98"/>
      <c r="BB60" s="98"/>
    </row>
    <row r="61" spans="1:54" ht="18.75" customHeight="1" x14ac:dyDescent="0.15">
      <c r="A61" s="409"/>
      <c r="B61" s="409"/>
      <c r="C61" s="409"/>
      <c r="D61" s="409"/>
      <c r="E61" s="409"/>
      <c r="F61" s="98"/>
      <c r="G61" s="98"/>
      <c r="H61" s="98"/>
      <c r="I61" s="98"/>
      <c r="J61" s="229">
        <v>21</v>
      </c>
      <c r="K61" s="98" t="s">
        <v>739</v>
      </c>
      <c r="L61" s="98" t="str">
        <f>仕様書作成!DB84</f>
        <v>SY50M-39-1A-C8</v>
      </c>
      <c r="M61" s="98" t="str">
        <f>仕様書作成!DE84</f>
        <v/>
      </c>
      <c r="N61" s="98" t="str">
        <f t="shared" si="19"/>
        <v/>
      </c>
      <c r="O61" s="98"/>
      <c r="P61" s="98"/>
      <c r="Q61" s="98"/>
      <c r="R61" s="98"/>
      <c r="S61" s="98"/>
      <c r="T61" s="98" t="str">
        <f t="shared" si="21"/>
        <v/>
      </c>
      <c r="U61" s="98" t="str">
        <f t="shared" si="21"/>
        <v/>
      </c>
      <c r="V61" s="98" t="str">
        <f t="shared" si="21"/>
        <v/>
      </c>
      <c r="W61" s="98" t="str">
        <f t="shared" si="21"/>
        <v/>
      </c>
      <c r="X61" s="98" t="str">
        <f t="shared" si="21"/>
        <v/>
      </c>
      <c r="Y61" s="98" t="str">
        <f t="shared" si="21"/>
        <v/>
      </c>
      <c r="Z61" s="98" t="str">
        <f t="shared" si="21"/>
        <v/>
      </c>
      <c r="AA61" s="98" t="str">
        <f t="shared" si="21"/>
        <v/>
      </c>
      <c r="AB61" s="98" t="str">
        <f t="shared" si="21"/>
        <v/>
      </c>
      <c r="AC61" s="98" t="str">
        <f t="shared" si="21"/>
        <v/>
      </c>
      <c r="AD61" s="98" t="str">
        <f t="shared" si="21"/>
        <v/>
      </c>
      <c r="AE61" s="98" t="str">
        <f t="shared" si="21"/>
        <v/>
      </c>
      <c r="AF61" s="98" t="str">
        <f t="shared" si="21"/>
        <v/>
      </c>
      <c r="AG61" s="98" t="str">
        <f t="shared" si="21"/>
        <v/>
      </c>
      <c r="AH61" s="98" t="str">
        <f t="shared" si="21"/>
        <v/>
      </c>
      <c r="AI61" s="98" t="str">
        <f t="shared" si="21"/>
        <v/>
      </c>
      <c r="AJ61" s="98" t="str">
        <f t="shared" si="20"/>
        <v/>
      </c>
      <c r="AK61" s="98" t="str">
        <f t="shared" si="20"/>
        <v/>
      </c>
      <c r="AL61" s="98" t="str">
        <f t="shared" si="20"/>
        <v/>
      </c>
      <c r="AM61" s="98" t="str">
        <f t="shared" si="20"/>
        <v/>
      </c>
      <c r="AN61" s="98" t="str">
        <f t="shared" si="20"/>
        <v/>
      </c>
      <c r="AO61" s="98" t="str">
        <f t="shared" si="20"/>
        <v/>
      </c>
      <c r="AP61" s="98" t="str">
        <f t="shared" si="20"/>
        <v/>
      </c>
      <c r="AQ61" s="98" t="str">
        <f t="shared" si="20"/>
        <v/>
      </c>
      <c r="AR61" s="98" t="str">
        <f t="shared" si="20"/>
        <v/>
      </c>
      <c r="AS61" s="98"/>
      <c r="AT61" s="98"/>
      <c r="AU61" s="98"/>
      <c r="AV61" s="98"/>
      <c r="BA61" s="98"/>
      <c r="BB61" s="98"/>
    </row>
    <row r="62" spans="1:54" ht="18.75" customHeight="1" x14ac:dyDescent="0.15">
      <c r="A62" s="409"/>
      <c r="B62" s="409"/>
      <c r="C62" s="409"/>
      <c r="D62" s="409"/>
      <c r="E62" s="409"/>
      <c r="F62" s="98"/>
      <c r="G62" s="98"/>
      <c r="H62" s="98"/>
      <c r="I62" s="98"/>
      <c r="J62" s="229">
        <v>22</v>
      </c>
      <c r="K62" s="98" t="s">
        <v>740</v>
      </c>
      <c r="L62" s="98" t="str">
        <f>仕様書作成!DB85</f>
        <v>SY50M-39-1A-N3</v>
      </c>
      <c r="M62" s="98" t="str">
        <f>仕様書作成!DE85</f>
        <v/>
      </c>
      <c r="N62" s="98" t="str">
        <f t="shared" si="19"/>
        <v/>
      </c>
      <c r="O62" s="98"/>
      <c r="P62" s="98"/>
      <c r="Q62" s="98"/>
      <c r="R62" s="98"/>
      <c r="S62" s="98"/>
      <c r="T62" s="98" t="str">
        <f t="shared" si="21"/>
        <v/>
      </c>
      <c r="U62" s="98" t="str">
        <f t="shared" si="21"/>
        <v/>
      </c>
      <c r="V62" s="98" t="str">
        <f t="shared" si="21"/>
        <v/>
      </c>
      <c r="W62" s="98" t="str">
        <f t="shared" si="21"/>
        <v/>
      </c>
      <c r="X62" s="98" t="str">
        <f t="shared" si="21"/>
        <v/>
      </c>
      <c r="Y62" s="98" t="str">
        <f t="shared" si="21"/>
        <v/>
      </c>
      <c r="Z62" s="98" t="str">
        <f t="shared" si="21"/>
        <v/>
      </c>
      <c r="AA62" s="98" t="str">
        <f t="shared" si="21"/>
        <v/>
      </c>
      <c r="AB62" s="98" t="str">
        <f t="shared" si="21"/>
        <v/>
      </c>
      <c r="AC62" s="98" t="str">
        <f t="shared" si="21"/>
        <v/>
      </c>
      <c r="AD62" s="98" t="str">
        <f t="shared" si="21"/>
        <v/>
      </c>
      <c r="AE62" s="98" t="str">
        <f t="shared" si="21"/>
        <v/>
      </c>
      <c r="AF62" s="98" t="str">
        <f t="shared" si="21"/>
        <v/>
      </c>
      <c r="AG62" s="98" t="str">
        <f t="shared" si="21"/>
        <v/>
      </c>
      <c r="AH62" s="98" t="str">
        <f t="shared" si="21"/>
        <v/>
      </c>
      <c r="AI62" s="98" t="str">
        <f t="shared" si="21"/>
        <v/>
      </c>
      <c r="AJ62" s="98" t="str">
        <f t="shared" si="20"/>
        <v/>
      </c>
      <c r="AK62" s="98" t="str">
        <f t="shared" si="20"/>
        <v/>
      </c>
      <c r="AL62" s="98" t="str">
        <f t="shared" si="20"/>
        <v/>
      </c>
      <c r="AM62" s="98" t="str">
        <f t="shared" si="20"/>
        <v/>
      </c>
      <c r="AN62" s="98" t="str">
        <f t="shared" si="20"/>
        <v/>
      </c>
      <c r="AO62" s="98" t="str">
        <f t="shared" si="20"/>
        <v/>
      </c>
      <c r="AP62" s="98" t="str">
        <f t="shared" si="20"/>
        <v/>
      </c>
      <c r="AQ62" s="98" t="str">
        <f t="shared" si="20"/>
        <v/>
      </c>
      <c r="AR62" s="98" t="str">
        <f t="shared" si="20"/>
        <v/>
      </c>
      <c r="AS62" s="98"/>
      <c r="AT62" s="98"/>
      <c r="AU62" s="98"/>
      <c r="AV62" s="98"/>
      <c r="BA62" s="98"/>
      <c r="BB62" s="98"/>
    </row>
    <row r="63" spans="1:54" ht="18.75" customHeight="1" x14ac:dyDescent="0.15">
      <c r="A63" s="409"/>
      <c r="B63" s="409"/>
      <c r="C63" s="409"/>
      <c r="D63" s="409"/>
      <c r="E63" s="409"/>
      <c r="F63" s="98"/>
      <c r="G63" s="98"/>
      <c r="H63" s="98"/>
      <c r="I63" s="98"/>
      <c r="J63" s="229">
        <v>23</v>
      </c>
      <c r="K63" s="98" t="s">
        <v>741</v>
      </c>
      <c r="L63" s="98" t="str">
        <f>仕様書作成!DB86</f>
        <v>SY50M-39-1A-N7</v>
      </c>
      <c r="M63" s="98" t="str">
        <f>仕様書作成!DE86</f>
        <v/>
      </c>
      <c r="N63" s="98" t="str">
        <f t="shared" si="19"/>
        <v/>
      </c>
      <c r="O63" s="98"/>
      <c r="P63" s="98"/>
      <c r="Q63" s="98"/>
      <c r="R63" s="98"/>
      <c r="S63" s="98"/>
      <c r="T63" s="98" t="str">
        <f t="shared" si="21"/>
        <v/>
      </c>
      <c r="U63" s="98" t="str">
        <f t="shared" si="21"/>
        <v/>
      </c>
      <c r="V63" s="98" t="str">
        <f t="shared" si="21"/>
        <v/>
      </c>
      <c r="W63" s="98" t="str">
        <f t="shared" si="21"/>
        <v/>
      </c>
      <c r="X63" s="98" t="str">
        <f t="shared" si="21"/>
        <v/>
      </c>
      <c r="Y63" s="98" t="str">
        <f t="shared" si="21"/>
        <v/>
      </c>
      <c r="Z63" s="98" t="str">
        <f t="shared" si="21"/>
        <v/>
      </c>
      <c r="AA63" s="98" t="str">
        <f t="shared" si="21"/>
        <v/>
      </c>
      <c r="AB63" s="98" t="str">
        <f t="shared" si="21"/>
        <v/>
      </c>
      <c r="AC63" s="98" t="str">
        <f t="shared" si="21"/>
        <v/>
      </c>
      <c r="AD63" s="98" t="str">
        <f t="shared" si="21"/>
        <v/>
      </c>
      <c r="AE63" s="98" t="str">
        <f t="shared" si="21"/>
        <v/>
      </c>
      <c r="AF63" s="98" t="str">
        <f t="shared" si="21"/>
        <v/>
      </c>
      <c r="AG63" s="98" t="str">
        <f t="shared" si="21"/>
        <v/>
      </c>
      <c r="AH63" s="98" t="str">
        <f t="shared" si="21"/>
        <v/>
      </c>
      <c r="AI63" s="98" t="str">
        <f t="shared" si="21"/>
        <v/>
      </c>
      <c r="AJ63" s="98" t="str">
        <f t="shared" si="20"/>
        <v/>
      </c>
      <c r="AK63" s="98" t="str">
        <f t="shared" si="20"/>
        <v/>
      </c>
      <c r="AL63" s="98" t="str">
        <f t="shared" si="20"/>
        <v/>
      </c>
      <c r="AM63" s="98" t="str">
        <f t="shared" si="20"/>
        <v/>
      </c>
      <c r="AN63" s="98" t="str">
        <f t="shared" si="20"/>
        <v/>
      </c>
      <c r="AO63" s="98" t="str">
        <f t="shared" si="20"/>
        <v/>
      </c>
      <c r="AP63" s="98" t="str">
        <f t="shared" si="20"/>
        <v/>
      </c>
      <c r="AQ63" s="98" t="str">
        <f t="shared" si="20"/>
        <v/>
      </c>
      <c r="AR63" s="98" t="str">
        <f t="shared" si="20"/>
        <v/>
      </c>
      <c r="AS63" s="98"/>
      <c r="AT63" s="98"/>
      <c r="AU63" s="98"/>
      <c r="AV63" s="98"/>
      <c r="BA63" s="98"/>
      <c r="BB63" s="98"/>
    </row>
    <row r="64" spans="1:54" ht="18.75" customHeight="1" x14ac:dyDescent="0.15">
      <c r="A64" s="409"/>
      <c r="B64" s="409"/>
      <c r="C64" s="409"/>
      <c r="D64" s="409"/>
      <c r="E64" s="409"/>
      <c r="F64" s="98"/>
      <c r="G64" s="98"/>
      <c r="H64" s="98"/>
      <c r="I64" s="98"/>
      <c r="J64" s="229">
        <v>24</v>
      </c>
      <c r="K64" s="98" t="s">
        <v>742</v>
      </c>
      <c r="L64" s="98" t="str">
        <f>仕様書作成!DB87</f>
        <v>SY50M-39-1A-N9</v>
      </c>
      <c r="M64" s="98" t="str">
        <f>仕様書作成!DE87</f>
        <v/>
      </c>
      <c r="N64" s="98" t="str">
        <f t="shared" si="19"/>
        <v/>
      </c>
      <c r="O64" s="98"/>
      <c r="P64" s="98"/>
      <c r="Q64" s="98"/>
      <c r="R64" s="98"/>
      <c r="S64" s="98"/>
      <c r="T64" s="98" t="str">
        <f t="shared" si="21"/>
        <v/>
      </c>
      <c r="U64" s="98" t="str">
        <f t="shared" si="21"/>
        <v/>
      </c>
      <c r="V64" s="98" t="str">
        <f t="shared" si="21"/>
        <v/>
      </c>
      <c r="W64" s="98" t="str">
        <f t="shared" si="21"/>
        <v/>
      </c>
      <c r="X64" s="98" t="str">
        <f t="shared" si="21"/>
        <v/>
      </c>
      <c r="Y64" s="98" t="str">
        <f t="shared" si="21"/>
        <v/>
      </c>
      <c r="Z64" s="98" t="str">
        <f t="shared" si="21"/>
        <v/>
      </c>
      <c r="AA64" s="98" t="str">
        <f t="shared" si="21"/>
        <v/>
      </c>
      <c r="AB64" s="98" t="str">
        <f t="shared" si="21"/>
        <v/>
      </c>
      <c r="AC64" s="98" t="str">
        <f t="shared" si="21"/>
        <v/>
      </c>
      <c r="AD64" s="98" t="str">
        <f t="shared" si="21"/>
        <v/>
      </c>
      <c r="AE64" s="98" t="str">
        <f t="shared" si="21"/>
        <v/>
      </c>
      <c r="AF64" s="98" t="str">
        <f t="shared" si="21"/>
        <v/>
      </c>
      <c r="AG64" s="98" t="str">
        <f t="shared" si="21"/>
        <v/>
      </c>
      <c r="AH64" s="98" t="str">
        <f t="shared" si="21"/>
        <v/>
      </c>
      <c r="AI64" s="98" t="str">
        <f t="shared" si="21"/>
        <v/>
      </c>
      <c r="AJ64" s="98" t="str">
        <f t="shared" si="20"/>
        <v/>
      </c>
      <c r="AK64" s="98" t="str">
        <f t="shared" si="20"/>
        <v/>
      </c>
      <c r="AL64" s="98" t="str">
        <f t="shared" si="20"/>
        <v/>
      </c>
      <c r="AM64" s="98" t="str">
        <f t="shared" si="20"/>
        <v/>
      </c>
      <c r="AN64" s="98" t="str">
        <f t="shared" si="20"/>
        <v/>
      </c>
      <c r="AO64" s="98" t="str">
        <f t="shared" si="20"/>
        <v/>
      </c>
      <c r="AP64" s="98" t="str">
        <f t="shared" si="20"/>
        <v/>
      </c>
      <c r="AQ64" s="98" t="str">
        <f t="shared" si="20"/>
        <v/>
      </c>
      <c r="AR64" s="98" t="str">
        <f t="shared" si="20"/>
        <v/>
      </c>
      <c r="AS64" s="98"/>
      <c r="AT64" s="98"/>
      <c r="AU64" s="98"/>
      <c r="AV64" s="98"/>
      <c r="BA64" s="98"/>
      <c r="BB64" s="98"/>
    </row>
    <row r="65" spans="1:54" ht="12.75" customHeight="1" x14ac:dyDescent="0.15">
      <c r="A65" s="409"/>
      <c r="B65" s="409"/>
      <c r="C65" s="409"/>
      <c r="D65" s="409"/>
      <c r="E65" s="409"/>
      <c r="F65" s="98"/>
      <c r="G65" s="98"/>
      <c r="H65" s="98"/>
      <c r="I65" s="98"/>
      <c r="J65" s="229">
        <v>25</v>
      </c>
      <c r="K65" s="98" t="s">
        <v>743</v>
      </c>
      <c r="L65" s="98" t="str">
        <f>仕様書作成!DB88</f>
        <v>SY50M-39-2A-L4</v>
      </c>
      <c r="M65" s="98" t="str">
        <f>仕様書作成!DE88</f>
        <v/>
      </c>
      <c r="N65" s="98" t="str">
        <f t="shared" si="19"/>
        <v/>
      </c>
      <c r="O65" s="98"/>
      <c r="P65" s="98"/>
      <c r="Q65" s="98"/>
      <c r="R65" s="98"/>
      <c r="S65" s="98"/>
      <c r="T65" s="98" t="str">
        <f t="shared" si="21"/>
        <v/>
      </c>
      <c r="U65" s="98" t="str">
        <f t="shared" si="21"/>
        <v/>
      </c>
      <c r="V65" s="98" t="str">
        <f t="shared" si="21"/>
        <v/>
      </c>
      <c r="W65" s="98" t="str">
        <f t="shared" si="21"/>
        <v/>
      </c>
      <c r="X65" s="98" t="str">
        <f t="shared" si="21"/>
        <v/>
      </c>
      <c r="Y65" s="98" t="str">
        <f t="shared" si="21"/>
        <v/>
      </c>
      <c r="Z65" s="98" t="str">
        <f t="shared" si="21"/>
        <v/>
      </c>
      <c r="AA65" s="98" t="str">
        <f t="shared" si="21"/>
        <v/>
      </c>
      <c r="AB65" s="98" t="str">
        <f t="shared" si="21"/>
        <v/>
      </c>
      <c r="AC65" s="98" t="str">
        <f t="shared" si="21"/>
        <v/>
      </c>
      <c r="AD65" s="98" t="str">
        <f t="shared" si="21"/>
        <v/>
      </c>
      <c r="AE65" s="98" t="str">
        <f t="shared" si="21"/>
        <v/>
      </c>
      <c r="AF65" s="98" t="str">
        <f t="shared" si="21"/>
        <v/>
      </c>
      <c r="AG65" s="98" t="str">
        <f t="shared" si="21"/>
        <v/>
      </c>
      <c r="AH65" s="98" t="str">
        <f t="shared" si="21"/>
        <v/>
      </c>
      <c r="AI65" s="98" t="str">
        <f t="shared" si="21"/>
        <v/>
      </c>
      <c r="AJ65" s="98" t="str">
        <f t="shared" si="20"/>
        <v/>
      </c>
      <c r="AK65" s="98" t="str">
        <f t="shared" si="20"/>
        <v/>
      </c>
      <c r="AL65" s="98" t="str">
        <f t="shared" si="20"/>
        <v/>
      </c>
      <c r="AM65" s="98" t="str">
        <f t="shared" si="20"/>
        <v/>
      </c>
      <c r="AN65" s="98" t="str">
        <f t="shared" si="20"/>
        <v/>
      </c>
      <c r="AO65" s="98" t="str">
        <f t="shared" si="20"/>
        <v/>
      </c>
      <c r="AP65" s="98" t="str">
        <f t="shared" si="20"/>
        <v/>
      </c>
      <c r="AQ65" s="98" t="str">
        <f t="shared" si="20"/>
        <v/>
      </c>
      <c r="AR65" s="98" t="str">
        <f t="shared" si="20"/>
        <v/>
      </c>
      <c r="AS65" s="98"/>
      <c r="AT65" s="98"/>
      <c r="AU65" s="98"/>
      <c r="AV65" s="98"/>
      <c r="BA65" s="98"/>
      <c r="BB65" s="98"/>
    </row>
    <row r="66" spans="1:54" ht="12.75" customHeight="1" x14ac:dyDescent="0.15">
      <c r="F66" s="98"/>
      <c r="G66" s="98"/>
      <c r="H66" s="98"/>
      <c r="I66" s="98"/>
      <c r="J66" s="229">
        <v>26</v>
      </c>
      <c r="K66" s="98" t="s">
        <v>744</v>
      </c>
      <c r="L66" s="98" t="str">
        <f>仕様書作成!DB89</f>
        <v>SY50M-39-2A-L6</v>
      </c>
      <c r="M66" s="98" t="str">
        <f>仕様書作成!DE89</f>
        <v/>
      </c>
      <c r="N66" s="98" t="str">
        <f t="shared" si="19"/>
        <v/>
      </c>
      <c r="O66" s="98"/>
      <c r="P66" s="98"/>
      <c r="Q66" s="98"/>
      <c r="R66" s="98"/>
      <c r="S66" s="98"/>
      <c r="T66" s="98" t="str">
        <f t="shared" si="21"/>
        <v/>
      </c>
      <c r="U66" s="98" t="str">
        <f t="shared" si="21"/>
        <v/>
      </c>
      <c r="V66" s="98" t="str">
        <f t="shared" si="21"/>
        <v/>
      </c>
      <c r="W66" s="98" t="str">
        <f t="shared" si="21"/>
        <v/>
      </c>
      <c r="X66" s="98" t="str">
        <f t="shared" si="21"/>
        <v/>
      </c>
      <c r="Y66" s="98" t="str">
        <f t="shared" si="21"/>
        <v/>
      </c>
      <c r="Z66" s="98" t="str">
        <f t="shared" si="21"/>
        <v/>
      </c>
      <c r="AA66" s="98" t="str">
        <f t="shared" si="21"/>
        <v/>
      </c>
      <c r="AB66" s="98" t="str">
        <f t="shared" si="21"/>
        <v/>
      </c>
      <c r="AC66" s="98" t="str">
        <f t="shared" si="21"/>
        <v/>
      </c>
      <c r="AD66" s="98" t="str">
        <f t="shared" si="21"/>
        <v/>
      </c>
      <c r="AE66" s="98" t="str">
        <f t="shared" si="21"/>
        <v/>
      </c>
      <c r="AF66" s="98" t="str">
        <f t="shared" si="21"/>
        <v/>
      </c>
      <c r="AG66" s="98" t="str">
        <f t="shared" si="21"/>
        <v/>
      </c>
      <c r="AH66" s="98" t="str">
        <f t="shared" si="21"/>
        <v/>
      </c>
      <c r="AI66" s="98" t="str">
        <f t="shared" si="21"/>
        <v/>
      </c>
      <c r="AJ66" s="98" t="str">
        <f t="shared" si="20"/>
        <v/>
      </c>
      <c r="AK66" s="98" t="str">
        <f t="shared" si="20"/>
        <v/>
      </c>
      <c r="AL66" s="98" t="str">
        <f t="shared" si="20"/>
        <v/>
      </c>
      <c r="AM66" s="98" t="str">
        <f t="shared" si="20"/>
        <v/>
      </c>
      <c r="AN66" s="98" t="str">
        <f t="shared" si="20"/>
        <v/>
      </c>
      <c r="AO66" s="98" t="str">
        <f t="shared" si="20"/>
        <v/>
      </c>
      <c r="AP66" s="98" t="str">
        <f t="shared" si="20"/>
        <v/>
      </c>
      <c r="AQ66" s="98" t="str">
        <f t="shared" si="20"/>
        <v/>
      </c>
      <c r="AR66" s="98" t="str">
        <f t="shared" si="20"/>
        <v/>
      </c>
      <c r="AS66" s="98"/>
      <c r="AT66" s="98"/>
      <c r="AU66" s="98"/>
      <c r="AV66" s="98"/>
      <c r="BA66" s="98"/>
      <c r="BB66" s="98"/>
    </row>
    <row r="67" spans="1:54" ht="12.75" customHeight="1" x14ac:dyDescent="0.15">
      <c r="F67" s="98"/>
      <c r="G67" s="98"/>
      <c r="H67" s="98"/>
      <c r="I67" s="98"/>
      <c r="J67" s="229">
        <v>27</v>
      </c>
      <c r="K67" s="98" t="s">
        <v>745</v>
      </c>
      <c r="L67" s="98" t="str">
        <f>仕様書作成!DB90</f>
        <v>SY50M-39-2A-L8</v>
      </c>
      <c r="M67" s="98" t="str">
        <f>仕様書作成!DE90</f>
        <v/>
      </c>
      <c r="N67" s="98" t="str">
        <f t="shared" si="19"/>
        <v/>
      </c>
      <c r="O67" s="98"/>
      <c r="P67" s="98"/>
      <c r="Q67" s="98"/>
      <c r="R67" s="98"/>
      <c r="S67" s="98"/>
      <c r="T67" s="98" t="str">
        <f t="shared" si="21"/>
        <v/>
      </c>
      <c r="U67" s="98" t="str">
        <f t="shared" si="21"/>
        <v/>
      </c>
      <c r="V67" s="98" t="str">
        <f t="shared" si="21"/>
        <v/>
      </c>
      <c r="W67" s="98" t="str">
        <f t="shared" si="21"/>
        <v/>
      </c>
      <c r="X67" s="98" t="str">
        <f t="shared" si="21"/>
        <v/>
      </c>
      <c r="Y67" s="98" t="str">
        <f t="shared" si="21"/>
        <v/>
      </c>
      <c r="Z67" s="98" t="str">
        <f t="shared" si="21"/>
        <v/>
      </c>
      <c r="AA67" s="98" t="str">
        <f t="shared" si="21"/>
        <v/>
      </c>
      <c r="AB67" s="98" t="str">
        <f t="shared" si="21"/>
        <v/>
      </c>
      <c r="AC67" s="98" t="str">
        <f t="shared" si="21"/>
        <v/>
      </c>
      <c r="AD67" s="98" t="str">
        <f t="shared" si="21"/>
        <v/>
      </c>
      <c r="AE67" s="98" t="str">
        <f t="shared" si="21"/>
        <v/>
      </c>
      <c r="AF67" s="98" t="str">
        <f t="shared" si="21"/>
        <v/>
      </c>
      <c r="AG67" s="98" t="str">
        <f t="shared" si="21"/>
        <v/>
      </c>
      <c r="AH67" s="98" t="str">
        <f t="shared" si="21"/>
        <v/>
      </c>
      <c r="AI67" s="98" t="str">
        <f t="shared" si="21"/>
        <v/>
      </c>
      <c r="AJ67" s="98" t="str">
        <f t="shared" si="20"/>
        <v/>
      </c>
      <c r="AK67" s="98" t="str">
        <f t="shared" si="20"/>
        <v/>
      </c>
      <c r="AL67" s="98" t="str">
        <f t="shared" si="20"/>
        <v/>
      </c>
      <c r="AM67" s="98" t="str">
        <f t="shared" si="20"/>
        <v/>
      </c>
      <c r="AN67" s="98" t="str">
        <f t="shared" si="20"/>
        <v/>
      </c>
      <c r="AO67" s="98" t="str">
        <f t="shared" si="20"/>
        <v/>
      </c>
      <c r="AP67" s="98" t="str">
        <f t="shared" si="20"/>
        <v/>
      </c>
      <c r="AQ67" s="98" t="str">
        <f t="shared" si="20"/>
        <v/>
      </c>
      <c r="AR67" s="98" t="str">
        <f t="shared" si="20"/>
        <v/>
      </c>
      <c r="AS67" s="98"/>
      <c r="AT67" s="98"/>
      <c r="AU67" s="98"/>
      <c r="AV67" s="98"/>
      <c r="BA67" s="98"/>
      <c r="BB67" s="98"/>
    </row>
    <row r="68" spans="1:54" ht="12.75" customHeight="1" x14ac:dyDescent="0.15">
      <c r="F68" s="98"/>
      <c r="G68" s="98"/>
      <c r="H68" s="98"/>
      <c r="I68" s="98"/>
      <c r="J68" s="229">
        <v>28</v>
      </c>
      <c r="K68" s="98" t="s">
        <v>746</v>
      </c>
      <c r="L68" s="98" t="str">
        <f>仕様書作成!DB91</f>
        <v>SY50M-39-2A-LN3</v>
      </c>
      <c r="M68" s="98" t="str">
        <f>仕様書作成!DE91</f>
        <v/>
      </c>
      <c r="N68" s="98" t="str">
        <f t="shared" si="19"/>
        <v/>
      </c>
      <c r="O68" s="98"/>
      <c r="P68" s="98"/>
      <c r="Q68" s="98"/>
      <c r="R68" s="98"/>
      <c r="S68" s="98"/>
      <c r="T68" s="98" t="str">
        <f t="shared" si="21"/>
        <v/>
      </c>
      <c r="U68" s="98" t="str">
        <f t="shared" si="21"/>
        <v/>
      </c>
      <c r="V68" s="98" t="str">
        <f t="shared" si="21"/>
        <v/>
      </c>
      <c r="W68" s="98" t="str">
        <f t="shared" si="21"/>
        <v/>
      </c>
      <c r="X68" s="98" t="str">
        <f t="shared" si="21"/>
        <v/>
      </c>
      <c r="Y68" s="98" t="str">
        <f t="shared" si="21"/>
        <v/>
      </c>
      <c r="Z68" s="98" t="str">
        <f t="shared" si="21"/>
        <v/>
      </c>
      <c r="AA68" s="98" t="str">
        <f t="shared" si="21"/>
        <v/>
      </c>
      <c r="AB68" s="98" t="str">
        <f t="shared" si="21"/>
        <v/>
      </c>
      <c r="AC68" s="98" t="str">
        <f t="shared" si="21"/>
        <v/>
      </c>
      <c r="AD68" s="98" t="str">
        <f t="shared" si="21"/>
        <v/>
      </c>
      <c r="AE68" s="98" t="str">
        <f t="shared" si="21"/>
        <v/>
      </c>
      <c r="AF68" s="98" t="str">
        <f t="shared" si="21"/>
        <v/>
      </c>
      <c r="AG68" s="98" t="str">
        <f t="shared" si="21"/>
        <v/>
      </c>
      <c r="AH68" s="98" t="str">
        <f t="shared" si="21"/>
        <v/>
      </c>
      <c r="AI68" s="98" t="str">
        <f t="shared" si="21"/>
        <v/>
      </c>
      <c r="AJ68" s="98" t="str">
        <f t="shared" si="20"/>
        <v/>
      </c>
      <c r="AK68" s="98" t="str">
        <f t="shared" si="20"/>
        <v/>
      </c>
      <c r="AL68" s="98" t="str">
        <f t="shared" si="20"/>
        <v/>
      </c>
      <c r="AM68" s="98" t="str">
        <f t="shared" si="20"/>
        <v/>
      </c>
      <c r="AN68" s="98" t="str">
        <f t="shared" si="20"/>
        <v/>
      </c>
      <c r="AO68" s="98" t="str">
        <f t="shared" si="20"/>
        <v/>
      </c>
      <c r="AP68" s="98" t="str">
        <f t="shared" si="20"/>
        <v/>
      </c>
      <c r="AQ68" s="98" t="str">
        <f t="shared" si="20"/>
        <v/>
      </c>
      <c r="AR68" s="98" t="str">
        <f t="shared" si="20"/>
        <v/>
      </c>
      <c r="AS68" s="98"/>
      <c r="AT68" s="98"/>
      <c r="AU68" s="98"/>
      <c r="AV68" s="98"/>
      <c r="BA68" s="98"/>
      <c r="BB68" s="98"/>
    </row>
    <row r="69" spans="1:54" ht="12.75" customHeight="1" x14ac:dyDescent="0.15">
      <c r="F69" s="98"/>
      <c r="G69" s="98"/>
      <c r="H69" s="98"/>
      <c r="I69" s="98"/>
      <c r="J69" s="229">
        <v>29</v>
      </c>
      <c r="K69" s="98" t="s">
        <v>747</v>
      </c>
      <c r="L69" s="98" t="str">
        <f>仕様書作成!DB92</f>
        <v>SY50M-39-2A-LN7</v>
      </c>
      <c r="M69" s="98" t="str">
        <f>仕様書作成!DE92</f>
        <v/>
      </c>
      <c r="N69" s="98" t="str">
        <f t="shared" si="19"/>
        <v/>
      </c>
      <c r="O69" s="98"/>
      <c r="P69" s="98"/>
      <c r="Q69" s="98"/>
      <c r="R69" s="98"/>
      <c r="S69" s="98"/>
      <c r="T69" s="98" t="str">
        <f t="shared" si="21"/>
        <v/>
      </c>
      <c r="U69" s="98" t="str">
        <f t="shared" si="21"/>
        <v/>
      </c>
      <c r="V69" s="98" t="str">
        <f t="shared" si="21"/>
        <v/>
      </c>
      <c r="W69" s="98" t="str">
        <f t="shared" si="21"/>
        <v/>
      </c>
      <c r="X69" s="98" t="str">
        <f t="shared" si="21"/>
        <v/>
      </c>
      <c r="Y69" s="98" t="str">
        <f t="shared" si="21"/>
        <v/>
      </c>
      <c r="Z69" s="98" t="str">
        <f t="shared" si="21"/>
        <v/>
      </c>
      <c r="AA69" s="98" t="str">
        <f t="shared" si="21"/>
        <v/>
      </c>
      <c r="AB69" s="98" t="str">
        <f t="shared" si="21"/>
        <v/>
      </c>
      <c r="AC69" s="98" t="str">
        <f t="shared" si="21"/>
        <v/>
      </c>
      <c r="AD69" s="98" t="str">
        <f t="shared" si="21"/>
        <v/>
      </c>
      <c r="AE69" s="98" t="str">
        <f t="shared" si="21"/>
        <v/>
      </c>
      <c r="AF69" s="98" t="str">
        <f t="shared" si="21"/>
        <v/>
      </c>
      <c r="AG69" s="98" t="str">
        <f t="shared" si="21"/>
        <v/>
      </c>
      <c r="AH69" s="98" t="str">
        <f t="shared" si="21"/>
        <v/>
      </c>
      <c r="AI69" s="98" t="str">
        <f t="shared" si="21"/>
        <v/>
      </c>
      <c r="AJ69" s="98" t="str">
        <f t="shared" si="20"/>
        <v/>
      </c>
      <c r="AK69" s="98" t="str">
        <f t="shared" si="20"/>
        <v/>
      </c>
      <c r="AL69" s="98" t="str">
        <f t="shared" si="20"/>
        <v/>
      </c>
      <c r="AM69" s="98" t="str">
        <f t="shared" si="20"/>
        <v/>
      </c>
      <c r="AN69" s="98" t="str">
        <f t="shared" si="20"/>
        <v/>
      </c>
      <c r="AO69" s="98" t="str">
        <f t="shared" si="20"/>
        <v/>
      </c>
      <c r="AP69" s="98" t="str">
        <f t="shared" si="20"/>
        <v/>
      </c>
      <c r="AQ69" s="98" t="str">
        <f t="shared" si="20"/>
        <v/>
      </c>
      <c r="AR69" s="98" t="str">
        <f t="shared" si="20"/>
        <v/>
      </c>
      <c r="AS69" s="98"/>
      <c r="AT69" s="98"/>
      <c r="AU69" s="98"/>
      <c r="AV69" s="98"/>
      <c r="BA69" s="98"/>
      <c r="BB69" s="98"/>
    </row>
    <row r="70" spans="1:54" ht="12.75" customHeight="1" x14ac:dyDescent="0.15">
      <c r="F70" s="98"/>
      <c r="G70" s="98"/>
      <c r="H70" s="98"/>
      <c r="I70" s="98"/>
      <c r="J70" s="229">
        <v>30</v>
      </c>
      <c r="K70" s="98" t="s">
        <v>748</v>
      </c>
      <c r="L70" s="98" t="str">
        <f>仕様書作成!DB93</f>
        <v>SY50M-39-2A-LN9</v>
      </c>
      <c r="M70" s="98" t="str">
        <f>仕様書作成!DE93</f>
        <v/>
      </c>
      <c r="N70" s="98" t="str">
        <f t="shared" si="19"/>
        <v/>
      </c>
      <c r="O70" s="98"/>
      <c r="P70" s="98"/>
      <c r="Q70" s="98"/>
      <c r="R70" s="98"/>
      <c r="S70" s="98"/>
      <c r="T70" s="98" t="str">
        <f t="shared" si="21"/>
        <v/>
      </c>
      <c r="U70" s="98" t="str">
        <f t="shared" si="21"/>
        <v/>
      </c>
      <c r="V70" s="98" t="str">
        <f t="shared" si="21"/>
        <v/>
      </c>
      <c r="W70" s="98" t="str">
        <f t="shared" si="21"/>
        <v/>
      </c>
      <c r="X70" s="98" t="str">
        <f t="shared" si="21"/>
        <v/>
      </c>
      <c r="Y70" s="98" t="str">
        <f t="shared" si="21"/>
        <v/>
      </c>
      <c r="Z70" s="98" t="str">
        <f t="shared" si="21"/>
        <v/>
      </c>
      <c r="AA70" s="98" t="str">
        <f t="shared" si="21"/>
        <v/>
      </c>
      <c r="AB70" s="98" t="str">
        <f t="shared" si="21"/>
        <v/>
      </c>
      <c r="AC70" s="98" t="str">
        <f t="shared" si="21"/>
        <v/>
      </c>
      <c r="AD70" s="98" t="str">
        <f t="shared" si="21"/>
        <v/>
      </c>
      <c r="AE70" s="98" t="str">
        <f t="shared" si="21"/>
        <v/>
      </c>
      <c r="AF70" s="98" t="str">
        <f t="shared" si="21"/>
        <v/>
      </c>
      <c r="AG70" s="98" t="str">
        <f t="shared" si="21"/>
        <v/>
      </c>
      <c r="AH70" s="98" t="str">
        <f t="shared" si="21"/>
        <v/>
      </c>
      <c r="AI70" s="98" t="str">
        <f t="shared" si="21"/>
        <v/>
      </c>
      <c r="AJ70" s="98" t="str">
        <f t="shared" si="20"/>
        <v/>
      </c>
      <c r="AK70" s="98" t="str">
        <f t="shared" si="20"/>
        <v/>
      </c>
      <c r="AL70" s="98" t="str">
        <f t="shared" si="20"/>
        <v/>
      </c>
      <c r="AM70" s="98" t="str">
        <f t="shared" si="20"/>
        <v/>
      </c>
      <c r="AN70" s="98" t="str">
        <f t="shared" si="20"/>
        <v/>
      </c>
      <c r="AO70" s="98" t="str">
        <f t="shared" si="20"/>
        <v/>
      </c>
      <c r="AP70" s="98" t="str">
        <f t="shared" si="20"/>
        <v/>
      </c>
      <c r="AQ70" s="98" t="str">
        <f t="shared" si="20"/>
        <v/>
      </c>
      <c r="AR70" s="98" t="str">
        <f t="shared" si="20"/>
        <v/>
      </c>
      <c r="AS70" s="98"/>
      <c r="AT70" s="98"/>
      <c r="AU70" s="98"/>
      <c r="AV70" s="98"/>
      <c r="BA70" s="98"/>
      <c r="BB70" s="98"/>
    </row>
    <row r="71" spans="1:54" ht="12.75" customHeight="1" x14ac:dyDescent="0.15">
      <c r="F71" s="98"/>
      <c r="G71" s="98"/>
      <c r="H71" s="98"/>
      <c r="I71" s="98"/>
      <c r="J71" s="229">
        <v>31</v>
      </c>
      <c r="K71" s="98" t="s">
        <v>749</v>
      </c>
      <c r="L71" s="98" t="str">
        <f>仕様書作成!DB94</f>
        <v>SY50M-39-3A-L4</v>
      </c>
      <c r="M71" s="98" t="str">
        <f>仕様書作成!DE94</f>
        <v/>
      </c>
      <c r="N71" s="98" t="str">
        <f t="shared" si="19"/>
        <v/>
      </c>
      <c r="O71" s="98"/>
      <c r="P71" s="98"/>
      <c r="Q71" s="98"/>
      <c r="R71" s="98"/>
      <c r="S71" s="98"/>
      <c r="T71" s="98" t="str">
        <f t="shared" si="21"/>
        <v/>
      </c>
      <c r="U71" s="98" t="str">
        <f t="shared" si="21"/>
        <v/>
      </c>
      <c r="V71" s="98" t="str">
        <f t="shared" si="21"/>
        <v/>
      </c>
      <c r="W71" s="98" t="str">
        <f t="shared" si="21"/>
        <v/>
      </c>
      <c r="X71" s="98" t="str">
        <f t="shared" si="21"/>
        <v/>
      </c>
      <c r="Y71" s="98" t="str">
        <f t="shared" si="21"/>
        <v/>
      </c>
      <c r="Z71" s="98" t="str">
        <f t="shared" si="21"/>
        <v/>
      </c>
      <c r="AA71" s="98" t="str">
        <f t="shared" si="21"/>
        <v/>
      </c>
      <c r="AB71" s="98" t="str">
        <f t="shared" si="21"/>
        <v/>
      </c>
      <c r="AC71" s="98" t="str">
        <f t="shared" si="21"/>
        <v/>
      </c>
      <c r="AD71" s="98" t="str">
        <f t="shared" si="21"/>
        <v/>
      </c>
      <c r="AE71" s="98" t="str">
        <f t="shared" si="21"/>
        <v/>
      </c>
      <c r="AF71" s="98" t="str">
        <f t="shared" si="21"/>
        <v/>
      </c>
      <c r="AG71" s="98" t="str">
        <f t="shared" si="21"/>
        <v/>
      </c>
      <c r="AH71" s="98" t="str">
        <f t="shared" si="21"/>
        <v/>
      </c>
      <c r="AI71" s="98" t="str">
        <f t="shared" si="21"/>
        <v/>
      </c>
      <c r="AJ71" s="98" t="str">
        <f t="shared" si="20"/>
        <v/>
      </c>
      <c r="AK71" s="98" t="str">
        <f t="shared" si="20"/>
        <v/>
      </c>
      <c r="AL71" s="98" t="str">
        <f t="shared" si="20"/>
        <v/>
      </c>
      <c r="AM71" s="98" t="str">
        <f t="shared" si="20"/>
        <v/>
      </c>
      <c r="AN71" s="98" t="str">
        <f t="shared" si="20"/>
        <v/>
      </c>
      <c r="AO71" s="98" t="str">
        <f t="shared" si="20"/>
        <v/>
      </c>
      <c r="AP71" s="98" t="str">
        <f t="shared" si="20"/>
        <v/>
      </c>
      <c r="AQ71" s="98" t="str">
        <f t="shared" si="20"/>
        <v/>
      </c>
      <c r="AR71" s="98" t="str">
        <f t="shared" si="20"/>
        <v/>
      </c>
      <c r="AS71" s="98"/>
      <c r="AT71" s="98"/>
      <c r="AU71" s="98"/>
      <c r="AV71" s="98"/>
      <c r="BA71" s="98"/>
      <c r="BB71" s="98"/>
    </row>
    <row r="72" spans="1:54" ht="12.75" customHeight="1" x14ac:dyDescent="0.15">
      <c r="F72" s="98"/>
      <c r="G72" s="98"/>
      <c r="H72" s="98"/>
      <c r="I72" s="98"/>
      <c r="J72" s="229">
        <v>32</v>
      </c>
      <c r="K72" s="98" t="s">
        <v>750</v>
      </c>
      <c r="L72" s="98" t="str">
        <f>仕様書作成!DB95</f>
        <v>SY50M-39-3A-L6</v>
      </c>
      <c r="M72" s="98" t="str">
        <f>仕様書作成!DE95</f>
        <v/>
      </c>
      <c r="N72" s="98" t="str">
        <f t="shared" si="19"/>
        <v/>
      </c>
      <c r="O72" s="98"/>
      <c r="P72" s="98"/>
      <c r="Q72" s="98"/>
      <c r="R72" s="98"/>
      <c r="S72" s="98"/>
      <c r="T72" s="98" t="str">
        <f t="shared" si="21"/>
        <v/>
      </c>
      <c r="U72" s="98" t="str">
        <f t="shared" si="21"/>
        <v/>
      </c>
      <c r="V72" s="98" t="str">
        <f t="shared" si="21"/>
        <v/>
      </c>
      <c r="W72" s="98" t="str">
        <f t="shared" si="21"/>
        <v/>
      </c>
      <c r="X72" s="98" t="str">
        <f t="shared" si="21"/>
        <v/>
      </c>
      <c r="Y72" s="98" t="str">
        <f t="shared" si="21"/>
        <v/>
      </c>
      <c r="Z72" s="98" t="str">
        <f t="shared" si="21"/>
        <v/>
      </c>
      <c r="AA72" s="98" t="str">
        <f t="shared" si="21"/>
        <v/>
      </c>
      <c r="AB72" s="98" t="str">
        <f t="shared" si="21"/>
        <v/>
      </c>
      <c r="AC72" s="98" t="str">
        <f t="shared" si="21"/>
        <v/>
      </c>
      <c r="AD72" s="98" t="str">
        <f t="shared" si="21"/>
        <v/>
      </c>
      <c r="AE72" s="98" t="str">
        <f t="shared" si="21"/>
        <v/>
      </c>
      <c r="AF72" s="98" t="str">
        <f t="shared" si="21"/>
        <v/>
      </c>
      <c r="AG72" s="98" t="str">
        <f t="shared" si="21"/>
        <v/>
      </c>
      <c r="AH72" s="98" t="str">
        <f t="shared" si="21"/>
        <v/>
      </c>
      <c r="AI72" s="98" t="str">
        <f t="shared" ref="AI72:AR87" si="22">IF(COUNTIF(AI$216:AI$233,$L72)=1,"O","")</f>
        <v/>
      </c>
      <c r="AJ72" s="98" t="str">
        <f t="shared" si="22"/>
        <v/>
      </c>
      <c r="AK72" s="98" t="str">
        <f t="shared" si="22"/>
        <v/>
      </c>
      <c r="AL72" s="98" t="str">
        <f t="shared" si="22"/>
        <v/>
      </c>
      <c r="AM72" s="98" t="str">
        <f t="shared" si="22"/>
        <v/>
      </c>
      <c r="AN72" s="98" t="str">
        <f t="shared" si="22"/>
        <v/>
      </c>
      <c r="AO72" s="98" t="str">
        <f t="shared" si="22"/>
        <v/>
      </c>
      <c r="AP72" s="98" t="str">
        <f t="shared" si="22"/>
        <v/>
      </c>
      <c r="AQ72" s="98" t="str">
        <f t="shared" si="22"/>
        <v/>
      </c>
      <c r="AR72" s="98" t="str">
        <f t="shared" si="22"/>
        <v/>
      </c>
      <c r="AS72" s="98"/>
      <c r="AT72" s="98"/>
      <c r="AU72" s="98"/>
      <c r="AV72" s="98"/>
      <c r="BA72" s="98"/>
      <c r="BB72" s="98"/>
    </row>
    <row r="73" spans="1:54" ht="12.75" customHeight="1" x14ac:dyDescent="0.15">
      <c r="F73" s="98"/>
      <c r="G73" s="98"/>
      <c r="H73" s="98"/>
      <c r="I73" s="98"/>
      <c r="J73" s="229">
        <v>33</v>
      </c>
      <c r="K73" s="98" t="s">
        <v>751</v>
      </c>
      <c r="L73" s="98" t="str">
        <f>仕様書作成!DB96</f>
        <v>SY50M-39-3A-L8</v>
      </c>
      <c r="M73" s="98" t="str">
        <f>仕様書作成!DE96</f>
        <v/>
      </c>
      <c r="N73" s="98" t="str">
        <f t="shared" si="19"/>
        <v/>
      </c>
      <c r="O73" s="98"/>
      <c r="P73" s="98"/>
      <c r="Q73" s="98"/>
      <c r="R73" s="98"/>
      <c r="S73" s="98"/>
      <c r="T73" s="98" t="str">
        <f t="shared" ref="T73:AI88" si="23">IF(COUNTIF(T$216:T$233,$L73)=1,"O","")</f>
        <v/>
      </c>
      <c r="U73" s="98" t="str">
        <f t="shared" si="23"/>
        <v/>
      </c>
      <c r="V73" s="98" t="str">
        <f t="shared" si="23"/>
        <v/>
      </c>
      <c r="W73" s="98" t="str">
        <f t="shared" si="23"/>
        <v/>
      </c>
      <c r="X73" s="98" t="str">
        <f t="shared" si="23"/>
        <v/>
      </c>
      <c r="Y73" s="98" t="str">
        <f t="shared" si="23"/>
        <v/>
      </c>
      <c r="Z73" s="98" t="str">
        <f t="shared" si="23"/>
        <v/>
      </c>
      <c r="AA73" s="98" t="str">
        <f t="shared" si="23"/>
        <v/>
      </c>
      <c r="AB73" s="98" t="str">
        <f t="shared" si="23"/>
        <v/>
      </c>
      <c r="AC73" s="98" t="str">
        <f t="shared" si="23"/>
        <v/>
      </c>
      <c r="AD73" s="98" t="str">
        <f t="shared" si="23"/>
        <v/>
      </c>
      <c r="AE73" s="98" t="str">
        <f t="shared" si="23"/>
        <v/>
      </c>
      <c r="AF73" s="98" t="str">
        <f t="shared" si="23"/>
        <v/>
      </c>
      <c r="AG73" s="98" t="str">
        <f t="shared" si="23"/>
        <v/>
      </c>
      <c r="AH73" s="98" t="str">
        <f t="shared" si="23"/>
        <v/>
      </c>
      <c r="AI73" s="98" t="str">
        <f t="shared" si="23"/>
        <v/>
      </c>
      <c r="AJ73" s="98" t="str">
        <f t="shared" si="22"/>
        <v/>
      </c>
      <c r="AK73" s="98" t="str">
        <f t="shared" si="22"/>
        <v/>
      </c>
      <c r="AL73" s="98" t="str">
        <f t="shared" si="22"/>
        <v/>
      </c>
      <c r="AM73" s="98" t="str">
        <f t="shared" si="22"/>
        <v/>
      </c>
      <c r="AN73" s="98" t="str">
        <f t="shared" si="22"/>
        <v/>
      </c>
      <c r="AO73" s="98" t="str">
        <f t="shared" si="22"/>
        <v/>
      </c>
      <c r="AP73" s="98" t="str">
        <f t="shared" si="22"/>
        <v/>
      </c>
      <c r="AQ73" s="98" t="str">
        <f t="shared" si="22"/>
        <v/>
      </c>
      <c r="AR73" s="98" t="str">
        <f t="shared" si="22"/>
        <v/>
      </c>
      <c r="AS73" s="98"/>
      <c r="AT73" s="98"/>
      <c r="AU73" s="98"/>
      <c r="AV73" s="98"/>
      <c r="BA73" s="98"/>
      <c r="BB73" s="98"/>
    </row>
    <row r="74" spans="1:54" ht="12.75" customHeight="1" x14ac:dyDescent="0.15">
      <c r="F74" s="98"/>
      <c r="G74" s="98"/>
      <c r="H74" s="98"/>
      <c r="I74" s="98"/>
      <c r="J74" s="229">
        <v>34</v>
      </c>
      <c r="K74" s="98" t="s">
        <v>752</v>
      </c>
      <c r="L74" s="98" t="str">
        <f>仕様書作成!DB97</f>
        <v>SY50M-39-3A-LN3</v>
      </c>
      <c r="M74" s="98" t="str">
        <f>仕様書作成!DE97</f>
        <v/>
      </c>
      <c r="N74" s="98" t="str">
        <f t="shared" si="19"/>
        <v/>
      </c>
      <c r="O74" s="98"/>
      <c r="P74" s="98"/>
      <c r="Q74" s="98"/>
      <c r="R74" s="98"/>
      <c r="S74" s="98"/>
      <c r="T74" s="98" t="str">
        <f t="shared" si="23"/>
        <v/>
      </c>
      <c r="U74" s="98" t="str">
        <f t="shared" si="23"/>
        <v/>
      </c>
      <c r="V74" s="98" t="str">
        <f t="shared" si="23"/>
        <v/>
      </c>
      <c r="W74" s="98" t="str">
        <f t="shared" si="23"/>
        <v/>
      </c>
      <c r="X74" s="98" t="str">
        <f t="shared" si="23"/>
        <v/>
      </c>
      <c r="Y74" s="98" t="str">
        <f t="shared" si="23"/>
        <v/>
      </c>
      <c r="Z74" s="98" t="str">
        <f t="shared" si="23"/>
        <v/>
      </c>
      <c r="AA74" s="98" t="str">
        <f t="shared" si="23"/>
        <v/>
      </c>
      <c r="AB74" s="98" t="str">
        <f t="shared" si="23"/>
        <v/>
      </c>
      <c r="AC74" s="98" t="str">
        <f t="shared" si="23"/>
        <v/>
      </c>
      <c r="AD74" s="98" t="str">
        <f t="shared" si="23"/>
        <v/>
      </c>
      <c r="AE74" s="98" t="str">
        <f t="shared" si="23"/>
        <v/>
      </c>
      <c r="AF74" s="98" t="str">
        <f t="shared" si="23"/>
        <v/>
      </c>
      <c r="AG74" s="98" t="str">
        <f t="shared" si="23"/>
        <v/>
      </c>
      <c r="AH74" s="98" t="str">
        <f t="shared" si="23"/>
        <v/>
      </c>
      <c r="AI74" s="98" t="str">
        <f t="shared" si="23"/>
        <v/>
      </c>
      <c r="AJ74" s="98" t="str">
        <f t="shared" si="22"/>
        <v/>
      </c>
      <c r="AK74" s="98" t="str">
        <f t="shared" si="22"/>
        <v/>
      </c>
      <c r="AL74" s="98" t="str">
        <f t="shared" si="22"/>
        <v/>
      </c>
      <c r="AM74" s="98" t="str">
        <f t="shared" si="22"/>
        <v/>
      </c>
      <c r="AN74" s="98" t="str">
        <f t="shared" si="22"/>
        <v/>
      </c>
      <c r="AO74" s="98" t="str">
        <f t="shared" si="22"/>
        <v/>
      </c>
      <c r="AP74" s="98" t="str">
        <f t="shared" si="22"/>
        <v/>
      </c>
      <c r="AQ74" s="98" t="str">
        <f t="shared" si="22"/>
        <v/>
      </c>
      <c r="AR74" s="98" t="str">
        <f t="shared" si="22"/>
        <v/>
      </c>
      <c r="AS74" s="98"/>
      <c r="AT74" s="98"/>
      <c r="AU74" s="98"/>
      <c r="AV74" s="98"/>
      <c r="BA74" s="98"/>
      <c r="BB74" s="98"/>
    </row>
    <row r="75" spans="1:54" ht="12.75" customHeight="1" x14ac:dyDescent="0.15">
      <c r="F75" s="98"/>
      <c r="G75" s="98"/>
      <c r="H75" s="98"/>
      <c r="I75" s="98"/>
      <c r="J75" s="229">
        <v>35</v>
      </c>
      <c r="K75" s="98" t="s">
        <v>753</v>
      </c>
      <c r="L75" s="98" t="str">
        <f>仕様書作成!DB98</f>
        <v>SY50M-39-3A-LN7</v>
      </c>
      <c r="M75" s="98" t="str">
        <f>仕様書作成!DE98</f>
        <v/>
      </c>
      <c r="N75" s="98" t="str">
        <f t="shared" si="19"/>
        <v/>
      </c>
      <c r="O75" s="98"/>
      <c r="P75" s="98"/>
      <c r="Q75" s="98"/>
      <c r="R75" s="98"/>
      <c r="S75" s="98"/>
      <c r="T75" s="98" t="str">
        <f t="shared" si="23"/>
        <v/>
      </c>
      <c r="U75" s="98" t="str">
        <f t="shared" si="23"/>
        <v/>
      </c>
      <c r="V75" s="98" t="str">
        <f t="shared" si="23"/>
        <v/>
      </c>
      <c r="W75" s="98" t="str">
        <f t="shared" si="23"/>
        <v/>
      </c>
      <c r="X75" s="98" t="str">
        <f t="shared" si="23"/>
        <v/>
      </c>
      <c r="Y75" s="98" t="str">
        <f t="shared" si="23"/>
        <v/>
      </c>
      <c r="Z75" s="98" t="str">
        <f t="shared" si="23"/>
        <v/>
      </c>
      <c r="AA75" s="98" t="str">
        <f t="shared" si="23"/>
        <v/>
      </c>
      <c r="AB75" s="98" t="str">
        <f t="shared" si="23"/>
        <v/>
      </c>
      <c r="AC75" s="98" t="str">
        <f t="shared" si="23"/>
        <v/>
      </c>
      <c r="AD75" s="98" t="str">
        <f t="shared" si="23"/>
        <v/>
      </c>
      <c r="AE75" s="98" t="str">
        <f t="shared" si="23"/>
        <v/>
      </c>
      <c r="AF75" s="98" t="str">
        <f t="shared" si="23"/>
        <v/>
      </c>
      <c r="AG75" s="98" t="str">
        <f t="shared" si="23"/>
        <v/>
      </c>
      <c r="AH75" s="98" t="str">
        <f t="shared" si="23"/>
        <v/>
      </c>
      <c r="AI75" s="98" t="str">
        <f t="shared" si="23"/>
        <v/>
      </c>
      <c r="AJ75" s="98" t="str">
        <f t="shared" si="22"/>
        <v/>
      </c>
      <c r="AK75" s="98" t="str">
        <f t="shared" si="22"/>
        <v/>
      </c>
      <c r="AL75" s="98" t="str">
        <f t="shared" si="22"/>
        <v/>
      </c>
      <c r="AM75" s="98" t="str">
        <f t="shared" si="22"/>
        <v/>
      </c>
      <c r="AN75" s="98" t="str">
        <f t="shared" si="22"/>
        <v/>
      </c>
      <c r="AO75" s="98" t="str">
        <f t="shared" si="22"/>
        <v/>
      </c>
      <c r="AP75" s="98" t="str">
        <f t="shared" si="22"/>
        <v/>
      </c>
      <c r="AQ75" s="98" t="str">
        <f t="shared" si="22"/>
        <v/>
      </c>
      <c r="AR75" s="98" t="str">
        <f t="shared" si="22"/>
        <v/>
      </c>
      <c r="AS75" s="98"/>
      <c r="AT75" s="98"/>
      <c r="AU75" s="98"/>
      <c r="AV75" s="98"/>
      <c r="BA75" s="98"/>
      <c r="BB75" s="98"/>
    </row>
    <row r="76" spans="1:54" ht="12.75" customHeight="1" x14ac:dyDescent="0.15">
      <c r="F76" s="98"/>
      <c r="G76" s="98"/>
      <c r="H76" s="98"/>
      <c r="I76" s="98"/>
      <c r="J76" s="229">
        <v>36</v>
      </c>
      <c r="K76" s="98" t="s">
        <v>754</v>
      </c>
      <c r="L76" s="98" t="str">
        <f>仕様書作成!DB99</f>
        <v>SY50M-39-3A-LN9</v>
      </c>
      <c r="M76" s="98" t="str">
        <f>仕様書作成!DE99</f>
        <v/>
      </c>
      <c r="N76" s="98" t="str">
        <f t="shared" si="19"/>
        <v/>
      </c>
      <c r="O76" s="98"/>
      <c r="P76" s="98"/>
      <c r="Q76" s="98"/>
      <c r="R76" s="98"/>
      <c r="S76" s="98"/>
      <c r="T76" s="98" t="str">
        <f t="shared" si="23"/>
        <v/>
      </c>
      <c r="U76" s="98" t="str">
        <f t="shared" si="23"/>
        <v/>
      </c>
      <c r="V76" s="98" t="str">
        <f t="shared" si="23"/>
        <v/>
      </c>
      <c r="W76" s="98" t="str">
        <f t="shared" si="23"/>
        <v/>
      </c>
      <c r="X76" s="98" t="str">
        <f t="shared" si="23"/>
        <v/>
      </c>
      <c r="Y76" s="98" t="str">
        <f t="shared" si="23"/>
        <v/>
      </c>
      <c r="Z76" s="98" t="str">
        <f t="shared" si="23"/>
        <v/>
      </c>
      <c r="AA76" s="98" t="str">
        <f t="shared" si="23"/>
        <v/>
      </c>
      <c r="AB76" s="98" t="str">
        <f t="shared" si="23"/>
        <v/>
      </c>
      <c r="AC76" s="98" t="str">
        <f t="shared" si="23"/>
        <v/>
      </c>
      <c r="AD76" s="98" t="str">
        <f t="shared" si="23"/>
        <v/>
      </c>
      <c r="AE76" s="98" t="str">
        <f t="shared" si="23"/>
        <v/>
      </c>
      <c r="AF76" s="98" t="str">
        <f t="shared" si="23"/>
        <v/>
      </c>
      <c r="AG76" s="98" t="str">
        <f t="shared" si="23"/>
        <v/>
      </c>
      <c r="AH76" s="98" t="str">
        <f t="shared" si="23"/>
        <v/>
      </c>
      <c r="AI76" s="98" t="str">
        <f t="shared" si="23"/>
        <v/>
      </c>
      <c r="AJ76" s="98" t="str">
        <f t="shared" si="22"/>
        <v/>
      </c>
      <c r="AK76" s="98" t="str">
        <f t="shared" si="22"/>
        <v/>
      </c>
      <c r="AL76" s="98" t="str">
        <f t="shared" si="22"/>
        <v/>
      </c>
      <c r="AM76" s="98" t="str">
        <f t="shared" si="22"/>
        <v/>
      </c>
      <c r="AN76" s="98" t="str">
        <f t="shared" si="22"/>
        <v/>
      </c>
      <c r="AO76" s="98" t="str">
        <f t="shared" si="22"/>
        <v/>
      </c>
      <c r="AP76" s="98" t="str">
        <f t="shared" si="22"/>
        <v/>
      </c>
      <c r="AQ76" s="98" t="str">
        <f t="shared" si="22"/>
        <v/>
      </c>
      <c r="AR76" s="98" t="str">
        <f t="shared" si="22"/>
        <v/>
      </c>
      <c r="AS76" s="98"/>
      <c r="AT76" s="98"/>
      <c r="AU76" s="98"/>
      <c r="AV76" s="98"/>
      <c r="BA76" s="98"/>
      <c r="BB76" s="98"/>
    </row>
    <row r="77" spans="1:54" ht="12.75" customHeight="1" x14ac:dyDescent="0.15">
      <c r="F77" s="98"/>
      <c r="G77" s="98"/>
      <c r="H77" s="98"/>
      <c r="I77" s="98"/>
      <c r="J77" s="229">
        <v>37</v>
      </c>
      <c r="K77" s="98" t="s">
        <v>229</v>
      </c>
      <c r="L77" s="98" t="s">
        <v>352</v>
      </c>
      <c r="M77" s="98" t="str">
        <f>仕様書作成!DE100</f>
        <v/>
      </c>
      <c r="N77" s="98" t="str">
        <f t="shared" si="19"/>
        <v/>
      </c>
      <c r="O77" s="98"/>
      <c r="P77" s="98"/>
      <c r="Q77" s="98"/>
      <c r="R77" s="98"/>
      <c r="S77" s="98"/>
      <c r="T77" s="98" t="str">
        <f t="shared" si="23"/>
        <v/>
      </c>
      <c r="U77" s="98" t="str">
        <f t="shared" si="23"/>
        <v/>
      </c>
      <c r="V77" s="98" t="str">
        <f t="shared" si="23"/>
        <v/>
      </c>
      <c r="W77" s="98" t="str">
        <f t="shared" si="23"/>
        <v/>
      </c>
      <c r="X77" s="98" t="str">
        <f t="shared" si="23"/>
        <v/>
      </c>
      <c r="Y77" s="98" t="str">
        <f t="shared" si="23"/>
        <v/>
      </c>
      <c r="Z77" s="98" t="str">
        <f t="shared" si="23"/>
        <v/>
      </c>
      <c r="AA77" s="98" t="str">
        <f t="shared" si="23"/>
        <v/>
      </c>
      <c r="AB77" s="98" t="str">
        <f t="shared" si="23"/>
        <v/>
      </c>
      <c r="AC77" s="98" t="str">
        <f t="shared" si="23"/>
        <v/>
      </c>
      <c r="AD77" s="98" t="str">
        <f t="shared" si="23"/>
        <v/>
      </c>
      <c r="AE77" s="98" t="str">
        <f t="shared" si="23"/>
        <v/>
      </c>
      <c r="AF77" s="98" t="str">
        <f t="shared" si="23"/>
        <v/>
      </c>
      <c r="AG77" s="98" t="str">
        <f t="shared" si="23"/>
        <v/>
      </c>
      <c r="AH77" s="98" t="str">
        <f t="shared" si="23"/>
        <v/>
      </c>
      <c r="AI77" s="98" t="str">
        <f t="shared" si="23"/>
        <v/>
      </c>
      <c r="AJ77" s="98" t="str">
        <f t="shared" si="22"/>
        <v/>
      </c>
      <c r="AK77" s="98" t="str">
        <f t="shared" si="22"/>
        <v/>
      </c>
      <c r="AL77" s="98" t="str">
        <f t="shared" si="22"/>
        <v/>
      </c>
      <c r="AM77" s="98" t="str">
        <f t="shared" si="22"/>
        <v/>
      </c>
      <c r="AN77" s="98" t="str">
        <f t="shared" si="22"/>
        <v/>
      </c>
      <c r="AO77" s="98" t="str">
        <f t="shared" si="22"/>
        <v/>
      </c>
      <c r="AP77" s="98" t="str">
        <f t="shared" si="22"/>
        <v/>
      </c>
      <c r="AQ77" s="98" t="str">
        <f t="shared" si="22"/>
        <v/>
      </c>
      <c r="AR77" s="98" t="str">
        <f t="shared" si="22"/>
        <v/>
      </c>
      <c r="AS77" s="98"/>
      <c r="AT77" s="98"/>
      <c r="AU77" s="98"/>
      <c r="AV77" s="98"/>
      <c r="BA77" s="98"/>
      <c r="BB77" s="98"/>
    </row>
    <row r="78" spans="1:54" ht="12.75" customHeight="1" x14ac:dyDescent="0.15">
      <c r="F78" s="98"/>
      <c r="G78" s="98"/>
      <c r="H78" s="98"/>
      <c r="I78" s="98"/>
      <c r="J78" s="229">
        <v>38</v>
      </c>
      <c r="K78" s="98" t="s">
        <v>230</v>
      </c>
      <c r="L78" s="98" t="s">
        <v>353</v>
      </c>
      <c r="M78" s="98" t="str">
        <f>仕様書作成!DE101</f>
        <v/>
      </c>
      <c r="N78" s="98" t="str">
        <f t="shared" si="19"/>
        <v/>
      </c>
      <c r="O78" s="98"/>
      <c r="P78" s="98"/>
      <c r="Q78" s="98"/>
      <c r="R78" s="98"/>
      <c r="S78" s="98"/>
      <c r="T78" s="98" t="str">
        <f t="shared" si="23"/>
        <v/>
      </c>
      <c r="U78" s="98" t="str">
        <f t="shared" si="23"/>
        <v/>
      </c>
      <c r="V78" s="98" t="str">
        <f t="shared" si="23"/>
        <v/>
      </c>
      <c r="W78" s="98" t="str">
        <f t="shared" si="23"/>
        <v/>
      </c>
      <c r="X78" s="98" t="str">
        <f t="shared" si="23"/>
        <v/>
      </c>
      <c r="Y78" s="98" t="str">
        <f t="shared" si="23"/>
        <v/>
      </c>
      <c r="Z78" s="98" t="str">
        <f t="shared" si="23"/>
        <v/>
      </c>
      <c r="AA78" s="98" t="str">
        <f t="shared" si="23"/>
        <v/>
      </c>
      <c r="AB78" s="98" t="str">
        <f t="shared" si="23"/>
        <v/>
      </c>
      <c r="AC78" s="98" t="str">
        <f t="shared" si="23"/>
        <v/>
      </c>
      <c r="AD78" s="98" t="str">
        <f t="shared" si="23"/>
        <v/>
      </c>
      <c r="AE78" s="98" t="str">
        <f t="shared" si="23"/>
        <v/>
      </c>
      <c r="AF78" s="98" t="str">
        <f t="shared" si="23"/>
        <v/>
      </c>
      <c r="AG78" s="98" t="str">
        <f t="shared" si="23"/>
        <v/>
      </c>
      <c r="AH78" s="98" t="str">
        <f t="shared" si="23"/>
        <v/>
      </c>
      <c r="AI78" s="98" t="str">
        <f t="shared" si="23"/>
        <v/>
      </c>
      <c r="AJ78" s="98" t="str">
        <f t="shared" si="22"/>
        <v/>
      </c>
      <c r="AK78" s="98" t="str">
        <f t="shared" si="22"/>
        <v/>
      </c>
      <c r="AL78" s="98" t="str">
        <f t="shared" si="22"/>
        <v/>
      </c>
      <c r="AM78" s="98" t="str">
        <f t="shared" si="22"/>
        <v/>
      </c>
      <c r="AN78" s="98" t="str">
        <f t="shared" si="22"/>
        <v/>
      </c>
      <c r="AO78" s="98" t="str">
        <f t="shared" si="22"/>
        <v/>
      </c>
      <c r="AP78" s="98" t="str">
        <f t="shared" si="22"/>
        <v/>
      </c>
      <c r="AQ78" s="98" t="str">
        <f t="shared" si="22"/>
        <v/>
      </c>
      <c r="AR78" s="98" t="str">
        <f t="shared" si="22"/>
        <v/>
      </c>
      <c r="AS78" s="98"/>
      <c r="AT78" s="98"/>
      <c r="AU78" s="98"/>
      <c r="AV78" s="98"/>
      <c r="BA78" s="98"/>
      <c r="BB78" s="98"/>
    </row>
    <row r="79" spans="1:54" ht="12.75" customHeight="1" x14ac:dyDescent="0.15">
      <c r="F79" s="98"/>
      <c r="G79" s="98"/>
      <c r="H79" s="98"/>
      <c r="I79" s="98"/>
      <c r="J79" s="229">
        <v>39</v>
      </c>
      <c r="K79" s="98" t="s">
        <v>252</v>
      </c>
      <c r="L79" s="98" t="s">
        <v>354</v>
      </c>
      <c r="M79" s="98" t="str">
        <f>仕様書作成!DE102</f>
        <v/>
      </c>
      <c r="N79" s="98" t="str">
        <f t="shared" si="19"/>
        <v/>
      </c>
      <c r="O79" s="98"/>
      <c r="P79" s="98"/>
      <c r="Q79" s="98"/>
      <c r="R79" s="98"/>
      <c r="S79" s="98"/>
      <c r="T79" s="98" t="str">
        <f t="shared" si="23"/>
        <v/>
      </c>
      <c r="U79" s="98" t="str">
        <f t="shared" si="23"/>
        <v/>
      </c>
      <c r="V79" s="98" t="str">
        <f t="shared" si="23"/>
        <v/>
      </c>
      <c r="W79" s="98" t="str">
        <f t="shared" si="23"/>
        <v/>
      </c>
      <c r="X79" s="98" t="str">
        <f t="shared" si="23"/>
        <v/>
      </c>
      <c r="Y79" s="98" t="str">
        <f t="shared" si="23"/>
        <v/>
      </c>
      <c r="Z79" s="98" t="str">
        <f t="shared" si="23"/>
        <v/>
      </c>
      <c r="AA79" s="98" t="str">
        <f t="shared" si="23"/>
        <v/>
      </c>
      <c r="AB79" s="98" t="str">
        <f t="shared" si="23"/>
        <v/>
      </c>
      <c r="AC79" s="98" t="str">
        <f t="shared" si="23"/>
        <v/>
      </c>
      <c r="AD79" s="98" t="str">
        <f t="shared" si="23"/>
        <v/>
      </c>
      <c r="AE79" s="98" t="str">
        <f t="shared" si="23"/>
        <v/>
      </c>
      <c r="AF79" s="98" t="str">
        <f t="shared" si="23"/>
        <v/>
      </c>
      <c r="AG79" s="98" t="str">
        <f t="shared" si="23"/>
        <v/>
      </c>
      <c r="AH79" s="98" t="str">
        <f t="shared" si="23"/>
        <v/>
      </c>
      <c r="AI79" s="98" t="str">
        <f t="shared" si="23"/>
        <v/>
      </c>
      <c r="AJ79" s="98" t="str">
        <f t="shared" si="22"/>
        <v/>
      </c>
      <c r="AK79" s="98" t="str">
        <f t="shared" si="22"/>
        <v/>
      </c>
      <c r="AL79" s="98" t="str">
        <f t="shared" si="22"/>
        <v/>
      </c>
      <c r="AM79" s="98" t="str">
        <f t="shared" si="22"/>
        <v/>
      </c>
      <c r="AN79" s="98" t="str">
        <f t="shared" si="22"/>
        <v/>
      </c>
      <c r="AO79" s="98" t="str">
        <f t="shared" si="22"/>
        <v/>
      </c>
      <c r="AP79" s="98" t="str">
        <f t="shared" si="22"/>
        <v/>
      </c>
      <c r="AQ79" s="98" t="str">
        <f t="shared" si="22"/>
        <v/>
      </c>
      <c r="AR79" s="98"/>
      <c r="AS79" s="98"/>
      <c r="AT79" s="98"/>
      <c r="AU79" s="98"/>
      <c r="AV79" s="98"/>
      <c r="BA79" s="98"/>
      <c r="BB79" s="98"/>
    </row>
    <row r="80" spans="1:54" ht="12.75" customHeight="1" x14ac:dyDescent="0.15">
      <c r="F80" s="98"/>
      <c r="G80" s="98"/>
      <c r="H80" s="98"/>
      <c r="I80" s="98"/>
      <c r="J80" s="229">
        <v>42</v>
      </c>
      <c r="K80" s="98" t="s">
        <v>755</v>
      </c>
      <c r="L80" s="98" t="str">
        <f>仕様書作成!DB103</f>
        <v>SY50M-120-1A-C10</v>
      </c>
      <c r="M80" s="98" t="str">
        <f>仕様書作成!DE103</f>
        <v/>
      </c>
      <c r="N80" s="98" t="str">
        <f t="shared" si="19"/>
        <v/>
      </c>
      <c r="O80" s="98"/>
      <c r="P80" s="98"/>
      <c r="Q80" s="98"/>
      <c r="R80" s="98"/>
      <c r="S80" s="98"/>
      <c r="T80" s="98" t="str">
        <f t="shared" si="23"/>
        <v/>
      </c>
      <c r="U80" s="98" t="str">
        <f t="shared" si="23"/>
        <v/>
      </c>
      <c r="V80" s="98" t="str">
        <f t="shared" si="23"/>
        <v/>
      </c>
      <c r="W80" s="98" t="str">
        <f t="shared" si="23"/>
        <v/>
      </c>
      <c r="X80" s="98" t="str">
        <f t="shared" si="23"/>
        <v/>
      </c>
      <c r="Y80" s="98" t="str">
        <f t="shared" si="23"/>
        <v/>
      </c>
      <c r="Z80" s="98" t="str">
        <f t="shared" si="23"/>
        <v/>
      </c>
      <c r="AA80" s="98" t="str">
        <f t="shared" si="23"/>
        <v/>
      </c>
      <c r="AB80" s="98" t="str">
        <f t="shared" si="23"/>
        <v/>
      </c>
      <c r="AC80" s="98" t="str">
        <f t="shared" si="23"/>
        <v/>
      </c>
      <c r="AD80" s="98" t="str">
        <f t="shared" si="23"/>
        <v/>
      </c>
      <c r="AE80" s="98" t="str">
        <f t="shared" si="23"/>
        <v/>
      </c>
      <c r="AF80" s="98" t="str">
        <f t="shared" si="23"/>
        <v/>
      </c>
      <c r="AG80" s="98" t="str">
        <f t="shared" si="23"/>
        <v/>
      </c>
      <c r="AH80" s="98" t="str">
        <f t="shared" si="23"/>
        <v/>
      </c>
      <c r="AI80" s="98" t="str">
        <f t="shared" si="23"/>
        <v/>
      </c>
      <c r="AJ80" s="98" t="str">
        <f t="shared" si="22"/>
        <v/>
      </c>
      <c r="AK80" s="98" t="str">
        <f t="shared" si="22"/>
        <v/>
      </c>
      <c r="AL80" s="98" t="str">
        <f t="shared" si="22"/>
        <v/>
      </c>
      <c r="AM80" s="98" t="str">
        <f t="shared" si="22"/>
        <v/>
      </c>
      <c r="AN80" s="98" t="str">
        <f t="shared" si="22"/>
        <v/>
      </c>
      <c r="AO80" s="98" t="str">
        <f t="shared" si="22"/>
        <v/>
      </c>
      <c r="AP80" s="98" t="str">
        <f t="shared" si="22"/>
        <v/>
      </c>
      <c r="AQ80" s="98" t="str">
        <f t="shared" si="22"/>
        <v/>
      </c>
      <c r="AR80" s="98" t="str">
        <f>IF(COUNTIF(AR$216:AR$233,$L80)=1,"O","")</f>
        <v/>
      </c>
      <c r="AS80" s="98"/>
      <c r="AT80" s="98"/>
      <c r="AU80" s="98"/>
      <c r="AV80" s="98"/>
      <c r="BA80" s="98"/>
      <c r="BB80" s="98"/>
    </row>
    <row r="81" spans="6:54" ht="12.75" customHeight="1" x14ac:dyDescent="0.15">
      <c r="F81" s="98"/>
      <c r="G81" s="98"/>
      <c r="H81" s="98"/>
      <c r="I81" s="98"/>
      <c r="J81" s="229">
        <v>43</v>
      </c>
      <c r="K81" s="98" t="s">
        <v>756</v>
      </c>
      <c r="L81" s="98" t="str">
        <f>仕様書作成!DB104</f>
        <v>SY50M-120-1A-N11</v>
      </c>
      <c r="M81" s="98" t="str">
        <f>仕様書作成!DE104</f>
        <v/>
      </c>
      <c r="N81" s="98" t="str">
        <f t="shared" si="19"/>
        <v/>
      </c>
      <c r="O81" s="98"/>
      <c r="P81" s="98"/>
      <c r="Q81" s="98"/>
      <c r="R81" s="98"/>
      <c r="S81" s="98"/>
      <c r="T81" s="98" t="str">
        <f t="shared" si="23"/>
        <v/>
      </c>
      <c r="U81" s="98" t="str">
        <f t="shared" si="23"/>
        <v/>
      </c>
      <c r="V81" s="98" t="str">
        <f t="shared" si="23"/>
        <v/>
      </c>
      <c r="W81" s="98" t="str">
        <f t="shared" si="23"/>
        <v/>
      </c>
      <c r="X81" s="98" t="str">
        <f t="shared" si="23"/>
        <v/>
      </c>
      <c r="Y81" s="98" t="str">
        <f t="shared" si="23"/>
        <v/>
      </c>
      <c r="Z81" s="98" t="str">
        <f t="shared" si="23"/>
        <v/>
      </c>
      <c r="AA81" s="98" t="str">
        <f t="shared" si="23"/>
        <v/>
      </c>
      <c r="AB81" s="98" t="str">
        <f t="shared" si="23"/>
        <v/>
      </c>
      <c r="AC81" s="98" t="str">
        <f t="shared" si="23"/>
        <v/>
      </c>
      <c r="AD81" s="98" t="str">
        <f t="shared" si="23"/>
        <v/>
      </c>
      <c r="AE81" s="98" t="str">
        <f t="shared" si="23"/>
        <v/>
      </c>
      <c r="AF81" s="98" t="str">
        <f t="shared" si="23"/>
        <v/>
      </c>
      <c r="AG81" s="98" t="str">
        <f t="shared" si="23"/>
        <v/>
      </c>
      <c r="AH81" s="98" t="str">
        <f t="shared" si="23"/>
        <v/>
      </c>
      <c r="AI81" s="98" t="str">
        <f t="shared" si="23"/>
        <v/>
      </c>
      <c r="AJ81" s="98" t="str">
        <f t="shared" si="22"/>
        <v/>
      </c>
      <c r="AK81" s="98" t="str">
        <f t="shared" si="22"/>
        <v/>
      </c>
      <c r="AL81" s="98" t="str">
        <f t="shared" si="22"/>
        <v/>
      </c>
      <c r="AM81" s="98" t="str">
        <f t="shared" si="22"/>
        <v/>
      </c>
      <c r="AN81" s="98" t="str">
        <f t="shared" si="22"/>
        <v/>
      </c>
      <c r="AO81" s="98" t="str">
        <f t="shared" si="22"/>
        <v/>
      </c>
      <c r="AP81" s="98" t="str">
        <f t="shared" si="22"/>
        <v/>
      </c>
      <c r="AQ81" s="98" t="str">
        <f t="shared" si="22"/>
        <v/>
      </c>
      <c r="AR81" s="98" t="str">
        <f>IF(COUNTIF(AR$216:AR$233,$L81)=1,"O","")</f>
        <v/>
      </c>
      <c r="AS81" s="98"/>
      <c r="AT81" s="98"/>
      <c r="AU81" s="98"/>
      <c r="AV81" s="98"/>
      <c r="BA81" s="98"/>
      <c r="BB81" s="98"/>
    </row>
    <row r="82" spans="6:54" ht="12.75" customHeight="1" x14ac:dyDescent="0.15">
      <c r="F82" s="98"/>
      <c r="G82" s="98"/>
      <c r="H82" s="98"/>
      <c r="I82" s="98"/>
      <c r="J82" s="229"/>
      <c r="K82" s="98" t="s">
        <v>757</v>
      </c>
      <c r="L82" s="98" t="str">
        <f>仕様書作成!DB105</f>
        <v>SY50M-M1-P</v>
      </c>
      <c r="M82" s="98" t="str">
        <f>仕様書作成!DE105</f>
        <v/>
      </c>
      <c r="N82" s="98" t="str">
        <f t="shared" si="19"/>
        <v/>
      </c>
      <c r="O82" s="98"/>
      <c r="P82" s="98"/>
      <c r="Q82" s="98"/>
      <c r="R82" s="98"/>
      <c r="S82" s="98"/>
      <c r="T82" s="98" t="str">
        <f>IF(COUNTIF(T$216:T$233,$L82)=1,"O","")</f>
        <v/>
      </c>
      <c r="U82" s="98" t="str">
        <f t="shared" si="23"/>
        <v/>
      </c>
      <c r="V82" s="98" t="str">
        <f t="shared" si="23"/>
        <v/>
      </c>
      <c r="W82" s="98" t="str">
        <f t="shared" si="23"/>
        <v/>
      </c>
      <c r="X82" s="98" t="str">
        <f t="shared" si="23"/>
        <v/>
      </c>
      <c r="Y82" s="98" t="str">
        <f t="shared" si="23"/>
        <v/>
      </c>
      <c r="Z82" s="98" t="str">
        <f t="shared" si="23"/>
        <v/>
      </c>
      <c r="AA82" s="98" t="str">
        <f t="shared" si="23"/>
        <v/>
      </c>
      <c r="AB82" s="98" t="str">
        <f t="shared" si="23"/>
        <v/>
      </c>
      <c r="AC82" s="98" t="str">
        <f t="shared" si="23"/>
        <v/>
      </c>
      <c r="AD82" s="98" t="str">
        <f t="shared" si="23"/>
        <v/>
      </c>
      <c r="AE82" s="98" t="str">
        <f t="shared" si="23"/>
        <v/>
      </c>
      <c r="AF82" s="98" t="str">
        <f t="shared" si="23"/>
        <v/>
      </c>
      <c r="AG82" s="98" t="str">
        <f t="shared" si="23"/>
        <v/>
      </c>
      <c r="AH82" s="98" t="str">
        <f t="shared" si="23"/>
        <v/>
      </c>
      <c r="AI82" s="98" t="str">
        <f t="shared" si="23"/>
        <v/>
      </c>
      <c r="AJ82" s="98" t="str">
        <f t="shared" si="22"/>
        <v/>
      </c>
      <c r="AK82" s="98" t="str">
        <f t="shared" si="22"/>
        <v/>
      </c>
      <c r="AL82" s="98" t="str">
        <f t="shared" si="22"/>
        <v/>
      </c>
      <c r="AM82" s="98" t="str">
        <f t="shared" si="22"/>
        <v/>
      </c>
      <c r="AN82" s="98" t="str">
        <f t="shared" si="22"/>
        <v/>
      </c>
      <c r="AO82" s="98" t="str">
        <f t="shared" si="22"/>
        <v/>
      </c>
      <c r="AP82" s="98" t="str">
        <f t="shared" si="22"/>
        <v/>
      </c>
      <c r="AQ82" s="98" t="str">
        <f t="shared" si="22"/>
        <v/>
      </c>
      <c r="AR82" s="98" t="str">
        <f t="shared" si="22"/>
        <v/>
      </c>
      <c r="AS82" s="98"/>
      <c r="AT82" s="98"/>
      <c r="AU82" s="98"/>
      <c r="AV82" s="98"/>
      <c r="BA82" s="98"/>
      <c r="BB82" s="98"/>
    </row>
    <row r="83" spans="6:54" ht="12.75" customHeight="1" x14ac:dyDescent="0.15">
      <c r="F83" s="98"/>
      <c r="G83" s="98"/>
      <c r="H83" s="98"/>
      <c r="I83" s="98"/>
      <c r="J83" s="229"/>
      <c r="K83" s="98" t="s">
        <v>758</v>
      </c>
      <c r="L83" s="98" t="str">
        <f>仕様書作成!DB106</f>
        <v>SY50M-M1-A1</v>
      </c>
      <c r="M83" s="98" t="str">
        <f>仕様書作成!DE106</f>
        <v/>
      </c>
      <c r="N83" s="98" t="str">
        <f t="shared" si="19"/>
        <v/>
      </c>
      <c r="O83" s="98"/>
      <c r="P83" s="98"/>
      <c r="Q83" s="98"/>
      <c r="R83" s="98"/>
      <c r="S83" s="98"/>
      <c r="T83" s="98" t="str">
        <f t="shared" si="23"/>
        <v/>
      </c>
      <c r="U83" s="98" t="str">
        <f t="shared" si="23"/>
        <v/>
      </c>
      <c r="V83" s="98" t="str">
        <f t="shared" si="23"/>
        <v/>
      </c>
      <c r="W83" s="98" t="str">
        <f t="shared" si="23"/>
        <v/>
      </c>
      <c r="X83" s="98" t="str">
        <f t="shared" si="23"/>
        <v/>
      </c>
      <c r="Y83" s="98" t="str">
        <f t="shared" si="23"/>
        <v/>
      </c>
      <c r="Z83" s="98" t="str">
        <f t="shared" si="23"/>
        <v/>
      </c>
      <c r="AA83" s="98" t="str">
        <f t="shared" si="23"/>
        <v/>
      </c>
      <c r="AB83" s="98" t="str">
        <f t="shared" si="23"/>
        <v/>
      </c>
      <c r="AC83" s="98" t="str">
        <f t="shared" si="23"/>
        <v/>
      </c>
      <c r="AD83" s="98" t="str">
        <f t="shared" si="23"/>
        <v/>
      </c>
      <c r="AE83" s="98" t="str">
        <f t="shared" si="23"/>
        <v/>
      </c>
      <c r="AF83" s="98" t="str">
        <f t="shared" si="23"/>
        <v/>
      </c>
      <c r="AG83" s="98" t="str">
        <f t="shared" si="23"/>
        <v/>
      </c>
      <c r="AH83" s="98" t="str">
        <f t="shared" si="23"/>
        <v/>
      </c>
      <c r="AI83" s="98" t="str">
        <f t="shared" si="23"/>
        <v/>
      </c>
      <c r="AJ83" s="98" t="str">
        <f t="shared" si="22"/>
        <v/>
      </c>
      <c r="AK83" s="98" t="str">
        <f t="shared" si="22"/>
        <v/>
      </c>
      <c r="AL83" s="98" t="str">
        <f t="shared" si="22"/>
        <v/>
      </c>
      <c r="AM83" s="98" t="str">
        <f t="shared" si="22"/>
        <v/>
      </c>
      <c r="AN83" s="98" t="str">
        <f t="shared" si="22"/>
        <v/>
      </c>
      <c r="AO83" s="98" t="str">
        <f t="shared" si="22"/>
        <v/>
      </c>
      <c r="AP83" s="98" t="str">
        <f t="shared" si="22"/>
        <v/>
      </c>
      <c r="AQ83" s="98" t="str">
        <f t="shared" si="22"/>
        <v/>
      </c>
      <c r="AR83" s="98" t="str">
        <f t="shared" si="22"/>
        <v/>
      </c>
      <c r="AS83" s="98"/>
      <c r="AT83" s="98"/>
      <c r="AU83" s="98"/>
      <c r="AV83" s="98"/>
      <c r="BA83" s="98"/>
      <c r="BB83" s="98"/>
    </row>
    <row r="84" spans="6:54" ht="12.75" customHeight="1" x14ac:dyDescent="0.15">
      <c r="F84" s="98"/>
      <c r="G84" s="98"/>
      <c r="H84" s="98"/>
      <c r="I84" s="98"/>
      <c r="J84" s="229"/>
      <c r="K84" s="98" t="s">
        <v>759</v>
      </c>
      <c r="L84" s="98" t="str">
        <f>仕様書作成!DB107</f>
        <v>SY50M-M1-B1</v>
      </c>
      <c r="M84" s="98" t="str">
        <f>仕様書作成!DE107</f>
        <v/>
      </c>
      <c r="N84" s="98" t="str">
        <f t="shared" si="19"/>
        <v/>
      </c>
      <c r="O84" s="98"/>
      <c r="P84" s="98"/>
      <c r="Q84" s="98"/>
      <c r="R84" s="98"/>
      <c r="S84" s="98"/>
      <c r="T84" s="98" t="str">
        <f t="shared" si="23"/>
        <v/>
      </c>
      <c r="U84" s="98" t="str">
        <f t="shared" si="23"/>
        <v/>
      </c>
      <c r="V84" s="98" t="str">
        <f t="shared" si="23"/>
        <v/>
      </c>
      <c r="W84" s="98" t="str">
        <f t="shared" si="23"/>
        <v/>
      </c>
      <c r="X84" s="98" t="str">
        <f t="shared" si="23"/>
        <v/>
      </c>
      <c r="Y84" s="98" t="str">
        <f t="shared" si="23"/>
        <v/>
      </c>
      <c r="Z84" s="98" t="str">
        <f t="shared" si="23"/>
        <v/>
      </c>
      <c r="AA84" s="98" t="str">
        <f t="shared" si="23"/>
        <v/>
      </c>
      <c r="AB84" s="98" t="str">
        <f t="shared" si="23"/>
        <v/>
      </c>
      <c r="AC84" s="98" t="str">
        <f t="shared" si="23"/>
        <v/>
      </c>
      <c r="AD84" s="98" t="str">
        <f t="shared" si="23"/>
        <v/>
      </c>
      <c r="AE84" s="98" t="str">
        <f t="shared" si="23"/>
        <v/>
      </c>
      <c r="AF84" s="98" t="str">
        <f t="shared" si="23"/>
        <v/>
      </c>
      <c r="AG84" s="98" t="str">
        <f t="shared" si="23"/>
        <v/>
      </c>
      <c r="AH84" s="98" t="str">
        <f t="shared" si="23"/>
        <v/>
      </c>
      <c r="AI84" s="98" t="str">
        <f t="shared" si="23"/>
        <v/>
      </c>
      <c r="AJ84" s="98" t="str">
        <f t="shared" si="22"/>
        <v/>
      </c>
      <c r="AK84" s="98" t="str">
        <f t="shared" si="22"/>
        <v/>
      </c>
      <c r="AL84" s="98" t="str">
        <f t="shared" si="22"/>
        <v/>
      </c>
      <c r="AM84" s="98" t="str">
        <f t="shared" si="22"/>
        <v/>
      </c>
      <c r="AN84" s="98" t="str">
        <f t="shared" si="22"/>
        <v/>
      </c>
      <c r="AO84" s="98" t="str">
        <f t="shared" si="22"/>
        <v/>
      </c>
      <c r="AP84" s="98" t="str">
        <f t="shared" si="22"/>
        <v/>
      </c>
      <c r="AQ84" s="98" t="str">
        <f t="shared" si="22"/>
        <v/>
      </c>
      <c r="AR84" s="98" t="str">
        <f t="shared" si="22"/>
        <v/>
      </c>
      <c r="AS84" s="98"/>
      <c r="AT84" s="98"/>
      <c r="AU84" s="98"/>
      <c r="AV84" s="98"/>
      <c r="BA84" s="98"/>
      <c r="BB84" s="98"/>
    </row>
    <row r="85" spans="6:54" ht="12.75" customHeight="1" x14ac:dyDescent="0.15">
      <c r="F85" s="98"/>
      <c r="G85" s="98"/>
      <c r="H85" s="98"/>
      <c r="I85" s="98"/>
      <c r="J85" s="229"/>
      <c r="K85" s="98" t="s">
        <v>760</v>
      </c>
      <c r="L85" s="98" t="str">
        <f>仕様書作成!DB108</f>
        <v>SY50M-00-P</v>
      </c>
      <c r="M85" s="98" t="str">
        <f>仕様書作成!DE108</f>
        <v/>
      </c>
      <c r="N85" s="98" t="str">
        <f t="shared" si="19"/>
        <v/>
      </c>
      <c r="O85" s="98"/>
      <c r="P85" s="98"/>
      <c r="Q85" s="98"/>
      <c r="R85" s="98"/>
      <c r="S85" s="98"/>
      <c r="T85" s="98" t="str">
        <f t="shared" si="23"/>
        <v/>
      </c>
      <c r="U85" s="98" t="str">
        <f t="shared" si="23"/>
        <v/>
      </c>
      <c r="V85" s="98" t="str">
        <f t="shared" si="23"/>
        <v/>
      </c>
      <c r="W85" s="98" t="str">
        <f t="shared" si="23"/>
        <v/>
      </c>
      <c r="X85" s="98" t="str">
        <f t="shared" si="23"/>
        <v/>
      </c>
      <c r="Y85" s="98" t="str">
        <f t="shared" si="23"/>
        <v/>
      </c>
      <c r="Z85" s="98" t="str">
        <f t="shared" si="23"/>
        <v/>
      </c>
      <c r="AA85" s="98" t="str">
        <f t="shared" si="23"/>
        <v/>
      </c>
      <c r="AB85" s="98" t="str">
        <f t="shared" si="23"/>
        <v/>
      </c>
      <c r="AC85" s="98" t="str">
        <f t="shared" si="23"/>
        <v/>
      </c>
      <c r="AD85" s="98" t="str">
        <f t="shared" si="23"/>
        <v/>
      </c>
      <c r="AE85" s="98" t="str">
        <f t="shared" si="23"/>
        <v/>
      </c>
      <c r="AF85" s="98" t="str">
        <f t="shared" si="23"/>
        <v/>
      </c>
      <c r="AG85" s="98" t="str">
        <f t="shared" si="23"/>
        <v/>
      </c>
      <c r="AH85" s="98" t="str">
        <f t="shared" si="23"/>
        <v/>
      </c>
      <c r="AI85" s="98" t="str">
        <f t="shared" si="23"/>
        <v/>
      </c>
      <c r="AJ85" s="98" t="str">
        <f t="shared" si="22"/>
        <v/>
      </c>
      <c r="AK85" s="98" t="str">
        <f t="shared" si="22"/>
        <v/>
      </c>
      <c r="AL85" s="98" t="str">
        <f t="shared" si="22"/>
        <v/>
      </c>
      <c r="AM85" s="98" t="str">
        <f t="shared" si="22"/>
        <v/>
      </c>
      <c r="AN85" s="98" t="str">
        <f t="shared" si="22"/>
        <v/>
      </c>
      <c r="AO85" s="98" t="str">
        <f t="shared" si="22"/>
        <v/>
      </c>
      <c r="AP85" s="98" t="str">
        <f t="shared" si="22"/>
        <v/>
      </c>
      <c r="AQ85" s="98" t="str">
        <f t="shared" si="22"/>
        <v/>
      </c>
      <c r="AR85" s="98" t="str">
        <f t="shared" si="22"/>
        <v/>
      </c>
      <c r="AS85" s="98"/>
      <c r="AT85" s="98"/>
      <c r="AU85" s="98"/>
      <c r="AV85" s="98"/>
      <c r="BA85" s="98"/>
      <c r="BB85" s="98"/>
    </row>
    <row r="86" spans="6:54" ht="12.75" customHeight="1" x14ac:dyDescent="0.15">
      <c r="F86" s="98"/>
      <c r="G86" s="98"/>
      <c r="H86" s="98"/>
      <c r="I86" s="98"/>
      <c r="J86" s="229"/>
      <c r="K86" s="98" t="s">
        <v>761</v>
      </c>
      <c r="L86" s="98" t="str">
        <f>仕様書作成!DB109</f>
        <v>SY50M-00-A1</v>
      </c>
      <c r="M86" s="98" t="str">
        <f>仕様書作成!DE109</f>
        <v/>
      </c>
      <c r="N86" s="98" t="str">
        <f t="shared" si="19"/>
        <v/>
      </c>
      <c r="O86" s="98"/>
      <c r="P86" s="98"/>
      <c r="Q86" s="98"/>
      <c r="R86" s="98"/>
      <c r="S86" s="98"/>
      <c r="T86" s="98" t="str">
        <f t="shared" si="23"/>
        <v/>
      </c>
      <c r="U86" s="98" t="str">
        <f t="shared" si="23"/>
        <v/>
      </c>
      <c r="V86" s="98" t="str">
        <f t="shared" si="23"/>
        <v/>
      </c>
      <c r="W86" s="98" t="str">
        <f t="shared" si="23"/>
        <v/>
      </c>
      <c r="X86" s="98" t="str">
        <f t="shared" si="23"/>
        <v/>
      </c>
      <c r="Y86" s="98" t="str">
        <f t="shared" si="23"/>
        <v/>
      </c>
      <c r="Z86" s="98" t="str">
        <f t="shared" si="23"/>
        <v/>
      </c>
      <c r="AA86" s="98" t="str">
        <f t="shared" si="23"/>
        <v/>
      </c>
      <c r="AB86" s="98" t="str">
        <f t="shared" si="23"/>
        <v/>
      </c>
      <c r="AC86" s="98" t="str">
        <f t="shared" si="23"/>
        <v/>
      </c>
      <c r="AD86" s="98" t="str">
        <f t="shared" si="23"/>
        <v/>
      </c>
      <c r="AE86" s="98" t="str">
        <f t="shared" si="23"/>
        <v/>
      </c>
      <c r="AF86" s="98" t="str">
        <f t="shared" si="23"/>
        <v/>
      </c>
      <c r="AG86" s="98" t="str">
        <f t="shared" si="23"/>
        <v/>
      </c>
      <c r="AH86" s="98" t="str">
        <f t="shared" si="23"/>
        <v/>
      </c>
      <c r="AI86" s="98" t="str">
        <f t="shared" si="23"/>
        <v/>
      </c>
      <c r="AJ86" s="98" t="str">
        <f t="shared" si="22"/>
        <v/>
      </c>
      <c r="AK86" s="98" t="str">
        <f t="shared" si="22"/>
        <v/>
      </c>
      <c r="AL86" s="98" t="str">
        <f t="shared" si="22"/>
        <v/>
      </c>
      <c r="AM86" s="98" t="str">
        <f t="shared" si="22"/>
        <v/>
      </c>
      <c r="AN86" s="98" t="str">
        <f t="shared" si="22"/>
        <v/>
      </c>
      <c r="AO86" s="98" t="str">
        <f t="shared" si="22"/>
        <v/>
      </c>
      <c r="AP86" s="98" t="str">
        <f t="shared" si="22"/>
        <v/>
      </c>
      <c r="AQ86" s="98" t="str">
        <f t="shared" si="22"/>
        <v/>
      </c>
      <c r="AR86" s="98" t="str">
        <f t="shared" si="22"/>
        <v/>
      </c>
      <c r="AS86" s="98"/>
      <c r="AT86" s="98"/>
      <c r="AU86" s="98"/>
      <c r="AV86" s="98"/>
      <c r="BA86" s="98"/>
      <c r="BB86" s="98"/>
    </row>
    <row r="87" spans="6:54" ht="12.75" customHeight="1" x14ac:dyDescent="0.15">
      <c r="F87" s="98"/>
      <c r="G87" s="98"/>
      <c r="H87" s="98"/>
      <c r="I87" s="98"/>
      <c r="J87" s="229"/>
      <c r="K87" s="98" t="s">
        <v>762</v>
      </c>
      <c r="L87" s="98" t="str">
        <f>仕様書作成!DB110</f>
        <v>SY50M-00-B1</v>
      </c>
      <c r="M87" s="98" t="str">
        <f>仕様書作成!DE110</f>
        <v/>
      </c>
      <c r="N87" s="98" t="str">
        <f t="shared" si="19"/>
        <v/>
      </c>
      <c r="O87" s="98"/>
      <c r="P87" s="98"/>
      <c r="Q87" s="98"/>
      <c r="R87" s="98"/>
      <c r="S87" s="98"/>
      <c r="T87" s="98" t="str">
        <f t="shared" si="23"/>
        <v/>
      </c>
      <c r="U87" s="98" t="str">
        <f t="shared" si="23"/>
        <v/>
      </c>
      <c r="V87" s="98" t="str">
        <f t="shared" si="23"/>
        <v/>
      </c>
      <c r="W87" s="98" t="str">
        <f t="shared" si="23"/>
        <v/>
      </c>
      <c r="X87" s="98" t="str">
        <f t="shared" si="23"/>
        <v/>
      </c>
      <c r="Y87" s="98" t="str">
        <f t="shared" si="23"/>
        <v/>
      </c>
      <c r="Z87" s="98" t="str">
        <f t="shared" si="23"/>
        <v/>
      </c>
      <c r="AA87" s="98" t="str">
        <f t="shared" si="23"/>
        <v/>
      </c>
      <c r="AB87" s="98" t="str">
        <f t="shared" si="23"/>
        <v/>
      </c>
      <c r="AC87" s="98" t="str">
        <f t="shared" si="23"/>
        <v/>
      </c>
      <c r="AD87" s="98" t="str">
        <f t="shared" si="23"/>
        <v/>
      </c>
      <c r="AE87" s="98" t="str">
        <f t="shared" si="23"/>
        <v/>
      </c>
      <c r="AF87" s="98" t="str">
        <f t="shared" si="23"/>
        <v/>
      </c>
      <c r="AG87" s="98" t="str">
        <f t="shared" si="23"/>
        <v/>
      </c>
      <c r="AH87" s="98" t="str">
        <f t="shared" si="23"/>
        <v/>
      </c>
      <c r="AI87" s="98" t="str">
        <f t="shared" si="23"/>
        <v/>
      </c>
      <c r="AJ87" s="98" t="str">
        <f t="shared" si="22"/>
        <v/>
      </c>
      <c r="AK87" s="98" t="str">
        <f t="shared" si="22"/>
        <v/>
      </c>
      <c r="AL87" s="98" t="str">
        <f t="shared" si="22"/>
        <v/>
      </c>
      <c r="AM87" s="98" t="str">
        <f t="shared" si="22"/>
        <v/>
      </c>
      <c r="AN87" s="98" t="str">
        <f t="shared" si="22"/>
        <v/>
      </c>
      <c r="AO87" s="98" t="str">
        <f t="shared" si="22"/>
        <v/>
      </c>
      <c r="AP87" s="98" t="str">
        <f t="shared" si="22"/>
        <v/>
      </c>
      <c r="AQ87" s="98" t="str">
        <f t="shared" si="22"/>
        <v/>
      </c>
      <c r="AR87" s="98" t="str">
        <f t="shared" si="22"/>
        <v/>
      </c>
      <c r="AS87" s="98"/>
      <c r="AT87" s="98"/>
      <c r="AU87" s="98"/>
      <c r="AV87" s="98"/>
      <c r="BA87" s="98"/>
      <c r="BB87" s="98"/>
    </row>
    <row r="88" spans="6:54" ht="12.75" customHeight="1" x14ac:dyDescent="0.15">
      <c r="F88" s="98"/>
      <c r="G88" s="98"/>
      <c r="H88" s="98"/>
      <c r="I88" s="98"/>
      <c r="J88" s="229"/>
      <c r="K88" s="98" t="s">
        <v>763</v>
      </c>
      <c r="L88" s="98" t="str">
        <f>仕様書作成!DB111</f>
        <v>SY50M-N0-P</v>
      </c>
      <c r="M88" s="98" t="str">
        <f>仕様書作成!DE111</f>
        <v/>
      </c>
      <c r="N88" s="98" t="str">
        <f t="shared" si="19"/>
        <v/>
      </c>
      <c r="O88" s="98"/>
      <c r="P88" s="98"/>
      <c r="Q88" s="98"/>
      <c r="R88" s="98"/>
      <c r="S88" s="98"/>
      <c r="T88" s="98" t="str">
        <f t="shared" si="23"/>
        <v/>
      </c>
      <c r="U88" s="98" t="str">
        <f t="shared" si="23"/>
        <v/>
      </c>
      <c r="V88" s="98" t="str">
        <f t="shared" si="23"/>
        <v/>
      </c>
      <c r="W88" s="98" t="str">
        <f t="shared" si="23"/>
        <v/>
      </c>
      <c r="X88" s="98" t="str">
        <f t="shared" si="23"/>
        <v/>
      </c>
      <c r="Y88" s="98" t="str">
        <f t="shared" si="23"/>
        <v/>
      </c>
      <c r="Z88" s="98" t="str">
        <f t="shared" si="23"/>
        <v/>
      </c>
      <c r="AA88" s="98" t="str">
        <f t="shared" si="23"/>
        <v/>
      </c>
      <c r="AB88" s="98" t="str">
        <f t="shared" si="23"/>
        <v/>
      </c>
      <c r="AC88" s="98" t="str">
        <f t="shared" si="23"/>
        <v/>
      </c>
      <c r="AD88" s="98" t="str">
        <f t="shared" si="23"/>
        <v/>
      </c>
      <c r="AE88" s="98" t="str">
        <f t="shared" si="23"/>
        <v/>
      </c>
      <c r="AF88" s="98" t="str">
        <f t="shared" si="23"/>
        <v/>
      </c>
      <c r="AG88" s="98" t="str">
        <f t="shared" si="23"/>
        <v/>
      </c>
      <c r="AH88" s="98" t="str">
        <f t="shared" si="23"/>
        <v/>
      </c>
      <c r="AI88" s="98" t="str">
        <f t="shared" si="23"/>
        <v/>
      </c>
      <c r="AJ88" s="98" t="str">
        <f t="shared" ref="AJ88:AR103" si="24">IF(COUNTIF(AJ$216:AJ$233,$L88)=1,"O","")</f>
        <v/>
      </c>
      <c r="AK88" s="98" t="str">
        <f t="shared" si="24"/>
        <v/>
      </c>
      <c r="AL88" s="98" t="str">
        <f t="shared" si="24"/>
        <v/>
      </c>
      <c r="AM88" s="98" t="str">
        <f t="shared" si="24"/>
        <v/>
      </c>
      <c r="AN88" s="98" t="str">
        <f t="shared" si="24"/>
        <v/>
      </c>
      <c r="AO88" s="98" t="str">
        <f t="shared" si="24"/>
        <v/>
      </c>
      <c r="AP88" s="98" t="str">
        <f t="shared" si="24"/>
        <v/>
      </c>
      <c r="AQ88" s="98" t="str">
        <f t="shared" si="24"/>
        <v/>
      </c>
      <c r="AR88" s="98" t="str">
        <f t="shared" si="24"/>
        <v/>
      </c>
      <c r="AS88" s="98"/>
      <c r="AT88" s="98"/>
      <c r="AU88" s="98"/>
      <c r="AV88" s="98"/>
      <c r="BA88" s="98"/>
      <c r="BB88" s="98"/>
    </row>
    <row r="89" spans="6:54" ht="12.75" customHeight="1" x14ac:dyDescent="0.15">
      <c r="F89" s="98"/>
      <c r="G89" s="98"/>
      <c r="H89" s="98"/>
      <c r="I89" s="98"/>
      <c r="J89" s="229"/>
      <c r="K89" s="98" t="s">
        <v>764</v>
      </c>
      <c r="L89" s="98" t="str">
        <f>仕様書作成!DB112</f>
        <v>SY50M-N0-A1</v>
      </c>
      <c r="M89" s="98" t="str">
        <f>仕様書作成!DE112</f>
        <v/>
      </c>
      <c r="N89" s="98" t="str">
        <f t="shared" si="19"/>
        <v/>
      </c>
      <c r="O89" s="98"/>
      <c r="P89" s="98"/>
      <c r="Q89" s="98"/>
      <c r="R89" s="98"/>
      <c r="S89" s="98"/>
      <c r="T89" s="98" t="str">
        <f t="shared" ref="T89:AI104" si="25">IF(COUNTIF(T$216:T$233,$L89)=1,"O","")</f>
        <v/>
      </c>
      <c r="U89" s="98" t="str">
        <f t="shared" si="25"/>
        <v/>
      </c>
      <c r="V89" s="98" t="str">
        <f t="shared" si="25"/>
        <v/>
      </c>
      <c r="W89" s="98" t="str">
        <f t="shared" si="25"/>
        <v/>
      </c>
      <c r="X89" s="98" t="str">
        <f t="shared" si="25"/>
        <v/>
      </c>
      <c r="Y89" s="98" t="str">
        <f t="shared" si="25"/>
        <v/>
      </c>
      <c r="Z89" s="98" t="str">
        <f t="shared" si="25"/>
        <v/>
      </c>
      <c r="AA89" s="98" t="str">
        <f t="shared" si="25"/>
        <v/>
      </c>
      <c r="AB89" s="98" t="str">
        <f t="shared" si="25"/>
        <v/>
      </c>
      <c r="AC89" s="98" t="str">
        <f t="shared" si="25"/>
        <v/>
      </c>
      <c r="AD89" s="98" t="str">
        <f t="shared" si="25"/>
        <v/>
      </c>
      <c r="AE89" s="98" t="str">
        <f t="shared" si="25"/>
        <v/>
      </c>
      <c r="AF89" s="98" t="str">
        <f t="shared" si="25"/>
        <v/>
      </c>
      <c r="AG89" s="98" t="str">
        <f t="shared" si="25"/>
        <v/>
      </c>
      <c r="AH89" s="98" t="str">
        <f t="shared" si="25"/>
        <v/>
      </c>
      <c r="AI89" s="98" t="str">
        <f t="shared" si="25"/>
        <v/>
      </c>
      <c r="AJ89" s="98" t="str">
        <f t="shared" si="24"/>
        <v/>
      </c>
      <c r="AK89" s="98" t="str">
        <f t="shared" si="24"/>
        <v/>
      </c>
      <c r="AL89" s="98" t="str">
        <f t="shared" si="24"/>
        <v/>
      </c>
      <c r="AM89" s="98" t="str">
        <f t="shared" si="24"/>
        <v/>
      </c>
      <c r="AN89" s="98" t="str">
        <f t="shared" si="24"/>
        <v/>
      </c>
      <c r="AO89" s="98" t="str">
        <f t="shared" si="24"/>
        <v/>
      </c>
      <c r="AP89" s="98" t="str">
        <f t="shared" si="24"/>
        <v/>
      </c>
      <c r="AQ89" s="98" t="str">
        <f t="shared" si="24"/>
        <v/>
      </c>
      <c r="AR89" s="98" t="str">
        <f t="shared" si="24"/>
        <v/>
      </c>
      <c r="AS89" s="98"/>
      <c r="AT89" s="98"/>
      <c r="AU89" s="98"/>
      <c r="AV89" s="98"/>
      <c r="BA89" s="98"/>
      <c r="BB89" s="98"/>
    </row>
    <row r="90" spans="6:54" ht="12.75" customHeight="1" x14ac:dyDescent="0.15">
      <c r="F90" s="98"/>
      <c r="G90" s="98"/>
      <c r="H90" s="98"/>
      <c r="I90" s="98"/>
      <c r="J90" s="229"/>
      <c r="K90" s="98" t="s">
        <v>765</v>
      </c>
      <c r="L90" s="98" t="str">
        <f>仕様書作成!DB113</f>
        <v>SY50M-N0-B1</v>
      </c>
      <c r="M90" s="98" t="str">
        <f>仕様書作成!DE113</f>
        <v/>
      </c>
      <c r="N90" s="98" t="str">
        <f t="shared" si="19"/>
        <v/>
      </c>
      <c r="O90" s="98"/>
      <c r="P90" s="98"/>
      <c r="Q90" s="98"/>
      <c r="R90" s="98"/>
      <c r="S90" s="98"/>
      <c r="T90" s="98" t="str">
        <f t="shared" si="25"/>
        <v/>
      </c>
      <c r="U90" s="98" t="str">
        <f t="shared" si="25"/>
        <v/>
      </c>
      <c r="V90" s="98" t="str">
        <f t="shared" si="25"/>
        <v/>
      </c>
      <c r="W90" s="98" t="str">
        <f t="shared" si="25"/>
        <v/>
      </c>
      <c r="X90" s="98" t="str">
        <f t="shared" si="25"/>
        <v/>
      </c>
      <c r="Y90" s="98" t="str">
        <f t="shared" si="25"/>
        <v/>
      </c>
      <c r="Z90" s="98" t="str">
        <f t="shared" si="25"/>
        <v/>
      </c>
      <c r="AA90" s="98" t="str">
        <f t="shared" si="25"/>
        <v/>
      </c>
      <c r="AB90" s="98" t="str">
        <f t="shared" si="25"/>
        <v/>
      </c>
      <c r="AC90" s="98" t="str">
        <f t="shared" si="25"/>
        <v/>
      </c>
      <c r="AD90" s="98" t="str">
        <f t="shared" si="25"/>
        <v/>
      </c>
      <c r="AE90" s="98" t="str">
        <f t="shared" si="25"/>
        <v/>
      </c>
      <c r="AF90" s="98" t="str">
        <f t="shared" si="25"/>
        <v/>
      </c>
      <c r="AG90" s="98" t="str">
        <f t="shared" si="25"/>
        <v/>
      </c>
      <c r="AH90" s="98" t="str">
        <f t="shared" si="25"/>
        <v/>
      </c>
      <c r="AI90" s="98" t="str">
        <f t="shared" si="25"/>
        <v/>
      </c>
      <c r="AJ90" s="98" t="str">
        <f t="shared" si="24"/>
        <v/>
      </c>
      <c r="AK90" s="98" t="str">
        <f t="shared" si="24"/>
        <v/>
      </c>
      <c r="AL90" s="98" t="str">
        <f t="shared" si="24"/>
        <v/>
      </c>
      <c r="AM90" s="98" t="str">
        <f t="shared" si="24"/>
        <v/>
      </c>
      <c r="AN90" s="98" t="str">
        <f t="shared" si="24"/>
        <v/>
      </c>
      <c r="AO90" s="98" t="str">
        <f t="shared" si="24"/>
        <v/>
      </c>
      <c r="AP90" s="98" t="str">
        <f t="shared" si="24"/>
        <v/>
      </c>
      <c r="AQ90" s="98" t="str">
        <f t="shared" si="24"/>
        <v/>
      </c>
      <c r="AR90" s="98" t="str">
        <f t="shared" si="24"/>
        <v/>
      </c>
      <c r="AS90" s="98"/>
      <c r="AT90" s="98"/>
      <c r="AU90" s="98"/>
      <c r="AV90" s="98"/>
      <c r="BA90" s="98"/>
      <c r="BB90" s="98"/>
    </row>
    <row r="91" spans="6:54" ht="12.75" customHeight="1" x14ac:dyDescent="0.15">
      <c r="F91" s="98"/>
      <c r="G91" s="98"/>
      <c r="H91" s="98"/>
      <c r="I91" s="98"/>
      <c r="J91" s="229">
        <v>44</v>
      </c>
      <c r="K91" s="98" t="s">
        <v>766</v>
      </c>
      <c r="L91" s="98" t="str">
        <f>仕様書作成!DB114</f>
        <v>SY30M-38-1A-C2</v>
      </c>
      <c r="M91" s="98" t="str">
        <f>仕様書作成!DE114</f>
        <v/>
      </c>
      <c r="N91" s="98" t="str">
        <f t="shared" si="19"/>
        <v/>
      </c>
      <c r="O91" s="98"/>
      <c r="P91" s="98"/>
      <c r="Q91" s="98"/>
      <c r="R91" s="98"/>
      <c r="S91" s="98"/>
      <c r="T91" s="98" t="str">
        <f t="shared" si="25"/>
        <v/>
      </c>
      <c r="U91" s="98" t="str">
        <f t="shared" si="25"/>
        <v/>
      </c>
      <c r="V91" s="98" t="str">
        <f t="shared" si="25"/>
        <v/>
      </c>
      <c r="W91" s="98" t="str">
        <f t="shared" si="25"/>
        <v/>
      </c>
      <c r="X91" s="98" t="str">
        <f t="shared" si="25"/>
        <v/>
      </c>
      <c r="Y91" s="98" t="str">
        <f t="shared" si="25"/>
        <v/>
      </c>
      <c r="Z91" s="98" t="str">
        <f t="shared" si="25"/>
        <v/>
      </c>
      <c r="AA91" s="98" t="str">
        <f t="shared" si="25"/>
        <v/>
      </c>
      <c r="AB91" s="98" t="str">
        <f t="shared" si="25"/>
        <v/>
      </c>
      <c r="AC91" s="98" t="str">
        <f t="shared" si="25"/>
        <v/>
      </c>
      <c r="AD91" s="98" t="str">
        <f t="shared" si="25"/>
        <v/>
      </c>
      <c r="AE91" s="98" t="str">
        <f t="shared" si="25"/>
        <v/>
      </c>
      <c r="AF91" s="98" t="str">
        <f t="shared" si="25"/>
        <v/>
      </c>
      <c r="AG91" s="98" t="str">
        <f t="shared" si="25"/>
        <v/>
      </c>
      <c r="AH91" s="98" t="str">
        <f t="shared" si="25"/>
        <v/>
      </c>
      <c r="AI91" s="98" t="str">
        <f t="shared" si="25"/>
        <v/>
      </c>
      <c r="AJ91" s="98" t="str">
        <f t="shared" si="24"/>
        <v/>
      </c>
      <c r="AK91" s="98" t="str">
        <f t="shared" si="24"/>
        <v/>
      </c>
      <c r="AL91" s="98" t="str">
        <f t="shared" si="24"/>
        <v/>
      </c>
      <c r="AM91" s="98" t="str">
        <f t="shared" si="24"/>
        <v/>
      </c>
      <c r="AN91" s="98" t="str">
        <f t="shared" si="24"/>
        <v/>
      </c>
      <c r="AO91" s="98" t="str">
        <f t="shared" si="24"/>
        <v/>
      </c>
      <c r="AP91" s="98" t="str">
        <f t="shared" si="24"/>
        <v/>
      </c>
      <c r="AQ91" s="98" t="str">
        <f t="shared" si="24"/>
        <v/>
      </c>
      <c r="AR91" s="98" t="str">
        <f t="shared" si="24"/>
        <v/>
      </c>
      <c r="AS91" s="98"/>
      <c r="AT91" s="98"/>
      <c r="AU91" s="98"/>
      <c r="AV91" s="98"/>
      <c r="BA91" s="98"/>
      <c r="BB91" s="98"/>
    </row>
    <row r="92" spans="6:54" ht="12.75" customHeight="1" x14ac:dyDescent="0.15">
      <c r="F92" s="98"/>
      <c r="G92" s="98"/>
      <c r="H92" s="98"/>
      <c r="I92" s="98"/>
      <c r="J92" s="229">
        <v>45</v>
      </c>
      <c r="K92" s="98" t="s">
        <v>767</v>
      </c>
      <c r="L92" s="98" t="str">
        <f>仕様書作成!DB115</f>
        <v>SY30M-38-1A-C3</v>
      </c>
      <c r="M92" s="98" t="str">
        <f>仕様書作成!DE115</f>
        <v/>
      </c>
      <c r="N92" s="98" t="str">
        <f t="shared" si="19"/>
        <v/>
      </c>
      <c r="O92" s="98"/>
      <c r="P92" s="98"/>
      <c r="Q92" s="98"/>
      <c r="R92" s="98"/>
      <c r="S92" s="98"/>
      <c r="T92" s="98" t="str">
        <f t="shared" si="25"/>
        <v/>
      </c>
      <c r="U92" s="98" t="str">
        <f t="shared" si="25"/>
        <v/>
      </c>
      <c r="V92" s="98" t="str">
        <f t="shared" si="25"/>
        <v/>
      </c>
      <c r="W92" s="98" t="str">
        <f t="shared" si="25"/>
        <v/>
      </c>
      <c r="X92" s="98" t="str">
        <f t="shared" si="25"/>
        <v/>
      </c>
      <c r="Y92" s="98" t="str">
        <f t="shared" si="25"/>
        <v/>
      </c>
      <c r="Z92" s="98" t="str">
        <f t="shared" si="25"/>
        <v/>
      </c>
      <c r="AA92" s="98" t="str">
        <f t="shared" si="25"/>
        <v/>
      </c>
      <c r="AB92" s="98" t="str">
        <f t="shared" si="25"/>
        <v/>
      </c>
      <c r="AC92" s="98" t="str">
        <f t="shared" si="25"/>
        <v/>
      </c>
      <c r="AD92" s="98" t="str">
        <f t="shared" si="25"/>
        <v/>
      </c>
      <c r="AE92" s="98" t="str">
        <f t="shared" si="25"/>
        <v/>
      </c>
      <c r="AF92" s="98" t="str">
        <f t="shared" si="25"/>
        <v/>
      </c>
      <c r="AG92" s="98" t="str">
        <f t="shared" si="25"/>
        <v/>
      </c>
      <c r="AH92" s="98" t="str">
        <f t="shared" si="25"/>
        <v/>
      </c>
      <c r="AI92" s="98" t="str">
        <f t="shared" si="25"/>
        <v/>
      </c>
      <c r="AJ92" s="98" t="str">
        <f t="shared" si="24"/>
        <v/>
      </c>
      <c r="AK92" s="98" t="str">
        <f t="shared" si="24"/>
        <v/>
      </c>
      <c r="AL92" s="98" t="str">
        <f t="shared" si="24"/>
        <v/>
      </c>
      <c r="AM92" s="98" t="str">
        <f t="shared" si="24"/>
        <v/>
      </c>
      <c r="AN92" s="98" t="str">
        <f t="shared" si="24"/>
        <v/>
      </c>
      <c r="AO92" s="98" t="str">
        <f t="shared" si="24"/>
        <v/>
      </c>
      <c r="AP92" s="98" t="str">
        <f t="shared" si="24"/>
        <v/>
      </c>
      <c r="AQ92" s="98" t="str">
        <f t="shared" si="24"/>
        <v/>
      </c>
      <c r="AR92" s="98" t="str">
        <f t="shared" si="24"/>
        <v/>
      </c>
      <c r="AS92" s="98"/>
      <c r="AT92" s="98"/>
      <c r="AU92" s="98"/>
      <c r="AV92" s="98"/>
      <c r="BA92" s="98"/>
      <c r="BB92" s="98"/>
    </row>
    <row r="93" spans="6:54" ht="12.75" customHeight="1" x14ac:dyDescent="0.15">
      <c r="F93" s="98"/>
      <c r="G93" s="98"/>
      <c r="H93" s="98"/>
      <c r="I93" s="98"/>
      <c r="J93" s="229">
        <v>46</v>
      </c>
      <c r="K93" s="98" t="s">
        <v>768</v>
      </c>
      <c r="L93" s="98" t="str">
        <f>仕様書作成!DB116</f>
        <v>SY30M-38-1A-C4</v>
      </c>
      <c r="M93" s="98" t="str">
        <f>仕様書作成!DE116</f>
        <v/>
      </c>
      <c r="N93" s="98" t="str">
        <f t="shared" si="19"/>
        <v/>
      </c>
      <c r="O93" s="98"/>
      <c r="P93" s="98"/>
      <c r="Q93" s="98"/>
      <c r="R93" s="98"/>
      <c r="S93" s="98"/>
      <c r="T93" s="98" t="str">
        <f t="shared" si="25"/>
        <v/>
      </c>
      <c r="U93" s="98" t="str">
        <f t="shared" si="25"/>
        <v/>
      </c>
      <c r="V93" s="98" t="str">
        <f t="shared" si="25"/>
        <v/>
      </c>
      <c r="W93" s="98" t="str">
        <f t="shared" si="25"/>
        <v/>
      </c>
      <c r="X93" s="98" t="str">
        <f t="shared" si="25"/>
        <v/>
      </c>
      <c r="Y93" s="98" t="str">
        <f t="shared" si="25"/>
        <v/>
      </c>
      <c r="Z93" s="98" t="str">
        <f t="shared" si="25"/>
        <v/>
      </c>
      <c r="AA93" s="98" t="str">
        <f t="shared" si="25"/>
        <v/>
      </c>
      <c r="AB93" s="98" t="str">
        <f t="shared" si="25"/>
        <v/>
      </c>
      <c r="AC93" s="98" t="str">
        <f t="shared" si="25"/>
        <v/>
      </c>
      <c r="AD93" s="98" t="str">
        <f t="shared" si="25"/>
        <v/>
      </c>
      <c r="AE93" s="98" t="str">
        <f t="shared" si="25"/>
        <v/>
      </c>
      <c r="AF93" s="98" t="str">
        <f t="shared" si="25"/>
        <v/>
      </c>
      <c r="AG93" s="98" t="str">
        <f t="shared" si="25"/>
        <v/>
      </c>
      <c r="AH93" s="98" t="str">
        <f t="shared" si="25"/>
        <v/>
      </c>
      <c r="AI93" s="98" t="str">
        <f t="shared" si="25"/>
        <v/>
      </c>
      <c r="AJ93" s="98" t="str">
        <f t="shared" si="24"/>
        <v/>
      </c>
      <c r="AK93" s="98" t="str">
        <f t="shared" si="24"/>
        <v/>
      </c>
      <c r="AL93" s="98" t="str">
        <f t="shared" si="24"/>
        <v/>
      </c>
      <c r="AM93" s="98" t="str">
        <f t="shared" si="24"/>
        <v/>
      </c>
      <c r="AN93" s="98" t="str">
        <f t="shared" si="24"/>
        <v/>
      </c>
      <c r="AO93" s="98" t="str">
        <f t="shared" si="24"/>
        <v/>
      </c>
      <c r="AP93" s="98" t="str">
        <f t="shared" si="24"/>
        <v/>
      </c>
      <c r="AQ93" s="98" t="str">
        <f t="shared" si="24"/>
        <v/>
      </c>
      <c r="AR93" s="98" t="str">
        <f t="shared" si="24"/>
        <v/>
      </c>
      <c r="AS93" s="98"/>
      <c r="AT93" s="98"/>
      <c r="AU93" s="98"/>
      <c r="AV93" s="98"/>
      <c r="BA93" s="98"/>
      <c r="BB93" s="98"/>
    </row>
    <row r="94" spans="6:54" ht="12.75" customHeight="1" x14ac:dyDescent="0.15">
      <c r="F94" s="98"/>
      <c r="G94" s="98"/>
      <c r="H94" s="98"/>
      <c r="I94" s="98"/>
      <c r="J94" s="229">
        <v>47</v>
      </c>
      <c r="K94" s="98" t="s">
        <v>769</v>
      </c>
      <c r="L94" s="98" t="str">
        <f>仕様書作成!DB117</f>
        <v>SY30M-38-1A-C6</v>
      </c>
      <c r="M94" s="98" t="str">
        <f>仕様書作成!DE117</f>
        <v/>
      </c>
      <c r="N94" s="98" t="str">
        <f t="shared" si="19"/>
        <v/>
      </c>
      <c r="O94" s="98"/>
      <c r="P94" s="98"/>
      <c r="Q94" s="98"/>
      <c r="R94" s="98"/>
      <c r="S94" s="98"/>
      <c r="T94" s="98" t="str">
        <f t="shared" si="25"/>
        <v/>
      </c>
      <c r="U94" s="98" t="str">
        <f t="shared" si="25"/>
        <v/>
      </c>
      <c r="V94" s="98" t="str">
        <f t="shared" si="25"/>
        <v/>
      </c>
      <c r="W94" s="98" t="str">
        <f t="shared" si="25"/>
        <v/>
      </c>
      <c r="X94" s="98" t="str">
        <f t="shared" si="25"/>
        <v/>
      </c>
      <c r="Y94" s="98" t="str">
        <f t="shared" si="25"/>
        <v/>
      </c>
      <c r="Z94" s="98" t="str">
        <f t="shared" si="25"/>
        <v/>
      </c>
      <c r="AA94" s="98" t="str">
        <f t="shared" si="25"/>
        <v/>
      </c>
      <c r="AB94" s="98" t="str">
        <f t="shared" si="25"/>
        <v/>
      </c>
      <c r="AC94" s="98" t="str">
        <f t="shared" si="25"/>
        <v/>
      </c>
      <c r="AD94" s="98" t="str">
        <f t="shared" si="25"/>
        <v/>
      </c>
      <c r="AE94" s="98" t="str">
        <f t="shared" si="25"/>
        <v/>
      </c>
      <c r="AF94" s="98" t="str">
        <f t="shared" si="25"/>
        <v/>
      </c>
      <c r="AG94" s="98" t="str">
        <f t="shared" si="25"/>
        <v/>
      </c>
      <c r="AH94" s="98" t="str">
        <f t="shared" si="25"/>
        <v/>
      </c>
      <c r="AI94" s="98" t="str">
        <f t="shared" si="25"/>
        <v/>
      </c>
      <c r="AJ94" s="98" t="str">
        <f t="shared" si="24"/>
        <v/>
      </c>
      <c r="AK94" s="98" t="str">
        <f t="shared" si="24"/>
        <v/>
      </c>
      <c r="AL94" s="98" t="str">
        <f t="shared" si="24"/>
        <v/>
      </c>
      <c r="AM94" s="98" t="str">
        <f t="shared" si="24"/>
        <v/>
      </c>
      <c r="AN94" s="98" t="str">
        <f t="shared" si="24"/>
        <v/>
      </c>
      <c r="AO94" s="98" t="str">
        <f t="shared" si="24"/>
        <v/>
      </c>
      <c r="AP94" s="98" t="str">
        <f t="shared" si="24"/>
        <v/>
      </c>
      <c r="AQ94" s="98" t="str">
        <f t="shared" si="24"/>
        <v/>
      </c>
      <c r="AR94" s="98" t="str">
        <f t="shared" si="24"/>
        <v/>
      </c>
      <c r="AS94" s="98"/>
      <c r="AT94" s="98"/>
      <c r="AU94" s="98"/>
      <c r="AV94" s="98"/>
      <c r="BA94" s="98"/>
      <c r="BB94" s="98"/>
    </row>
    <row r="95" spans="6:54" ht="12.75" customHeight="1" x14ac:dyDescent="0.15">
      <c r="F95" s="98"/>
      <c r="G95" s="98"/>
      <c r="H95" s="98"/>
      <c r="I95" s="98"/>
      <c r="J95" s="229">
        <v>48</v>
      </c>
      <c r="K95" s="98" t="s">
        <v>770</v>
      </c>
      <c r="L95" s="98" t="str">
        <f>仕様書作成!DB118</f>
        <v>SY30M-38-1A-N1</v>
      </c>
      <c r="M95" s="98" t="str">
        <f>仕様書作成!DE118</f>
        <v/>
      </c>
      <c r="N95" s="98" t="str">
        <f t="shared" si="19"/>
        <v/>
      </c>
      <c r="O95" s="98"/>
      <c r="P95" s="98"/>
      <c r="Q95" s="98"/>
      <c r="R95" s="98"/>
      <c r="S95" s="98"/>
      <c r="T95" s="98" t="str">
        <f t="shared" si="25"/>
        <v/>
      </c>
      <c r="U95" s="98" t="str">
        <f t="shared" si="25"/>
        <v/>
      </c>
      <c r="V95" s="98" t="str">
        <f t="shared" si="25"/>
        <v/>
      </c>
      <c r="W95" s="98" t="str">
        <f t="shared" si="25"/>
        <v/>
      </c>
      <c r="X95" s="98" t="str">
        <f t="shared" si="25"/>
        <v/>
      </c>
      <c r="Y95" s="98" t="str">
        <f t="shared" si="25"/>
        <v/>
      </c>
      <c r="Z95" s="98" t="str">
        <f t="shared" si="25"/>
        <v/>
      </c>
      <c r="AA95" s="98" t="str">
        <f t="shared" si="25"/>
        <v/>
      </c>
      <c r="AB95" s="98" t="str">
        <f t="shared" si="25"/>
        <v/>
      </c>
      <c r="AC95" s="98" t="str">
        <f t="shared" si="25"/>
        <v/>
      </c>
      <c r="AD95" s="98" t="str">
        <f t="shared" si="25"/>
        <v/>
      </c>
      <c r="AE95" s="98" t="str">
        <f t="shared" si="25"/>
        <v/>
      </c>
      <c r="AF95" s="98" t="str">
        <f t="shared" si="25"/>
        <v/>
      </c>
      <c r="AG95" s="98" t="str">
        <f t="shared" si="25"/>
        <v/>
      </c>
      <c r="AH95" s="98" t="str">
        <f t="shared" si="25"/>
        <v/>
      </c>
      <c r="AI95" s="98" t="str">
        <f t="shared" si="25"/>
        <v/>
      </c>
      <c r="AJ95" s="98" t="str">
        <f t="shared" si="24"/>
        <v/>
      </c>
      <c r="AK95" s="98" t="str">
        <f t="shared" si="24"/>
        <v/>
      </c>
      <c r="AL95" s="98" t="str">
        <f t="shared" si="24"/>
        <v/>
      </c>
      <c r="AM95" s="98" t="str">
        <f t="shared" si="24"/>
        <v/>
      </c>
      <c r="AN95" s="98" t="str">
        <f t="shared" si="24"/>
        <v/>
      </c>
      <c r="AO95" s="98" t="str">
        <f t="shared" si="24"/>
        <v/>
      </c>
      <c r="AP95" s="98" t="str">
        <f t="shared" si="24"/>
        <v/>
      </c>
      <c r="AQ95" s="98" t="str">
        <f t="shared" si="24"/>
        <v/>
      </c>
      <c r="AR95" s="98" t="str">
        <f t="shared" si="24"/>
        <v/>
      </c>
      <c r="AS95" s="98"/>
      <c r="AT95" s="98"/>
      <c r="AU95" s="98"/>
      <c r="AV95" s="98"/>
      <c r="BA95" s="98"/>
      <c r="BB95" s="98"/>
    </row>
    <row r="96" spans="6:54" ht="12.75" customHeight="1" x14ac:dyDescent="0.15">
      <c r="F96" s="98"/>
      <c r="G96" s="98"/>
      <c r="H96" s="98"/>
      <c r="I96" s="98"/>
      <c r="J96" s="229">
        <v>49</v>
      </c>
      <c r="K96" s="98" t="s">
        <v>771</v>
      </c>
      <c r="L96" s="98" t="str">
        <f>仕様書作成!DB119</f>
        <v>SY30M-38-1A-N3</v>
      </c>
      <c r="M96" s="98" t="str">
        <f>仕様書作成!DE119</f>
        <v/>
      </c>
      <c r="N96" s="98" t="str">
        <f t="shared" si="19"/>
        <v/>
      </c>
      <c r="O96" s="98"/>
      <c r="P96" s="98"/>
      <c r="Q96" s="98"/>
      <c r="R96" s="98"/>
      <c r="S96" s="98"/>
      <c r="T96" s="98" t="str">
        <f t="shared" si="25"/>
        <v/>
      </c>
      <c r="U96" s="98" t="str">
        <f t="shared" si="25"/>
        <v/>
      </c>
      <c r="V96" s="98" t="str">
        <f t="shared" si="25"/>
        <v/>
      </c>
      <c r="W96" s="98" t="str">
        <f t="shared" si="25"/>
        <v/>
      </c>
      <c r="X96" s="98" t="str">
        <f t="shared" si="25"/>
        <v/>
      </c>
      <c r="Y96" s="98" t="str">
        <f t="shared" si="25"/>
        <v/>
      </c>
      <c r="Z96" s="98" t="str">
        <f t="shared" si="25"/>
        <v/>
      </c>
      <c r="AA96" s="98" t="str">
        <f t="shared" si="25"/>
        <v/>
      </c>
      <c r="AB96" s="98" t="str">
        <f t="shared" si="25"/>
        <v/>
      </c>
      <c r="AC96" s="98" t="str">
        <f t="shared" si="25"/>
        <v/>
      </c>
      <c r="AD96" s="98" t="str">
        <f t="shared" si="25"/>
        <v/>
      </c>
      <c r="AE96" s="98" t="str">
        <f t="shared" si="25"/>
        <v/>
      </c>
      <c r="AF96" s="98" t="str">
        <f t="shared" si="25"/>
        <v/>
      </c>
      <c r="AG96" s="98" t="str">
        <f t="shared" si="25"/>
        <v/>
      </c>
      <c r="AH96" s="98" t="str">
        <f t="shared" si="25"/>
        <v/>
      </c>
      <c r="AI96" s="98" t="str">
        <f t="shared" si="25"/>
        <v/>
      </c>
      <c r="AJ96" s="98" t="str">
        <f t="shared" si="24"/>
        <v/>
      </c>
      <c r="AK96" s="98" t="str">
        <f t="shared" si="24"/>
        <v/>
      </c>
      <c r="AL96" s="98" t="str">
        <f t="shared" si="24"/>
        <v/>
      </c>
      <c r="AM96" s="98" t="str">
        <f t="shared" si="24"/>
        <v/>
      </c>
      <c r="AN96" s="98" t="str">
        <f t="shared" si="24"/>
        <v/>
      </c>
      <c r="AO96" s="98" t="str">
        <f t="shared" si="24"/>
        <v/>
      </c>
      <c r="AP96" s="98" t="str">
        <f t="shared" si="24"/>
        <v/>
      </c>
      <c r="AQ96" s="98" t="str">
        <f t="shared" si="24"/>
        <v/>
      </c>
      <c r="AR96" s="98" t="str">
        <f t="shared" si="24"/>
        <v/>
      </c>
      <c r="AS96" s="98"/>
      <c r="AT96" s="98"/>
      <c r="AU96" s="98"/>
      <c r="AV96" s="98"/>
      <c r="BA96" s="98"/>
      <c r="BB96" s="98"/>
    </row>
    <row r="97" spans="6:54" ht="12.75" customHeight="1" x14ac:dyDescent="0.15">
      <c r="F97" s="98"/>
      <c r="G97" s="98"/>
      <c r="H97" s="98"/>
      <c r="I97" s="98"/>
      <c r="J97" s="229">
        <v>50</v>
      </c>
      <c r="K97" s="98" t="s">
        <v>772</v>
      </c>
      <c r="L97" s="98" t="str">
        <f>仕様書作成!DB120</f>
        <v>SY30M-38-1A-N7</v>
      </c>
      <c r="M97" s="98" t="str">
        <f>仕様書作成!DE120</f>
        <v/>
      </c>
      <c r="N97" s="98" t="str">
        <f t="shared" si="19"/>
        <v/>
      </c>
      <c r="O97" s="98"/>
      <c r="P97" s="98"/>
      <c r="Q97" s="98"/>
      <c r="R97" s="98"/>
      <c r="S97" s="98"/>
      <c r="T97" s="98" t="str">
        <f t="shared" si="25"/>
        <v/>
      </c>
      <c r="U97" s="98" t="str">
        <f t="shared" si="25"/>
        <v/>
      </c>
      <c r="V97" s="98" t="str">
        <f t="shared" si="25"/>
        <v/>
      </c>
      <c r="W97" s="98" t="str">
        <f t="shared" si="25"/>
        <v/>
      </c>
      <c r="X97" s="98" t="str">
        <f t="shared" si="25"/>
        <v/>
      </c>
      <c r="Y97" s="98" t="str">
        <f t="shared" si="25"/>
        <v/>
      </c>
      <c r="Z97" s="98" t="str">
        <f t="shared" si="25"/>
        <v/>
      </c>
      <c r="AA97" s="98" t="str">
        <f t="shared" si="25"/>
        <v/>
      </c>
      <c r="AB97" s="98" t="str">
        <f t="shared" si="25"/>
        <v/>
      </c>
      <c r="AC97" s="98" t="str">
        <f t="shared" si="25"/>
        <v/>
      </c>
      <c r="AD97" s="98" t="str">
        <f t="shared" si="25"/>
        <v/>
      </c>
      <c r="AE97" s="98" t="str">
        <f t="shared" si="25"/>
        <v/>
      </c>
      <c r="AF97" s="98" t="str">
        <f t="shared" si="25"/>
        <v/>
      </c>
      <c r="AG97" s="98" t="str">
        <f t="shared" si="25"/>
        <v/>
      </c>
      <c r="AH97" s="98" t="str">
        <f t="shared" si="25"/>
        <v/>
      </c>
      <c r="AI97" s="98" t="str">
        <f t="shared" si="25"/>
        <v/>
      </c>
      <c r="AJ97" s="98" t="str">
        <f t="shared" si="24"/>
        <v/>
      </c>
      <c r="AK97" s="98" t="str">
        <f t="shared" si="24"/>
        <v/>
      </c>
      <c r="AL97" s="98" t="str">
        <f t="shared" si="24"/>
        <v/>
      </c>
      <c r="AM97" s="98" t="str">
        <f t="shared" si="24"/>
        <v/>
      </c>
      <c r="AN97" s="98" t="str">
        <f t="shared" si="24"/>
        <v/>
      </c>
      <c r="AO97" s="98" t="str">
        <f t="shared" si="24"/>
        <v/>
      </c>
      <c r="AP97" s="98" t="str">
        <f t="shared" si="24"/>
        <v/>
      </c>
      <c r="AQ97" s="98" t="str">
        <f t="shared" si="24"/>
        <v/>
      </c>
      <c r="AR97" s="98" t="str">
        <f t="shared" si="24"/>
        <v/>
      </c>
      <c r="AS97" s="98"/>
      <c r="AT97" s="98"/>
      <c r="AU97" s="98"/>
      <c r="AV97" s="98"/>
      <c r="BA97" s="98"/>
      <c r="BB97" s="98"/>
    </row>
    <row r="98" spans="6:54" ht="12.75" customHeight="1" x14ac:dyDescent="0.15">
      <c r="F98" s="98"/>
      <c r="G98" s="98"/>
      <c r="H98" s="98"/>
      <c r="I98" s="98"/>
      <c r="J98" s="229">
        <v>51</v>
      </c>
      <c r="K98" s="98" t="s">
        <v>773</v>
      </c>
      <c r="L98" s="98" t="str">
        <f>仕様書作成!DB121</f>
        <v>SY30M-38-2A-L4</v>
      </c>
      <c r="M98" s="98" t="str">
        <f>仕様書作成!DE121</f>
        <v/>
      </c>
      <c r="N98" s="98" t="str">
        <f t="shared" si="19"/>
        <v/>
      </c>
      <c r="O98" s="98"/>
      <c r="P98" s="98"/>
      <c r="Q98" s="98"/>
      <c r="R98" s="98"/>
      <c r="S98" s="98"/>
      <c r="T98" s="98" t="str">
        <f t="shared" si="25"/>
        <v/>
      </c>
      <c r="U98" s="98" t="str">
        <f t="shared" si="25"/>
        <v/>
      </c>
      <c r="V98" s="98" t="str">
        <f t="shared" si="25"/>
        <v/>
      </c>
      <c r="W98" s="98" t="str">
        <f t="shared" si="25"/>
        <v/>
      </c>
      <c r="X98" s="98" t="str">
        <f t="shared" si="25"/>
        <v/>
      </c>
      <c r="Y98" s="98" t="str">
        <f t="shared" si="25"/>
        <v/>
      </c>
      <c r="Z98" s="98" t="str">
        <f t="shared" si="25"/>
        <v/>
      </c>
      <c r="AA98" s="98" t="str">
        <f t="shared" si="25"/>
        <v/>
      </c>
      <c r="AB98" s="98" t="str">
        <f t="shared" si="25"/>
        <v/>
      </c>
      <c r="AC98" s="98" t="str">
        <f t="shared" si="25"/>
        <v/>
      </c>
      <c r="AD98" s="98" t="str">
        <f t="shared" si="25"/>
        <v/>
      </c>
      <c r="AE98" s="98" t="str">
        <f t="shared" si="25"/>
        <v/>
      </c>
      <c r="AF98" s="98" t="str">
        <f t="shared" si="25"/>
        <v/>
      </c>
      <c r="AG98" s="98" t="str">
        <f t="shared" si="25"/>
        <v/>
      </c>
      <c r="AH98" s="98" t="str">
        <f t="shared" si="25"/>
        <v/>
      </c>
      <c r="AI98" s="98" t="str">
        <f t="shared" si="25"/>
        <v/>
      </c>
      <c r="AJ98" s="98" t="str">
        <f t="shared" si="24"/>
        <v/>
      </c>
      <c r="AK98" s="98" t="str">
        <f t="shared" si="24"/>
        <v/>
      </c>
      <c r="AL98" s="98" t="str">
        <f t="shared" si="24"/>
        <v/>
      </c>
      <c r="AM98" s="98" t="str">
        <f t="shared" si="24"/>
        <v/>
      </c>
      <c r="AN98" s="98" t="str">
        <f t="shared" si="24"/>
        <v/>
      </c>
      <c r="AO98" s="98" t="str">
        <f t="shared" si="24"/>
        <v/>
      </c>
      <c r="AP98" s="98" t="str">
        <f t="shared" si="24"/>
        <v/>
      </c>
      <c r="AQ98" s="98" t="str">
        <f t="shared" si="24"/>
        <v/>
      </c>
      <c r="AR98" s="98" t="str">
        <f t="shared" si="24"/>
        <v/>
      </c>
      <c r="AS98" s="98"/>
      <c r="AT98" s="98"/>
      <c r="AU98" s="98"/>
      <c r="AV98" s="98"/>
      <c r="BA98" s="98"/>
      <c r="BB98" s="98"/>
    </row>
    <row r="99" spans="6:54" ht="12.75" customHeight="1" x14ac:dyDescent="0.15">
      <c r="F99" s="98"/>
      <c r="G99" s="98"/>
      <c r="H99" s="98"/>
      <c r="I99" s="98"/>
      <c r="J99" s="229">
        <v>52</v>
      </c>
      <c r="K99" s="98" t="s">
        <v>774</v>
      </c>
      <c r="L99" s="98" t="str">
        <f>仕様書作成!DB122</f>
        <v>SY30M-38-2A-L6</v>
      </c>
      <c r="M99" s="98" t="str">
        <f>仕様書作成!DE122</f>
        <v/>
      </c>
      <c r="N99" s="98" t="str">
        <f t="shared" si="19"/>
        <v/>
      </c>
      <c r="O99" s="98"/>
      <c r="P99" s="98"/>
      <c r="Q99" s="98"/>
      <c r="R99" s="98"/>
      <c r="S99" s="98"/>
      <c r="T99" s="98" t="str">
        <f t="shared" si="25"/>
        <v/>
      </c>
      <c r="U99" s="98" t="str">
        <f t="shared" si="25"/>
        <v/>
      </c>
      <c r="V99" s="98" t="str">
        <f t="shared" si="25"/>
        <v/>
      </c>
      <c r="W99" s="98" t="str">
        <f t="shared" si="25"/>
        <v/>
      </c>
      <c r="X99" s="98" t="str">
        <f t="shared" si="25"/>
        <v/>
      </c>
      <c r="Y99" s="98" t="str">
        <f t="shared" si="25"/>
        <v/>
      </c>
      <c r="Z99" s="98" t="str">
        <f t="shared" si="25"/>
        <v/>
      </c>
      <c r="AA99" s="98" t="str">
        <f t="shared" si="25"/>
        <v/>
      </c>
      <c r="AB99" s="98" t="str">
        <f t="shared" si="25"/>
        <v/>
      </c>
      <c r="AC99" s="98" t="str">
        <f t="shared" si="25"/>
        <v/>
      </c>
      <c r="AD99" s="98" t="str">
        <f t="shared" si="25"/>
        <v/>
      </c>
      <c r="AE99" s="98" t="str">
        <f t="shared" si="25"/>
        <v/>
      </c>
      <c r="AF99" s="98" t="str">
        <f t="shared" si="25"/>
        <v/>
      </c>
      <c r="AG99" s="98" t="str">
        <f t="shared" si="25"/>
        <v/>
      </c>
      <c r="AH99" s="98" t="str">
        <f t="shared" si="25"/>
        <v/>
      </c>
      <c r="AI99" s="98" t="str">
        <f t="shared" si="25"/>
        <v/>
      </c>
      <c r="AJ99" s="98" t="str">
        <f t="shared" si="24"/>
        <v/>
      </c>
      <c r="AK99" s="98" t="str">
        <f t="shared" si="24"/>
        <v/>
      </c>
      <c r="AL99" s="98" t="str">
        <f t="shared" si="24"/>
        <v/>
      </c>
      <c r="AM99" s="98" t="str">
        <f t="shared" si="24"/>
        <v/>
      </c>
      <c r="AN99" s="98" t="str">
        <f t="shared" si="24"/>
        <v/>
      </c>
      <c r="AO99" s="98" t="str">
        <f t="shared" si="24"/>
        <v/>
      </c>
      <c r="AP99" s="98" t="str">
        <f t="shared" si="24"/>
        <v/>
      </c>
      <c r="AQ99" s="98" t="str">
        <f t="shared" si="24"/>
        <v/>
      </c>
      <c r="AR99" s="98" t="str">
        <f t="shared" si="24"/>
        <v/>
      </c>
      <c r="AS99" s="98"/>
      <c r="AT99" s="98"/>
      <c r="AU99" s="98"/>
      <c r="AV99" s="98"/>
      <c r="BA99" s="98"/>
      <c r="BB99" s="98"/>
    </row>
    <row r="100" spans="6:54" ht="12.75" customHeight="1" x14ac:dyDescent="0.15">
      <c r="F100" s="98"/>
      <c r="G100" s="98"/>
      <c r="H100" s="98"/>
      <c r="I100" s="98"/>
      <c r="J100" s="229">
        <v>53</v>
      </c>
      <c r="K100" s="98" t="s">
        <v>728</v>
      </c>
      <c r="L100" s="98" t="str">
        <f>仕様書作成!DB123</f>
        <v>SY30M-38-2A-LN3</v>
      </c>
      <c r="M100" s="98" t="str">
        <f>仕様書作成!DE123</f>
        <v/>
      </c>
      <c r="N100" s="98" t="str">
        <f t="shared" si="19"/>
        <v/>
      </c>
      <c r="O100" s="98"/>
      <c r="P100" s="98"/>
      <c r="Q100" s="98"/>
      <c r="R100" s="98"/>
      <c r="S100" s="98"/>
      <c r="T100" s="98" t="str">
        <f t="shared" si="25"/>
        <v/>
      </c>
      <c r="U100" s="98" t="str">
        <f t="shared" si="25"/>
        <v/>
      </c>
      <c r="V100" s="98" t="str">
        <f t="shared" si="25"/>
        <v/>
      </c>
      <c r="W100" s="98" t="str">
        <f t="shared" si="25"/>
        <v/>
      </c>
      <c r="X100" s="98" t="str">
        <f t="shared" si="25"/>
        <v/>
      </c>
      <c r="Y100" s="98" t="str">
        <f t="shared" si="25"/>
        <v/>
      </c>
      <c r="Z100" s="98" t="str">
        <f t="shared" si="25"/>
        <v/>
      </c>
      <c r="AA100" s="98" t="str">
        <f t="shared" si="25"/>
        <v/>
      </c>
      <c r="AB100" s="98" t="str">
        <f t="shared" si="25"/>
        <v/>
      </c>
      <c r="AC100" s="98" t="str">
        <f t="shared" si="25"/>
        <v/>
      </c>
      <c r="AD100" s="98" t="str">
        <f t="shared" si="25"/>
        <v/>
      </c>
      <c r="AE100" s="98" t="str">
        <f t="shared" si="25"/>
        <v/>
      </c>
      <c r="AF100" s="98" t="str">
        <f t="shared" si="25"/>
        <v/>
      </c>
      <c r="AG100" s="98" t="str">
        <f t="shared" si="25"/>
        <v/>
      </c>
      <c r="AH100" s="98" t="str">
        <f t="shared" si="25"/>
        <v/>
      </c>
      <c r="AI100" s="98" t="str">
        <f t="shared" si="25"/>
        <v/>
      </c>
      <c r="AJ100" s="98" t="str">
        <f t="shared" si="24"/>
        <v/>
      </c>
      <c r="AK100" s="98" t="str">
        <f t="shared" si="24"/>
        <v/>
      </c>
      <c r="AL100" s="98" t="str">
        <f t="shared" si="24"/>
        <v/>
      </c>
      <c r="AM100" s="98" t="str">
        <f t="shared" si="24"/>
        <v/>
      </c>
      <c r="AN100" s="98" t="str">
        <f t="shared" si="24"/>
        <v/>
      </c>
      <c r="AO100" s="98" t="str">
        <f t="shared" si="24"/>
        <v/>
      </c>
      <c r="AP100" s="98" t="str">
        <f t="shared" si="24"/>
        <v/>
      </c>
      <c r="AQ100" s="98" t="str">
        <f t="shared" si="24"/>
        <v/>
      </c>
      <c r="AR100" s="98" t="str">
        <f t="shared" si="24"/>
        <v/>
      </c>
      <c r="AS100" s="98"/>
      <c r="AT100" s="98"/>
      <c r="AU100" s="98"/>
      <c r="AV100" s="98"/>
      <c r="BA100" s="98"/>
      <c r="BB100" s="98"/>
    </row>
    <row r="101" spans="6:54" ht="12.75" customHeight="1" x14ac:dyDescent="0.15">
      <c r="F101" s="98"/>
      <c r="G101" s="98"/>
      <c r="H101" s="98"/>
      <c r="I101" s="98"/>
      <c r="J101" s="229">
        <v>54</v>
      </c>
      <c r="K101" s="98" t="s">
        <v>729</v>
      </c>
      <c r="L101" s="98" t="str">
        <f>仕様書作成!DB124</f>
        <v>SY30M-38-2A-LN7</v>
      </c>
      <c r="M101" s="98" t="str">
        <f>仕様書作成!DE124</f>
        <v/>
      </c>
      <c r="N101" s="98" t="str">
        <f t="shared" si="19"/>
        <v/>
      </c>
      <c r="O101" s="98"/>
      <c r="P101" s="98"/>
      <c r="Q101" s="98"/>
      <c r="R101" s="98"/>
      <c r="S101" s="98"/>
      <c r="T101" s="98" t="str">
        <f t="shared" si="25"/>
        <v/>
      </c>
      <c r="U101" s="98" t="str">
        <f t="shared" si="25"/>
        <v/>
      </c>
      <c r="V101" s="98" t="str">
        <f t="shared" si="25"/>
        <v/>
      </c>
      <c r="W101" s="98" t="str">
        <f t="shared" si="25"/>
        <v/>
      </c>
      <c r="X101" s="98" t="str">
        <f t="shared" si="25"/>
        <v/>
      </c>
      <c r="Y101" s="98" t="str">
        <f t="shared" si="25"/>
        <v/>
      </c>
      <c r="Z101" s="98" t="str">
        <f t="shared" si="25"/>
        <v/>
      </c>
      <c r="AA101" s="98" t="str">
        <f t="shared" si="25"/>
        <v/>
      </c>
      <c r="AB101" s="98" t="str">
        <f t="shared" si="25"/>
        <v/>
      </c>
      <c r="AC101" s="98" t="str">
        <f t="shared" si="25"/>
        <v/>
      </c>
      <c r="AD101" s="98" t="str">
        <f t="shared" si="25"/>
        <v/>
      </c>
      <c r="AE101" s="98" t="str">
        <f t="shared" si="25"/>
        <v/>
      </c>
      <c r="AF101" s="98" t="str">
        <f t="shared" si="25"/>
        <v/>
      </c>
      <c r="AG101" s="98" t="str">
        <f t="shared" si="25"/>
        <v/>
      </c>
      <c r="AH101" s="98" t="str">
        <f t="shared" si="25"/>
        <v/>
      </c>
      <c r="AI101" s="98" t="str">
        <f t="shared" si="25"/>
        <v/>
      </c>
      <c r="AJ101" s="98" t="str">
        <f t="shared" si="24"/>
        <v/>
      </c>
      <c r="AK101" s="98" t="str">
        <f t="shared" si="24"/>
        <v/>
      </c>
      <c r="AL101" s="98" t="str">
        <f t="shared" si="24"/>
        <v/>
      </c>
      <c r="AM101" s="98" t="str">
        <f t="shared" si="24"/>
        <v/>
      </c>
      <c r="AN101" s="98" t="str">
        <f t="shared" si="24"/>
        <v/>
      </c>
      <c r="AO101" s="98" t="str">
        <f t="shared" si="24"/>
        <v/>
      </c>
      <c r="AP101" s="98" t="str">
        <f t="shared" si="24"/>
        <v/>
      </c>
      <c r="AQ101" s="98" t="str">
        <f t="shared" si="24"/>
        <v/>
      </c>
      <c r="AR101" s="98" t="str">
        <f t="shared" si="24"/>
        <v/>
      </c>
      <c r="AS101" s="98"/>
      <c r="AT101" s="98"/>
      <c r="AU101" s="98"/>
      <c r="AV101" s="98"/>
      <c r="BA101" s="98"/>
      <c r="BB101" s="98"/>
    </row>
    <row r="102" spans="6:54" ht="12.75" customHeight="1" x14ac:dyDescent="0.15">
      <c r="F102" s="98"/>
      <c r="G102" s="98"/>
      <c r="H102" s="98"/>
      <c r="I102" s="98"/>
      <c r="J102" s="229">
        <v>55</v>
      </c>
      <c r="K102" s="98" t="s">
        <v>731</v>
      </c>
      <c r="L102" s="98" t="str">
        <f>仕様書作成!DB125</f>
        <v>SY30M-38-3A-L4</v>
      </c>
      <c r="M102" s="98" t="str">
        <f>仕様書作成!DE125</f>
        <v/>
      </c>
      <c r="N102" s="98" t="str">
        <f t="shared" si="19"/>
        <v/>
      </c>
      <c r="O102" s="98"/>
      <c r="P102" s="98"/>
      <c r="Q102" s="98"/>
      <c r="R102" s="98"/>
      <c r="S102" s="98"/>
      <c r="T102" s="98" t="str">
        <f t="shared" si="25"/>
        <v/>
      </c>
      <c r="U102" s="98" t="str">
        <f t="shared" si="25"/>
        <v/>
      </c>
      <c r="V102" s="98" t="str">
        <f t="shared" si="25"/>
        <v/>
      </c>
      <c r="W102" s="98" t="str">
        <f t="shared" si="25"/>
        <v/>
      </c>
      <c r="X102" s="98" t="str">
        <f t="shared" si="25"/>
        <v/>
      </c>
      <c r="Y102" s="98" t="str">
        <f t="shared" si="25"/>
        <v/>
      </c>
      <c r="Z102" s="98" t="str">
        <f t="shared" si="25"/>
        <v/>
      </c>
      <c r="AA102" s="98" t="str">
        <f t="shared" si="25"/>
        <v/>
      </c>
      <c r="AB102" s="98" t="str">
        <f t="shared" si="25"/>
        <v/>
      </c>
      <c r="AC102" s="98" t="str">
        <f t="shared" si="25"/>
        <v/>
      </c>
      <c r="AD102" s="98" t="str">
        <f t="shared" si="25"/>
        <v/>
      </c>
      <c r="AE102" s="98" t="str">
        <f t="shared" si="25"/>
        <v/>
      </c>
      <c r="AF102" s="98" t="str">
        <f t="shared" si="25"/>
        <v/>
      </c>
      <c r="AG102" s="98" t="str">
        <f t="shared" si="25"/>
        <v/>
      </c>
      <c r="AH102" s="98" t="str">
        <f t="shared" si="25"/>
        <v/>
      </c>
      <c r="AI102" s="98" t="str">
        <f t="shared" si="25"/>
        <v/>
      </c>
      <c r="AJ102" s="98" t="str">
        <f t="shared" si="24"/>
        <v/>
      </c>
      <c r="AK102" s="98" t="str">
        <f t="shared" si="24"/>
        <v/>
      </c>
      <c r="AL102" s="98" t="str">
        <f t="shared" si="24"/>
        <v/>
      </c>
      <c r="AM102" s="98" t="str">
        <f t="shared" si="24"/>
        <v/>
      </c>
      <c r="AN102" s="98" t="str">
        <f t="shared" si="24"/>
        <v/>
      </c>
      <c r="AO102" s="98" t="str">
        <f t="shared" si="24"/>
        <v/>
      </c>
      <c r="AP102" s="98" t="str">
        <f t="shared" si="24"/>
        <v/>
      </c>
      <c r="AQ102" s="98" t="str">
        <f t="shared" si="24"/>
        <v/>
      </c>
      <c r="AR102" s="98" t="str">
        <f t="shared" si="24"/>
        <v/>
      </c>
      <c r="AS102" s="98"/>
      <c r="AT102" s="98"/>
      <c r="AU102" s="98"/>
      <c r="AV102" s="98"/>
      <c r="BA102" s="98"/>
      <c r="BB102" s="98"/>
    </row>
    <row r="103" spans="6:54" ht="12.75" customHeight="1" x14ac:dyDescent="0.15">
      <c r="F103" s="98"/>
      <c r="G103" s="98"/>
      <c r="H103" s="98"/>
      <c r="I103" s="98"/>
      <c r="J103" s="229">
        <v>56</v>
      </c>
      <c r="K103" s="98" t="s">
        <v>732</v>
      </c>
      <c r="L103" s="98" t="str">
        <f>仕様書作成!DB126</f>
        <v>SY30M-38-3A-L6</v>
      </c>
      <c r="M103" s="98" t="str">
        <f>仕様書作成!DE126</f>
        <v/>
      </c>
      <c r="N103" s="98" t="str">
        <f t="shared" si="19"/>
        <v/>
      </c>
      <c r="O103" s="98"/>
      <c r="P103" s="98"/>
      <c r="Q103" s="98"/>
      <c r="R103" s="98"/>
      <c r="S103" s="98"/>
      <c r="T103" s="98" t="str">
        <f t="shared" si="25"/>
        <v/>
      </c>
      <c r="U103" s="98" t="str">
        <f t="shared" si="25"/>
        <v/>
      </c>
      <c r="V103" s="98" t="str">
        <f t="shared" si="25"/>
        <v/>
      </c>
      <c r="W103" s="98" t="str">
        <f t="shared" si="25"/>
        <v/>
      </c>
      <c r="X103" s="98" t="str">
        <f t="shared" si="25"/>
        <v/>
      </c>
      <c r="Y103" s="98" t="str">
        <f t="shared" si="25"/>
        <v/>
      </c>
      <c r="Z103" s="98" t="str">
        <f t="shared" si="25"/>
        <v/>
      </c>
      <c r="AA103" s="98" t="str">
        <f t="shared" si="25"/>
        <v/>
      </c>
      <c r="AB103" s="98" t="str">
        <f t="shared" si="25"/>
        <v/>
      </c>
      <c r="AC103" s="98" t="str">
        <f t="shared" si="25"/>
        <v/>
      </c>
      <c r="AD103" s="98" t="str">
        <f t="shared" si="25"/>
        <v/>
      </c>
      <c r="AE103" s="98" t="str">
        <f t="shared" si="25"/>
        <v/>
      </c>
      <c r="AF103" s="98" t="str">
        <f t="shared" si="25"/>
        <v/>
      </c>
      <c r="AG103" s="98" t="str">
        <f t="shared" si="25"/>
        <v/>
      </c>
      <c r="AH103" s="98" t="str">
        <f t="shared" si="25"/>
        <v/>
      </c>
      <c r="AI103" s="98" t="str">
        <f t="shared" si="25"/>
        <v/>
      </c>
      <c r="AJ103" s="98" t="str">
        <f t="shared" si="24"/>
        <v/>
      </c>
      <c r="AK103" s="98" t="str">
        <f t="shared" si="24"/>
        <v/>
      </c>
      <c r="AL103" s="98" t="str">
        <f t="shared" si="24"/>
        <v/>
      </c>
      <c r="AM103" s="98" t="str">
        <f t="shared" si="24"/>
        <v/>
      </c>
      <c r="AN103" s="98" t="str">
        <f t="shared" si="24"/>
        <v/>
      </c>
      <c r="AO103" s="98" t="str">
        <f t="shared" si="24"/>
        <v/>
      </c>
      <c r="AP103" s="98" t="str">
        <f t="shared" si="24"/>
        <v/>
      </c>
      <c r="AQ103" s="98" t="str">
        <f t="shared" si="24"/>
        <v/>
      </c>
      <c r="AR103" s="98" t="str">
        <f t="shared" si="24"/>
        <v/>
      </c>
      <c r="AS103" s="98"/>
      <c r="AT103" s="98"/>
      <c r="AU103" s="98"/>
      <c r="AV103" s="98"/>
      <c r="BA103" s="98"/>
      <c r="BB103" s="98"/>
    </row>
    <row r="104" spans="6:54" ht="12.75" customHeight="1" x14ac:dyDescent="0.15">
      <c r="F104" s="98"/>
      <c r="G104" s="98"/>
      <c r="H104" s="98"/>
      <c r="I104" s="98"/>
      <c r="J104" s="229">
        <v>57</v>
      </c>
      <c r="K104" s="98" t="s">
        <v>734</v>
      </c>
      <c r="L104" s="98" t="str">
        <f>仕様書作成!DB127</f>
        <v>SY30M-38-3A-LN3</v>
      </c>
      <c r="M104" s="98" t="str">
        <f>仕様書作成!DE127</f>
        <v/>
      </c>
      <c r="N104" s="98" t="str">
        <f t="shared" si="19"/>
        <v/>
      </c>
      <c r="O104" s="98"/>
      <c r="P104" s="98"/>
      <c r="Q104" s="98"/>
      <c r="R104" s="98"/>
      <c r="S104" s="98"/>
      <c r="T104" s="98" t="str">
        <f t="shared" si="25"/>
        <v/>
      </c>
      <c r="U104" s="98" t="str">
        <f t="shared" si="25"/>
        <v/>
      </c>
      <c r="V104" s="98" t="str">
        <f t="shared" si="25"/>
        <v/>
      </c>
      <c r="W104" s="98" t="str">
        <f t="shared" si="25"/>
        <v/>
      </c>
      <c r="X104" s="98" t="str">
        <f t="shared" si="25"/>
        <v/>
      </c>
      <c r="Y104" s="98" t="str">
        <f t="shared" si="25"/>
        <v/>
      </c>
      <c r="Z104" s="98" t="str">
        <f t="shared" si="25"/>
        <v/>
      </c>
      <c r="AA104" s="98" t="str">
        <f t="shared" si="25"/>
        <v/>
      </c>
      <c r="AB104" s="98" t="str">
        <f t="shared" si="25"/>
        <v/>
      </c>
      <c r="AC104" s="98" t="str">
        <f t="shared" si="25"/>
        <v/>
      </c>
      <c r="AD104" s="98" t="str">
        <f t="shared" si="25"/>
        <v/>
      </c>
      <c r="AE104" s="98" t="str">
        <f t="shared" si="25"/>
        <v/>
      </c>
      <c r="AF104" s="98" t="str">
        <f t="shared" si="25"/>
        <v/>
      </c>
      <c r="AG104" s="98" t="str">
        <f t="shared" si="25"/>
        <v/>
      </c>
      <c r="AH104" s="98" t="str">
        <f t="shared" si="25"/>
        <v/>
      </c>
      <c r="AI104" s="98" t="str">
        <f t="shared" ref="AI104:AR119" si="26">IF(COUNTIF(AI$216:AI$233,$L104)=1,"O","")</f>
        <v/>
      </c>
      <c r="AJ104" s="98" t="str">
        <f t="shared" si="26"/>
        <v/>
      </c>
      <c r="AK104" s="98" t="str">
        <f t="shared" si="26"/>
        <v/>
      </c>
      <c r="AL104" s="98" t="str">
        <f t="shared" si="26"/>
        <v/>
      </c>
      <c r="AM104" s="98" t="str">
        <f t="shared" si="26"/>
        <v/>
      </c>
      <c r="AN104" s="98" t="str">
        <f t="shared" si="26"/>
        <v/>
      </c>
      <c r="AO104" s="98" t="str">
        <f t="shared" si="26"/>
        <v/>
      </c>
      <c r="AP104" s="98" t="str">
        <f t="shared" si="26"/>
        <v/>
      </c>
      <c r="AQ104" s="98" t="str">
        <f t="shared" si="26"/>
        <v/>
      </c>
      <c r="AR104" s="98" t="str">
        <f t="shared" si="26"/>
        <v/>
      </c>
      <c r="AS104" s="98"/>
      <c r="AT104" s="98"/>
      <c r="AU104" s="98"/>
      <c r="AV104" s="98"/>
      <c r="BA104" s="98"/>
      <c r="BB104" s="98"/>
    </row>
    <row r="105" spans="6:54" ht="12.75" customHeight="1" x14ac:dyDescent="0.15">
      <c r="F105" s="98"/>
      <c r="G105" s="98"/>
      <c r="H105" s="98"/>
      <c r="I105" s="98"/>
      <c r="J105" s="229">
        <v>58</v>
      </c>
      <c r="K105" s="98" t="s">
        <v>735</v>
      </c>
      <c r="L105" s="98" t="str">
        <f>仕様書作成!DB128</f>
        <v>SY30M-38-3A-LN7</v>
      </c>
      <c r="M105" s="98" t="str">
        <f>仕様書作成!DE128</f>
        <v/>
      </c>
      <c r="N105" s="98" t="str">
        <f t="shared" si="19"/>
        <v/>
      </c>
      <c r="O105" s="98"/>
      <c r="P105" s="98"/>
      <c r="Q105" s="98"/>
      <c r="R105" s="98"/>
      <c r="S105" s="98"/>
      <c r="T105" s="98" t="str">
        <f t="shared" ref="T105:AI120" si="27">IF(COUNTIF(T$216:T$233,$L105)=1,"O","")</f>
        <v/>
      </c>
      <c r="U105" s="98" t="str">
        <f t="shared" si="27"/>
        <v/>
      </c>
      <c r="V105" s="98" t="str">
        <f t="shared" si="27"/>
        <v/>
      </c>
      <c r="W105" s="98" t="str">
        <f t="shared" si="27"/>
        <v/>
      </c>
      <c r="X105" s="98" t="str">
        <f t="shared" si="27"/>
        <v/>
      </c>
      <c r="Y105" s="98" t="str">
        <f t="shared" si="27"/>
        <v/>
      </c>
      <c r="Z105" s="98" t="str">
        <f t="shared" si="27"/>
        <v/>
      </c>
      <c r="AA105" s="98" t="str">
        <f t="shared" si="27"/>
        <v/>
      </c>
      <c r="AB105" s="98" t="str">
        <f t="shared" si="27"/>
        <v/>
      </c>
      <c r="AC105" s="98" t="str">
        <f t="shared" si="27"/>
        <v/>
      </c>
      <c r="AD105" s="98" t="str">
        <f t="shared" si="27"/>
        <v/>
      </c>
      <c r="AE105" s="98" t="str">
        <f t="shared" si="27"/>
        <v/>
      </c>
      <c r="AF105" s="98" t="str">
        <f t="shared" si="27"/>
        <v/>
      </c>
      <c r="AG105" s="98" t="str">
        <f t="shared" si="27"/>
        <v/>
      </c>
      <c r="AH105" s="98" t="str">
        <f t="shared" si="27"/>
        <v/>
      </c>
      <c r="AI105" s="98" t="str">
        <f t="shared" si="27"/>
        <v/>
      </c>
      <c r="AJ105" s="98" t="str">
        <f t="shared" si="26"/>
        <v/>
      </c>
      <c r="AK105" s="98" t="str">
        <f t="shared" si="26"/>
        <v/>
      </c>
      <c r="AL105" s="98" t="str">
        <f t="shared" si="26"/>
        <v/>
      </c>
      <c r="AM105" s="98" t="str">
        <f t="shared" si="26"/>
        <v/>
      </c>
      <c r="AN105" s="98" t="str">
        <f t="shared" si="26"/>
        <v/>
      </c>
      <c r="AO105" s="98" t="str">
        <f t="shared" si="26"/>
        <v/>
      </c>
      <c r="AP105" s="98" t="str">
        <f t="shared" si="26"/>
        <v/>
      </c>
      <c r="AQ105" s="98" t="str">
        <f t="shared" si="26"/>
        <v/>
      </c>
      <c r="AR105" s="98" t="str">
        <f t="shared" si="26"/>
        <v/>
      </c>
      <c r="AS105" s="98"/>
      <c r="AT105" s="98"/>
      <c r="AU105" s="98"/>
      <c r="AV105" s="98"/>
      <c r="BA105" s="98"/>
      <c r="BB105" s="98"/>
    </row>
    <row r="106" spans="6:54" ht="12.75" customHeight="1" x14ac:dyDescent="0.15">
      <c r="F106" s="98"/>
      <c r="G106" s="98"/>
      <c r="H106" s="98"/>
      <c r="I106" s="98"/>
      <c r="J106" s="229">
        <v>59</v>
      </c>
      <c r="K106" s="98" t="s">
        <v>775</v>
      </c>
      <c r="L106" s="98" t="str">
        <f>仕様書作成!DB129</f>
        <v>SY30M-39-1A-C2</v>
      </c>
      <c r="M106" s="98" t="str">
        <f>仕様書作成!DE129</f>
        <v/>
      </c>
      <c r="N106" s="98" t="str">
        <f t="shared" ref="N106:N169" si="28">IF(M106="","",M106)</f>
        <v/>
      </c>
      <c r="O106" s="98"/>
      <c r="P106" s="98"/>
      <c r="Q106" s="98"/>
      <c r="R106" s="98"/>
      <c r="S106" s="98"/>
      <c r="T106" s="98" t="str">
        <f t="shared" si="27"/>
        <v/>
      </c>
      <c r="U106" s="98" t="str">
        <f t="shared" si="27"/>
        <v/>
      </c>
      <c r="V106" s="98" t="str">
        <f t="shared" si="27"/>
        <v/>
      </c>
      <c r="W106" s="98" t="str">
        <f t="shared" si="27"/>
        <v/>
      </c>
      <c r="X106" s="98" t="str">
        <f t="shared" si="27"/>
        <v/>
      </c>
      <c r="Y106" s="98" t="str">
        <f t="shared" si="27"/>
        <v/>
      </c>
      <c r="Z106" s="98" t="str">
        <f t="shared" si="27"/>
        <v/>
      </c>
      <c r="AA106" s="98" t="str">
        <f t="shared" si="27"/>
        <v/>
      </c>
      <c r="AB106" s="98" t="str">
        <f t="shared" si="27"/>
        <v/>
      </c>
      <c r="AC106" s="98" t="str">
        <f t="shared" si="27"/>
        <v/>
      </c>
      <c r="AD106" s="98" t="str">
        <f t="shared" si="27"/>
        <v/>
      </c>
      <c r="AE106" s="98" t="str">
        <f t="shared" si="27"/>
        <v/>
      </c>
      <c r="AF106" s="98" t="str">
        <f t="shared" si="27"/>
        <v/>
      </c>
      <c r="AG106" s="98" t="str">
        <f t="shared" si="27"/>
        <v/>
      </c>
      <c r="AH106" s="98" t="str">
        <f t="shared" si="27"/>
        <v/>
      </c>
      <c r="AI106" s="98" t="str">
        <f t="shared" si="27"/>
        <v/>
      </c>
      <c r="AJ106" s="98" t="str">
        <f t="shared" si="26"/>
        <v/>
      </c>
      <c r="AK106" s="98" t="str">
        <f t="shared" si="26"/>
        <v/>
      </c>
      <c r="AL106" s="98" t="str">
        <f t="shared" si="26"/>
        <v/>
      </c>
      <c r="AM106" s="98" t="str">
        <f t="shared" si="26"/>
        <v/>
      </c>
      <c r="AN106" s="98" t="str">
        <f t="shared" si="26"/>
        <v/>
      </c>
      <c r="AO106" s="98" t="str">
        <f t="shared" si="26"/>
        <v/>
      </c>
      <c r="AP106" s="98" t="str">
        <f t="shared" si="26"/>
        <v/>
      </c>
      <c r="AQ106" s="98" t="str">
        <f t="shared" si="26"/>
        <v/>
      </c>
      <c r="AR106" s="98" t="str">
        <f t="shared" si="26"/>
        <v/>
      </c>
      <c r="AS106" s="98"/>
      <c r="AT106" s="98"/>
      <c r="AU106" s="98"/>
      <c r="AV106" s="98"/>
      <c r="BA106" s="98"/>
      <c r="BB106" s="98"/>
    </row>
    <row r="107" spans="6:54" ht="12.75" customHeight="1" x14ac:dyDescent="0.15">
      <c r="F107" s="98"/>
      <c r="G107" s="98"/>
      <c r="H107" s="98"/>
      <c r="I107" s="98"/>
      <c r="J107" s="229">
        <v>60</v>
      </c>
      <c r="K107" s="98" t="s">
        <v>835</v>
      </c>
      <c r="L107" s="98" t="str">
        <f>仕様書作成!DB130</f>
        <v>SY30M-39-1A-C3</v>
      </c>
      <c r="M107" s="98" t="str">
        <f>仕様書作成!DE130</f>
        <v/>
      </c>
      <c r="N107" s="98" t="str">
        <f t="shared" si="28"/>
        <v/>
      </c>
      <c r="O107" s="98"/>
      <c r="P107" s="98"/>
      <c r="Q107" s="98"/>
      <c r="R107" s="98"/>
      <c r="S107" s="98"/>
      <c r="T107" s="98" t="str">
        <f t="shared" si="27"/>
        <v/>
      </c>
      <c r="U107" s="98" t="str">
        <f t="shared" si="27"/>
        <v/>
      </c>
      <c r="V107" s="98" t="str">
        <f t="shared" si="27"/>
        <v/>
      </c>
      <c r="W107" s="98" t="str">
        <f t="shared" si="27"/>
        <v/>
      </c>
      <c r="X107" s="98" t="str">
        <f t="shared" si="27"/>
        <v/>
      </c>
      <c r="Y107" s="98" t="str">
        <f t="shared" si="27"/>
        <v/>
      </c>
      <c r="Z107" s="98" t="str">
        <f t="shared" si="27"/>
        <v/>
      </c>
      <c r="AA107" s="98" t="str">
        <f t="shared" si="27"/>
        <v/>
      </c>
      <c r="AB107" s="98" t="str">
        <f t="shared" si="27"/>
        <v/>
      </c>
      <c r="AC107" s="98" t="str">
        <f t="shared" si="27"/>
        <v/>
      </c>
      <c r="AD107" s="98" t="str">
        <f t="shared" si="27"/>
        <v/>
      </c>
      <c r="AE107" s="98" t="str">
        <f t="shared" si="27"/>
        <v/>
      </c>
      <c r="AF107" s="98" t="str">
        <f t="shared" si="27"/>
        <v/>
      </c>
      <c r="AG107" s="98" t="str">
        <f t="shared" si="27"/>
        <v/>
      </c>
      <c r="AH107" s="98" t="str">
        <f t="shared" si="27"/>
        <v/>
      </c>
      <c r="AI107" s="98" t="str">
        <f t="shared" si="27"/>
        <v/>
      </c>
      <c r="AJ107" s="98" t="str">
        <f t="shared" si="26"/>
        <v/>
      </c>
      <c r="AK107" s="98" t="str">
        <f t="shared" si="26"/>
        <v/>
      </c>
      <c r="AL107" s="98" t="str">
        <f t="shared" si="26"/>
        <v/>
      </c>
      <c r="AM107" s="98" t="str">
        <f t="shared" si="26"/>
        <v/>
      </c>
      <c r="AN107" s="98" t="str">
        <f t="shared" si="26"/>
        <v/>
      </c>
      <c r="AO107" s="98" t="str">
        <f t="shared" si="26"/>
        <v/>
      </c>
      <c r="AP107" s="98" t="str">
        <f t="shared" si="26"/>
        <v/>
      </c>
      <c r="AQ107" s="98" t="str">
        <f t="shared" si="26"/>
        <v/>
      </c>
      <c r="AR107" s="98" t="str">
        <f t="shared" si="26"/>
        <v/>
      </c>
      <c r="AS107" s="98"/>
      <c r="AT107" s="98"/>
      <c r="AU107" s="98"/>
      <c r="AV107" s="98"/>
      <c r="BA107" s="98"/>
      <c r="BB107" s="98"/>
    </row>
    <row r="108" spans="6:54" ht="12.75" customHeight="1" x14ac:dyDescent="0.15">
      <c r="F108" s="98"/>
      <c r="G108" s="98"/>
      <c r="H108" s="98"/>
      <c r="I108" s="98"/>
      <c r="J108" s="229">
        <v>61</v>
      </c>
      <c r="K108" s="98" t="s">
        <v>737</v>
      </c>
      <c r="L108" s="98" t="str">
        <f>仕様書作成!DB131</f>
        <v>SY30M-39-1A-C4</v>
      </c>
      <c r="M108" s="98" t="str">
        <f>仕様書作成!DE131</f>
        <v/>
      </c>
      <c r="N108" s="98" t="str">
        <f t="shared" si="28"/>
        <v/>
      </c>
      <c r="O108" s="98"/>
      <c r="P108" s="98"/>
      <c r="Q108" s="98"/>
      <c r="R108" s="98"/>
      <c r="S108" s="98"/>
      <c r="T108" s="98" t="str">
        <f t="shared" si="27"/>
        <v/>
      </c>
      <c r="U108" s="98" t="str">
        <f t="shared" si="27"/>
        <v/>
      </c>
      <c r="V108" s="98" t="str">
        <f t="shared" si="27"/>
        <v/>
      </c>
      <c r="W108" s="98" t="str">
        <f t="shared" si="27"/>
        <v/>
      </c>
      <c r="X108" s="98" t="str">
        <f t="shared" si="27"/>
        <v/>
      </c>
      <c r="Y108" s="98" t="str">
        <f t="shared" si="27"/>
        <v/>
      </c>
      <c r="Z108" s="98" t="str">
        <f t="shared" si="27"/>
        <v/>
      </c>
      <c r="AA108" s="98" t="str">
        <f t="shared" si="27"/>
        <v/>
      </c>
      <c r="AB108" s="98" t="str">
        <f t="shared" si="27"/>
        <v/>
      </c>
      <c r="AC108" s="98" t="str">
        <f t="shared" si="27"/>
        <v/>
      </c>
      <c r="AD108" s="98" t="str">
        <f t="shared" si="27"/>
        <v/>
      </c>
      <c r="AE108" s="98" t="str">
        <f t="shared" si="27"/>
        <v/>
      </c>
      <c r="AF108" s="98" t="str">
        <f t="shared" si="27"/>
        <v/>
      </c>
      <c r="AG108" s="98" t="str">
        <f t="shared" si="27"/>
        <v/>
      </c>
      <c r="AH108" s="98" t="str">
        <f t="shared" si="27"/>
        <v/>
      </c>
      <c r="AI108" s="98" t="str">
        <f t="shared" si="27"/>
        <v/>
      </c>
      <c r="AJ108" s="98" t="str">
        <f t="shared" si="26"/>
        <v/>
      </c>
      <c r="AK108" s="98" t="str">
        <f t="shared" si="26"/>
        <v/>
      </c>
      <c r="AL108" s="98" t="str">
        <f t="shared" si="26"/>
        <v/>
      </c>
      <c r="AM108" s="98" t="str">
        <f t="shared" si="26"/>
        <v/>
      </c>
      <c r="AN108" s="98" t="str">
        <f t="shared" si="26"/>
        <v/>
      </c>
      <c r="AO108" s="98" t="str">
        <f t="shared" si="26"/>
        <v/>
      </c>
      <c r="AP108" s="98" t="str">
        <f t="shared" si="26"/>
        <v/>
      </c>
      <c r="AQ108" s="98" t="str">
        <f t="shared" si="26"/>
        <v/>
      </c>
      <c r="AR108" s="98" t="str">
        <f t="shared" si="26"/>
        <v/>
      </c>
      <c r="AS108" s="98"/>
      <c r="AT108" s="98"/>
      <c r="AU108" s="98"/>
      <c r="AV108" s="98"/>
      <c r="BA108" s="98"/>
      <c r="BB108" s="98"/>
    </row>
    <row r="109" spans="6:54" ht="12.75" customHeight="1" x14ac:dyDescent="0.15">
      <c r="F109" s="98"/>
      <c r="G109" s="98"/>
      <c r="H109" s="98"/>
      <c r="I109" s="98"/>
      <c r="J109" s="229">
        <v>62</v>
      </c>
      <c r="K109" s="98" t="s">
        <v>738</v>
      </c>
      <c r="L109" s="98" t="str">
        <f>仕様書作成!DB132</f>
        <v>SY30M-39-1A-C6</v>
      </c>
      <c r="M109" s="98" t="str">
        <f>仕様書作成!DE132</f>
        <v/>
      </c>
      <c r="N109" s="98" t="str">
        <f t="shared" si="28"/>
        <v/>
      </c>
      <c r="O109" s="98"/>
      <c r="P109" s="98"/>
      <c r="Q109" s="98"/>
      <c r="R109" s="98"/>
      <c r="S109" s="98"/>
      <c r="T109" s="98" t="str">
        <f t="shared" si="27"/>
        <v/>
      </c>
      <c r="U109" s="98" t="str">
        <f t="shared" si="27"/>
        <v/>
      </c>
      <c r="V109" s="98" t="str">
        <f t="shared" si="27"/>
        <v/>
      </c>
      <c r="W109" s="98" t="str">
        <f t="shared" si="27"/>
        <v/>
      </c>
      <c r="X109" s="98" t="str">
        <f t="shared" si="27"/>
        <v/>
      </c>
      <c r="Y109" s="98" t="str">
        <f t="shared" si="27"/>
        <v/>
      </c>
      <c r="Z109" s="98" t="str">
        <f t="shared" si="27"/>
        <v/>
      </c>
      <c r="AA109" s="98" t="str">
        <f t="shared" si="27"/>
        <v/>
      </c>
      <c r="AB109" s="98" t="str">
        <f t="shared" si="27"/>
        <v/>
      </c>
      <c r="AC109" s="98" t="str">
        <f t="shared" si="27"/>
        <v/>
      </c>
      <c r="AD109" s="98" t="str">
        <f t="shared" si="27"/>
        <v/>
      </c>
      <c r="AE109" s="98" t="str">
        <f t="shared" si="27"/>
        <v/>
      </c>
      <c r="AF109" s="98" t="str">
        <f t="shared" si="27"/>
        <v/>
      </c>
      <c r="AG109" s="98" t="str">
        <f t="shared" si="27"/>
        <v/>
      </c>
      <c r="AH109" s="98" t="str">
        <f t="shared" si="27"/>
        <v/>
      </c>
      <c r="AI109" s="98" t="str">
        <f t="shared" si="27"/>
        <v/>
      </c>
      <c r="AJ109" s="98" t="str">
        <f t="shared" si="26"/>
        <v/>
      </c>
      <c r="AK109" s="98" t="str">
        <f t="shared" si="26"/>
        <v/>
      </c>
      <c r="AL109" s="98" t="str">
        <f t="shared" si="26"/>
        <v/>
      </c>
      <c r="AM109" s="98" t="str">
        <f t="shared" si="26"/>
        <v/>
      </c>
      <c r="AN109" s="98" t="str">
        <f t="shared" si="26"/>
        <v/>
      </c>
      <c r="AO109" s="98" t="str">
        <f t="shared" si="26"/>
        <v/>
      </c>
      <c r="AP109" s="98" t="str">
        <f t="shared" si="26"/>
        <v/>
      </c>
      <c r="AQ109" s="98" t="str">
        <f t="shared" si="26"/>
        <v/>
      </c>
      <c r="AR109" s="98" t="str">
        <f t="shared" si="26"/>
        <v/>
      </c>
      <c r="AS109" s="98"/>
      <c r="AT109" s="98"/>
      <c r="AU109" s="98"/>
      <c r="AV109" s="98"/>
      <c r="BA109" s="98"/>
      <c r="BB109" s="98"/>
    </row>
    <row r="110" spans="6:54" ht="12.75" customHeight="1" x14ac:dyDescent="0.15">
      <c r="F110" s="98"/>
      <c r="G110" s="98"/>
      <c r="H110" s="98"/>
      <c r="I110" s="98"/>
      <c r="J110" s="229">
        <v>63</v>
      </c>
      <c r="K110" s="98" t="s">
        <v>836</v>
      </c>
      <c r="L110" s="98" t="str">
        <f>仕様書作成!DB133</f>
        <v>SY30M-39-1A-N1</v>
      </c>
      <c r="M110" s="98" t="str">
        <f>仕様書作成!DE133</f>
        <v/>
      </c>
      <c r="N110" s="98" t="str">
        <f t="shared" si="28"/>
        <v/>
      </c>
      <c r="O110" s="98"/>
      <c r="P110" s="98"/>
      <c r="Q110" s="98"/>
      <c r="R110" s="98"/>
      <c r="S110" s="98"/>
      <c r="T110" s="98" t="str">
        <f t="shared" si="27"/>
        <v/>
      </c>
      <c r="U110" s="98" t="str">
        <f t="shared" si="27"/>
        <v/>
      </c>
      <c r="V110" s="98" t="str">
        <f t="shared" si="27"/>
        <v/>
      </c>
      <c r="W110" s="98" t="str">
        <f t="shared" si="27"/>
        <v/>
      </c>
      <c r="X110" s="98" t="str">
        <f t="shared" si="27"/>
        <v/>
      </c>
      <c r="Y110" s="98" t="str">
        <f t="shared" si="27"/>
        <v/>
      </c>
      <c r="Z110" s="98" t="str">
        <f t="shared" si="27"/>
        <v/>
      </c>
      <c r="AA110" s="98" t="str">
        <f t="shared" si="27"/>
        <v/>
      </c>
      <c r="AB110" s="98" t="str">
        <f t="shared" si="27"/>
        <v/>
      </c>
      <c r="AC110" s="98" t="str">
        <f t="shared" si="27"/>
        <v/>
      </c>
      <c r="AD110" s="98" t="str">
        <f t="shared" si="27"/>
        <v/>
      </c>
      <c r="AE110" s="98" t="str">
        <f t="shared" si="27"/>
        <v/>
      </c>
      <c r="AF110" s="98" t="str">
        <f t="shared" si="27"/>
        <v/>
      </c>
      <c r="AG110" s="98" t="str">
        <f t="shared" si="27"/>
        <v/>
      </c>
      <c r="AH110" s="98" t="str">
        <f t="shared" si="27"/>
        <v/>
      </c>
      <c r="AI110" s="98" t="str">
        <f t="shared" si="27"/>
        <v/>
      </c>
      <c r="AJ110" s="98" t="str">
        <f t="shared" si="26"/>
        <v/>
      </c>
      <c r="AK110" s="98" t="str">
        <f t="shared" si="26"/>
        <v/>
      </c>
      <c r="AL110" s="98" t="str">
        <f t="shared" si="26"/>
        <v/>
      </c>
      <c r="AM110" s="98" t="str">
        <f t="shared" si="26"/>
        <v/>
      </c>
      <c r="AN110" s="98" t="str">
        <f t="shared" si="26"/>
        <v/>
      </c>
      <c r="AO110" s="98" t="str">
        <f t="shared" si="26"/>
        <v/>
      </c>
      <c r="AP110" s="98" t="str">
        <f t="shared" si="26"/>
        <v/>
      </c>
      <c r="AQ110" s="98" t="str">
        <f t="shared" si="26"/>
        <v/>
      </c>
      <c r="AR110" s="98" t="str">
        <f t="shared" si="26"/>
        <v/>
      </c>
      <c r="AS110" s="98"/>
      <c r="AT110" s="98"/>
      <c r="AU110" s="98"/>
      <c r="AV110" s="98"/>
      <c r="BA110" s="98"/>
      <c r="BB110" s="98"/>
    </row>
    <row r="111" spans="6:54" ht="12.75" customHeight="1" x14ac:dyDescent="0.15">
      <c r="F111" s="98"/>
      <c r="G111" s="98"/>
      <c r="H111" s="98"/>
      <c r="I111" s="98"/>
      <c r="J111" s="229">
        <v>64</v>
      </c>
      <c r="K111" s="98" t="s">
        <v>740</v>
      </c>
      <c r="L111" s="98" t="str">
        <f>仕様書作成!DB134</f>
        <v>SY30M-39-1A-N3</v>
      </c>
      <c r="M111" s="98" t="str">
        <f>仕様書作成!DE134</f>
        <v/>
      </c>
      <c r="N111" s="98" t="str">
        <f t="shared" si="28"/>
        <v/>
      </c>
      <c r="O111" s="98"/>
      <c r="P111" s="98"/>
      <c r="Q111" s="98"/>
      <c r="R111" s="98"/>
      <c r="S111" s="98"/>
      <c r="T111" s="98" t="str">
        <f t="shared" si="27"/>
        <v/>
      </c>
      <c r="U111" s="98" t="str">
        <f t="shared" si="27"/>
        <v/>
      </c>
      <c r="V111" s="98" t="str">
        <f t="shared" si="27"/>
        <v/>
      </c>
      <c r="W111" s="98" t="str">
        <f t="shared" si="27"/>
        <v/>
      </c>
      <c r="X111" s="98" t="str">
        <f t="shared" si="27"/>
        <v/>
      </c>
      <c r="Y111" s="98" t="str">
        <f t="shared" si="27"/>
        <v/>
      </c>
      <c r="Z111" s="98" t="str">
        <f t="shared" si="27"/>
        <v/>
      </c>
      <c r="AA111" s="98" t="str">
        <f t="shared" si="27"/>
        <v/>
      </c>
      <c r="AB111" s="98" t="str">
        <f t="shared" si="27"/>
        <v/>
      </c>
      <c r="AC111" s="98" t="str">
        <f t="shared" si="27"/>
        <v/>
      </c>
      <c r="AD111" s="98" t="str">
        <f t="shared" si="27"/>
        <v/>
      </c>
      <c r="AE111" s="98" t="str">
        <f t="shared" si="27"/>
        <v/>
      </c>
      <c r="AF111" s="98" t="str">
        <f t="shared" si="27"/>
        <v/>
      </c>
      <c r="AG111" s="98" t="str">
        <f t="shared" si="27"/>
        <v/>
      </c>
      <c r="AH111" s="98" t="str">
        <f t="shared" si="27"/>
        <v/>
      </c>
      <c r="AI111" s="98" t="str">
        <f t="shared" si="27"/>
        <v/>
      </c>
      <c r="AJ111" s="98" t="str">
        <f t="shared" si="26"/>
        <v/>
      </c>
      <c r="AK111" s="98" t="str">
        <f t="shared" si="26"/>
        <v/>
      </c>
      <c r="AL111" s="98" t="str">
        <f t="shared" si="26"/>
        <v/>
      </c>
      <c r="AM111" s="98" t="str">
        <f t="shared" si="26"/>
        <v/>
      </c>
      <c r="AN111" s="98" t="str">
        <f t="shared" si="26"/>
        <v/>
      </c>
      <c r="AO111" s="98" t="str">
        <f t="shared" si="26"/>
        <v/>
      </c>
      <c r="AP111" s="98" t="str">
        <f t="shared" si="26"/>
        <v/>
      </c>
      <c r="AQ111" s="98" t="str">
        <f t="shared" si="26"/>
        <v/>
      </c>
      <c r="AR111" s="98" t="str">
        <f t="shared" si="26"/>
        <v/>
      </c>
      <c r="AS111" s="98"/>
      <c r="AT111" s="98"/>
      <c r="AU111" s="98"/>
      <c r="AV111" s="98"/>
      <c r="BA111" s="98"/>
      <c r="BB111" s="98"/>
    </row>
    <row r="112" spans="6:54" ht="12.75" customHeight="1" x14ac:dyDescent="0.15">
      <c r="F112" s="98"/>
      <c r="G112" s="98"/>
      <c r="H112" s="98"/>
      <c r="I112" s="98"/>
      <c r="J112" s="229">
        <v>65</v>
      </c>
      <c r="K112" s="98" t="s">
        <v>741</v>
      </c>
      <c r="L112" s="98" t="str">
        <f>仕様書作成!DB135</f>
        <v>SY30M-39-1A-N7</v>
      </c>
      <c r="M112" s="98" t="str">
        <f>仕様書作成!DE135</f>
        <v/>
      </c>
      <c r="N112" s="98" t="str">
        <f t="shared" si="28"/>
        <v/>
      </c>
      <c r="O112" s="98"/>
      <c r="P112" s="98"/>
      <c r="Q112" s="98"/>
      <c r="R112" s="98"/>
      <c r="S112" s="98"/>
      <c r="T112" s="98" t="str">
        <f t="shared" si="27"/>
        <v/>
      </c>
      <c r="U112" s="98" t="str">
        <f t="shared" si="27"/>
        <v/>
      </c>
      <c r="V112" s="98" t="str">
        <f t="shared" si="27"/>
        <v/>
      </c>
      <c r="W112" s="98" t="str">
        <f t="shared" si="27"/>
        <v/>
      </c>
      <c r="X112" s="98" t="str">
        <f t="shared" si="27"/>
        <v/>
      </c>
      <c r="Y112" s="98" t="str">
        <f t="shared" si="27"/>
        <v/>
      </c>
      <c r="Z112" s="98" t="str">
        <f t="shared" si="27"/>
        <v/>
      </c>
      <c r="AA112" s="98" t="str">
        <f t="shared" si="27"/>
        <v/>
      </c>
      <c r="AB112" s="98" t="str">
        <f t="shared" si="27"/>
        <v/>
      </c>
      <c r="AC112" s="98" t="str">
        <f t="shared" si="27"/>
        <v/>
      </c>
      <c r="AD112" s="98" t="str">
        <f t="shared" si="27"/>
        <v/>
      </c>
      <c r="AE112" s="98" t="str">
        <f t="shared" si="27"/>
        <v/>
      </c>
      <c r="AF112" s="98" t="str">
        <f t="shared" si="27"/>
        <v/>
      </c>
      <c r="AG112" s="98" t="str">
        <f t="shared" si="27"/>
        <v/>
      </c>
      <c r="AH112" s="98" t="str">
        <f t="shared" si="27"/>
        <v/>
      </c>
      <c r="AI112" s="98" t="str">
        <f t="shared" si="27"/>
        <v/>
      </c>
      <c r="AJ112" s="98" t="str">
        <f t="shared" si="26"/>
        <v/>
      </c>
      <c r="AK112" s="98" t="str">
        <f t="shared" si="26"/>
        <v/>
      </c>
      <c r="AL112" s="98" t="str">
        <f t="shared" si="26"/>
        <v/>
      </c>
      <c r="AM112" s="98" t="str">
        <f t="shared" si="26"/>
        <v/>
      </c>
      <c r="AN112" s="98" t="str">
        <f t="shared" si="26"/>
        <v/>
      </c>
      <c r="AO112" s="98" t="str">
        <f t="shared" si="26"/>
        <v/>
      </c>
      <c r="AP112" s="98" t="str">
        <f t="shared" si="26"/>
        <v/>
      </c>
      <c r="AQ112" s="98" t="str">
        <f t="shared" si="26"/>
        <v/>
      </c>
      <c r="AR112" s="98" t="str">
        <f t="shared" si="26"/>
        <v/>
      </c>
      <c r="AS112" s="98"/>
      <c r="AT112" s="98"/>
      <c r="AU112" s="98"/>
      <c r="AV112" s="98"/>
      <c r="BA112" s="98"/>
      <c r="BB112" s="98"/>
    </row>
    <row r="113" spans="6:54" ht="12.75" customHeight="1" x14ac:dyDescent="0.15">
      <c r="F113" s="98"/>
      <c r="G113" s="98"/>
      <c r="H113" s="98"/>
      <c r="I113" s="98"/>
      <c r="J113" s="229">
        <v>66</v>
      </c>
      <c r="K113" s="98" t="s">
        <v>743</v>
      </c>
      <c r="L113" s="98" t="str">
        <f>仕様書作成!DB136</f>
        <v>SY30M-39-2A-L4</v>
      </c>
      <c r="M113" s="98" t="str">
        <f>仕様書作成!DE136</f>
        <v/>
      </c>
      <c r="N113" s="98" t="str">
        <f t="shared" si="28"/>
        <v/>
      </c>
      <c r="O113" s="98"/>
      <c r="P113" s="98"/>
      <c r="Q113" s="98"/>
      <c r="R113" s="98"/>
      <c r="S113" s="98"/>
      <c r="T113" s="98" t="str">
        <f t="shared" si="27"/>
        <v/>
      </c>
      <c r="U113" s="98" t="str">
        <f t="shared" si="27"/>
        <v/>
      </c>
      <c r="V113" s="98" t="str">
        <f t="shared" si="27"/>
        <v/>
      </c>
      <c r="W113" s="98" t="str">
        <f t="shared" si="27"/>
        <v/>
      </c>
      <c r="X113" s="98" t="str">
        <f t="shared" si="27"/>
        <v/>
      </c>
      <c r="Y113" s="98" t="str">
        <f t="shared" si="27"/>
        <v/>
      </c>
      <c r="Z113" s="98" t="str">
        <f t="shared" si="27"/>
        <v/>
      </c>
      <c r="AA113" s="98" t="str">
        <f t="shared" si="27"/>
        <v/>
      </c>
      <c r="AB113" s="98" t="str">
        <f t="shared" si="27"/>
        <v/>
      </c>
      <c r="AC113" s="98" t="str">
        <f t="shared" si="27"/>
        <v/>
      </c>
      <c r="AD113" s="98" t="str">
        <f t="shared" si="27"/>
        <v/>
      </c>
      <c r="AE113" s="98" t="str">
        <f t="shared" si="27"/>
        <v/>
      </c>
      <c r="AF113" s="98" t="str">
        <f t="shared" si="27"/>
        <v/>
      </c>
      <c r="AG113" s="98" t="str">
        <f t="shared" si="27"/>
        <v/>
      </c>
      <c r="AH113" s="98" t="str">
        <f t="shared" si="27"/>
        <v/>
      </c>
      <c r="AI113" s="98" t="str">
        <f t="shared" si="27"/>
        <v/>
      </c>
      <c r="AJ113" s="98" t="str">
        <f t="shared" si="26"/>
        <v/>
      </c>
      <c r="AK113" s="98" t="str">
        <f t="shared" si="26"/>
        <v/>
      </c>
      <c r="AL113" s="98" t="str">
        <f t="shared" si="26"/>
        <v/>
      </c>
      <c r="AM113" s="98" t="str">
        <f t="shared" si="26"/>
        <v/>
      </c>
      <c r="AN113" s="98" t="str">
        <f t="shared" si="26"/>
        <v/>
      </c>
      <c r="AO113" s="98" t="str">
        <f t="shared" si="26"/>
        <v/>
      </c>
      <c r="AP113" s="98" t="str">
        <f t="shared" si="26"/>
        <v/>
      </c>
      <c r="AQ113" s="98" t="str">
        <f t="shared" si="26"/>
        <v/>
      </c>
      <c r="AR113" s="98" t="str">
        <f t="shared" si="26"/>
        <v/>
      </c>
      <c r="AS113" s="98"/>
      <c r="AT113" s="98"/>
      <c r="AU113" s="98"/>
      <c r="AV113" s="98"/>
      <c r="BA113" s="98"/>
      <c r="BB113" s="98"/>
    </row>
    <row r="114" spans="6:54" ht="12.75" customHeight="1" x14ac:dyDescent="0.15">
      <c r="F114" s="98"/>
      <c r="G114" s="98"/>
      <c r="H114" s="98"/>
      <c r="I114" s="98"/>
      <c r="J114" s="229">
        <v>67</v>
      </c>
      <c r="K114" s="98" t="s">
        <v>744</v>
      </c>
      <c r="L114" s="98" t="str">
        <f>仕様書作成!DB137</f>
        <v>SY30M-39-2A-L6</v>
      </c>
      <c r="M114" s="98" t="str">
        <f>仕様書作成!DE137</f>
        <v/>
      </c>
      <c r="N114" s="98" t="str">
        <f t="shared" si="28"/>
        <v/>
      </c>
      <c r="O114" s="98"/>
      <c r="P114" s="98"/>
      <c r="Q114" s="98"/>
      <c r="R114" s="98"/>
      <c r="S114" s="98"/>
      <c r="T114" s="98" t="str">
        <f t="shared" si="27"/>
        <v/>
      </c>
      <c r="U114" s="98" t="str">
        <f t="shared" si="27"/>
        <v/>
      </c>
      <c r="V114" s="98" t="str">
        <f t="shared" si="27"/>
        <v/>
      </c>
      <c r="W114" s="98" t="str">
        <f t="shared" si="27"/>
        <v/>
      </c>
      <c r="X114" s="98" t="str">
        <f t="shared" si="27"/>
        <v/>
      </c>
      <c r="Y114" s="98" t="str">
        <f t="shared" si="27"/>
        <v/>
      </c>
      <c r="Z114" s="98" t="str">
        <f t="shared" si="27"/>
        <v/>
      </c>
      <c r="AA114" s="98" t="str">
        <f t="shared" si="27"/>
        <v/>
      </c>
      <c r="AB114" s="98" t="str">
        <f t="shared" si="27"/>
        <v/>
      </c>
      <c r="AC114" s="98" t="str">
        <f t="shared" si="27"/>
        <v/>
      </c>
      <c r="AD114" s="98" t="str">
        <f t="shared" si="27"/>
        <v/>
      </c>
      <c r="AE114" s="98" t="str">
        <f t="shared" si="27"/>
        <v/>
      </c>
      <c r="AF114" s="98" t="str">
        <f t="shared" si="27"/>
        <v/>
      </c>
      <c r="AG114" s="98" t="str">
        <f t="shared" si="27"/>
        <v/>
      </c>
      <c r="AH114" s="98" t="str">
        <f t="shared" si="27"/>
        <v/>
      </c>
      <c r="AI114" s="98" t="str">
        <f t="shared" si="27"/>
        <v/>
      </c>
      <c r="AJ114" s="98" t="str">
        <f t="shared" si="26"/>
        <v/>
      </c>
      <c r="AK114" s="98" t="str">
        <f t="shared" si="26"/>
        <v/>
      </c>
      <c r="AL114" s="98" t="str">
        <f t="shared" si="26"/>
        <v/>
      </c>
      <c r="AM114" s="98" t="str">
        <f t="shared" si="26"/>
        <v/>
      </c>
      <c r="AN114" s="98" t="str">
        <f t="shared" si="26"/>
        <v/>
      </c>
      <c r="AO114" s="98" t="str">
        <f t="shared" si="26"/>
        <v/>
      </c>
      <c r="AP114" s="98" t="str">
        <f t="shared" si="26"/>
        <v/>
      </c>
      <c r="AQ114" s="98" t="str">
        <f t="shared" si="26"/>
        <v/>
      </c>
      <c r="AR114" s="98" t="str">
        <f t="shared" si="26"/>
        <v/>
      </c>
      <c r="AS114" s="98"/>
      <c r="AT114" s="98"/>
      <c r="AU114" s="98"/>
      <c r="AV114" s="98"/>
      <c r="BA114" s="98"/>
      <c r="BB114" s="98"/>
    </row>
    <row r="115" spans="6:54" ht="12.75" customHeight="1" x14ac:dyDescent="0.15">
      <c r="F115" s="98"/>
      <c r="G115" s="98"/>
      <c r="H115" s="98"/>
      <c r="I115" s="98"/>
      <c r="J115" s="229">
        <v>68</v>
      </c>
      <c r="K115" s="98" t="s">
        <v>746</v>
      </c>
      <c r="L115" s="98" t="str">
        <f>仕様書作成!DB138</f>
        <v>SY30M-39-2A-LN3</v>
      </c>
      <c r="M115" s="98" t="str">
        <f>仕様書作成!DE138</f>
        <v/>
      </c>
      <c r="N115" s="98" t="str">
        <f t="shared" si="28"/>
        <v/>
      </c>
      <c r="O115" s="98"/>
      <c r="P115" s="98"/>
      <c r="Q115" s="98"/>
      <c r="R115" s="98"/>
      <c r="S115" s="98"/>
      <c r="T115" s="98" t="str">
        <f t="shared" si="27"/>
        <v/>
      </c>
      <c r="U115" s="98" t="str">
        <f t="shared" si="27"/>
        <v/>
      </c>
      <c r="V115" s="98" t="str">
        <f t="shared" si="27"/>
        <v/>
      </c>
      <c r="W115" s="98" t="str">
        <f t="shared" si="27"/>
        <v/>
      </c>
      <c r="X115" s="98" t="str">
        <f t="shared" si="27"/>
        <v/>
      </c>
      <c r="Y115" s="98" t="str">
        <f t="shared" si="27"/>
        <v/>
      </c>
      <c r="Z115" s="98" t="str">
        <f t="shared" si="27"/>
        <v/>
      </c>
      <c r="AA115" s="98" t="str">
        <f t="shared" si="27"/>
        <v/>
      </c>
      <c r="AB115" s="98" t="str">
        <f t="shared" si="27"/>
        <v/>
      </c>
      <c r="AC115" s="98" t="str">
        <f t="shared" si="27"/>
        <v/>
      </c>
      <c r="AD115" s="98" t="str">
        <f t="shared" si="27"/>
        <v/>
      </c>
      <c r="AE115" s="98" t="str">
        <f t="shared" si="27"/>
        <v/>
      </c>
      <c r="AF115" s="98" t="str">
        <f t="shared" si="27"/>
        <v/>
      </c>
      <c r="AG115" s="98" t="str">
        <f t="shared" si="27"/>
        <v/>
      </c>
      <c r="AH115" s="98" t="str">
        <f t="shared" si="27"/>
        <v/>
      </c>
      <c r="AI115" s="98" t="str">
        <f t="shared" si="27"/>
        <v/>
      </c>
      <c r="AJ115" s="98" t="str">
        <f t="shared" si="26"/>
        <v/>
      </c>
      <c r="AK115" s="98" t="str">
        <f t="shared" si="26"/>
        <v/>
      </c>
      <c r="AL115" s="98" t="str">
        <f t="shared" si="26"/>
        <v/>
      </c>
      <c r="AM115" s="98" t="str">
        <f t="shared" si="26"/>
        <v/>
      </c>
      <c r="AN115" s="98" t="str">
        <f t="shared" si="26"/>
        <v/>
      </c>
      <c r="AO115" s="98" t="str">
        <f t="shared" si="26"/>
        <v/>
      </c>
      <c r="AP115" s="98" t="str">
        <f t="shared" si="26"/>
        <v/>
      </c>
      <c r="AQ115" s="98" t="str">
        <f t="shared" si="26"/>
        <v/>
      </c>
      <c r="AR115" s="98" t="str">
        <f t="shared" si="26"/>
        <v/>
      </c>
      <c r="AS115" s="98"/>
      <c r="AT115" s="98"/>
      <c r="AU115" s="98"/>
      <c r="AV115" s="98"/>
      <c r="BA115" s="98"/>
      <c r="BB115" s="98"/>
    </row>
    <row r="116" spans="6:54" ht="12.75" customHeight="1" x14ac:dyDescent="0.15">
      <c r="F116" s="98"/>
      <c r="G116" s="98"/>
      <c r="H116" s="98"/>
      <c r="I116" s="98"/>
      <c r="J116" s="229">
        <v>69</v>
      </c>
      <c r="K116" s="98" t="s">
        <v>747</v>
      </c>
      <c r="L116" s="98" t="str">
        <f>仕様書作成!DB139</f>
        <v>SY30M-39-2A-LN7</v>
      </c>
      <c r="M116" s="98" t="str">
        <f>仕様書作成!DE139</f>
        <v/>
      </c>
      <c r="N116" s="98" t="str">
        <f t="shared" si="28"/>
        <v/>
      </c>
      <c r="O116" s="98"/>
      <c r="P116" s="98"/>
      <c r="Q116" s="98"/>
      <c r="R116" s="98"/>
      <c r="S116" s="98"/>
      <c r="T116" s="98" t="str">
        <f t="shared" si="27"/>
        <v/>
      </c>
      <c r="U116" s="98" t="str">
        <f t="shared" si="27"/>
        <v/>
      </c>
      <c r="V116" s="98" t="str">
        <f t="shared" si="27"/>
        <v/>
      </c>
      <c r="W116" s="98" t="str">
        <f t="shared" si="27"/>
        <v/>
      </c>
      <c r="X116" s="98" t="str">
        <f t="shared" si="27"/>
        <v/>
      </c>
      <c r="Y116" s="98" t="str">
        <f t="shared" si="27"/>
        <v/>
      </c>
      <c r="Z116" s="98" t="str">
        <f t="shared" si="27"/>
        <v/>
      </c>
      <c r="AA116" s="98" t="str">
        <f t="shared" si="27"/>
        <v/>
      </c>
      <c r="AB116" s="98" t="str">
        <f t="shared" si="27"/>
        <v/>
      </c>
      <c r="AC116" s="98" t="str">
        <f t="shared" si="27"/>
        <v/>
      </c>
      <c r="AD116" s="98" t="str">
        <f t="shared" si="27"/>
        <v/>
      </c>
      <c r="AE116" s="98" t="str">
        <f t="shared" si="27"/>
        <v/>
      </c>
      <c r="AF116" s="98" t="str">
        <f t="shared" si="27"/>
        <v/>
      </c>
      <c r="AG116" s="98" t="str">
        <f t="shared" si="27"/>
        <v/>
      </c>
      <c r="AH116" s="98" t="str">
        <f t="shared" si="27"/>
        <v/>
      </c>
      <c r="AI116" s="98" t="str">
        <f t="shared" si="27"/>
        <v/>
      </c>
      <c r="AJ116" s="98" t="str">
        <f t="shared" si="26"/>
        <v/>
      </c>
      <c r="AK116" s="98" t="str">
        <f t="shared" si="26"/>
        <v/>
      </c>
      <c r="AL116" s="98" t="str">
        <f t="shared" si="26"/>
        <v/>
      </c>
      <c r="AM116" s="98" t="str">
        <f t="shared" si="26"/>
        <v/>
      </c>
      <c r="AN116" s="98" t="str">
        <f t="shared" si="26"/>
        <v/>
      </c>
      <c r="AO116" s="98" t="str">
        <f t="shared" si="26"/>
        <v/>
      </c>
      <c r="AP116" s="98" t="str">
        <f t="shared" si="26"/>
        <v/>
      </c>
      <c r="AQ116" s="98" t="str">
        <f t="shared" si="26"/>
        <v/>
      </c>
      <c r="AR116" s="98" t="str">
        <f t="shared" si="26"/>
        <v/>
      </c>
      <c r="AS116" s="98"/>
      <c r="AT116" s="98"/>
      <c r="AU116" s="98"/>
      <c r="AV116" s="98"/>
      <c r="BA116" s="98"/>
      <c r="BB116" s="98"/>
    </row>
    <row r="117" spans="6:54" ht="12.75" customHeight="1" x14ac:dyDescent="0.15">
      <c r="F117" s="98"/>
      <c r="G117" s="98"/>
      <c r="H117" s="98"/>
      <c r="I117" s="98"/>
      <c r="J117" s="229">
        <v>70</v>
      </c>
      <c r="K117" s="98" t="s">
        <v>749</v>
      </c>
      <c r="L117" s="98" t="str">
        <f>仕様書作成!DB140</f>
        <v>SY30M-39-3A-L4</v>
      </c>
      <c r="M117" s="98" t="str">
        <f>仕様書作成!DE140</f>
        <v/>
      </c>
      <c r="N117" s="98" t="str">
        <f t="shared" si="28"/>
        <v/>
      </c>
      <c r="O117" s="98"/>
      <c r="P117" s="98"/>
      <c r="Q117" s="98"/>
      <c r="R117" s="98"/>
      <c r="S117" s="98"/>
      <c r="T117" s="98" t="str">
        <f t="shared" si="27"/>
        <v/>
      </c>
      <c r="U117" s="98" t="str">
        <f t="shared" si="27"/>
        <v/>
      </c>
      <c r="V117" s="98" t="str">
        <f t="shared" si="27"/>
        <v/>
      </c>
      <c r="W117" s="98" t="str">
        <f t="shared" si="27"/>
        <v/>
      </c>
      <c r="X117" s="98" t="str">
        <f t="shared" si="27"/>
        <v/>
      </c>
      <c r="Y117" s="98" t="str">
        <f t="shared" si="27"/>
        <v/>
      </c>
      <c r="Z117" s="98" t="str">
        <f t="shared" si="27"/>
        <v/>
      </c>
      <c r="AA117" s="98" t="str">
        <f t="shared" si="27"/>
        <v/>
      </c>
      <c r="AB117" s="98" t="str">
        <f t="shared" si="27"/>
        <v/>
      </c>
      <c r="AC117" s="98" t="str">
        <f t="shared" si="27"/>
        <v/>
      </c>
      <c r="AD117" s="98" t="str">
        <f t="shared" si="27"/>
        <v/>
      </c>
      <c r="AE117" s="98" t="str">
        <f t="shared" si="27"/>
        <v/>
      </c>
      <c r="AF117" s="98" t="str">
        <f t="shared" si="27"/>
        <v/>
      </c>
      <c r="AG117" s="98" t="str">
        <f t="shared" si="27"/>
        <v/>
      </c>
      <c r="AH117" s="98" t="str">
        <f t="shared" si="27"/>
        <v/>
      </c>
      <c r="AI117" s="98" t="str">
        <f t="shared" si="27"/>
        <v/>
      </c>
      <c r="AJ117" s="98" t="str">
        <f t="shared" si="26"/>
        <v/>
      </c>
      <c r="AK117" s="98" t="str">
        <f t="shared" si="26"/>
        <v/>
      </c>
      <c r="AL117" s="98" t="str">
        <f t="shared" si="26"/>
        <v/>
      </c>
      <c r="AM117" s="98" t="str">
        <f t="shared" si="26"/>
        <v/>
      </c>
      <c r="AN117" s="98" t="str">
        <f t="shared" si="26"/>
        <v/>
      </c>
      <c r="AO117" s="98" t="str">
        <f t="shared" si="26"/>
        <v/>
      </c>
      <c r="AP117" s="98" t="str">
        <f t="shared" si="26"/>
        <v/>
      </c>
      <c r="AQ117" s="98" t="str">
        <f t="shared" si="26"/>
        <v/>
      </c>
      <c r="AR117" s="98" t="str">
        <f t="shared" si="26"/>
        <v/>
      </c>
      <c r="AS117" s="98"/>
      <c r="AT117" s="98"/>
      <c r="AU117" s="98"/>
      <c r="AV117" s="98"/>
      <c r="BA117" s="98"/>
      <c r="BB117" s="98"/>
    </row>
    <row r="118" spans="6:54" ht="12.75" customHeight="1" x14ac:dyDescent="0.15">
      <c r="F118" s="98"/>
      <c r="G118" s="98"/>
      <c r="H118" s="98"/>
      <c r="I118" s="98"/>
      <c r="J118" s="229">
        <v>71</v>
      </c>
      <c r="K118" s="98" t="s">
        <v>750</v>
      </c>
      <c r="L118" s="98" t="str">
        <f>仕様書作成!DB141</f>
        <v>SY30M-39-3A-L6</v>
      </c>
      <c r="M118" s="98" t="str">
        <f>仕様書作成!DE141</f>
        <v/>
      </c>
      <c r="N118" s="98" t="str">
        <f t="shared" si="28"/>
        <v/>
      </c>
      <c r="O118" s="98"/>
      <c r="P118" s="98"/>
      <c r="Q118" s="98"/>
      <c r="R118" s="98"/>
      <c r="S118" s="98"/>
      <c r="T118" s="98" t="str">
        <f t="shared" si="27"/>
        <v/>
      </c>
      <c r="U118" s="98" t="str">
        <f t="shared" si="27"/>
        <v/>
      </c>
      <c r="V118" s="98" t="str">
        <f t="shared" si="27"/>
        <v/>
      </c>
      <c r="W118" s="98" t="str">
        <f t="shared" si="27"/>
        <v/>
      </c>
      <c r="X118" s="98" t="str">
        <f t="shared" si="27"/>
        <v/>
      </c>
      <c r="Y118" s="98" t="str">
        <f t="shared" si="27"/>
        <v/>
      </c>
      <c r="Z118" s="98" t="str">
        <f t="shared" si="27"/>
        <v/>
      </c>
      <c r="AA118" s="98" t="str">
        <f t="shared" si="27"/>
        <v/>
      </c>
      <c r="AB118" s="98" t="str">
        <f t="shared" si="27"/>
        <v/>
      </c>
      <c r="AC118" s="98" t="str">
        <f t="shared" si="27"/>
        <v/>
      </c>
      <c r="AD118" s="98" t="str">
        <f t="shared" si="27"/>
        <v/>
      </c>
      <c r="AE118" s="98" t="str">
        <f t="shared" si="27"/>
        <v/>
      </c>
      <c r="AF118" s="98" t="str">
        <f t="shared" si="27"/>
        <v/>
      </c>
      <c r="AG118" s="98" t="str">
        <f t="shared" si="27"/>
        <v/>
      </c>
      <c r="AH118" s="98" t="str">
        <f t="shared" si="27"/>
        <v/>
      </c>
      <c r="AI118" s="98" t="str">
        <f t="shared" si="27"/>
        <v/>
      </c>
      <c r="AJ118" s="98" t="str">
        <f t="shared" si="26"/>
        <v/>
      </c>
      <c r="AK118" s="98" t="str">
        <f t="shared" si="26"/>
        <v/>
      </c>
      <c r="AL118" s="98" t="str">
        <f t="shared" si="26"/>
        <v/>
      </c>
      <c r="AM118" s="98" t="str">
        <f t="shared" si="26"/>
        <v/>
      </c>
      <c r="AN118" s="98" t="str">
        <f t="shared" si="26"/>
        <v/>
      </c>
      <c r="AO118" s="98" t="str">
        <f t="shared" si="26"/>
        <v/>
      </c>
      <c r="AP118" s="98" t="str">
        <f t="shared" si="26"/>
        <v/>
      </c>
      <c r="AQ118" s="98" t="str">
        <f t="shared" si="26"/>
        <v/>
      </c>
      <c r="AR118" s="98" t="str">
        <f t="shared" si="26"/>
        <v/>
      </c>
      <c r="AS118" s="98"/>
      <c r="AT118" s="98"/>
      <c r="AU118" s="98"/>
      <c r="AV118" s="98"/>
      <c r="BA118" s="98"/>
      <c r="BB118" s="98"/>
    </row>
    <row r="119" spans="6:54" ht="12.75" customHeight="1" x14ac:dyDescent="0.15">
      <c r="F119" s="98"/>
      <c r="G119" s="98"/>
      <c r="H119" s="98"/>
      <c r="I119" s="98"/>
      <c r="J119" s="229">
        <v>72</v>
      </c>
      <c r="K119" s="98" t="s">
        <v>752</v>
      </c>
      <c r="L119" s="98" t="str">
        <f>仕様書作成!DB142</f>
        <v>SY30M-39-3A-LN3</v>
      </c>
      <c r="M119" s="98" t="str">
        <f>仕様書作成!DE142</f>
        <v/>
      </c>
      <c r="N119" s="98" t="str">
        <f t="shared" si="28"/>
        <v/>
      </c>
      <c r="O119" s="98"/>
      <c r="P119" s="98"/>
      <c r="Q119" s="98"/>
      <c r="R119" s="98"/>
      <c r="S119" s="98"/>
      <c r="T119" s="98" t="str">
        <f t="shared" si="27"/>
        <v/>
      </c>
      <c r="U119" s="98" t="str">
        <f t="shared" si="27"/>
        <v/>
      </c>
      <c r="V119" s="98" t="str">
        <f t="shared" si="27"/>
        <v/>
      </c>
      <c r="W119" s="98" t="str">
        <f t="shared" si="27"/>
        <v/>
      </c>
      <c r="X119" s="98" t="str">
        <f t="shared" si="27"/>
        <v/>
      </c>
      <c r="Y119" s="98" t="str">
        <f t="shared" si="27"/>
        <v/>
      </c>
      <c r="Z119" s="98" t="str">
        <f t="shared" si="27"/>
        <v/>
      </c>
      <c r="AA119" s="98" t="str">
        <f t="shared" si="27"/>
        <v/>
      </c>
      <c r="AB119" s="98" t="str">
        <f t="shared" si="27"/>
        <v/>
      </c>
      <c r="AC119" s="98" t="str">
        <f t="shared" si="27"/>
        <v/>
      </c>
      <c r="AD119" s="98" t="str">
        <f t="shared" si="27"/>
        <v/>
      </c>
      <c r="AE119" s="98" t="str">
        <f t="shared" si="27"/>
        <v/>
      </c>
      <c r="AF119" s="98" t="str">
        <f t="shared" si="27"/>
        <v/>
      </c>
      <c r="AG119" s="98" t="str">
        <f t="shared" si="27"/>
        <v/>
      </c>
      <c r="AH119" s="98" t="str">
        <f t="shared" si="27"/>
        <v/>
      </c>
      <c r="AI119" s="98" t="str">
        <f t="shared" si="27"/>
        <v/>
      </c>
      <c r="AJ119" s="98" t="str">
        <f t="shared" si="26"/>
        <v/>
      </c>
      <c r="AK119" s="98" t="str">
        <f t="shared" si="26"/>
        <v/>
      </c>
      <c r="AL119" s="98" t="str">
        <f t="shared" si="26"/>
        <v/>
      </c>
      <c r="AM119" s="98" t="str">
        <f t="shared" si="26"/>
        <v/>
      </c>
      <c r="AN119" s="98" t="str">
        <f t="shared" si="26"/>
        <v/>
      </c>
      <c r="AO119" s="98" t="str">
        <f t="shared" si="26"/>
        <v/>
      </c>
      <c r="AP119" s="98" t="str">
        <f t="shared" si="26"/>
        <v/>
      </c>
      <c r="AQ119" s="98" t="str">
        <f t="shared" si="26"/>
        <v/>
      </c>
      <c r="AR119" s="98" t="str">
        <f t="shared" si="26"/>
        <v/>
      </c>
      <c r="AS119" s="98"/>
      <c r="AT119" s="98"/>
      <c r="AU119" s="98"/>
      <c r="AV119" s="98"/>
      <c r="BA119" s="98"/>
      <c r="BB119" s="98"/>
    </row>
    <row r="120" spans="6:54" ht="12.75" customHeight="1" x14ac:dyDescent="0.15">
      <c r="F120" s="98"/>
      <c r="G120" s="98"/>
      <c r="H120" s="98"/>
      <c r="I120" s="98"/>
      <c r="J120" s="229">
        <v>73</v>
      </c>
      <c r="K120" s="98" t="s">
        <v>753</v>
      </c>
      <c r="L120" s="98" t="str">
        <f>仕様書作成!DB143</f>
        <v>SY30M-39-3A-LN7</v>
      </c>
      <c r="M120" s="98" t="str">
        <f>仕様書作成!DE143</f>
        <v/>
      </c>
      <c r="N120" s="98" t="str">
        <f t="shared" si="28"/>
        <v/>
      </c>
      <c r="O120" s="98"/>
      <c r="P120" s="98"/>
      <c r="Q120" s="98"/>
      <c r="R120" s="98"/>
      <c r="S120" s="98"/>
      <c r="T120" s="98" t="str">
        <f t="shared" si="27"/>
        <v/>
      </c>
      <c r="U120" s="98" t="str">
        <f t="shared" si="27"/>
        <v/>
      </c>
      <c r="V120" s="98" t="str">
        <f t="shared" si="27"/>
        <v/>
      </c>
      <c r="W120" s="98" t="str">
        <f t="shared" si="27"/>
        <v/>
      </c>
      <c r="X120" s="98" t="str">
        <f t="shared" si="27"/>
        <v/>
      </c>
      <c r="Y120" s="98" t="str">
        <f t="shared" si="27"/>
        <v/>
      </c>
      <c r="Z120" s="98" t="str">
        <f t="shared" si="27"/>
        <v/>
      </c>
      <c r="AA120" s="98" t="str">
        <f t="shared" si="27"/>
        <v/>
      </c>
      <c r="AB120" s="98" t="str">
        <f t="shared" si="27"/>
        <v/>
      </c>
      <c r="AC120" s="98" t="str">
        <f t="shared" si="27"/>
        <v/>
      </c>
      <c r="AD120" s="98" t="str">
        <f t="shared" si="27"/>
        <v/>
      </c>
      <c r="AE120" s="98" t="str">
        <f t="shared" si="27"/>
        <v/>
      </c>
      <c r="AF120" s="98" t="str">
        <f t="shared" si="27"/>
        <v/>
      </c>
      <c r="AG120" s="98" t="str">
        <f t="shared" si="27"/>
        <v/>
      </c>
      <c r="AH120" s="98" t="str">
        <f t="shared" si="27"/>
        <v/>
      </c>
      <c r="AI120" s="98" t="str">
        <f t="shared" ref="AI120:AR133" si="29">IF(COUNTIF(AI$216:AI$233,$L120)=1,"O","")</f>
        <v/>
      </c>
      <c r="AJ120" s="98" t="str">
        <f t="shared" si="29"/>
        <v/>
      </c>
      <c r="AK120" s="98" t="str">
        <f t="shared" si="29"/>
        <v/>
      </c>
      <c r="AL120" s="98" t="str">
        <f t="shared" si="29"/>
        <v/>
      </c>
      <c r="AM120" s="98" t="str">
        <f t="shared" si="29"/>
        <v/>
      </c>
      <c r="AN120" s="98" t="str">
        <f t="shared" si="29"/>
        <v/>
      </c>
      <c r="AO120" s="98" t="str">
        <f t="shared" si="29"/>
        <v/>
      </c>
      <c r="AP120" s="98" t="str">
        <f t="shared" si="29"/>
        <v/>
      </c>
      <c r="AQ120" s="98" t="str">
        <f t="shared" si="29"/>
        <v/>
      </c>
      <c r="AR120" s="98" t="str">
        <f t="shared" si="29"/>
        <v/>
      </c>
      <c r="AS120" s="98"/>
      <c r="AT120" s="98"/>
      <c r="AU120" s="98"/>
      <c r="AV120" s="98"/>
      <c r="BA120" s="98"/>
      <c r="BB120" s="98"/>
    </row>
    <row r="121" spans="6:54" ht="12.75" customHeight="1" x14ac:dyDescent="0.15">
      <c r="F121" s="98"/>
      <c r="G121" s="98"/>
      <c r="H121" s="98"/>
      <c r="I121" s="98"/>
      <c r="J121" s="229"/>
      <c r="K121" s="98" t="s">
        <v>229</v>
      </c>
      <c r="L121" s="98" t="s">
        <v>837</v>
      </c>
      <c r="M121" s="98" t="str">
        <f>仕様書作成!DE144</f>
        <v/>
      </c>
      <c r="N121" s="98" t="str">
        <f t="shared" si="28"/>
        <v/>
      </c>
      <c r="O121" s="98"/>
      <c r="P121" s="98"/>
      <c r="Q121" s="98"/>
      <c r="R121" s="98"/>
      <c r="S121" s="98"/>
      <c r="T121" s="98" t="str">
        <f t="shared" ref="T121:AI133" si="30">IF(COUNTIF(T$216:T$233,$L121)=1,"O","")</f>
        <v/>
      </c>
      <c r="U121" s="98" t="str">
        <f t="shared" si="30"/>
        <v/>
      </c>
      <c r="V121" s="98" t="str">
        <f t="shared" si="30"/>
        <v/>
      </c>
      <c r="W121" s="98" t="str">
        <f t="shared" si="30"/>
        <v/>
      </c>
      <c r="X121" s="98" t="str">
        <f t="shared" si="30"/>
        <v/>
      </c>
      <c r="Y121" s="98" t="str">
        <f t="shared" si="30"/>
        <v/>
      </c>
      <c r="Z121" s="98" t="str">
        <f t="shared" si="30"/>
        <v/>
      </c>
      <c r="AA121" s="98" t="str">
        <f t="shared" si="30"/>
        <v/>
      </c>
      <c r="AB121" s="98" t="str">
        <f t="shared" si="30"/>
        <v/>
      </c>
      <c r="AC121" s="98" t="str">
        <f t="shared" si="30"/>
        <v/>
      </c>
      <c r="AD121" s="98" t="str">
        <f t="shared" si="30"/>
        <v/>
      </c>
      <c r="AE121" s="98" t="str">
        <f t="shared" si="30"/>
        <v/>
      </c>
      <c r="AF121" s="98" t="str">
        <f t="shared" si="30"/>
        <v/>
      </c>
      <c r="AG121" s="98" t="str">
        <f t="shared" si="30"/>
        <v/>
      </c>
      <c r="AH121" s="98" t="str">
        <f t="shared" si="30"/>
        <v/>
      </c>
      <c r="AI121" s="98" t="str">
        <f t="shared" si="30"/>
        <v/>
      </c>
      <c r="AJ121" s="98" t="str">
        <f t="shared" si="29"/>
        <v/>
      </c>
      <c r="AK121" s="98" t="str">
        <f t="shared" si="29"/>
        <v/>
      </c>
      <c r="AL121" s="98" t="str">
        <f t="shared" si="29"/>
        <v/>
      </c>
      <c r="AM121" s="98" t="str">
        <f t="shared" si="29"/>
        <v/>
      </c>
      <c r="AN121" s="98" t="str">
        <f t="shared" si="29"/>
        <v/>
      </c>
      <c r="AO121" s="98" t="str">
        <f t="shared" si="29"/>
        <v/>
      </c>
      <c r="AP121" s="98" t="str">
        <f t="shared" si="29"/>
        <v/>
      </c>
      <c r="AQ121" s="98" t="str">
        <f t="shared" si="29"/>
        <v/>
      </c>
      <c r="AR121" s="98" t="str">
        <f t="shared" si="29"/>
        <v/>
      </c>
      <c r="AS121" s="98"/>
      <c r="AT121" s="98"/>
      <c r="AU121" s="98"/>
      <c r="AV121" s="98"/>
      <c r="BA121" s="98"/>
      <c r="BB121" s="98"/>
    </row>
    <row r="122" spans="6:54" ht="12.75" customHeight="1" x14ac:dyDescent="0.15">
      <c r="F122" s="98"/>
      <c r="G122" s="98"/>
      <c r="H122" s="98"/>
      <c r="I122" s="98"/>
      <c r="J122" s="229"/>
      <c r="K122" s="98" t="s">
        <v>230</v>
      </c>
      <c r="L122" s="98" t="s">
        <v>838</v>
      </c>
      <c r="M122" s="98" t="str">
        <f>仕様書作成!DE145</f>
        <v/>
      </c>
      <c r="N122" s="98" t="str">
        <f t="shared" si="28"/>
        <v/>
      </c>
      <c r="O122" s="98"/>
      <c r="P122" s="98"/>
      <c r="Q122" s="98"/>
      <c r="R122" s="98"/>
      <c r="S122" s="98"/>
      <c r="T122" s="98" t="str">
        <f t="shared" si="30"/>
        <v/>
      </c>
      <c r="U122" s="98" t="str">
        <f t="shared" si="30"/>
        <v/>
      </c>
      <c r="V122" s="98" t="str">
        <f t="shared" si="30"/>
        <v/>
      </c>
      <c r="W122" s="98" t="str">
        <f t="shared" si="30"/>
        <v/>
      </c>
      <c r="X122" s="98" t="str">
        <f t="shared" si="30"/>
        <v/>
      </c>
      <c r="Y122" s="98" t="str">
        <f t="shared" si="30"/>
        <v/>
      </c>
      <c r="Z122" s="98" t="str">
        <f t="shared" si="30"/>
        <v/>
      </c>
      <c r="AA122" s="98" t="str">
        <f t="shared" si="30"/>
        <v/>
      </c>
      <c r="AB122" s="98" t="str">
        <f t="shared" si="30"/>
        <v/>
      </c>
      <c r="AC122" s="98" t="str">
        <f t="shared" si="30"/>
        <v/>
      </c>
      <c r="AD122" s="98" t="str">
        <f t="shared" si="30"/>
        <v/>
      </c>
      <c r="AE122" s="98" t="str">
        <f t="shared" si="30"/>
        <v/>
      </c>
      <c r="AF122" s="98" t="str">
        <f t="shared" si="30"/>
        <v/>
      </c>
      <c r="AG122" s="98" t="str">
        <f t="shared" si="30"/>
        <v/>
      </c>
      <c r="AH122" s="98" t="str">
        <f t="shared" si="30"/>
        <v/>
      </c>
      <c r="AI122" s="98" t="str">
        <f t="shared" si="30"/>
        <v/>
      </c>
      <c r="AJ122" s="98" t="str">
        <f t="shared" si="29"/>
        <v/>
      </c>
      <c r="AK122" s="98" t="str">
        <f t="shared" si="29"/>
        <v/>
      </c>
      <c r="AL122" s="98" t="str">
        <f t="shared" si="29"/>
        <v/>
      </c>
      <c r="AM122" s="98" t="str">
        <f t="shared" si="29"/>
        <v/>
      </c>
      <c r="AN122" s="98" t="str">
        <f t="shared" si="29"/>
        <v/>
      </c>
      <c r="AO122" s="98" t="str">
        <f t="shared" si="29"/>
        <v/>
      </c>
      <c r="AP122" s="98" t="str">
        <f t="shared" si="29"/>
        <v/>
      </c>
      <c r="AQ122" s="98" t="str">
        <f t="shared" si="29"/>
        <v/>
      </c>
      <c r="AR122" s="98" t="str">
        <f t="shared" si="29"/>
        <v/>
      </c>
      <c r="AS122" s="98"/>
      <c r="AT122" s="98"/>
      <c r="AU122" s="98"/>
      <c r="AV122" s="98"/>
      <c r="BA122" s="98"/>
      <c r="BB122" s="98"/>
    </row>
    <row r="123" spans="6:54" ht="12.75" customHeight="1" x14ac:dyDescent="0.15">
      <c r="F123" s="98"/>
      <c r="G123" s="98"/>
      <c r="H123" s="98"/>
      <c r="I123" s="98"/>
      <c r="J123" s="229"/>
      <c r="K123" s="98" t="s">
        <v>252</v>
      </c>
      <c r="L123" s="98" t="s">
        <v>839</v>
      </c>
      <c r="M123" s="98" t="str">
        <f>仕様書作成!DE146</f>
        <v/>
      </c>
      <c r="N123" s="98" t="str">
        <f t="shared" si="28"/>
        <v/>
      </c>
      <c r="O123" s="98"/>
      <c r="P123" s="98"/>
      <c r="Q123" s="98"/>
      <c r="R123" s="98"/>
      <c r="S123" s="98"/>
      <c r="T123" s="98" t="str">
        <f t="shared" si="30"/>
        <v/>
      </c>
      <c r="U123" s="98" t="str">
        <f t="shared" si="30"/>
        <v/>
      </c>
      <c r="V123" s="98" t="str">
        <f t="shared" si="30"/>
        <v/>
      </c>
      <c r="W123" s="98" t="str">
        <f t="shared" si="30"/>
        <v/>
      </c>
      <c r="X123" s="98" t="str">
        <f t="shared" si="30"/>
        <v/>
      </c>
      <c r="Y123" s="98" t="str">
        <f t="shared" si="30"/>
        <v/>
      </c>
      <c r="Z123" s="98" t="str">
        <f t="shared" si="30"/>
        <v/>
      </c>
      <c r="AA123" s="98" t="str">
        <f t="shared" si="30"/>
        <v/>
      </c>
      <c r="AB123" s="98" t="str">
        <f t="shared" si="30"/>
        <v/>
      </c>
      <c r="AC123" s="98" t="str">
        <f t="shared" si="30"/>
        <v/>
      </c>
      <c r="AD123" s="98" t="str">
        <f t="shared" si="30"/>
        <v/>
      </c>
      <c r="AE123" s="98" t="str">
        <f t="shared" si="30"/>
        <v/>
      </c>
      <c r="AF123" s="98" t="str">
        <f t="shared" si="30"/>
        <v/>
      </c>
      <c r="AG123" s="98" t="str">
        <f t="shared" si="30"/>
        <v/>
      </c>
      <c r="AH123" s="98" t="str">
        <f t="shared" si="30"/>
        <v/>
      </c>
      <c r="AI123" s="98" t="str">
        <f t="shared" si="30"/>
        <v/>
      </c>
      <c r="AJ123" s="98" t="str">
        <f t="shared" si="29"/>
        <v/>
      </c>
      <c r="AK123" s="98" t="str">
        <f t="shared" si="29"/>
        <v/>
      </c>
      <c r="AL123" s="98" t="str">
        <f t="shared" si="29"/>
        <v/>
      </c>
      <c r="AM123" s="98" t="str">
        <f t="shared" si="29"/>
        <v/>
      </c>
      <c r="AN123" s="98" t="str">
        <f t="shared" si="29"/>
        <v/>
      </c>
      <c r="AO123" s="98" t="str">
        <f t="shared" si="29"/>
        <v/>
      </c>
      <c r="AP123" s="98" t="str">
        <f t="shared" si="29"/>
        <v/>
      </c>
      <c r="AQ123" s="98" t="str">
        <f t="shared" si="29"/>
        <v/>
      </c>
      <c r="AR123" s="98" t="str">
        <f t="shared" si="29"/>
        <v/>
      </c>
      <c r="AS123" s="98"/>
      <c r="AT123" s="98"/>
      <c r="AU123" s="98"/>
      <c r="AV123" s="98"/>
      <c r="BA123" s="98"/>
      <c r="BB123" s="98"/>
    </row>
    <row r="124" spans="6:54" ht="12.75" customHeight="1" x14ac:dyDescent="0.15">
      <c r="F124" s="98"/>
      <c r="G124" s="98"/>
      <c r="H124" s="98"/>
      <c r="I124" s="98"/>
      <c r="J124" s="229">
        <v>74</v>
      </c>
      <c r="K124" s="98"/>
      <c r="L124" s="98" t="str">
        <f>仕様書作成!DB147</f>
        <v>SY30M-120-1A-C8</v>
      </c>
      <c r="M124" s="98" t="str">
        <f>仕様書作成!DE147</f>
        <v/>
      </c>
      <c r="N124" s="98" t="str">
        <f t="shared" si="28"/>
        <v/>
      </c>
      <c r="O124" s="98"/>
      <c r="P124" s="98"/>
      <c r="Q124" s="98"/>
      <c r="R124" s="98"/>
      <c r="S124" s="98"/>
      <c r="T124" s="98" t="str">
        <f t="shared" si="30"/>
        <v/>
      </c>
      <c r="U124" s="98" t="str">
        <f t="shared" si="30"/>
        <v/>
      </c>
      <c r="V124" s="98" t="str">
        <f t="shared" si="30"/>
        <v/>
      </c>
      <c r="W124" s="98" t="str">
        <f t="shared" si="30"/>
        <v/>
      </c>
      <c r="X124" s="98" t="str">
        <f t="shared" si="30"/>
        <v/>
      </c>
      <c r="Y124" s="98" t="str">
        <f t="shared" si="30"/>
        <v/>
      </c>
      <c r="Z124" s="98" t="str">
        <f t="shared" si="30"/>
        <v/>
      </c>
      <c r="AA124" s="98" t="str">
        <f t="shared" si="30"/>
        <v/>
      </c>
      <c r="AB124" s="98" t="str">
        <f t="shared" si="30"/>
        <v/>
      </c>
      <c r="AC124" s="98" t="str">
        <f t="shared" si="30"/>
        <v/>
      </c>
      <c r="AD124" s="98" t="str">
        <f t="shared" si="30"/>
        <v/>
      </c>
      <c r="AE124" s="98" t="str">
        <f t="shared" si="30"/>
        <v/>
      </c>
      <c r="AF124" s="98" t="str">
        <f t="shared" si="30"/>
        <v/>
      </c>
      <c r="AG124" s="98" t="str">
        <f t="shared" si="30"/>
        <v/>
      </c>
      <c r="AH124" s="98" t="str">
        <f t="shared" si="30"/>
        <v/>
      </c>
      <c r="AI124" s="98" t="str">
        <f t="shared" si="30"/>
        <v/>
      </c>
      <c r="AJ124" s="98" t="str">
        <f t="shared" si="29"/>
        <v/>
      </c>
      <c r="AK124" s="98" t="str">
        <f t="shared" si="29"/>
        <v/>
      </c>
      <c r="AL124" s="98" t="str">
        <f t="shared" si="29"/>
        <v/>
      </c>
      <c r="AM124" s="98" t="str">
        <f t="shared" si="29"/>
        <v/>
      </c>
      <c r="AN124" s="98" t="str">
        <f t="shared" si="29"/>
        <v/>
      </c>
      <c r="AO124" s="98" t="str">
        <f t="shared" si="29"/>
        <v/>
      </c>
      <c r="AP124" s="98" t="str">
        <f t="shared" si="29"/>
        <v/>
      </c>
      <c r="AQ124" s="98" t="str">
        <f t="shared" si="29"/>
        <v/>
      </c>
      <c r="AR124" s="98" t="str">
        <f t="shared" si="29"/>
        <v/>
      </c>
      <c r="AS124" s="98"/>
      <c r="AT124" s="98"/>
      <c r="AU124" s="98"/>
      <c r="AV124" s="98"/>
      <c r="BA124" s="98"/>
      <c r="BB124" s="98"/>
    </row>
    <row r="125" spans="6:54" ht="12.75" customHeight="1" x14ac:dyDescent="0.15">
      <c r="F125" s="98"/>
      <c r="G125" s="98"/>
      <c r="H125" s="98"/>
      <c r="I125" s="98"/>
      <c r="J125" s="229">
        <v>75</v>
      </c>
      <c r="K125" s="98"/>
      <c r="L125" s="98" t="str">
        <f>仕様書作成!DB148</f>
        <v>SY30M-120-1A-N9</v>
      </c>
      <c r="M125" s="98" t="str">
        <f>仕様書作成!DE148</f>
        <v/>
      </c>
      <c r="N125" s="98" t="str">
        <f t="shared" si="28"/>
        <v/>
      </c>
      <c r="O125" s="98"/>
      <c r="P125" s="98"/>
      <c r="Q125" s="98"/>
      <c r="R125" s="98"/>
      <c r="S125" s="98"/>
      <c r="T125" s="98" t="str">
        <f t="shared" si="30"/>
        <v/>
      </c>
      <c r="U125" s="98" t="str">
        <f t="shared" si="30"/>
        <v/>
      </c>
      <c r="V125" s="98" t="str">
        <f t="shared" si="30"/>
        <v/>
      </c>
      <c r="W125" s="98" t="str">
        <f t="shared" si="30"/>
        <v/>
      </c>
      <c r="X125" s="98" t="str">
        <f t="shared" si="30"/>
        <v/>
      </c>
      <c r="Y125" s="98" t="str">
        <f t="shared" si="30"/>
        <v/>
      </c>
      <c r="Z125" s="98" t="str">
        <f t="shared" si="30"/>
        <v/>
      </c>
      <c r="AA125" s="98" t="str">
        <f t="shared" si="30"/>
        <v/>
      </c>
      <c r="AB125" s="98" t="str">
        <f t="shared" si="30"/>
        <v/>
      </c>
      <c r="AC125" s="98" t="str">
        <f t="shared" si="30"/>
        <v/>
      </c>
      <c r="AD125" s="98" t="str">
        <f t="shared" si="30"/>
        <v/>
      </c>
      <c r="AE125" s="98" t="str">
        <f t="shared" si="30"/>
        <v/>
      </c>
      <c r="AF125" s="98" t="str">
        <f t="shared" si="30"/>
        <v/>
      </c>
      <c r="AG125" s="98" t="str">
        <f t="shared" si="30"/>
        <v/>
      </c>
      <c r="AH125" s="98" t="str">
        <f t="shared" si="30"/>
        <v/>
      </c>
      <c r="AI125" s="98" t="str">
        <f t="shared" si="30"/>
        <v/>
      </c>
      <c r="AJ125" s="98" t="str">
        <f t="shared" si="29"/>
        <v/>
      </c>
      <c r="AK125" s="98" t="str">
        <f t="shared" si="29"/>
        <v/>
      </c>
      <c r="AL125" s="98" t="str">
        <f t="shared" si="29"/>
        <v/>
      </c>
      <c r="AM125" s="98" t="str">
        <f t="shared" si="29"/>
        <v/>
      </c>
      <c r="AN125" s="98" t="str">
        <f t="shared" si="29"/>
        <v/>
      </c>
      <c r="AO125" s="98" t="str">
        <f t="shared" si="29"/>
        <v/>
      </c>
      <c r="AP125" s="98" t="str">
        <f t="shared" si="29"/>
        <v/>
      </c>
      <c r="AQ125" s="98" t="str">
        <f t="shared" si="29"/>
        <v/>
      </c>
      <c r="AR125" s="98" t="str">
        <f t="shared" si="29"/>
        <v/>
      </c>
      <c r="AS125" s="98"/>
      <c r="AT125" s="98"/>
      <c r="AU125" s="98"/>
      <c r="AV125" s="98"/>
      <c r="BA125" s="98"/>
      <c r="BB125" s="98"/>
    </row>
    <row r="126" spans="6:54" ht="12.75" customHeight="1" x14ac:dyDescent="0.15">
      <c r="F126" s="98"/>
      <c r="G126" s="98"/>
      <c r="H126" s="98"/>
      <c r="I126" s="98"/>
      <c r="J126" s="229">
        <v>76</v>
      </c>
      <c r="K126" s="98" t="s">
        <v>840</v>
      </c>
      <c r="L126" s="98" t="str">
        <f>仕様書作成!DB149</f>
        <v>SY50M-40-1A</v>
      </c>
      <c r="M126" s="98" t="str">
        <f>仕様書作成!DE149</f>
        <v/>
      </c>
      <c r="N126" s="98" t="str">
        <f t="shared" si="28"/>
        <v/>
      </c>
      <c r="O126" s="98"/>
      <c r="P126" s="98"/>
      <c r="Q126" s="98"/>
      <c r="R126" s="98"/>
      <c r="S126" s="98"/>
      <c r="T126" s="98" t="str">
        <f>IF(仕様書作成!K76="→","&gt;","")</f>
        <v/>
      </c>
      <c r="U126" s="98" t="str">
        <f>IF(仕様書作成!L76="→","&gt;","")</f>
        <v/>
      </c>
      <c r="V126" s="98" t="str">
        <f>IF(仕様書作成!M76="→","&gt;","")</f>
        <v/>
      </c>
      <c r="W126" s="98" t="str">
        <f>IF(仕様書作成!N76="→","&gt;","")</f>
        <v/>
      </c>
      <c r="X126" s="98" t="str">
        <f>IF(仕様書作成!O76="→","&gt;","")</f>
        <v/>
      </c>
      <c r="Y126" s="98" t="str">
        <f>IF(仕様書作成!P76="→","&gt;","")</f>
        <v/>
      </c>
      <c r="Z126" s="98" t="str">
        <f>IF(仕様書作成!Q76="→","&gt;","")</f>
        <v/>
      </c>
      <c r="AA126" s="98" t="str">
        <f>IF(仕様書作成!R76="→","&gt;","")</f>
        <v/>
      </c>
      <c r="AB126" s="98" t="str">
        <f>IF(仕様書作成!S76="→","&gt;","")</f>
        <v/>
      </c>
      <c r="AC126" s="98" t="str">
        <f>IF(仕様書作成!T76="→","&gt;","")</f>
        <v/>
      </c>
      <c r="AD126" s="98" t="str">
        <f>IF(仕様書作成!U76="→","&gt;","")</f>
        <v/>
      </c>
      <c r="AE126" s="98" t="str">
        <f>IF(仕様書作成!V76="→","&gt;","")</f>
        <v/>
      </c>
      <c r="AF126" s="98" t="str">
        <f>IF(仕様書作成!W76="→","&gt;","")</f>
        <v/>
      </c>
      <c r="AG126" s="98" t="str">
        <f>IF(仕様書作成!X76="→","&gt;","")</f>
        <v/>
      </c>
      <c r="AH126" s="98" t="str">
        <f>IF(仕様書作成!Y76="→","&gt;","")</f>
        <v/>
      </c>
      <c r="AI126" s="98" t="str">
        <f>IF(仕様書作成!Z76="→","&gt;","")</f>
        <v/>
      </c>
      <c r="AJ126" s="98" t="str">
        <f>IF(仕様書作成!AA76="→","&gt;","")</f>
        <v/>
      </c>
      <c r="AK126" s="98" t="str">
        <f>IF(仕様書作成!AB76="→","&gt;","")</f>
        <v/>
      </c>
      <c r="AL126" s="98" t="str">
        <f>IF(仕様書作成!AC76="→","&gt;","")</f>
        <v/>
      </c>
      <c r="AM126" s="98" t="str">
        <f>IF(仕様書作成!AD76="→","&gt;","")</f>
        <v/>
      </c>
      <c r="AN126" s="98" t="str">
        <f>IF(仕様書作成!AE76="→","&gt;","")</f>
        <v/>
      </c>
      <c r="AO126" s="98" t="str">
        <f>IF(仕様書作成!AF76="→","&gt;","")</f>
        <v/>
      </c>
      <c r="AP126" s="98" t="str">
        <f>IF(仕様書作成!AG76="→","&gt;","")</f>
        <v/>
      </c>
      <c r="AQ126" s="98" t="str">
        <f>IF(仕様書作成!AH76="→","&gt;","")</f>
        <v/>
      </c>
      <c r="AR126" s="98" t="str">
        <f t="shared" si="29"/>
        <v/>
      </c>
      <c r="AS126" s="98"/>
      <c r="AT126" s="98"/>
      <c r="AU126" s="98"/>
      <c r="AV126" s="98"/>
      <c r="BA126" s="98"/>
      <c r="BB126" s="98"/>
    </row>
    <row r="127" spans="6:54" ht="12.75" customHeight="1" x14ac:dyDescent="0.15">
      <c r="F127" s="98"/>
      <c r="G127" s="98"/>
      <c r="H127" s="98"/>
      <c r="I127" s="98"/>
      <c r="J127" s="229">
        <v>77</v>
      </c>
      <c r="K127" s="98" t="s">
        <v>232</v>
      </c>
      <c r="L127" s="98" t="str">
        <f>仕様書作成!DB150</f>
        <v>SY50M-40-1A</v>
      </c>
      <c r="M127" s="98" t="str">
        <f>仕様書作成!DE150</f>
        <v/>
      </c>
      <c r="N127" s="98" t="str">
        <f t="shared" si="28"/>
        <v/>
      </c>
      <c r="O127" s="98"/>
      <c r="P127" s="98"/>
      <c r="Q127" s="98"/>
      <c r="R127" s="98"/>
      <c r="S127" s="98"/>
      <c r="T127" s="98" t="str">
        <f>IF(仕様書作成!K77="→","&gt;","")</f>
        <v/>
      </c>
      <c r="U127" s="98" t="str">
        <f>IF(仕様書作成!L77="→","&gt;","")</f>
        <v/>
      </c>
      <c r="V127" s="98" t="str">
        <f>IF(仕様書作成!M77="→","&gt;","")</f>
        <v/>
      </c>
      <c r="W127" s="98" t="str">
        <f>IF(仕様書作成!N77="→","&gt;","")</f>
        <v/>
      </c>
      <c r="X127" s="98" t="str">
        <f>IF(仕様書作成!O77="→","&gt;","")</f>
        <v/>
      </c>
      <c r="Y127" s="98" t="str">
        <f>IF(仕様書作成!P77="→","&gt;","")</f>
        <v/>
      </c>
      <c r="Z127" s="98" t="str">
        <f>IF(仕様書作成!Q77="→","&gt;","")</f>
        <v/>
      </c>
      <c r="AA127" s="98" t="str">
        <f>IF(仕様書作成!R77="→","&gt;","")</f>
        <v/>
      </c>
      <c r="AB127" s="98" t="str">
        <f>IF(仕様書作成!S77="→","&gt;","")</f>
        <v/>
      </c>
      <c r="AC127" s="98" t="str">
        <f>IF(仕様書作成!T77="→","&gt;","")</f>
        <v/>
      </c>
      <c r="AD127" s="98" t="str">
        <f>IF(仕様書作成!U77="→","&gt;","")</f>
        <v/>
      </c>
      <c r="AE127" s="98" t="str">
        <f>IF(仕様書作成!V77="→","&gt;","")</f>
        <v/>
      </c>
      <c r="AF127" s="98" t="str">
        <f>IF(仕様書作成!W77="→","&gt;","")</f>
        <v/>
      </c>
      <c r="AG127" s="98" t="str">
        <f>IF(仕様書作成!X77="→","&gt;","")</f>
        <v/>
      </c>
      <c r="AH127" s="98" t="str">
        <f>IF(仕様書作成!Y77="→","&gt;","")</f>
        <v/>
      </c>
      <c r="AI127" s="98" t="str">
        <f>IF(仕様書作成!Z77="→","&gt;","")</f>
        <v/>
      </c>
      <c r="AJ127" s="98" t="str">
        <f>IF(仕様書作成!AA77="→","&gt;","")</f>
        <v/>
      </c>
      <c r="AK127" s="98" t="str">
        <f>IF(仕様書作成!AB77="→","&gt;","")</f>
        <v/>
      </c>
      <c r="AL127" s="98" t="str">
        <f>IF(仕様書作成!AC77="→","&gt;","")</f>
        <v/>
      </c>
      <c r="AM127" s="98" t="str">
        <f>IF(仕様書作成!AD77="→","&gt;","")</f>
        <v/>
      </c>
      <c r="AN127" s="98" t="str">
        <f>IF(仕様書作成!AE77="→","&gt;","")</f>
        <v/>
      </c>
      <c r="AO127" s="98" t="str">
        <f>IF(仕様書作成!AF77="→","&gt;","")</f>
        <v/>
      </c>
      <c r="AP127" s="98" t="str">
        <f>IF(仕様書作成!AG77="→","&gt;","")</f>
        <v/>
      </c>
      <c r="AQ127" s="98" t="str">
        <f>IF(仕様書作成!AH77="→","&gt;","")</f>
        <v/>
      </c>
      <c r="AR127" s="98" t="str">
        <f t="shared" si="29"/>
        <v/>
      </c>
      <c r="AS127" s="98"/>
      <c r="AT127" s="98"/>
      <c r="AU127" s="98"/>
      <c r="AV127" s="98"/>
      <c r="BA127" s="98"/>
      <c r="BB127" s="98"/>
    </row>
    <row r="128" spans="6:54" ht="12.75" customHeight="1" x14ac:dyDescent="0.15">
      <c r="F128" s="98"/>
      <c r="G128" s="98"/>
      <c r="H128" s="98"/>
      <c r="I128" s="98"/>
      <c r="J128" s="229">
        <v>78</v>
      </c>
      <c r="K128" s="98" t="s">
        <v>757</v>
      </c>
      <c r="L128" s="98" t="str">
        <f>仕様書作成!DB151</f>
        <v>SY30M-M1-P</v>
      </c>
      <c r="M128" s="98" t="str">
        <f>仕様書作成!DE151</f>
        <v/>
      </c>
      <c r="N128" s="98" t="str">
        <f t="shared" si="28"/>
        <v/>
      </c>
      <c r="O128" s="98"/>
      <c r="P128" s="98"/>
      <c r="Q128" s="98"/>
      <c r="R128" s="98"/>
      <c r="S128" s="98"/>
      <c r="T128" s="98" t="str">
        <f>IF(COUNTIF(T$216:T$233,$L128)=1,"O","")</f>
        <v/>
      </c>
      <c r="U128" s="98" t="str">
        <f t="shared" si="30"/>
        <v/>
      </c>
      <c r="V128" s="98" t="str">
        <f t="shared" si="30"/>
        <v/>
      </c>
      <c r="W128" s="98" t="str">
        <f t="shared" si="30"/>
        <v/>
      </c>
      <c r="X128" s="98" t="str">
        <f t="shared" si="30"/>
        <v/>
      </c>
      <c r="Y128" s="98" t="str">
        <f t="shared" si="30"/>
        <v/>
      </c>
      <c r="Z128" s="98" t="str">
        <f t="shared" si="30"/>
        <v/>
      </c>
      <c r="AA128" s="98" t="str">
        <f t="shared" si="30"/>
        <v/>
      </c>
      <c r="AB128" s="98" t="str">
        <f t="shared" si="30"/>
        <v/>
      </c>
      <c r="AC128" s="98" t="str">
        <f t="shared" si="30"/>
        <v/>
      </c>
      <c r="AD128" s="98" t="str">
        <f t="shared" si="30"/>
        <v/>
      </c>
      <c r="AE128" s="98" t="str">
        <f t="shared" si="30"/>
        <v/>
      </c>
      <c r="AF128" s="98" t="str">
        <f t="shared" si="30"/>
        <v/>
      </c>
      <c r="AG128" s="98" t="str">
        <f t="shared" si="30"/>
        <v/>
      </c>
      <c r="AH128" s="98" t="str">
        <f t="shared" si="30"/>
        <v/>
      </c>
      <c r="AI128" s="98" t="str">
        <f t="shared" si="30"/>
        <v/>
      </c>
      <c r="AJ128" s="98" t="str">
        <f t="shared" si="29"/>
        <v/>
      </c>
      <c r="AK128" s="98" t="str">
        <f t="shared" si="29"/>
        <v/>
      </c>
      <c r="AL128" s="98" t="str">
        <f t="shared" si="29"/>
        <v/>
      </c>
      <c r="AM128" s="98" t="str">
        <f t="shared" si="29"/>
        <v/>
      </c>
      <c r="AN128" s="98" t="str">
        <f t="shared" si="29"/>
        <v/>
      </c>
      <c r="AO128" s="98" t="str">
        <f t="shared" si="29"/>
        <v/>
      </c>
      <c r="AP128" s="98" t="str">
        <f t="shared" si="29"/>
        <v/>
      </c>
      <c r="AQ128" s="98" t="str">
        <f t="shared" si="29"/>
        <v/>
      </c>
      <c r="AR128" s="98" t="str">
        <f t="shared" si="29"/>
        <v/>
      </c>
      <c r="AS128" s="98"/>
      <c r="AT128" s="98"/>
      <c r="AU128" s="98"/>
      <c r="AV128" s="98"/>
      <c r="BA128" s="98"/>
      <c r="BB128" s="98"/>
    </row>
    <row r="129" spans="6:54" ht="12.75" customHeight="1" x14ac:dyDescent="0.15">
      <c r="F129" s="98"/>
      <c r="G129" s="98"/>
      <c r="H129" s="98"/>
      <c r="I129" s="98"/>
      <c r="J129" s="229">
        <v>79</v>
      </c>
      <c r="K129" s="98" t="s">
        <v>758</v>
      </c>
      <c r="L129" s="98" t="str">
        <f>仕様書作成!DB152</f>
        <v>SY30M-M1-A1</v>
      </c>
      <c r="M129" s="98" t="str">
        <f>仕様書作成!DE152</f>
        <v/>
      </c>
      <c r="N129" s="98" t="str">
        <f t="shared" si="28"/>
        <v/>
      </c>
      <c r="O129" s="98"/>
      <c r="P129" s="98"/>
      <c r="Q129" s="98"/>
      <c r="R129" s="98"/>
      <c r="S129" s="98"/>
      <c r="T129" s="98" t="str">
        <f t="shared" si="30"/>
        <v/>
      </c>
      <c r="U129" s="98" t="str">
        <f t="shared" si="30"/>
        <v/>
      </c>
      <c r="V129" s="98" t="str">
        <f t="shared" si="30"/>
        <v/>
      </c>
      <c r="W129" s="98" t="str">
        <f t="shared" si="30"/>
        <v/>
      </c>
      <c r="X129" s="98" t="str">
        <f t="shared" si="30"/>
        <v/>
      </c>
      <c r="Y129" s="98" t="str">
        <f t="shared" si="30"/>
        <v/>
      </c>
      <c r="Z129" s="98" t="str">
        <f t="shared" si="30"/>
        <v/>
      </c>
      <c r="AA129" s="98" t="str">
        <f t="shared" si="30"/>
        <v/>
      </c>
      <c r="AB129" s="98" t="str">
        <f t="shared" si="30"/>
        <v/>
      </c>
      <c r="AC129" s="98" t="str">
        <f t="shared" si="30"/>
        <v/>
      </c>
      <c r="AD129" s="98" t="str">
        <f t="shared" si="30"/>
        <v/>
      </c>
      <c r="AE129" s="98" t="str">
        <f t="shared" si="30"/>
        <v/>
      </c>
      <c r="AF129" s="98" t="str">
        <f t="shared" si="30"/>
        <v/>
      </c>
      <c r="AG129" s="98" t="str">
        <f t="shared" si="30"/>
        <v/>
      </c>
      <c r="AH129" s="98" t="str">
        <f t="shared" si="30"/>
        <v/>
      </c>
      <c r="AI129" s="98" t="str">
        <f t="shared" si="30"/>
        <v/>
      </c>
      <c r="AJ129" s="98" t="str">
        <f t="shared" si="29"/>
        <v/>
      </c>
      <c r="AK129" s="98" t="str">
        <f t="shared" si="29"/>
        <v/>
      </c>
      <c r="AL129" s="98" t="str">
        <f t="shared" si="29"/>
        <v/>
      </c>
      <c r="AM129" s="98" t="str">
        <f t="shared" si="29"/>
        <v/>
      </c>
      <c r="AN129" s="98" t="str">
        <f t="shared" si="29"/>
        <v/>
      </c>
      <c r="AO129" s="98" t="str">
        <f t="shared" si="29"/>
        <v/>
      </c>
      <c r="AP129" s="98" t="str">
        <f t="shared" si="29"/>
        <v/>
      </c>
      <c r="AQ129" s="98" t="str">
        <f t="shared" si="29"/>
        <v/>
      </c>
      <c r="AR129" s="98" t="str">
        <f t="shared" si="29"/>
        <v/>
      </c>
      <c r="AS129" s="98"/>
      <c r="AT129" s="98"/>
      <c r="AU129" s="98"/>
      <c r="AV129" s="98"/>
      <c r="BA129" s="98"/>
      <c r="BB129" s="98"/>
    </row>
    <row r="130" spans="6:54" ht="12.75" customHeight="1" x14ac:dyDescent="0.15">
      <c r="F130" s="98"/>
      <c r="G130" s="98"/>
      <c r="H130" s="98"/>
      <c r="I130" s="98"/>
      <c r="J130" s="229">
        <v>80</v>
      </c>
      <c r="K130" s="98" t="s">
        <v>759</v>
      </c>
      <c r="L130" s="98" t="str">
        <f>仕様書作成!DB153</f>
        <v>SY30M-M1-B1</v>
      </c>
      <c r="M130" s="98" t="str">
        <f>仕様書作成!DE153</f>
        <v/>
      </c>
      <c r="N130" s="98" t="str">
        <f t="shared" si="28"/>
        <v/>
      </c>
      <c r="O130" s="98"/>
      <c r="P130" s="98"/>
      <c r="Q130" s="98"/>
      <c r="R130" s="98"/>
      <c r="S130" s="98"/>
      <c r="T130" s="98" t="str">
        <f t="shared" si="30"/>
        <v/>
      </c>
      <c r="U130" s="98" t="str">
        <f t="shared" si="30"/>
        <v/>
      </c>
      <c r="V130" s="98" t="str">
        <f t="shared" si="30"/>
        <v/>
      </c>
      <c r="W130" s="98" t="str">
        <f t="shared" si="30"/>
        <v/>
      </c>
      <c r="X130" s="98" t="str">
        <f t="shared" si="30"/>
        <v/>
      </c>
      <c r="Y130" s="98" t="str">
        <f t="shared" si="30"/>
        <v/>
      </c>
      <c r="Z130" s="98" t="str">
        <f t="shared" si="30"/>
        <v/>
      </c>
      <c r="AA130" s="98" t="str">
        <f t="shared" si="30"/>
        <v/>
      </c>
      <c r="AB130" s="98" t="str">
        <f t="shared" si="30"/>
        <v/>
      </c>
      <c r="AC130" s="98" t="str">
        <f t="shared" si="30"/>
        <v/>
      </c>
      <c r="AD130" s="98" t="str">
        <f t="shared" si="30"/>
        <v/>
      </c>
      <c r="AE130" s="98" t="str">
        <f t="shared" si="30"/>
        <v/>
      </c>
      <c r="AF130" s="98" t="str">
        <f t="shared" si="30"/>
        <v/>
      </c>
      <c r="AG130" s="98" t="str">
        <f t="shared" si="30"/>
        <v/>
      </c>
      <c r="AH130" s="98" t="str">
        <f t="shared" si="30"/>
        <v/>
      </c>
      <c r="AI130" s="98" t="str">
        <f t="shared" si="30"/>
        <v/>
      </c>
      <c r="AJ130" s="98" t="str">
        <f t="shared" si="29"/>
        <v/>
      </c>
      <c r="AK130" s="98" t="str">
        <f t="shared" si="29"/>
        <v/>
      </c>
      <c r="AL130" s="98" t="str">
        <f t="shared" si="29"/>
        <v/>
      </c>
      <c r="AM130" s="98" t="str">
        <f t="shared" si="29"/>
        <v/>
      </c>
      <c r="AN130" s="98" t="str">
        <f t="shared" si="29"/>
        <v/>
      </c>
      <c r="AO130" s="98" t="str">
        <f t="shared" si="29"/>
        <v/>
      </c>
      <c r="AP130" s="98" t="str">
        <f t="shared" si="29"/>
        <v/>
      </c>
      <c r="AQ130" s="98" t="str">
        <f t="shared" si="29"/>
        <v/>
      </c>
      <c r="AR130" s="98" t="str">
        <f t="shared" si="29"/>
        <v/>
      </c>
      <c r="AS130" s="98"/>
      <c r="AT130" s="98"/>
      <c r="AU130" s="98"/>
      <c r="AV130" s="98"/>
      <c r="BA130" s="98"/>
      <c r="BB130" s="98"/>
    </row>
    <row r="131" spans="6:54" ht="12.75" customHeight="1" x14ac:dyDescent="0.15">
      <c r="F131" s="98"/>
      <c r="G131" s="98"/>
      <c r="H131" s="98"/>
      <c r="I131" s="98"/>
      <c r="J131" s="229">
        <v>81</v>
      </c>
      <c r="K131" s="98" t="s">
        <v>757</v>
      </c>
      <c r="L131" s="98" t="str">
        <f>仕様書作成!DB154</f>
        <v>SY30M-M1-P-3</v>
      </c>
      <c r="M131" s="98" t="str">
        <f>仕様書作成!DE154</f>
        <v/>
      </c>
      <c r="N131" s="98" t="str">
        <f t="shared" si="28"/>
        <v/>
      </c>
      <c r="O131" s="98"/>
      <c r="P131" s="98"/>
      <c r="Q131" s="98"/>
      <c r="R131" s="98"/>
      <c r="S131" s="98"/>
      <c r="T131" s="98" t="str">
        <f t="shared" si="30"/>
        <v/>
      </c>
      <c r="U131" s="98" t="str">
        <f t="shared" si="30"/>
        <v/>
      </c>
      <c r="V131" s="98" t="str">
        <f t="shared" si="30"/>
        <v/>
      </c>
      <c r="W131" s="98" t="str">
        <f t="shared" si="30"/>
        <v/>
      </c>
      <c r="X131" s="98" t="str">
        <f t="shared" si="30"/>
        <v/>
      </c>
      <c r="Y131" s="98" t="str">
        <f t="shared" si="30"/>
        <v/>
      </c>
      <c r="Z131" s="98" t="str">
        <f t="shared" si="30"/>
        <v/>
      </c>
      <c r="AA131" s="98" t="str">
        <f t="shared" si="30"/>
        <v/>
      </c>
      <c r="AB131" s="98" t="str">
        <f t="shared" si="30"/>
        <v/>
      </c>
      <c r="AC131" s="98" t="str">
        <f t="shared" si="30"/>
        <v/>
      </c>
      <c r="AD131" s="98" t="str">
        <f t="shared" si="30"/>
        <v/>
      </c>
      <c r="AE131" s="98" t="str">
        <f t="shared" si="30"/>
        <v/>
      </c>
      <c r="AF131" s="98" t="str">
        <f t="shared" si="30"/>
        <v/>
      </c>
      <c r="AG131" s="98" t="str">
        <f t="shared" si="30"/>
        <v/>
      </c>
      <c r="AH131" s="98" t="str">
        <f t="shared" si="30"/>
        <v/>
      </c>
      <c r="AI131" s="98" t="str">
        <f t="shared" si="30"/>
        <v/>
      </c>
      <c r="AJ131" s="98" t="str">
        <f t="shared" si="29"/>
        <v/>
      </c>
      <c r="AK131" s="98" t="str">
        <f t="shared" si="29"/>
        <v/>
      </c>
      <c r="AL131" s="98" t="str">
        <f t="shared" si="29"/>
        <v/>
      </c>
      <c r="AM131" s="98" t="str">
        <f t="shared" si="29"/>
        <v/>
      </c>
      <c r="AN131" s="98" t="str">
        <f t="shared" si="29"/>
        <v/>
      </c>
      <c r="AO131" s="98" t="str">
        <f t="shared" si="29"/>
        <v/>
      </c>
      <c r="AP131" s="98" t="str">
        <f t="shared" si="29"/>
        <v/>
      </c>
      <c r="AQ131" s="98" t="str">
        <f t="shared" si="29"/>
        <v/>
      </c>
      <c r="AR131" s="98" t="str">
        <f t="shared" si="29"/>
        <v/>
      </c>
      <c r="AS131" s="98"/>
      <c r="AT131" s="98"/>
      <c r="AU131" s="98"/>
      <c r="AV131" s="98"/>
      <c r="BA131" s="98"/>
      <c r="BB131" s="98"/>
    </row>
    <row r="132" spans="6:54" ht="12.75" customHeight="1" x14ac:dyDescent="0.15">
      <c r="F132" s="98"/>
      <c r="G132" s="98"/>
      <c r="H132" s="98"/>
      <c r="I132" s="98"/>
      <c r="J132" s="229">
        <v>82</v>
      </c>
      <c r="K132" s="98" t="s">
        <v>758</v>
      </c>
      <c r="L132" s="98" t="str">
        <f>仕様書作成!DB155</f>
        <v>SY30M-M1-A1-3</v>
      </c>
      <c r="M132" s="98" t="str">
        <f>仕様書作成!DE155</f>
        <v/>
      </c>
      <c r="N132" s="98" t="str">
        <f t="shared" si="28"/>
        <v/>
      </c>
      <c r="O132" s="98"/>
      <c r="P132" s="98"/>
      <c r="Q132" s="98"/>
      <c r="R132" s="98"/>
      <c r="S132" s="98"/>
      <c r="T132" s="98" t="str">
        <f t="shared" si="30"/>
        <v/>
      </c>
      <c r="U132" s="98" t="str">
        <f t="shared" si="30"/>
        <v/>
      </c>
      <c r="V132" s="98" t="str">
        <f t="shared" si="30"/>
        <v/>
      </c>
      <c r="W132" s="98" t="str">
        <f t="shared" si="30"/>
        <v/>
      </c>
      <c r="X132" s="98" t="str">
        <f t="shared" si="30"/>
        <v/>
      </c>
      <c r="Y132" s="98" t="str">
        <f t="shared" si="30"/>
        <v/>
      </c>
      <c r="Z132" s="98" t="str">
        <f t="shared" si="30"/>
        <v/>
      </c>
      <c r="AA132" s="98" t="str">
        <f t="shared" si="30"/>
        <v/>
      </c>
      <c r="AB132" s="98" t="str">
        <f t="shared" si="30"/>
        <v/>
      </c>
      <c r="AC132" s="98" t="str">
        <f t="shared" si="30"/>
        <v/>
      </c>
      <c r="AD132" s="98" t="str">
        <f t="shared" si="30"/>
        <v/>
      </c>
      <c r="AE132" s="98" t="str">
        <f t="shared" si="30"/>
        <v/>
      </c>
      <c r="AF132" s="98" t="str">
        <f t="shared" si="30"/>
        <v/>
      </c>
      <c r="AG132" s="98" t="str">
        <f t="shared" si="30"/>
        <v/>
      </c>
      <c r="AH132" s="98" t="str">
        <f t="shared" si="30"/>
        <v/>
      </c>
      <c r="AI132" s="98" t="str">
        <f t="shared" si="30"/>
        <v/>
      </c>
      <c r="AJ132" s="98" t="str">
        <f t="shared" si="29"/>
        <v/>
      </c>
      <c r="AK132" s="98" t="str">
        <f t="shared" si="29"/>
        <v/>
      </c>
      <c r="AL132" s="98" t="str">
        <f t="shared" si="29"/>
        <v/>
      </c>
      <c r="AM132" s="98" t="str">
        <f t="shared" si="29"/>
        <v/>
      </c>
      <c r="AN132" s="98" t="str">
        <f t="shared" si="29"/>
        <v/>
      </c>
      <c r="AO132" s="98" t="str">
        <f t="shared" si="29"/>
        <v/>
      </c>
      <c r="AP132" s="98" t="str">
        <f t="shared" si="29"/>
        <v/>
      </c>
      <c r="AQ132" s="98" t="str">
        <f t="shared" si="29"/>
        <v/>
      </c>
      <c r="AR132" s="98" t="str">
        <f t="shared" si="29"/>
        <v/>
      </c>
      <c r="AS132" s="98"/>
      <c r="AT132" s="98"/>
      <c r="AU132" s="98"/>
      <c r="AV132" s="98"/>
      <c r="BA132" s="98"/>
      <c r="BB132" s="98"/>
    </row>
    <row r="133" spans="6:54" ht="12.75" customHeight="1" x14ac:dyDescent="0.15">
      <c r="F133" s="98"/>
      <c r="G133" s="98"/>
      <c r="H133" s="98"/>
      <c r="I133" s="98"/>
      <c r="J133" s="229">
        <v>83</v>
      </c>
      <c r="K133" s="98" t="s">
        <v>759</v>
      </c>
      <c r="L133" s="98" t="str">
        <f>仕様書作成!DB156</f>
        <v>SY30M-M1-B1-3</v>
      </c>
      <c r="M133" s="98" t="str">
        <f>仕様書作成!DE156</f>
        <v/>
      </c>
      <c r="N133" s="98" t="str">
        <f t="shared" si="28"/>
        <v/>
      </c>
      <c r="O133" s="98"/>
      <c r="P133" s="98"/>
      <c r="Q133" s="98"/>
      <c r="R133" s="98"/>
      <c r="S133" s="98"/>
      <c r="T133" s="98" t="str">
        <f t="shared" si="30"/>
        <v/>
      </c>
      <c r="U133" s="98" t="str">
        <f t="shared" si="30"/>
        <v/>
      </c>
      <c r="V133" s="98" t="str">
        <f t="shared" si="30"/>
        <v/>
      </c>
      <c r="W133" s="98" t="str">
        <f t="shared" si="30"/>
        <v/>
      </c>
      <c r="X133" s="98" t="str">
        <f t="shared" si="30"/>
        <v/>
      </c>
      <c r="Y133" s="98" t="str">
        <f t="shared" si="30"/>
        <v/>
      </c>
      <c r="Z133" s="98" t="str">
        <f t="shared" si="30"/>
        <v/>
      </c>
      <c r="AA133" s="98" t="str">
        <f t="shared" si="30"/>
        <v/>
      </c>
      <c r="AB133" s="98" t="str">
        <f t="shared" si="30"/>
        <v/>
      </c>
      <c r="AC133" s="98" t="str">
        <f t="shared" si="30"/>
        <v/>
      </c>
      <c r="AD133" s="98" t="str">
        <f t="shared" si="30"/>
        <v/>
      </c>
      <c r="AE133" s="98" t="str">
        <f t="shared" si="30"/>
        <v/>
      </c>
      <c r="AF133" s="98" t="str">
        <f t="shared" si="30"/>
        <v/>
      </c>
      <c r="AG133" s="98" t="str">
        <f t="shared" si="30"/>
        <v/>
      </c>
      <c r="AH133" s="98" t="str">
        <f t="shared" si="30"/>
        <v/>
      </c>
      <c r="AI133" s="98" t="str">
        <f t="shared" si="30"/>
        <v/>
      </c>
      <c r="AJ133" s="98" t="str">
        <f t="shared" si="29"/>
        <v/>
      </c>
      <c r="AK133" s="98" t="str">
        <f t="shared" si="29"/>
        <v/>
      </c>
      <c r="AL133" s="98" t="str">
        <f t="shared" si="29"/>
        <v/>
      </c>
      <c r="AM133" s="98" t="str">
        <f t="shared" si="29"/>
        <v/>
      </c>
      <c r="AN133" s="98" t="str">
        <f t="shared" si="29"/>
        <v/>
      </c>
      <c r="AO133" s="98" t="str">
        <f t="shared" si="29"/>
        <v/>
      </c>
      <c r="AP133" s="98" t="str">
        <f t="shared" si="29"/>
        <v/>
      </c>
      <c r="AQ133" s="98" t="str">
        <f t="shared" si="29"/>
        <v/>
      </c>
      <c r="AR133" s="98" t="str">
        <f t="shared" si="29"/>
        <v/>
      </c>
      <c r="AS133" s="98"/>
      <c r="AT133" s="98"/>
      <c r="AU133" s="98"/>
      <c r="AV133" s="98"/>
      <c r="BA133" s="98"/>
      <c r="BB133" s="98"/>
    </row>
    <row r="134" spans="6:54" ht="12.75" customHeight="1" x14ac:dyDescent="0.15">
      <c r="F134" s="98"/>
      <c r="G134" s="98"/>
      <c r="H134" s="98"/>
      <c r="I134" s="98"/>
      <c r="J134" s="229">
        <v>76</v>
      </c>
      <c r="K134" s="98" t="str">
        <f>仕様書作成!DB157</f>
        <v>A</v>
      </c>
      <c r="L134" s="98" t="str">
        <f>仕様書作成!DF157</f>
        <v>KQ2P-02</v>
      </c>
      <c r="M134" s="98" t="str">
        <f>仕様書作成!DE157</f>
        <v/>
      </c>
      <c r="N134" s="98" t="str">
        <f t="shared" si="28"/>
        <v/>
      </c>
      <c r="O134" s="98"/>
      <c r="P134" s="98"/>
      <c r="Q134" s="98"/>
      <c r="R134" s="98" t="str">
        <f>IF(仕様書作成!DG157="","",仕様書作成!DG157&amp;",")</f>
        <v/>
      </c>
      <c r="S134" s="98" t="str">
        <f>IF(仕様書作成!DH157="","",仕様書作成!DH157)</f>
        <v/>
      </c>
      <c r="T134" s="98" t="str">
        <f>IF(仕様書作成!DI157="","",仕様書作成!DI157)</f>
        <v/>
      </c>
      <c r="U134" s="98" t="str">
        <f>IF(仕様書作成!DJ157="","",仕様書作成!DJ157)</f>
        <v/>
      </c>
      <c r="V134" s="98" t="str">
        <f>IF(仕様書作成!DK157="","",仕様書作成!DK157)</f>
        <v/>
      </c>
      <c r="W134" s="98" t="str">
        <f>IF(仕様書作成!DL157="","",仕様書作成!DL157)</f>
        <v/>
      </c>
      <c r="X134" s="98" t="str">
        <f>IF(仕様書作成!DM157="","",仕様書作成!DM157)</f>
        <v/>
      </c>
      <c r="Y134" s="98" t="str">
        <f>IF(仕様書作成!DN157="","",仕様書作成!DN157)</f>
        <v/>
      </c>
      <c r="Z134" s="98" t="str">
        <f>IF(仕様書作成!DO157="","",仕様書作成!DO157)</f>
        <v/>
      </c>
      <c r="AA134" s="98" t="str">
        <f>IF(仕様書作成!DP157="","",仕様書作成!DP157)</f>
        <v/>
      </c>
      <c r="AB134" s="98" t="str">
        <f>IF(仕様書作成!DQ157="","",仕様書作成!DQ157)</f>
        <v/>
      </c>
      <c r="AC134" s="98" t="str">
        <f>IF(仕様書作成!DR157="","",仕様書作成!DR157)</f>
        <v/>
      </c>
      <c r="AD134" s="98" t="str">
        <f>IF(仕様書作成!DS157="","",仕様書作成!DS157)</f>
        <v/>
      </c>
      <c r="AE134" s="98" t="str">
        <f>IF(仕様書作成!DT157="","",仕様書作成!DT157)</f>
        <v/>
      </c>
      <c r="AF134" s="98" t="str">
        <f>IF(仕様書作成!DU157="","",仕様書作成!DU157)</f>
        <v/>
      </c>
      <c r="AG134" s="98" t="str">
        <f>IF(仕様書作成!DV157="","",仕様書作成!DV157)</f>
        <v/>
      </c>
      <c r="AH134" s="98" t="str">
        <f>IF(仕様書作成!DW157="","",仕様書作成!DW157)</f>
        <v/>
      </c>
      <c r="AI134" s="98" t="str">
        <f>IF(仕様書作成!DX157="","",仕様書作成!DX157)</f>
        <v/>
      </c>
      <c r="AJ134" s="98" t="str">
        <f>IF(仕様書作成!DY157="","",仕様書作成!DY157)</f>
        <v/>
      </c>
      <c r="AK134" s="98" t="str">
        <f>IF(仕様書作成!DZ157="","",仕様書作成!DZ157)</f>
        <v/>
      </c>
      <c r="AL134" s="98" t="str">
        <f>IF(仕様書作成!EA157="","",仕様書作成!EA157)</f>
        <v/>
      </c>
      <c r="AM134" s="98" t="str">
        <f>IF(仕様書作成!EB157="","",仕様書作成!EB157)</f>
        <v/>
      </c>
      <c r="AN134" s="98" t="str">
        <f>IF(仕様書作成!EC157="","",仕様書作成!EC157)</f>
        <v/>
      </c>
      <c r="AO134" s="98" t="str">
        <f>IF(仕様書作成!ED157="","",仕様書作成!ED157)</f>
        <v/>
      </c>
      <c r="AP134" s="98" t="str">
        <f>IF(仕様書作成!EE157="","",仕様書作成!EE157)</f>
        <v/>
      </c>
      <c r="AQ134" s="98" t="str">
        <f>IF(仕様書作成!EF157="","",仕様書作成!EF157)</f>
        <v/>
      </c>
      <c r="AR134" s="98" t="str">
        <f>IF(仕様書作成!EH157="","",仕様書作成!EH157&amp;",")</f>
        <v/>
      </c>
      <c r="AS134" s="98" t="str">
        <f>IF(仕様書作成!EI157="","",仕様書作成!EI157)</f>
        <v/>
      </c>
      <c r="AT134" s="98"/>
      <c r="AU134" s="98"/>
      <c r="AV134" s="98"/>
      <c r="BA134" s="98"/>
      <c r="BB134" s="98"/>
    </row>
    <row r="135" spans="6:54" ht="12.75" customHeight="1" x14ac:dyDescent="0.15">
      <c r="F135" s="98"/>
      <c r="G135" s="98"/>
      <c r="H135" s="98"/>
      <c r="I135" s="98"/>
      <c r="J135" s="229">
        <v>77</v>
      </c>
      <c r="K135" s="98" t="str">
        <f>仕様書作成!DB158</f>
        <v>B</v>
      </c>
      <c r="L135" s="98" t="str">
        <f>仕様書作成!DF158</f>
        <v>KQ2P-23</v>
      </c>
      <c r="M135" s="98" t="str">
        <f>仕様書作成!DE158</f>
        <v/>
      </c>
      <c r="N135" s="98" t="str">
        <f t="shared" si="28"/>
        <v/>
      </c>
      <c r="O135" s="98"/>
      <c r="P135" s="98"/>
      <c r="Q135" s="98"/>
      <c r="R135" s="98" t="str">
        <f>IF(仕様書作成!DG158="","",仕様書作成!DG158&amp;",")</f>
        <v/>
      </c>
      <c r="S135" s="98" t="str">
        <f>IF(仕様書作成!DH158="","",仕様書作成!DH158)</f>
        <v/>
      </c>
      <c r="T135" s="98" t="str">
        <f>IF(仕様書作成!DI158="","",仕様書作成!DI158)</f>
        <v/>
      </c>
      <c r="U135" s="98" t="str">
        <f>IF(仕様書作成!DJ158="","",仕様書作成!DJ158)</f>
        <v/>
      </c>
      <c r="V135" s="98" t="str">
        <f>IF(仕様書作成!DK158="","",仕様書作成!DK158)</f>
        <v/>
      </c>
      <c r="W135" s="98" t="str">
        <f>IF(仕様書作成!DL158="","",仕様書作成!DL158)</f>
        <v/>
      </c>
      <c r="X135" s="98" t="str">
        <f>IF(仕様書作成!DM158="","",仕様書作成!DM158)</f>
        <v/>
      </c>
      <c r="Y135" s="98" t="str">
        <f>IF(仕様書作成!DN158="","",仕様書作成!DN158)</f>
        <v/>
      </c>
      <c r="Z135" s="98" t="str">
        <f>IF(仕様書作成!DO158="","",仕様書作成!DO158)</f>
        <v/>
      </c>
      <c r="AA135" s="98" t="str">
        <f>IF(仕様書作成!DP158="","",仕様書作成!DP158)</f>
        <v/>
      </c>
      <c r="AB135" s="98" t="str">
        <f>IF(仕様書作成!DQ158="","",仕様書作成!DQ158)</f>
        <v/>
      </c>
      <c r="AC135" s="98" t="str">
        <f>IF(仕様書作成!DR158="","",仕様書作成!DR158)</f>
        <v/>
      </c>
      <c r="AD135" s="98" t="str">
        <f>IF(仕様書作成!DS158="","",仕様書作成!DS158)</f>
        <v/>
      </c>
      <c r="AE135" s="98" t="str">
        <f>IF(仕様書作成!DT158="","",仕様書作成!DT158)</f>
        <v/>
      </c>
      <c r="AF135" s="98" t="str">
        <f>IF(仕様書作成!DU158="","",仕様書作成!DU158)</f>
        <v/>
      </c>
      <c r="AG135" s="98" t="str">
        <f>IF(仕様書作成!DV158="","",仕様書作成!DV158)</f>
        <v/>
      </c>
      <c r="AH135" s="98" t="str">
        <f>IF(仕様書作成!DW158="","",仕様書作成!DW158)</f>
        <v/>
      </c>
      <c r="AI135" s="98" t="str">
        <f>IF(仕様書作成!DX158="","",仕様書作成!DX158)</f>
        <v/>
      </c>
      <c r="AJ135" s="98" t="str">
        <f>IF(仕様書作成!DY158="","",仕様書作成!DY158)</f>
        <v/>
      </c>
      <c r="AK135" s="98" t="str">
        <f>IF(仕様書作成!DZ158="","",仕様書作成!DZ158)</f>
        <v/>
      </c>
      <c r="AL135" s="98" t="str">
        <f>IF(仕様書作成!EA158="","",仕様書作成!EA158)</f>
        <v/>
      </c>
      <c r="AM135" s="98" t="str">
        <f>IF(仕様書作成!EB158="","",仕様書作成!EB158)</f>
        <v/>
      </c>
      <c r="AN135" s="98" t="str">
        <f>IF(仕様書作成!EC158="","",仕様書作成!EC158)</f>
        <v/>
      </c>
      <c r="AO135" s="98" t="str">
        <f>IF(仕様書作成!ED158="","",仕様書作成!ED158)</f>
        <v/>
      </c>
      <c r="AP135" s="98" t="str">
        <f>IF(仕様書作成!EE158="","",仕様書作成!EE158)</f>
        <v/>
      </c>
      <c r="AQ135" s="98" t="str">
        <f>IF(仕様書作成!EF158="","",仕様書作成!EF158)</f>
        <v/>
      </c>
      <c r="AR135" s="98" t="str">
        <f>IF(仕様書作成!EH158="","",仕様書作成!EH158&amp;",")</f>
        <v/>
      </c>
      <c r="AS135" s="98" t="str">
        <f>IF(仕様書作成!EI158="","",仕様書作成!EI158)</f>
        <v/>
      </c>
      <c r="AT135" s="98"/>
      <c r="AU135" s="98"/>
      <c r="AV135" s="98"/>
      <c r="BA135" s="98"/>
      <c r="BB135" s="98"/>
    </row>
    <row r="136" spans="6:54" ht="12.75" customHeight="1" x14ac:dyDescent="0.15">
      <c r="F136" s="98"/>
      <c r="G136" s="98"/>
      <c r="H136" s="98"/>
      <c r="I136" s="98"/>
      <c r="J136" s="229">
        <v>78</v>
      </c>
      <c r="K136" s="98" t="str">
        <f>仕様書作成!DB159</f>
        <v>C</v>
      </c>
      <c r="L136" s="98" t="str">
        <f>仕様書作成!DF159</f>
        <v>KQ2P-01</v>
      </c>
      <c r="M136" s="98" t="str">
        <f>仕様書作成!DE159</f>
        <v/>
      </c>
      <c r="N136" s="98" t="str">
        <f t="shared" si="28"/>
        <v/>
      </c>
      <c r="O136" s="98"/>
      <c r="P136" s="98"/>
      <c r="Q136" s="98"/>
      <c r="R136" s="98" t="str">
        <f>IF(仕様書作成!DG159="","",仕様書作成!DG159&amp;",")</f>
        <v/>
      </c>
      <c r="S136" s="98" t="str">
        <f>IF(仕様書作成!DH159="","",仕様書作成!DH159)</f>
        <v/>
      </c>
      <c r="T136" s="98" t="str">
        <f>IF(仕様書作成!DI159="","",仕様書作成!DI159)</f>
        <v/>
      </c>
      <c r="U136" s="98" t="str">
        <f>IF(仕様書作成!DJ159="","",仕様書作成!DJ159)</f>
        <v/>
      </c>
      <c r="V136" s="98" t="str">
        <f>IF(仕様書作成!DK159="","",仕様書作成!DK159)</f>
        <v/>
      </c>
      <c r="W136" s="98" t="str">
        <f>IF(仕様書作成!DL159="","",仕様書作成!DL159)</f>
        <v/>
      </c>
      <c r="X136" s="98" t="str">
        <f>IF(仕様書作成!DM159="","",仕様書作成!DM159)</f>
        <v/>
      </c>
      <c r="Y136" s="98" t="str">
        <f>IF(仕様書作成!DN159="","",仕様書作成!DN159)</f>
        <v/>
      </c>
      <c r="Z136" s="98" t="str">
        <f>IF(仕様書作成!DO159="","",仕様書作成!DO159)</f>
        <v/>
      </c>
      <c r="AA136" s="98" t="str">
        <f>IF(仕様書作成!DP159="","",仕様書作成!DP159)</f>
        <v/>
      </c>
      <c r="AB136" s="98" t="str">
        <f>IF(仕様書作成!DQ159="","",仕様書作成!DQ159)</f>
        <v/>
      </c>
      <c r="AC136" s="98" t="str">
        <f>IF(仕様書作成!DR159="","",仕様書作成!DR159)</f>
        <v/>
      </c>
      <c r="AD136" s="98" t="str">
        <f>IF(仕様書作成!DS159="","",仕様書作成!DS159)</f>
        <v/>
      </c>
      <c r="AE136" s="98" t="str">
        <f>IF(仕様書作成!DT159="","",仕様書作成!DT159)</f>
        <v/>
      </c>
      <c r="AF136" s="98" t="str">
        <f>IF(仕様書作成!DU159="","",仕様書作成!DU159)</f>
        <v/>
      </c>
      <c r="AG136" s="98" t="str">
        <f>IF(仕様書作成!DV159="","",仕様書作成!DV159)</f>
        <v/>
      </c>
      <c r="AH136" s="98" t="str">
        <f>IF(仕様書作成!DW159="","",仕様書作成!DW159)</f>
        <v/>
      </c>
      <c r="AI136" s="98" t="str">
        <f>IF(仕様書作成!DX159="","",仕様書作成!DX159)</f>
        <v/>
      </c>
      <c r="AJ136" s="98" t="str">
        <f>IF(仕様書作成!DY159="","",仕様書作成!DY159)</f>
        <v/>
      </c>
      <c r="AK136" s="98" t="str">
        <f>IF(仕様書作成!DZ159="","",仕様書作成!DZ159)</f>
        <v/>
      </c>
      <c r="AL136" s="98" t="str">
        <f>IF(仕様書作成!EA159="","",仕様書作成!EA159)</f>
        <v/>
      </c>
      <c r="AM136" s="98" t="str">
        <f>IF(仕様書作成!EB159="","",仕様書作成!EB159)</f>
        <v/>
      </c>
      <c r="AN136" s="98" t="str">
        <f>IF(仕様書作成!EC159="","",仕様書作成!EC159)</f>
        <v/>
      </c>
      <c r="AO136" s="98" t="str">
        <f>IF(仕様書作成!ED159="","",仕様書作成!ED159)</f>
        <v/>
      </c>
      <c r="AP136" s="98" t="str">
        <f>IF(仕様書作成!EE159="","",仕様書作成!EE159)</f>
        <v/>
      </c>
      <c r="AQ136" s="98" t="str">
        <f>IF(仕様書作成!EF159="","",仕様書作成!EF159)</f>
        <v/>
      </c>
      <c r="AR136" s="98" t="str">
        <f>IF(仕様書作成!EH159="","",仕様書作成!EH159&amp;",")</f>
        <v/>
      </c>
      <c r="AS136" s="98" t="str">
        <f>IF(仕様書作成!EI159="","",仕様書作成!EI159)</f>
        <v/>
      </c>
      <c r="AT136" s="98"/>
      <c r="AU136" s="98"/>
      <c r="AV136" s="98"/>
      <c r="BA136" s="98"/>
      <c r="BB136" s="98"/>
    </row>
    <row r="137" spans="6:54" ht="12.75" customHeight="1" x14ac:dyDescent="0.15">
      <c r="F137" s="98"/>
      <c r="G137" s="98"/>
      <c r="H137" s="98"/>
      <c r="I137" s="98"/>
      <c r="J137" s="229">
        <v>79</v>
      </c>
      <c r="K137" s="98" t="str">
        <f>仕様書作成!DB160</f>
        <v>D</v>
      </c>
      <c r="L137" s="98" t="str">
        <f>仕様書作成!DF160</f>
        <v>KQ2P-04</v>
      </c>
      <c r="M137" s="98" t="str">
        <f>仕様書作成!DE160</f>
        <v/>
      </c>
      <c r="N137" s="98" t="str">
        <f t="shared" si="28"/>
        <v/>
      </c>
      <c r="O137" s="98"/>
      <c r="P137" s="98"/>
      <c r="Q137" s="98"/>
      <c r="R137" s="98" t="str">
        <f>IF(仕様書作成!DG160="","",仕様書作成!DG160&amp;",")</f>
        <v/>
      </c>
      <c r="S137" s="98" t="str">
        <f>IF(仕様書作成!DH160="","",仕様書作成!DH160)</f>
        <v/>
      </c>
      <c r="T137" s="98" t="str">
        <f>IF(仕様書作成!DI160="","",仕様書作成!DI160)</f>
        <v/>
      </c>
      <c r="U137" s="98" t="str">
        <f>IF(仕様書作成!DJ160="","",仕様書作成!DJ160)</f>
        <v/>
      </c>
      <c r="V137" s="98" t="str">
        <f>IF(仕様書作成!DK160="","",仕様書作成!DK160)</f>
        <v/>
      </c>
      <c r="W137" s="98" t="str">
        <f>IF(仕様書作成!DL160="","",仕様書作成!DL160)</f>
        <v/>
      </c>
      <c r="X137" s="98" t="str">
        <f>IF(仕様書作成!DM160="","",仕様書作成!DM160)</f>
        <v/>
      </c>
      <c r="Y137" s="98" t="str">
        <f>IF(仕様書作成!DN160="","",仕様書作成!DN160)</f>
        <v/>
      </c>
      <c r="Z137" s="98" t="str">
        <f>IF(仕様書作成!DO160="","",仕様書作成!DO160)</f>
        <v/>
      </c>
      <c r="AA137" s="98" t="str">
        <f>IF(仕様書作成!DP160="","",仕様書作成!DP160)</f>
        <v/>
      </c>
      <c r="AB137" s="98" t="str">
        <f>IF(仕様書作成!DQ160="","",仕様書作成!DQ160)</f>
        <v/>
      </c>
      <c r="AC137" s="98" t="str">
        <f>IF(仕様書作成!DR160="","",仕様書作成!DR160)</f>
        <v/>
      </c>
      <c r="AD137" s="98" t="str">
        <f>IF(仕様書作成!DS160="","",仕様書作成!DS160)</f>
        <v/>
      </c>
      <c r="AE137" s="98" t="str">
        <f>IF(仕様書作成!DT160="","",仕様書作成!DT160)</f>
        <v/>
      </c>
      <c r="AF137" s="98" t="str">
        <f>IF(仕様書作成!DU160="","",仕様書作成!DU160)</f>
        <v/>
      </c>
      <c r="AG137" s="98" t="str">
        <f>IF(仕様書作成!DV160="","",仕様書作成!DV160)</f>
        <v/>
      </c>
      <c r="AH137" s="98" t="str">
        <f>IF(仕様書作成!DW160="","",仕様書作成!DW160)</f>
        <v/>
      </c>
      <c r="AI137" s="98" t="str">
        <f>IF(仕様書作成!DX160="","",仕様書作成!DX160)</f>
        <v/>
      </c>
      <c r="AJ137" s="98" t="str">
        <f>IF(仕様書作成!DY160="","",仕様書作成!DY160)</f>
        <v/>
      </c>
      <c r="AK137" s="98" t="str">
        <f>IF(仕様書作成!DZ160="","",仕様書作成!DZ160)</f>
        <v/>
      </c>
      <c r="AL137" s="98" t="str">
        <f>IF(仕様書作成!EA160="","",仕様書作成!EA160)</f>
        <v/>
      </c>
      <c r="AM137" s="98" t="str">
        <f>IF(仕様書作成!EB160="","",仕様書作成!EB160)</f>
        <v/>
      </c>
      <c r="AN137" s="98" t="str">
        <f>IF(仕様書作成!EC160="","",仕様書作成!EC160)</f>
        <v/>
      </c>
      <c r="AO137" s="98" t="str">
        <f>IF(仕様書作成!ED160="","",仕様書作成!ED160)</f>
        <v/>
      </c>
      <c r="AP137" s="98" t="str">
        <f>IF(仕様書作成!EE160="","",仕様書作成!EE160)</f>
        <v/>
      </c>
      <c r="AQ137" s="98" t="str">
        <f>IF(仕様書作成!EF160="","",仕様書作成!EF160)</f>
        <v/>
      </c>
      <c r="AR137" s="98" t="str">
        <f>IF(仕様書作成!EH160="","",仕様書作成!EH160&amp;",")</f>
        <v/>
      </c>
      <c r="AS137" s="98" t="str">
        <f>IF(仕様書作成!EI160="","",仕様書作成!EI160)</f>
        <v/>
      </c>
      <c r="AT137" s="98"/>
      <c r="AU137" s="98"/>
      <c r="AV137" s="98"/>
      <c r="BA137" s="98"/>
      <c r="BB137" s="98"/>
    </row>
    <row r="138" spans="6:54" ht="12.75" customHeight="1" x14ac:dyDescent="0.15">
      <c r="F138" s="98"/>
      <c r="G138" s="98"/>
      <c r="H138" s="98"/>
      <c r="I138" s="98"/>
      <c r="J138" s="229">
        <v>80</v>
      </c>
      <c r="K138" s="98" t="str">
        <f>仕様書作成!DB161</f>
        <v>E</v>
      </c>
      <c r="L138" s="98" t="str">
        <f>仕様書作成!DF161</f>
        <v>KQ2P-03</v>
      </c>
      <c r="M138" s="98" t="str">
        <f>仕様書作成!DE161</f>
        <v/>
      </c>
      <c r="N138" s="98" t="str">
        <f t="shared" si="28"/>
        <v/>
      </c>
      <c r="O138" s="98"/>
      <c r="P138" s="98"/>
      <c r="Q138" s="98"/>
      <c r="R138" s="98" t="str">
        <f>IF(仕様書作成!DG161="","",仕様書作成!DG161&amp;",")</f>
        <v/>
      </c>
      <c r="S138" s="98" t="str">
        <f>IF(仕様書作成!DH161="","",仕様書作成!DH161)</f>
        <v/>
      </c>
      <c r="T138" s="98" t="str">
        <f>IF(仕様書作成!DI161="","",仕様書作成!DI161)</f>
        <v/>
      </c>
      <c r="U138" s="98" t="str">
        <f>IF(仕様書作成!DJ161="","",仕様書作成!DJ161)</f>
        <v/>
      </c>
      <c r="V138" s="98" t="str">
        <f>IF(仕様書作成!DK161="","",仕様書作成!DK161)</f>
        <v/>
      </c>
      <c r="W138" s="98" t="str">
        <f>IF(仕様書作成!DL161="","",仕様書作成!DL161)</f>
        <v/>
      </c>
      <c r="X138" s="98" t="str">
        <f>IF(仕様書作成!DM161="","",仕様書作成!DM161)</f>
        <v/>
      </c>
      <c r="Y138" s="98" t="str">
        <f>IF(仕様書作成!DN161="","",仕様書作成!DN161)</f>
        <v/>
      </c>
      <c r="Z138" s="98" t="str">
        <f>IF(仕様書作成!DO161="","",仕様書作成!DO161)</f>
        <v/>
      </c>
      <c r="AA138" s="98" t="str">
        <f>IF(仕様書作成!DP161="","",仕様書作成!DP161)</f>
        <v/>
      </c>
      <c r="AB138" s="98" t="str">
        <f>IF(仕様書作成!DQ161="","",仕様書作成!DQ161)</f>
        <v/>
      </c>
      <c r="AC138" s="98" t="str">
        <f>IF(仕様書作成!DR161="","",仕様書作成!DR161)</f>
        <v/>
      </c>
      <c r="AD138" s="98" t="str">
        <f>IF(仕様書作成!DS161="","",仕様書作成!DS161)</f>
        <v/>
      </c>
      <c r="AE138" s="98" t="str">
        <f>IF(仕様書作成!DT161="","",仕様書作成!DT161)</f>
        <v/>
      </c>
      <c r="AF138" s="98" t="str">
        <f>IF(仕様書作成!DU161="","",仕様書作成!DU161)</f>
        <v/>
      </c>
      <c r="AG138" s="98" t="str">
        <f>IF(仕様書作成!DV161="","",仕様書作成!DV161)</f>
        <v/>
      </c>
      <c r="AH138" s="98" t="str">
        <f>IF(仕様書作成!DW161="","",仕様書作成!DW161)</f>
        <v/>
      </c>
      <c r="AI138" s="98" t="str">
        <f>IF(仕様書作成!DX161="","",仕様書作成!DX161)</f>
        <v/>
      </c>
      <c r="AJ138" s="98" t="str">
        <f>IF(仕様書作成!DY161="","",仕様書作成!DY161)</f>
        <v/>
      </c>
      <c r="AK138" s="98" t="str">
        <f>IF(仕様書作成!DZ161="","",仕様書作成!DZ161)</f>
        <v/>
      </c>
      <c r="AL138" s="98" t="str">
        <f>IF(仕様書作成!EA161="","",仕様書作成!EA161)</f>
        <v/>
      </c>
      <c r="AM138" s="98" t="str">
        <f>IF(仕様書作成!EB161="","",仕様書作成!EB161)</f>
        <v/>
      </c>
      <c r="AN138" s="98" t="str">
        <f>IF(仕様書作成!EC161="","",仕様書作成!EC161)</f>
        <v/>
      </c>
      <c r="AO138" s="98" t="str">
        <f>IF(仕様書作成!ED161="","",仕様書作成!ED161)</f>
        <v/>
      </c>
      <c r="AP138" s="98" t="str">
        <f>IF(仕様書作成!EE161="","",仕様書作成!EE161)</f>
        <v/>
      </c>
      <c r="AQ138" s="98" t="str">
        <f>IF(仕様書作成!EF161="","",仕様書作成!EF161)</f>
        <v/>
      </c>
      <c r="AR138" s="98" t="str">
        <f>IF(仕様書作成!EH161="","",仕様書作成!EH161&amp;",")</f>
        <v/>
      </c>
      <c r="AS138" s="98" t="str">
        <f>IF(仕様書作成!EI161="","",仕様書作成!EI161)</f>
        <v/>
      </c>
      <c r="AT138" s="98"/>
      <c r="AU138" s="98"/>
      <c r="AV138" s="98"/>
      <c r="BA138" s="98"/>
      <c r="BB138" s="98"/>
    </row>
    <row r="139" spans="6:54" ht="12.75" customHeight="1" x14ac:dyDescent="0.15">
      <c r="F139" s="98"/>
      <c r="G139" s="98"/>
      <c r="H139" s="98"/>
      <c r="I139" s="98"/>
      <c r="J139" s="229">
        <v>81</v>
      </c>
      <c r="K139" s="98" t="str">
        <f>仕様書作成!DB162</f>
        <v>F</v>
      </c>
      <c r="L139" s="98" t="str">
        <f>仕様書作成!DF162</f>
        <v>KQ2P-06</v>
      </c>
      <c r="M139" s="98" t="str">
        <f>仕様書作成!DE162</f>
        <v/>
      </c>
      <c r="N139" s="98" t="str">
        <f t="shared" si="28"/>
        <v/>
      </c>
      <c r="O139" s="98"/>
      <c r="P139" s="98"/>
      <c r="Q139" s="98"/>
      <c r="R139" s="98" t="str">
        <f>IF(仕様書作成!DG162="","",仕様書作成!DG162&amp;",")</f>
        <v/>
      </c>
      <c r="S139" s="98" t="str">
        <f>IF(仕様書作成!DH162="","",仕様書作成!DH162)</f>
        <v/>
      </c>
      <c r="T139" s="98" t="str">
        <f>IF(仕様書作成!DI162="","",仕様書作成!DI162)</f>
        <v/>
      </c>
      <c r="U139" s="98" t="str">
        <f>IF(仕様書作成!DJ162="","",仕様書作成!DJ162)</f>
        <v/>
      </c>
      <c r="V139" s="98" t="str">
        <f>IF(仕様書作成!DK162="","",仕様書作成!DK162)</f>
        <v/>
      </c>
      <c r="W139" s="98" t="str">
        <f>IF(仕様書作成!DL162="","",仕様書作成!DL162)</f>
        <v/>
      </c>
      <c r="X139" s="98" t="str">
        <f>IF(仕様書作成!DM162="","",仕様書作成!DM162)</f>
        <v/>
      </c>
      <c r="Y139" s="98" t="str">
        <f>IF(仕様書作成!DN162="","",仕様書作成!DN162)</f>
        <v/>
      </c>
      <c r="Z139" s="98" t="str">
        <f>IF(仕様書作成!DO162="","",仕様書作成!DO162)</f>
        <v/>
      </c>
      <c r="AA139" s="98" t="str">
        <f>IF(仕様書作成!DP162="","",仕様書作成!DP162)</f>
        <v/>
      </c>
      <c r="AB139" s="98" t="str">
        <f>IF(仕様書作成!DQ162="","",仕様書作成!DQ162)</f>
        <v/>
      </c>
      <c r="AC139" s="98" t="str">
        <f>IF(仕様書作成!DR162="","",仕様書作成!DR162)</f>
        <v/>
      </c>
      <c r="AD139" s="98" t="str">
        <f>IF(仕様書作成!DS162="","",仕様書作成!DS162)</f>
        <v/>
      </c>
      <c r="AE139" s="98" t="str">
        <f>IF(仕様書作成!DT162="","",仕様書作成!DT162)</f>
        <v/>
      </c>
      <c r="AF139" s="98" t="str">
        <f>IF(仕様書作成!DU162="","",仕様書作成!DU162)</f>
        <v/>
      </c>
      <c r="AG139" s="98" t="str">
        <f>IF(仕様書作成!DV162="","",仕様書作成!DV162)</f>
        <v/>
      </c>
      <c r="AH139" s="98" t="str">
        <f>IF(仕様書作成!DW162="","",仕様書作成!DW162)</f>
        <v/>
      </c>
      <c r="AI139" s="98" t="str">
        <f>IF(仕様書作成!DX162="","",仕様書作成!DX162)</f>
        <v/>
      </c>
      <c r="AJ139" s="98" t="str">
        <f>IF(仕様書作成!DY162="","",仕様書作成!DY162)</f>
        <v/>
      </c>
      <c r="AK139" s="98" t="str">
        <f>IF(仕様書作成!DZ162="","",仕様書作成!DZ162)</f>
        <v/>
      </c>
      <c r="AL139" s="98" t="str">
        <f>IF(仕様書作成!EA162="","",仕様書作成!EA162)</f>
        <v/>
      </c>
      <c r="AM139" s="98" t="str">
        <f>IF(仕様書作成!EB162="","",仕様書作成!EB162)</f>
        <v/>
      </c>
      <c r="AN139" s="98" t="str">
        <f>IF(仕様書作成!EC162="","",仕様書作成!EC162)</f>
        <v/>
      </c>
      <c r="AO139" s="98" t="str">
        <f>IF(仕様書作成!ED162="","",仕様書作成!ED162)</f>
        <v/>
      </c>
      <c r="AP139" s="98" t="str">
        <f>IF(仕様書作成!EE162="","",仕様書作成!EE162)</f>
        <v/>
      </c>
      <c r="AQ139" s="98" t="str">
        <f>IF(仕様書作成!EF162="","",仕様書作成!EF162)</f>
        <v/>
      </c>
      <c r="AR139" s="98" t="str">
        <f>IF(仕様書作成!EH162="","",仕様書作成!EH162&amp;",")</f>
        <v/>
      </c>
      <c r="AS139" s="98" t="str">
        <f>IF(仕様書作成!EI162="","",仕様書作成!EI162)</f>
        <v/>
      </c>
      <c r="AT139" s="98"/>
      <c r="AU139" s="98"/>
      <c r="AV139" s="98"/>
      <c r="BA139" s="98"/>
      <c r="BB139" s="98"/>
    </row>
    <row r="140" spans="6:54" ht="12.75" customHeight="1" x14ac:dyDescent="0.15">
      <c r="F140" s="98"/>
      <c r="G140" s="98"/>
      <c r="H140" s="98"/>
      <c r="I140" s="98"/>
      <c r="J140" s="229">
        <v>82</v>
      </c>
      <c r="K140" s="98" t="str">
        <f>仕様書作成!DB163</f>
        <v>G</v>
      </c>
      <c r="L140" s="98" t="str">
        <f>仕様書作成!DF163</f>
        <v>KQ2P-07</v>
      </c>
      <c r="M140" s="98" t="str">
        <f>仕様書作成!DE163</f>
        <v/>
      </c>
      <c r="N140" s="98" t="str">
        <f t="shared" si="28"/>
        <v/>
      </c>
      <c r="O140" s="98"/>
      <c r="P140" s="98"/>
      <c r="Q140" s="98"/>
      <c r="R140" s="98" t="str">
        <f>IF(仕様書作成!DG163="","",仕様書作成!DG163&amp;",")</f>
        <v/>
      </c>
      <c r="S140" s="98" t="str">
        <f>IF(仕様書作成!DH163="","",仕様書作成!DH163)</f>
        <v/>
      </c>
      <c r="T140" s="98" t="str">
        <f>IF(仕様書作成!DI163="","",仕様書作成!DI163)</f>
        <v/>
      </c>
      <c r="U140" s="98" t="str">
        <f>IF(仕様書作成!DJ163="","",仕様書作成!DJ163)</f>
        <v/>
      </c>
      <c r="V140" s="98" t="str">
        <f>IF(仕様書作成!DK163="","",仕様書作成!DK163)</f>
        <v/>
      </c>
      <c r="W140" s="98" t="str">
        <f>IF(仕様書作成!DL163="","",仕様書作成!DL163)</f>
        <v/>
      </c>
      <c r="X140" s="98" t="str">
        <f>IF(仕様書作成!DM163="","",仕様書作成!DM163)</f>
        <v/>
      </c>
      <c r="Y140" s="98" t="str">
        <f>IF(仕様書作成!DN163="","",仕様書作成!DN163)</f>
        <v/>
      </c>
      <c r="Z140" s="98" t="str">
        <f>IF(仕様書作成!DO163="","",仕様書作成!DO163)</f>
        <v/>
      </c>
      <c r="AA140" s="98" t="str">
        <f>IF(仕様書作成!DP163="","",仕様書作成!DP163)</f>
        <v/>
      </c>
      <c r="AB140" s="98" t="str">
        <f>IF(仕様書作成!DQ163="","",仕様書作成!DQ163)</f>
        <v/>
      </c>
      <c r="AC140" s="98" t="str">
        <f>IF(仕様書作成!DR163="","",仕様書作成!DR163)</f>
        <v/>
      </c>
      <c r="AD140" s="98" t="str">
        <f>IF(仕様書作成!DS163="","",仕様書作成!DS163)</f>
        <v/>
      </c>
      <c r="AE140" s="98" t="str">
        <f>IF(仕様書作成!DT163="","",仕様書作成!DT163)</f>
        <v/>
      </c>
      <c r="AF140" s="98" t="str">
        <f>IF(仕様書作成!DU163="","",仕様書作成!DU163)</f>
        <v/>
      </c>
      <c r="AG140" s="98" t="str">
        <f>IF(仕様書作成!DV163="","",仕様書作成!DV163)</f>
        <v/>
      </c>
      <c r="AH140" s="98" t="str">
        <f>IF(仕様書作成!DW163="","",仕様書作成!DW163)</f>
        <v/>
      </c>
      <c r="AI140" s="98" t="str">
        <f>IF(仕様書作成!DX163="","",仕様書作成!DX163)</f>
        <v/>
      </c>
      <c r="AJ140" s="98" t="str">
        <f>IF(仕様書作成!DY163="","",仕様書作成!DY163)</f>
        <v/>
      </c>
      <c r="AK140" s="98" t="str">
        <f>IF(仕様書作成!DZ163="","",仕様書作成!DZ163)</f>
        <v/>
      </c>
      <c r="AL140" s="98" t="str">
        <f>IF(仕様書作成!EA163="","",仕様書作成!EA163)</f>
        <v/>
      </c>
      <c r="AM140" s="98" t="str">
        <f>IF(仕様書作成!EB163="","",仕様書作成!EB163)</f>
        <v/>
      </c>
      <c r="AN140" s="98" t="str">
        <f>IF(仕様書作成!EC163="","",仕様書作成!EC163)</f>
        <v/>
      </c>
      <c r="AO140" s="98" t="str">
        <f>IF(仕様書作成!ED163="","",仕様書作成!ED163)</f>
        <v/>
      </c>
      <c r="AP140" s="98" t="str">
        <f>IF(仕様書作成!EE163="","",仕様書作成!EE163)</f>
        <v/>
      </c>
      <c r="AQ140" s="98" t="str">
        <f>IF(仕様書作成!EF163="","",仕様書作成!EF163)</f>
        <v/>
      </c>
      <c r="AR140" s="98" t="str">
        <f>IF(仕様書作成!EH163="","",仕様書作成!EH163&amp;",")</f>
        <v/>
      </c>
      <c r="AS140" s="98" t="str">
        <f>IF(仕様書作成!EI163="","",仕様書作成!EI163)</f>
        <v/>
      </c>
      <c r="AT140" s="98"/>
      <c r="AU140" s="98"/>
      <c r="AV140" s="98"/>
      <c r="BA140" s="98"/>
      <c r="BB140" s="98"/>
    </row>
    <row r="141" spans="6:54" ht="12.75" customHeight="1" x14ac:dyDescent="0.15">
      <c r="F141" s="98"/>
      <c r="G141" s="98"/>
      <c r="H141" s="98"/>
      <c r="I141" s="98"/>
      <c r="J141" s="229">
        <v>83</v>
      </c>
      <c r="K141" s="98" t="str">
        <f>仕様書作成!DB164</f>
        <v>H</v>
      </c>
      <c r="L141" s="98" t="str">
        <f>仕様書作成!DF164</f>
        <v>KQ2P-08</v>
      </c>
      <c r="M141" s="98" t="str">
        <f>仕様書作成!DE164</f>
        <v/>
      </c>
      <c r="N141" s="98" t="str">
        <f t="shared" si="28"/>
        <v/>
      </c>
      <c r="O141" s="98"/>
      <c r="P141" s="98"/>
      <c r="Q141" s="98"/>
      <c r="R141" s="98" t="str">
        <f>IF(仕様書作成!DG164="","",仕様書作成!DG164&amp;",")</f>
        <v/>
      </c>
      <c r="S141" s="98" t="str">
        <f>IF(仕様書作成!DH164="","",仕様書作成!DH164)</f>
        <v/>
      </c>
      <c r="T141" s="98" t="str">
        <f>IF(仕様書作成!DI164="","",仕様書作成!DI164)</f>
        <v/>
      </c>
      <c r="U141" s="98" t="str">
        <f>IF(仕様書作成!DJ164="","",仕様書作成!DJ164)</f>
        <v/>
      </c>
      <c r="V141" s="98" t="str">
        <f>IF(仕様書作成!DK164="","",仕様書作成!DK164)</f>
        <v/>
      </c>
      <c r="W141" s="98" t="str">
        <f>IF(仕様書作成!DL164="","",仕様書作成!DL164)</f>
        <v/>
      </c>
      <c r="X141" s="98" t="str">
        <f>IF(仕様書作成!DM164="","",仕様書作成!DM164)</f>
        <v/>
      </c>
      <c r="Y141" s="98" t="str">
        <f>IF(仕様書作成!DN164="","",仕様書作成!DN164)</f>
        <v/>
      </c>
      <c r="Z141" s="98" t="str">
        <f>IF(仕様書作成!DO164="","",仕様書作成!DO164)</f>
        <v/>
      </c>
      <c r="AA141" s="98" t="str">
        <f>IF(仕様書作成!DP164="","",仕様書作成!DP164)</f>
        <v/>
      </c>
      <c r="AB141" s="98" t="str">
        <f>IF(仕様書作成!DQ164="","",仕様書作成!DQ164)</f>
        <v/>
      </c>
      <c r="AC141" s="98" t="str">
        <f>IF(仕様書作成!DR164="","",仕様書作成!DR164)</f>
        <v/>
      </c>
      <c r="AD141" s="98" t="str">
        <f>IF(仕様書作成!DS164="","",仕様書作成!DS164)</f>
        <v/>
      </c>
      <c r="AE141" s="98" t="str">
        <f>IF(仕様書作成!DT164="","",仕様書作成!DT164)</f>
        <v/>
      </c>
      <c r="AF141" s="98" t="str">
        <f>IF(仕様書作成!DU164="","",仕様書作成!DU164)</f>
        <v/>
      </c>
      <c r="AG141" s="98" t="str">
        <f>IF(仕様書作成!DV164="","",仕様書作成!DV164)</f>
        <v/>
      </c>
      <c r="AH141" s="98" t="str">
        <f>IF(仕様書作成!DW164="","",仕様書作成!DW164)</f>
        <v/>
      </c>
      <c r="AI141" s="98" t="str">
        <f>IF(仕様書作成!DX164="","",仕様書作成!DX164)</f>
        <v/>
      </c>
      <c r="AJ141" s="98" t="str">
        <f>IF(仕様書作成!DY164="","",仕様書作成!DY164)</f>
        <v/>
      </c>
      <c r="AK141" s="98" t="str">
        <f>IF(仕様書作成!DZ164="","",仕様書作成!DZ164)</f>
        <v/>
      </c>
      <c r="AL141" s="98" t="str">
        <f>IF(仕様書作成!EA164="","",仕様書作成!EA164)</f>
        <v/>
      </c>
      <c r="AM141" s="98" t="str">
        <f>IF(仕様書作成!EB164="","",仕様書作成!EB164)</f>
        <v/>
      </c>
      <c r="AN141" s="98" t="str">
        <f>IF(仕様書作成!EC164="","",仕様書作成!EC164)</f>
        <v/>
      </c>
      <c r="AO141" s="98" t="str">
        <f>IF(仕様書作成!ED164="","",仕様書作成!ED164)</f>
        <v/>
      </c>
      <c r="AP141" s="98" t="str">
        <f>IF(仕様書作成!EE164="","",仕様書作成!EE164)</f>
        <v/>
      </c>
      <c r="AQ141" s="98" t="str">
        <f>IF(仕様書作成!EF164="","",仕様書作成!EF164)</f>
        <v/>
      </c>
      <c r="AR141" s="98" t="str">
        <f>IF(仕様書作成!EH164="","",仕様書作成!EH164&amp;",")</f>
        <v/>
      </c>
      <c r="AS141" s="98" t="str">
        <f>IF(仕様書作成!EI164="","",仕様書作成!EI164)</f>
        <v/>
      </c>
      <c r="AT141" s="98"/>
      <c r="AU141" s="98"/>
      <c r="AV141" s="98"/>
      <c r="BA141" s="98"/>
      <c r="BB141" s="98"/>
    </row>
    <row r="142" spans="6:54" ht="12.75" customHeight="1" x14ac:dyDescent="0.15">
      <c r="F142" s="98"/>
      <c r="G142" s="98"/>
      <c r="H142" s="98"/>
      <c r="I142" s="98"/>
      <c r="J142" s="229">
        <v>84</v>
      </c>
      <c r="K142" s="98" t="str">
        <f>仕様書作成!DB165</f>
        <v>J</v>
      </c>
      <c r="L142" s="98" t="str">
        <f>仕様書作成!DF165</f>
        <v>KQ2P-09</v>
      </c>
      <c r="M142" s="98" t="str">
        <f>仕様書作成!DE165</f>
        <v/>
      </c>
      <c r="N142" s="98" t="str">
        <f t="shared" si="28"/>
        <v/>
      </c>
      <c r="O142" s="98"/>
      <c r="P142" s="98"/>
      <c r="Q142" s="98"/>
      <c r="R142" s="98" t="str">
        <f>IF(仕様書作成!DG165="","",仕様書作成!DG165&amp;",")</f>
        <v/>
      </c>
      <c r="S142" s="98" t="str">
        <f>IF(仕様書作成!DH165="","",仕様書作成!DH165)</f>
        <v/>
      </c>
      <c r="T142" s="98" t="str">
        <f>IF(仕様書作成!DI165="","",仕様書作成!DI165)</f>
        <v/>
      </c>
      <c r="U142" s="98" t="str">
        <f>IF(仕様書作成!DJ165="","",仕様書作成!DJ165)</f>
        <v/>
      </c>
      <c r="V142" s="98" t="str">
        <f>IF(仕様書作成!DK165="","",仕様書作成!DK165)</f>
        <v/>
      </c>
      <c r="W142" s="98" t="str">
        <f>IF(仕様書作成!DL165="","",仕様書作成!DL165)</f>
        <v/>
      </c>
      <c r="X142" s="98" t="str">
        <f>IF(仕様書作成!DM165="","",仕様書作成!DM165)</f>
        <v/>
      </c>
      <c r="Y142" s="98" t="str">
        <f>IF(仕様書作成!DN165="","",仕様書作成!DN165)</f>
        <v/>
      </c>
      <c r="Z142" s="98" t="str">
        <f>IF(仕様書作成!DO165="","",仕様書作成!DO165)</f>
        <v/>
      </c>
      <c r="AA142" s="98" t="str">
        <f>IF(仕様書作成!DP165="","",仕様書作成!DP165)</f>
        <v/>
      </c>
      <c r="AB142" s="98" t="str">
        <f>IF(仕様書作成!DQ165="","",仕様書作成!DQ165)</f>
        <v/>
      </c>
      <c r="AC142" s="98" t="str">
        <f>IF(仕様書作成!DR165="","",仕様書作成!DR165)</f>
        <v/>
      </c>
      <c r="AD142" s="98" t="str">
        <f>IF(仕様書作成!DS165="","",仕様書作成!DS165)</f>
        <v/>
      </c>
      <c r="AE142" s="98" t="str">
        <f>IF(仕様書作成!DT165="","",仕様書作成!DT165)</f>
        <v/>
      </c>
      <c r="AF142" s="98" t="str">
        <f>IF(仕様書作成!DU165="","",仕様書作成!DU165)</f>
        <v/>
      </c>
      <c r="AG142" s="98" t="str">
        <f>IF(仕様書作成!DV165="","",仕様書作成!DV165)</f>
        <v/>
      </c>
      <c r="AH142" s="98" t="str">
        <f>IF(仕様書作成!DW165="","",仕様書作成!DW165)</f>
        <v/>
      </c>
      <c r="AI142" s="98" t="str">
        <f>IF(仕様書作成!DX165="","",仕様書作成!DX165)</f>
        <v/>
      </c>
      <c r="AJ142" s="98" t="str">
        <f>IF(仕様書作成!DY165="","",仕様書作成!DY165)</f>
        <v/>
      </c>
      <c r="AK142" s="98" t="str">
        <f>IF(仕様書作成!DZ165="","",仕様書作成!DZ165)</f>
        <v/>
      </c>
      <c r="AL142" s="98" t="str">
        <f>IF(仕様書作成!EA165="","",仕様書作成!EA165)</f>
        <v/>
      </c>
      <c r="AM142" s="98" t="str">
        <f>IF(仕様書作成!EB165="","",仕様書作成!EB165)</f>
        <v/>
      </c>
      <c r="AN142" s="98" t="str">
        <f>IF(仕様書作成!EC165="","",仕様書作成!EC165)</f>
        <v/>
      </c>
      <c r="AO142" s="98" t="str">
        <f>IF(仕様書作成!ED165="","",仕様書作成!ED165)</f>
        <v/>
      </c>
      <c r="AP142" s="98" t="str">
        <f>IF(仕様書作成!EE165="","",仕様書作成!EE165)</f>
        <v/>
      </c>
      <c r="AQ142" s="98" t="str">
        <f>IF(仕様書作成!EF165="","",仕様書作成!EF165)</f>
        <v/>
      </c>
      <c r="AR142" s="98" t="str">
        <f>IF(仕様書作成!EH165="","",仕様書作成!EH165&amp;",")</f>
        <v/>
      </c>
      <c r="AS142" s="98" t="str">
        <f>IF(仕様書作成!EI165="","",仕様書作成!EI165)</f>
        <v/>
      </c>
      <c r="AT142" s="98"/>
      <c r="AU142" s="98"/>
      <c r="AV142" s="98"/>
      <c r="BA142" s="98"/>
      <c r="BB142" s="98"/>
    </row>
    <row r="143" spans="6:54" ht="12.75" customHeight="1" x14ac:dyDescent="0.15">
      <c r="F143" s="98"/>
      <c r="G143" s="98"/>
      <c r="H143" s="98"/>
      <c r="I143" s="98"/>
      <c r="J143" s="229">
        <v>85</v>
      </c>
      <c r="K143" s="98" t="str">
        <f>仕様書作成!DB166</f>
        <v>K</v>
      </c>
      <c r="L143" s="98" t="str">
        <f>仕様書作成!DF166</f>
        <v>KQ2H04-M5A</v>
      </c>
      <c r="M143" s="98" t="str">
        <f>仕様書作成!DE166</f>
        <v/>
      </c>
      <c r="N143" s="98" t="str">
        <f t="shared" si="28"/>
        <v/>
      </c>
      <c r="O143" s="98"/>
      <c r="P143" s="98"/>
      <c r="Q143" s="98"/>
      <c r="R143" s="98" t="str">
        <f>IF(仕様書作成!DG166="","",仕様書作成!DG166&amp;",")</f>
        <v/>
      </c>
      <c r="S143" s="98" t="str">
        <f>IF(仕様書作成!DH166="","",仕様書作成!DH166)</f>
        <v/>
      </c>
      <c r="T143" s="98" t="str">
        <f>IF(仕様書作成!DI166="","",仕様書作成!DI166)</f>
        <v/>
      </c>
      <c r="U143" s="98" t="str">
        <f>IF(仕様書作成!DJ166="","",仕様書作成!DJ166)</f>
        <v/>
      </c>
      <c r="V143" s="98" t="str">
        <f>IF(仕様書作成!DK166="","",仕様書作成!DK166)</f>
        <v/>
      </c>
      <c r="W143" s="98" t="str">
        <f>IF(仕様書作成!DL166="","",仕様書作成!DL166)</f>
        <v/>
      </c>
      <c r="X143" s="98" t="str">
        <f>IF(仕様書作成!DM166="","",仕様書作成!DM166)</f>
        <v/>
      </c>
      <c r="Y143" s="98" t="str">
        <f>IF(仕様書作成!DN166="","",仕様書作成!DN166)</f>
        <v/>
      </c>
      <c r="Z143" s="98" t="str">
        <f>IF(仕様書作成!DO166="","",仕様書作成!DO166)</f>
        <v/>
      </c>
      <c r="AA143" s="98" t="str">
        <f>IF(仕様書作成!DP166="","",仕様書作成!DP166)</f>
        <v/>
      </c>
      <c r="AB143" s="98" t="str">
        <f>IF(仕様書作成!DQ166="","",仕様書作成!DQ166)</f>
        <v/>
      </c>
      <c r="AC143" s="98" t="str">
        <f>IF(仕様書作成!DR166="","",仕様書作成!DR166)</f>
        <v/>
      </c>
      <c r="AD143" s="98" t="str">
        <f>IF(仕様書作成!DS166="","",仕様書作成!DS166)</f>
        <v/>
      </c>
      <c r="AE143" s="98" t="str">
        <f>IF(仕様書作成!DT166="","",仕様書作成!DT166)</f>
        <v/>
      </c>
      <c r="AF143" s="98" t="str">
        <f>IF(仕様書作成!DU166="","",仕様書作成!DU166)</f>
        <v/>
      </c>
      <c r="AG143" s="98" t="str">
        <f>IF(仕様書作成!DV166="","",仕様書作成!DV166)</f>
        <v/>
      </c>
      <c r="AH143" s="98" t="str">
        <f>IF(仕様書作成!DW166="","",仕様書作成!DW166)</f>
        <v/>
      </c>
      <c r="AI143" s="98" t="str">
        <f>IF(仕様書作成!DX166="","",仕様書作成!DX166)</f>
        <v/>
      </c>
      <c r="AJ143" s="98" t="str">
        <f>IF(仕様書作成!DY166="","",仕様書作成!DY166)</f>
        <v/>
      </c>
      <c r="AK143" s="98" t="str">
        <f>IF(仕様書作成!DZ166="","",仕様書作成!DZ166)</f>
        <v/>
      </c>
      <c r="AL143" s="98" t="str">
        <f>IF(仕様書作成!EA166="","",仕様書作成!EA166)</f>
        <v/>
      </c>
      <c r="AM143" s="98" t="str">
        <f>IF(仕様書作成!EB166="","",仕様書作成!EB166)</f>
        <v/>
      </c>
      <c r="AN143" s="98" t="str">
        <f>IF(仕様書作成!EC166="","",仕様書作成!EC166)</f>
        <v/>
      </c>
      <c r="AO143" s="98" t="str">
        <f>IF(仕様書作成!ED166="","",仕様書作成!ED166)</f>
        <v/>
      </c>
      <c r="AP143" s="98" t="str">
        <f>IF(仕様書作成!EE166="","",仕様書作成!EE166)</f>
        <v/>
      </c>
      <c r="AQ143" s="98" t="str">
        <f>IF(仕様書作成!EF166="","",仕様書作成!EF166)</f>
        <v/>
      </c>
      <c r="AR143" s="98" t="str">
        <f>IF(仕様書作成!EH166="","",仕様書作成!EH166&amp;",")</f>
        <v/>
      </c>
      <c r="AS143" s="98" t="str">
        <f>IF(仕様書作成!EI166="","",仕様書作成!EI166)</f>
        <v/>
      </c>
      <c r="AT143" s="98"/>
      <c r="AU143" s="98"/>
      <c r="AV143" s="98"/>
      <c r="BA143" s="98"/>
      <c r="BB143" s="98"/>
    </row>
    <row r="144" spans="6:54" ht="12.75" customHeight="1" x14ac:dyDescent="0.15">
      <c r="F144" s="98"/>
      <c r="G144" s="98"/>
      <c r="H144" s="98"/>
      <c r="I144" s="98"/>
      <c r="J144" s="229">
        <v>86</v>
      </c>
      <c r="K144" s="98" t="str">
        <f>仕様書作成!DB167</f>
        <v>L</v>
      </c>
      <c r="L144" s="98" t="str">
        <f>仕様書作成!DF167</f>
        <v>KQ2H06-M5A</v>
      </c>
      <c r="M144" s="98" t="str">
        <f>仕様書作成!DE167</f>
        <v/>
      </c>
      <c r="N144" s="98" t="str">
        <f t="shared" si="28"/>
        <v/>
      </c>
      <c r="O144" s="98"/>
      <c r="P144" s="98"/>
      <c r="Q144" s="98"/>
      <c r="R144" s="98" t="str">
        <f>IF(仕様書作成!DG167="","",仕様書作成!DG167&amp;",")</f>
        <v/>
      </c>
      <c r="S144" s="98" t="str">
        <f>IF(仕様書作成!DH167="","",仕様書作成!DH167)</f>
        <v/>
      </c>
      <c r="T144" s="98" t="str">
        <f>IF(仕様書作成!DI167="","",仕様書作成!DI167)</f>
        <v/>
      </c>
      <c r="U144" s="98" t="str">
        <f>IF(仕様書作成!DJ167="","",仕様書作成!DJ167)</f>
        <v/>
      </c>
      <c r="V144" s="98" t="str">
        <f>IF(仕様書作成!DK167="","",仕様書作成!DK167)</f>
        <v/>
      </c>
      <c r="W144" s="98" t="str">
        <f>IF(仕様書作成!DL167="","",仕様書作成!DL167)</f>
        <v/>
      </c>
      <c r="X144" s="98" t="str">
        <f>IF(仕様書作成!DM167="","",仕様書作成!DM167)</f>
        <v/>
      </c>
      <c r="Y144" s="98" t="str">
        <f>IF(仕様書作成!DN167="","",仕様書作成!DN167)</f>
        <v/>
      </c>
      <c r="Z144" s="98" t="str">
        <f>IF(仕様書作成!DO167="","",仕様書作成!DO167)</f>
        <v/>
      </c>
      <c r="AA144" s="98" t="str">
        <f>IF(仕様書作成!DP167="","",仕様書作成!DP167)</f>
        <v/>
      </c>
      <c r="AB144" s="98" t="str">
        <f>IF(仕様書作成!DQ167="","",仕様書作成!DQ167)</f>
        <v/>
      </c>
      <c r="AC144" s="98" t="str">
        <f>IF(仕様書作成!DR167="","",仕様書作成!DR167)</f>
        <v/>
      </c>
      <c r="AD144" s="98" t="str">
        <f>IF(仕様書作成!DS167="","",仕様書作成!DS167)</f>
        <v/>
      </c>
      <c r="AE144" s="98" t="str">
        <f>IF(仕様書作成!DT167="","",仕様書作成!DT167)</f>
        <v/>
      </c>
      <c r="AF144" s="98" t="str">
        <f>IF(仕様書作成!DU167="","",仕様書作成!DU167)</f>
        <v/>
      </c>
      <c r="AG144" s="98" t="str">
        <f>IF(仕様書作成!DV167="","",仕様書作成!DV167)</f>
        <v/>
      </c>
      <c r="AH144" s="98" t="str">
        <f>IF(仕様書作成!DW167="","",仕様書作成!DW167)</f>
        <v/>
      </c>
      <c r="AI144" s="98" t="str">
        <f>IF(仕様書作成!DX167="","",仕様書作成!DX167)</f>
        <v/>
      </c>
      <c r="AJ144" s="98" t="str">
        <f>IF(仕様書作成!DY167="","",仕様書作成!DY167)</f>
        <v/>
      </c>
      <c r="AK144" s="98" t="str">
        <f>IF(仕様書作成!DZ167="","",仕様書作成!DZ167)</f>
        <v/>
      </c>
      <c r="AL144" s="98" t="str">
        <f>IF(仕様書作成!EA167="","",仕様書作成!EA167)</f>
        <v/>
      </c>
      <c r="AM144" s="98" t="str">
        <f>IF(仕様書作成!EB167="","",仕様書作成!EB167)</f>
        <v/>
      </c>
      <c r="AN144" s="98" t="str">
        <f>IF(仕様書作成!EC167="","",仕様書作成!EC167)</f>
        <v/>
      </c>
      <c r="AO144" s="98" t="str">
        <f>IF(仕様書作成!ED167="","",仕様書作成!ED167)</f>
        <v/>
      </c>
      <c r="AP144" s="98" t="str">
        <f>IF(仕様書作成!EE167="","",仕様書作成!EE167)</f>
        <v/>
      </c>
      <c r="AQ144" s="98" t="str">
        <f>IF(仕様書作成!EF167="","",仕様書作成!EF167)</f>
        <v/>
      </c>
      <c r="AR144" s="98" t="str">
        <f>IF(仕様書作成!EH167="","",仕様書作成!EH167&amp;",")</f>
        <v/>
      </c>
      <c r="AS144" s="98" t="str">
        <f>IF(仕様書作成!EI167="","",仕様書作成!EI167)</f>
        <v/>
      </c>
      <c r="AT144" s="98"/>
      <c r="AU144" s="98"/>
      <c r="AV144" s="98"/>
      <c r="BA144" s="98"/>
      <c r="BB144" s="98"/>
    </row>
    <row r="145" spans="6:54" ht="12.75" customHeight="1" x14ac:dyDescent="0.15">
      <c r="F145" s="98"/>
      <c r="G145" s="98"/>
      <c r="H145" s="98"/>
      <c r="I145" s="98"/>
      <c r="J145" s="229">
        <v>87</v>
      </c>
      <c r="K145" s="98" t="str">
        <f>仕様書作成!DB168</f>
        <v>M</v>
      </c>
      <c r="L145" s="98" t="str">
        <f>仕様書作成!DF168</f>
        <v>KQ2H01-M5A</v>
      </c>
      <c r="M145" s="98" t="str">
        <f>仕様書作成!DE168</f>
        <v/>
      </c>
      <c r="N145" s="98" t="str">
        <f t="shared" si="28"/>
        <v/>
      </c>
      <c r="O145" s="98"/>
      <c r="P145" s="98"/>
      <c r="Q145" s="98"/>
      <c r="R145" s="98" t="str">
        <f>IF(仕様書作成!DG168="","",仕様書作成!DG168&amp;",")</f>
        <v/>
      </c>
      <c r="S145" s="98" t="str">
        <f>IF(仕様書作成!DH168="","",仕様書作成!DH168)</f>
        <v/>
      </c>
      <c r="T145" s="98" t="str">
        <f>IF(仕様書作成!DI168="","",仕様書作成!DI168)</f>
        <v/>
      </c>
      <c r="U145" s="98" t="str">
        <f>IF(仕様書作成!DJ168="","",仕様書作成!DJ168)</f>
        <v/>
      </c>
      <c r="V145" s="98" t="str">
        <f>IF(仕様書作成!DK168="","",仕様書作成!DK168)</f>
        <v/>
      </c>
      <c r="W145" s="98" t="str">
        <f>IF(仕様書作成!DL168="","",仕様書作成!DL168)</f>
        <v/>
      </c>
      <c r="X145" s="98" t="str">
        <f>IF(仕様書作成!DM168="","",仕様書作成!DM168)</f>
        <v/>
      </c>
      <c r="Y145" s="98" t="str">
        <f>IF(仕様書作成!DN168="","",仕様書作成!DN168)</f>
        <v/>
      </c>
      <c r="Z145" s="98" t="str">
        <f>IF(仕様書作成!DO168="","",仕様書作成!DO168)</f>
        <v/>
      </c>
      <c r="AA145" s="98" t="str">
        <f>IF(仕様書作成!DP168="","",仕様書作成!DP168)</f>
        <v/>
      </c>
      <c r="AB145" s="98" t="str">
        <f>IF(仕様書作成!DQ168="","",仕様書作成!DQ168)</f>
        <v/>
      </c>
      <c r="AC145" s="98" t="str">
        <f>IF(仕様書作成!DR168="","",仕様書作成!DR168)</f>
        <v/>
      </c>
      <c r="AD145" s="98" t="str">
        <f>IF(仕様書作成!DS168="","",仕様書作成!DS168)</f>
        <v/>
      </c>
      <c r="AE145" s="98" t="str">
        <f>IF(仕様書作成!DT168="","",仕様書作成!DT168)</f>
        <v/>
      </c>
      <c r="AF145" s="98" t="str">
        <f>IF(仕様書作成!DU168="","",仕様書作成!DU168)</f>
        <v/>
      </c>
      <c r="AG145" s="98" t="str">
        <f>IF(仕様書作成!DV168="","",仕様書作成!DV168)</f>
        <v/>
      </c>
      <c r="AH145" s="98" t="str">
        <f>IF(仕様書作成!DW168="","",仕様書作成!DW168)</f>
        <v/>
      </c>
      <c r="AI145" s="98" t="str">
        <f>IF(仕様書作成!DX168="","",仕様書作成!DX168)</f>
        <v/>
      </c>
      <c r="AJ145" s="98" t="str">
        <f>IF(仕様書作成!DY168="","",仕様書作成!DY168)</f>
        <v/>
      </c>
      <c r="AK145" s="98" t="str">
        <f>IF(仕様書作成!DZ168="","",仕様書作成!DZ168)</f>
        <v/>
      </c>
      <c r="AL145" s="98" t="str">
        <f>IF(仕様書作成!EA168="","",仕様書作成!EA168)</f>
        <v/>
      </c>
      <c r="AM145" s="98" t="str">
        <f>IF(仕様書作成!EB168="","",仕様書作成!EB168)</f>
        <v/>
      </c>
      <c r="AN145" s="98" t="str">
        <f>IF(仕様書作成!EC168="","",仕様書作成!EC168)</f>
        <v/>
      </c>
      <c r="AO145" s="98" t="str">
        <f>IF(仕様書作成!ED168="","",仕様書作成!ED168)</f>
        <v/>
      </c>
      <c r="AP145" s="98" t="str">
        <f>IF(仕様書作成!EE168="","",仕様書作成!EE168)</f>
        <v/>
      </c>
      <c r="AQ145" s="98" t="str">
        <f>IF(仕様書作成!EF168="","",仕様書作成!EF168)</f>
        <v/>
      </c>
      <c r="AR145" s="98" t="str">
        <f>IF(仕様書作成!EH168="","",仕様書作成!EH168&amp;",")</f>
        <v/>
      </c>
      <c r="AS145" s="98" t="str">
        <f>IF(仕様書作成!EI168="","",仕様書作成!EI168)</f>
        <v/>
      </c>
      <c r="AT145" s="98"/>
      <c r="AU145" s="98"/>
      <c r="AV145" s="98"/>
      <c r="BA145" s="98"/>
      <c r="BB145" s="98"/>
    </row>
    <row r="146" spans="6:54" ht="12.75" customHeight="1" x14ac:dyDescent="0.15">
      <c r="F146" s="98"/>
      <c r="G146" s="98"/>
      <c r="H146" s="98"/>
      <c r="I146" s="98"/>
      <c r="J146" s="229">
        <v>88</v>
      </c>
      <c r="K146" s="98" t="str">
        <f>仕様書作成!DB169</f>
        <v>N</v>
      </c>
      <c r="L146" s="98" t="str">
        <f>仕様書作成!DF169</f>
        <v>M-5P</v>
      </c>
      <c r="M146" s="98" t="str">
        <f>仕様書作成!DE169</f>
        <v/>
      </c>
      <c r="N146" s="98" t="str">
        <f t="shared" si="28"/>
        <v/>
      </c>
      <c r="O146" s="98"/>
      <c r="P146" s="98"/>
      <c r="Q146" s="98"/>
      <c r="R146" s="98" t="str">
        <f>IF(仕様書作成!DG169="","",仕様書作成!DG169&amp;",")</f>
        <v/>
      </c>
      <c r="S146" s="98" t="str">
        <f>IF(仕様書作成!DH169="","",仕様書作成!DH169)</f>
        <v/>
      </c>
      <c r="T146" s="98" t="str">
        <f>IF(仕様書作成!DI169="","",仕様書作成!DI169)</f>
        <v/>
      </c>
      <c r="U146" s="98" t="str">
        <f>IF(仕様書作成!DJ169="","",仕様書作成!DJ169)</f>
        <v/>
      </c>
      <c r="V146" s="98" t="str">
        <f>IF(仕様書作成!DK169="","",仕様書作成!DK169)</f>
        <v/>
      </c>
      <c r="W146" s="98" t="str">
        <f>IF(仕様書作成!DL169="","",仕様書作成!DL169)</f>
        <v/>
      </c>
      <c r="X146" s="98" t="str">
        <f>IF(仕様書作成!DM169="","",仕様書作成!DM169)</f>
        <v/>
      </c>
      <c r="Y146" s="98" t="str">
        <f>IF(仕様書作成!DN169="","",仕様書作成!DN169)</f>
        <v/>
      </c>
      <c r="Z146" s="98" t="str">
        <f>IF(仕様書作成!DO169="","",仕様書作成!DO169)</f>
        <v/>
      </c>
      <c r="AA146" s="98" t="str">
        <f>IF(仕様書作成!DP169="","",仕様書作成!DP169)</f>
        <v/>
      </c>
      <c r="AB146" s="98" t="str">
        <f>IF(仕様書作成!DQ169="","",仕様書作成!DQ169)</f>
        <v/>
      </c>
      <c r="AC146" s="98" t="str">
        <f>IF(仕様書作成!DR169="","",仕様書作成!DR169)</f>
        <v/>
      </c>
      <c r="AD146" s="98" t="str">
        <f>IF(仕様書作成!DS169="","",仕様書作成!DS169)</f>
        <v/>
      </c>
      <c r="AE146" s="98" t="str">
        <f>IF(仕様書作成!DT169="","",仕様書作成!DT169)</f>
        <v/>
      </c>
      <c r="AF146" s="98" t="str">
        <f>IF(仕様書作成!DU169="","",仕様書作成!DU169)</f>
        <v/>
      </c>
      <c r="AG146" s="98" t="str">
        <f>IF(仕様書作成!DV169="","",仕様書作成!DV169)</f>
        <v/>
      </c>
      <c r="AH146" s="98" t="str">
        <f>IF(仕様書作成!DW169="","",仕様書作成!DW169)</f>
        <v/>
      </c>
      <c r="AI146" s="98" t="str">
        <f>IF(仕様書作成!DX169="","",仕様書作成!DX169)</f>
        <v/>
      </c>
      <c r="AJ146" s="98" t="str">
        <f>IF(仕様書作成!DY169="","",仕様書作成!DY169)</f>
        <v/>
      </c>
      <c r="AK146" s="98" t="str">
        <f>IF(仕様書作成!DZ169="","",仕様書作成!DZ169)</f>
        <v/>
      </c>
      <c r="AL146" s="98" t="str">
        <f>IF(仕様書作成!EA169="","",仕様書作成!EA169)</f>
        <v/>
      </c>
      <c r="AM146" s="98" t="str">
        <f>IF(仕様書作成!EB169="","",仕様書作成!EB169)</f>
        <v/>
      </c>
      <c r="AN146" s="98" t="str">
        <f>IF(仕様書作成!EC169="","",仕様書作成!EC169)</f>
        <v/>
      </c>
      <c r="AO146" s="98" t="str">
        <f>IF(仕様書作成!ED169="","",仕様書作成!ED169)</f>
        <v/>
      </c>
      <c r="AP146" s="98" t="str">
        <f>IF(仕様書作成!EE169="","",仕様書作成!EE169)</f>
        <v/>
      </c>
      <c r="AQ146" s="98" t="str">
        <f>IF(仕様書作成!EF169="","",仕様書作成!EF169)</f>
        <v/>
      </c>
      <c r="AR146" s="98" t="str">
        <f>IF(仕様書作成!EH169="","",仕様書作成!EH169&amp;",")</f>
        <v/>
      </c>
      <c r="AS146" s="98" t="str">
        <f>IF(仕様書作成!EI169="","",仕様書作成!EI169)</f>
        <v/>
      </c>
      <c r="AT146" s="98"/>
      <c r="AU146" s="98"/>
      <c r="AV146" s="98"/>
      <c r="BA146" s="98"/>
      <c r="BB146" s="98"/>
    </row>
    <row r="147" spans="6:54" ht="12.75" customHeight="1" x14ac:dyDescent="0.15">
      <c r="F147" s="98"/>
      <c r="G147" s="98"/>
      <c r="H147" s="98"/>
      <c r="I147" s="98"/>
      <c r="J147" s="229">
        <v>89</v>
      </c>
      <c r="K147" s="98" t="str">
        <f>仕様書作成!DB170</f>
        <v>P</v>
      </c>
      <c r="L147" s="98" t="str">
        <f>仕様書作成!DF170</f>
        <v>KQ2H04-01AS</v>
      </c>
      <c r="M147" s="98" t="str">
        <f>仕様書作成!DE170</f>
        <v/>
      </c>
      <c r="N147" s="98" t="str">
        <f t="shared" si="28"/>
        <v/>
      </c>
      <c r="O147" s="98"/>
      <c r="P147" s="98"/>
      <c r="Q147" s="98"/>
      <c r="R147" s="98" t="str">
        <f>IF(仕様書作成!DG170="","",仕様書作成!DG170&amp;",")</f>
        <v/>
      </c>
      <c r="S147" s="98" t="str">
        <f>IF(仕様書作成!DH170="","",仕様書作成!DH170)</f>
        <v/>
      </c>
      <c r="T147" s="98" t="str">
        <f>IF(仕様書作成!DI170="","",仕様書作成!DI170)</f>
        <v/>
      </c>
      <c r="U147" s="98" t="str">
        <f>IF(仕様書作成!DJ170="","",仕様書作成!DJ170)</f>
        <v/>
      </c>
      <c r="V147" s="98" t="str">
        <f>IF(仕様書作成!DK170="","",仕様書作成!DK170)</f>
        <v/>
      </c>
      <c r="W147" s="98" t="str">
        <f>IF(仕様書作成!DL170="","",仕様書作成!DL170)</f>
        <v/>
      </c>
      <c r="X147" s="98" t="str">
        <f>IF(仕様書作成!DM170="","",仕様書作成!DM170)</f>
        <v/>
      </c>
      <c r="Y147" s="98" t="str">
        <f>IF(仕様書作成!DN170="","",仕様書作成!DN170)</f>
        <v/>
      </c>
      <c r="Z147" s="98" t="str">
        <f>IF(仕様書作成!DO170="","",仕様書作成!DO170)</f>
        <v/>
      </c>
      <c r="AA147" s="98" t="str">
        <f>IF(仕様書作成!DP170="","",仕様書作成!DP170)</f>
        <v/>
      </c>
      <c r="AB147" s="98" t="str">
        <f>IF(仕様書作成!DQ170="","",仕様書作成!DQ170)</f>
        <v/>
      </c>
      <c r="AC147" s="98" t="str">
        <f>IF(仕様書作成!DR170="","",仕様書作成!DR170)</f>
        <v/>
      </c>
      <c r="AD147" s="98" t="str">
        <f>IF(仕様書作成!DS170="","",仕様書作成!DS170)</f>
        <v/>
      </c>
      <c r="AE147" s="98" t="str">
        <f>IF(仕様書作成!DT170="","",仕様書作成!DT170)</f>
        <v/>
      </c>
      <c r="AF147" s="98" t="str">
        <f>IF(仕様書作成!DU170="","",仕様書作成!DU170)</f>
        <v/>
      </c>
      <c r="AG147" s="98" t="str">
        <f>IF(仕様書作成!DV170="","",仕様書作成!DV170)</f>
        <v/>
      </c>
      <c r="AH147" s="98" t="str">
        <f>IF(仕様書作成!DW170="","",仕様書作成!DW170)</f>
        <v/>
      </c>
      <c r="AI147" s="98" t="str">
        <f>IF(仕様書作成!DX170="","",仕様書作成!DX170)</f>
        <v/>
      </c>
      <c r="AJ147" s="98" t="str">
        <f>IF(仕様書作成!DY170="","",仕様書作成!DY170)</f>
        <v/>
      </c>
      <c r="AK147" s="98" t="str">
        <f>IF(仕様書作成!DZ170="","",仕様書作成!DZ170)</f>
        <v/>
      </c>
      <c r="AL147" s="98" t="str">
        <f>IF(仕様書作成!EA170="","",仕様書作成!EA170)</f>
        <v/>
      </c>
      <c r="AM147" s="98" t="str">
        <f>IF(仕様書作成!EB170="","",仕様書作成!EB170)</f>
        <v/>
      </c>
      <c r="AN147" s="98" t="str">
        <f>IF(仕様書作成!EC170="","",仕様書作成!EC170)</f>
        <v/>
      </c>
      <c r="AO147" s="98" t="str">
        <f>IF(仕様書作成!ED170="","",仕様書作成!ED170)</f>
        <v/>
      </c>
      <c r="AP147" s="98" t="str">
        <f>IF(仕様書作成!EE170="","",仕様書作成!EE170)</f>
        <v/>
      </c>
      <c r="AQ147" s="98" t="str">
        <f>IF(仕様書作成!EF170="","",仕様書作成!EF170)</f>
        <v/>
      </c>
      <c r="AR147" s="98" t="str">
        <f>IF(仕様書作成!EH170="","",仕様書作成!EH170&amp;",")</f>
        <v/>
      </c>
      <c r="AS147" s="98" t="str">
        <f>IF(仕様書作成!EI170="","",仕様書作成!EI170)</f>
        <v/>
      </c>
      <c r="AT147" s="98"/>
      <c r="AU147" s="98"/>
      <c r="AV147" s="98"/>
      <c r="BA147" s="98"/>
      <c r="BB147" s="98"/>
    </row>
    <row r="148" spans="6:54" ht="12.75" customHeight="1" x14ac:dyDescent="0.15">
      <c r="F148" s="98"/>
      <c r="G148" s="98"/>
      <c r="H148" s="98"/>
      <c r="I148" s="98"/>
      <c r="J148" s="229">
        <v>90</v>
      </c>
      <c r="K148" s="98" t="str">
        <f>仕様書作成!DB171</f>
        <v>Q</v>
      </c>
      <c r="L148" s="98" t="str">
        <f>仕様書作成!DF171</f>
        <v>KQ2H06-01AS</v>
      </c>
      <c r="M148" s="98" t="str">
        <f>仕様書作成!DE171</f>
        <v/>
      </c>
      <c r="N148" s="98" t="str">
        <f t="shared" si="28"/>
        <v/>
      </c>
      <c r="O148" s="98"/>
      <c r="P148" s="98"/>
      <c r="Q148" s="98"/>
      <c r="R148" s="98" t="str">
        <f>IF(仕様書作成!DG171="","",仕様書作成!DG171&amp;",")</f>
        <v/>
      </c>
      <c r="S148" s="98" t="str">
        <f>IF(仕様書作成!DH171="","",仕様書作成!DH171)</f>
        <v/>
      </c>
      <c r="T148" s="98" t="str">
        <f>IF(仕様書作成!DI171="","",仕様書作成!DI171)</f>
        <v/>
      </c>
      <c r="U148" s="98" t="str">
        <f>IF(仕様書作成!DJ171="","",仕様書作成!DJ171)</f>
        <v/>
      </c>
      <c r="V148" s="98" t="str">
        <f>IF(仕様書作成!DK171="","",仕様書作成!DK171)</f>
        <v/>
      </c>
      <c r="W148" s="98" t="str">
        <f>IF(仕様書作成!DL171="","",仕様書作成!DL171)</f>
        <v/>
      </c>
      <c r="X148" s="98" t="str">
        <f>IF(仕様書作成!DM171="","",仕様書作成!DM171)</f>
        <v/>
      </c>
      <c r="Y148" s="98" t="str">
        <f>IF(仕様書作成!DN171="","",仕様書作成!DN171)</f>
        <v/>
      </c>
      <c r="Z148" s="98" t="str">
        <f>IF(仕様書作成!DO171="","",仕様書作成!DO171)</f>
        <v/>
      </c>
      <c r="AA148" s="98" t="str">
        <f>IF(仕様書作成!DP171="","",仕様書作成!DP171)</f>
        <v/>
      </c>
      <c r="AB148" s="98" t="str">
        <f>IF(仕様書作成!DQ171="","",仕様書作成!DQ171)</f>
        <v/>
      </c>
      <c r="AC148" s="98" t="str">
        <f>IF(仕様書作成!DR171="","",仕様書作成!DR171)</f>
        <v/>
      </c>
      <c r="AD148" s="98" t="str">
        <f>IF(仕様書作成!DS171="","",仕様書作成!DS171)</f>
        <v/>
      </c>
      <c r="AE148" s="98" t="str">
        <f>IF(仕様書作成!DT171="","",仕様書作成!DT171)</f>
        <v/>
      </c>
      <c r="AF148" s="98" t="str">
        <f>IF(仕様書作成!DU171="","",仕様書作成!DU171)</f>
        <v/>
      </c>
      <c r="AG148" s="98" t="str">
        <f>IF(仕様書作成!DV171="","",仕様書作成!DV171)</f>
        <v/>
      </c>
      <c r="AH148" s="98" t="str">
        <f>IF(仕様書作成!DW171="","",仕様書作成!DW171)</f>
        <v/>
      </c>
      <c r="AI148" s="98" t="str">
        <f>IF(仕様書作成!DX171="","",仕様書作成!DX171)</f>
        <v/>
      </c>
      <c r="AJ148" s="98" t="str">
        <f>IF(仕様書作成!DY171="","",仕様書作成!DY171)</f>
        <v/>
      </c>
      <c r="AK148" s="98" t="str">
        <f>IF(仕様書作成!DZ171="","",仕様書作成!DZ171)</f>
        <v/>
      </c>
      <c r="AL148" s="98" t="str">
        <f>IF(仕様書作成!EA171="","",仕様書作成!EA171)</f>
        <v/>
      </c>
      <c r="AM148" s="98" t="str">
        <f>IF(仕様書作成!EB171="","",仕様書作成!EB171)</f>
        <v/>
      </c>
      <c r="AN148" s="98" t="str">
        <f>IF(仕様書作成!EC171="","",仕様書作成!EC171)</f>
        <v/>
      </c>
      <c r="AO148" s="98" t="str">
        <f>IF(仕様書作成!ED171="","",仕様書作成!ED171)</f>
        <v/>
      </c>
      <c r="AP148" s="98" t="str">
        <f>IF(仕様書作成!EE171="","",仕様書作成!EE171)</f>
        <v/>
      </c>
      <c r="AQ148" s="98" t="str">
        <f>IF(仕様書作成!EF171="","",仕様書作成!EF171)</f>
        <v/>
      </c>
      <c r="AR148" s="98" t="str">
        <f>IF(仕様書作成!EH171="","",仕様書作成!EH171&amp;",")</f>
        <v/>
      </c>
      <c r="AS148" s="98" t="str">
        <f>IF(仕様書作成!EI171="","",仕様書作成!EI171)</f>
        <v/>
      </c>
      <c r="AT148" s="98"/>
      <c r="AU148" s="98"/>
      <c r="AV148" s="98"/>
      <c r="BA148" s="98"/>
      <c r="BB148" s="98"/>
    </row>
    <row r="149" spans="6:54" ht="12.75" customHeight="1" x14ac:dyDescent="0.15">
      <c r="F149" s="98"/>
      <c r="G149" s="98"/>
      <c r="H149" s="98"/>
      <c r="I149" s="98"/>
      <c r="J149" s="229">
        <v>91</v>
      </c>
      <c r="K149" s="98" t="str">
        <f>仕様書作成!DB172</f>
        <v>R</v>
      </c>
      <c r="L149" s="98" t="str">
        <f>仕様書作成!DF172</f>
        <v>KQ2S04-01AS</v>
      </c>
      <c r="M149" s="98" t="str">
        <f>仕様書作成!DE172</f>
        <v/>
      </c>
      <c r="N149" s="98" t="str">
        <f t="shared" si="28"/>
        <v/>
      </c>
      <c r="O149" s="98"/>
      <c r="P149" s="98"/>
      <c r="Q149" s="98"/>
      <c r="R149" s="98" t="str">
        <f>IF(仕様書作成!DG172="","",仕様書作成!DG172&amp;",")</f>
        <v/>
      </c>
      <c r="S149" s="98" t="str">
        <f>IF(仕様書作成!DH172="","",仕様書作成!DH172)</f>
        <v/>
      </c>
      <c r="T149" s="98" t="str">
        <f>IF(仕様書作成!DI172="","",仕様書作成!DI172)</f>
        <v/>
      </c>
      <c r="U149" s="98" t="str">
        <f>IF(仕様書作成!DJ172="","",仕様書作成!DJ172)</f>
        <v/>
      </c>
      <c r="V149" s="98" t="str">
        <f>IF(仕様書作成!DK172="","",仕様書作成!DK172)</f>
        <v/>
      </c>
      <c r="W149" s="98" t="str">
        <f>IF(仕様書作成!DL172="","",仕様書作成!DL172)</f>
        <v/>
      </c>
      <c r="X149" s="98" t="str">
        <f>IF(仕様書作成!DM172="","",仕様書作成!DM172)</f>
        <v/>
      </c>
      <c r="Y149" s="98" t="str">
        <f>IF(仕様書作成!DN172="","",仕様書作成!DN172)</f>
        <v/>
      </c>
      <c r="Z149" s="98" t="str">
        <f>IF(仕様書作成!DO172="","",仕様書作成!DO172)</f>
        <v/>
      </c>
      <c r="AA149" s="98" t="str">
        <f>IF(仕様書作成!DP172="","",仕様書作成!DP172)</f>
        <v/>
      </c>
      <c r="AB149" s="98" t="str">
        <f>IF(仕様書作成!DQ172="","",仕様書作成!DQ172)</f>
        <v/>
      </c>
      <c r="AC149" s="98" t="str">
        <f>IF(仕様書作成!DR172="","",仕様書作成!DR172)</f>
        <v/>
      </c>
      <c r="AD149" s="98" t="str">
        <f>IF(仕様書作成!DS172="","",仕様書作成!DS172)</f>
        <v/>
      </c>
      <c r="AE149" s="98" t="str">
        <f>IF(仕様書作成!DT172="","",仕様書作成!DT172)</f>
        <v/>
      </c>
      <c r="AF149" s="98" t="str">
        <f>IF(仕様書作成!DU172="","",仕様書作成!DU172)</f>
        <v/>
      </c>
      <c r="AG149" s="98" t="str">
        <f>IF(仕様書作成!DV172="","",仕様書作成!DV172)</f>
        <v/>
      </c>
      <c r="AH149" s="98" t="str">
        <f>IF(仕様書作成!DW172="","",仕様書作成!DW172)</f>
        <v/>
      </c>
      <c r="AI149" s="98" t="str">
        <f>IF(仕様書作成!DX172="","",仕様書作成!DX172)</f>
        <v/>
      </c>
      <c r="AJ149" s="98" t="str">
        <f>IF(仕様書作成!DY172="","",仕様書作成!DY172)</f>
        <v/>
      </c>
      <c r="AK149" s="98" t="str">
        <f>IF(仕様書作成!DZ172="","",仕様書作成!DZ172)</f>
        <v/>
      </c>
      <c r="AL149" s="98" t="str">
        <f>IF(仕様書作成!EA172="","",仕様書作成!EA172)</f>
        <v/>
      </c>
      <c r="AM149" s="98" t="str">
        <f>IF(仕様書作成!EB172="","",仕様書作成!EB172)</f>
        <v/>
      </c>
      <c r="AN149" s="98" t="str">
        <f>IF(仕様書作成!EC172="","",仕様書作成!EC172)</f>
        <v/>
      </c>
      <c r="AO149" s="98" t="str">
        <f>IF(仕様書作成!ED172="","",仕様書作成!ED172)</f>
        <v/>
      </c>
      <c r="AP149" s="98" t="str">
        <f>IF(仕様書作成!EE172="","",仕様書作成!EE172)</f>
        <v/>
      </c>
      <c r="AQ149" s="98" t="str">
        <f>IF(仕様書作成!EF172="","",仕様書作成!EF172)</f>
        <v/>
      </c>
      <c r="AR149" s="98" t="str">
        <f>IF(仕様書作成!EH172="","",仕様書作成!EH172&amp;",")</f>
        <v/>
      </c>
      <c r="AS149" s="98" t="str">
        <f>IF(仕様書作成!EI172="","",仕様書作成!EI172)</f>
        <v/>
      </c>
      <c r="AT149" s="98"/>
      <c r="AU149" s="98"/>
      <c r="AV149" s="98"/>
      <c r="BA149" s="98"/>
      <c r="BB149" s="98"/>
    </row>
    <row r="150" spans="6:54" ht="12.75" customHeight="1" x14ac:dyDescent="0.15">
      <c r="F150" s="98"/>
      <c r="G150" s="98"/>
      <c r="H150" s="98"/>
      <c r="I150" s="98"/>
      <c r="J150" s="229">
        <v>92</v>
      </c>
      <c r="K150" s="98" t="str">
        <f>仕様書作成!DB173</f>
        <v>S</v>
      </c>
      <c r="L150" s="98" t="str">
        <f>仕様書作成!DF173</f>
        <v>KQ2S06-01AS</v>
      </c>
      <c r="M150" s="98" t="str">
        <f>仕様書作成!DE173</f>
        <v/>
      </c>
      <c r="N150" s="98" t="str">
        <f t="shared" si="28"/>
        <v/>
      </c>
      <c r="O150" s="98"/>
      <c r="P150" s="98"/>
      <c r="Q150" s="98"/>
      <c r="R150" s="98" t="str">
        <f>IF(仕様書作成!DG173="","",仕様書作成!DG173&amp;",")</f>
        <v/>
      </c>
      <c r="S150" s="98" t="str">
        <f>IF(仕様書作成!DH173="","",仕様書作成!DH173)</f>
        <v/>
      </c>
      <c r="T150" s="98" t="str">
        <f>IF(仕様書作成!DI173="","",仕様書作成!DI173)</f>
        <v/>
      </c>
      <c r="U150" s="98" t="str">
        <f>IF(仕様書作成!DJ173="","",仕様書作成!DJ173)</f>
        <v/>
      </c>
      <c r="V150" s="98" t="str">
        <f>IF(仕様書作成!DK173="","",仕様書作成!DK173)</f>
        <v/>
      </c>
      <c r="W150" s="98" t="str">
        <f>IF(仕様書作成!DL173="","",仕様書作成!DL173)</f>
        <v/>
      </c>
      <c r="X150" s="98" t="str">
        <f>IF(仕様書作成!DM173="","",仕様書作成!DM173)</f>
        <v/>
      </c>
      <c r="Y150" s="98" t="str">
        <f>IF(仕様書作成!DN173="","",仕様書作成!DN173)</f>
        <v/>
      </c>
      <c r="Z150" s="98" t="str">
        <f>IF(仕様書作成!DO173="","",仕様書作成!DO173)</f>
        <v/>
      </c>
      <c r="AA150" s="98" t="str">
        <f>IF(仕様書作成!DP173="","",仕様書作成!DP173)</f>
        <v/>
      </c>
      <c r="AB150" s="98" t="str">
        <f>IF(仕様書作成!DQ173="","",仕様書作成!DQ173)</f>
        <v/>
      </c>
      <c r="AC150" s="98" t="str">
        <f>IF(仕様書作成!DR173="","",仕様書作成!DR173)</f>
        <v/>
      </c>
      <c r="AD150" s="98" t="str">
        <f>IF(仕様書作成!DS173="","",仕様書作成!DS173)</f>
        <v/>
      </c>
      <c r="AE150" s="98" t="str">
        <f>IF(仕様書作成!DT173="","",仕様書作成!DT173)</f>
        <v/>
      </c>
      <c r="AF150" s="98" t="str">
        <f>IF(仕様書作成!DU173="","",仕様書作成!DU173)</f>
        <v/>
      </c>
      <c r="AG150" s="98" t="str">
        <f>IF(仕様書作成!DV173="","",仕様書作成!DV173)</f>
        <v/>
      </c>
      <c r="AH150" s="98" t="str">
        <f>IF(仕様書作成!DW173="","",仕様書作成!DW173)</f>
        <v/>
      </c>
      <c r="AI150" s="98" t="str">
        <f>IF(仕様書作成!DX173="","",仕様書作成!DX173)</f>
        <v/>
      </c>
      <c r="AJ150" s="98" t="str">
        <f>IF(仕様書作成!DY173="","",仕様書作成!DY173)</f>
        <v/>
      </c>
      <c r="AK150" s="98" t="str">
        <f>IF(仕様書作成!DZ173="","",仕様書作成!DZ173)</f>
        <v/>
      </c>
      <c r="AL150" s="98" t="str">
        <f>IF(仕様書作成!EA173="","",仕様書作成!EA173)</f>
        <v/>
      </c>
      <c r="AM150" s="98" t="str">
        <f>IF(仕様書作成!EB173="","",仕様書作成!EB173)</f>
        <v/>
      </c>
      <c r="AN150" s="98" t="str">
        <f>IF(仕様書作成!EC173="","",仕様書作成!EC173)</f>
        <v/>
      </c>
      <c r="AO150" s="98" t="str">
        <f>IF(仕様書作成!ED173="","",仕様書作成!ED173)</f>
        <v/>
      </c>
      <c r="AP150" s="98" t="str">
        <f>IF(仕様書作成!EE173="","",仕様書作成!EE173)</f>
        <v/>
      </c>
      <c r="AQ150" s="98" t="str">
        <f>IF(仕様書作成!EF173="","",仕様書作成!EF173)</f>
        <v/>
      </c>
      <c r="AR150" s="98" t="str">
        <f>IF(仕様書作成!EH173="","",仕様書作成!EH173&amp;",")</f>
        <v/>
      </c>
      <c r="AS150" s="98" t="str">
        <f>IF(仕様書作成!EI173="","",仕様書作成!EI173)</f>
        <v/>
      </c>
      <c r="AT150" s="98"/>
      <c r="AU150" s="98"/>
      <c r="AV150" s="98"/>
      <c r="BA150" s="98"/>
      <c r="BB150" s="98"/>
    </row>
    <row r="151" spans="6:54" ht="12.75" customHeight="1" x14ac:dyDescent="0.15">
      <c r="F151" s="98"/>
      <c r="G151" s="98"/>
      <c r="H151" s="98"/>
      <c r="I151" s="98"/>
      <c r="J151" s="229">
        <v>93</v>
      </c>
      <c r="K151" s="98" t="str">
        <f>仕様書作成!DB174</f>
        <v>T</v>
      </c>
      <c r="L151" s="98" t="str">
        <f>仕様書作成!DF174</f>
        <v>KQ2S08-01AS</v>
      </c>
      <c r="M151" s="98" t="str">
        <f>仕様書作成!DE174</f>
        <v/>
      </c>
      <c r="N151" s="98" t="str">
        <f t="shared" si="28"/>
        <v/>
      </c>
      <c r="O151" s="98"/>
      <c r="P151" s="98"/>
      <c r="Q151" s="98"/>
      <c r="R151" s="98" t="str">
        <f>IF(仕様書作成!DG174="","",仕様書作成!DG174&amp;",")</f>
        <v/>
      </c>
      <c r="S151" s="98" t="str">
        <f>IF(仕様書作成!DH174="","",仕様書作成!DH174)</f>
        <v/>
      </c>
      <c r="T151" s="98" t="str">
        <f>IF(仕様書作成!DI174="","",仕様書作成!DI174)</f>
        <v/>
      </c>
      <c r="U151" s="98" t="str">
        <f>IF(仕様書作成!DJ174="","",仕様書作成!DJ174)</f>
        <v/>
      </c>
      <c r="V151" s="98" t="str">
        <f>IF(仕様書作成!DK174="","",仕様書作成!DK174)</f>
        <v/>
      </c>
      <c r="W151" s="98" t="str">
        <f>IF(仕様書作成!DL174="","",仕様書作成!DL174)</f>
        <v/>
      </c>
      <c r="X151" s="98" t="str">
        <f>IF(仕様書作成!DM174="","",仕様書作成!DM174)</f>
        <v/>
      </c>
      <c r="Y151" s="98" t="str">
        <f>IF(仕様書作成!DN174="","",仕様書作成!DN174)</f>
        <v/>
      </c>
      <c r="Z151" s="98" t="str">
        <f>IF(仕様書作成!DO174="","",仕様書作成!DO174)</f>
        <v/>
      </c>
      <c r="AA151" s="98" t="str">
        <f>IF(仕様書作成!DP174="","",仕様書作成!DP174)</f>
        <v/>
      </c>
      <c r="AB151" s="98" t="str">
        <f>IF(仕様書作成!DQ174="","",仕様書作成!DQ174)</f>
        <v/>
      </c>
      <c r="AC151" s="98" t="str">
        <f>IF(仕様書作成!DR174="","",仕様書作成!DR174)</f>
        <v/>
      </c>
      <c r="AD151" s="98" t="str">
        <f>IF(仕様書作成!DS174="","",仕様書作成!DS174)</f>
        <v/>
      </c>
      <c r="AE151" s="98" t="str">
        <f>IF(仕様書作成!DT174="","",仕様書作成!DT174)</f>
        <v/>
      </c>
      <c r="AF151" s="98" t="str">
        <f>IF(仕様書作成!DU174="","",仕様書作成!DU174)</f>
        <v/>
      </c>
      <c r="AG151" s="98" t="str">
        <f>IF(仕様書作成!DV174="","",仕様書作成!DV174)</f>
        <v/>
      </c>
      <c r="AH151" s="98" t="str">
        <f>IF(仕様書作成!DW174="","",仕様書作成!DW174)</f>
        <v/>
      </c>
      <c r="AI151" s="98" t="str">
        <f>IF(仕様書作成!DX174="","",仕様書作成!DX174)</f>
        <v/>
      </c>
      <c r="AJ151" s="98" t="str">
        <f>IF(仕様書作成!DY174="","",仕様書作成!DY174)</f>
        <v/>
      </c>
      <c r="AK151" s="98" t="str">
        <f>IF(仕様書作成!DZ174="","",仕様書作成!DZ174)</f>
        <v/>
      </c>
      <c r="AL151" s="98" t="str">
        <f>IF(仕様書作成!EA174="","",仕様書作成!EA174)</f>
        <v/>
      </c>
      <c r="AM151" s="98" t="str">
        <f>IF(仕様書作成!EB174="","",仕様書作成!EB174)</f>
        <v/>
      </c>
      <c r="AN151" s="98" t="str">
        <f>IF(仕様書作成!EC174="","",仕様書作成!EC174)</f>
        <v/>
      </c>
      <c r="AO151" s="98" t="str">
        <f>IF(仕様書作成!ED174="","",仕様書作成!ED174)</f>
        <v/>
      </c>
      <c r="AP151" s="98" t="str">
        <f>IF(仕様書作成!EE174="","",仕様書作成!EE174)</f>
        <v/>
      </c>
      <c r="AQ151" s="98" t="str">
        <f>IF(仕様書作成!EF174="","",仕様書作成!EF174)</f>
        <v/>
      </c>
      <c r="AR151" s="98" t="str">
        <f>IF(仕様書作成!EH174="","",仕様書作成!EH174&amp;",")</f>
        <v/>
      </c>
      <c r="AS151" s="98" t="str">
        <f>IF(仕様書作成!EI174="","",仕様書作成!EI174)</f>
        <v/>
      </c>
      <c r="AT151" s="98"/>
      <c r="AU151" s="98"/>
      <c r="AV151" s="98"/>
      <c r="BA151" s="98"/>
      <c r="BB151" s="98"/>
    </row>
    <row r="152" spans="6:54" ht="12.75" customHeight="1" x14ac:dyDescent="0.15">
      <c r="F152" s="98"/>
      <c r="G152" s="98"/>
      <c r="H152" s="98"/>
      <c r="I152" s="98"/>
      <c r="J152" s="229">
        <v>94</v>
      </c>
      <c r="K152" s="98" t="str">
        <f>仕様書作成!DB175</f>
        <v>W</v>
      </c>
      <c r="L152" s="98" t="str">
        <f>仕様書作成!DF175</f>
        <v>TB00094</v>
      </c>
      <c r="M152" s="98" t="str">
        <f>仕様書作成!DE175</f>
        <v/>
      </c>
      <c r="N152" s="98" t="str">
        <f t="shared" si="28"/>
        <v/>
      </c>
      <c r="O152" s="98"/>
      <c r="P152" s="98"/>
      <c r="Q152" s="98"/>
      <c r="R152" s="98" t="str">
        <f>IF(仕様書作成!DG175="","",仕様書作成!DG175&amp;",")</f>
        <v/>
      </c>
      <c r="S152" s="98" t="str">
        <f>IF(仕様書作成!DH175="","",仕様書作成!DH175)</f>
        <v/>
      </c>
      <c r="T152" s="98" t="str">
        <f>IF(仕様書作成!DI175="","",仕様書作成!DI175)</f>
        <v/>
      </c>
      <c r="U152" s="98" t="str">
        <f>IF(仕様書作成!DJ175="","",仕様書作成!DJ175)</f>
        <v/>
      </c>
      <c r="V152" s="98" t="str">
        <f>IF(仕様書作成!DK175="","",仕様書作成!DK175)</f>
        <v/>
      </c>
      <c r="W152" s="98" t="str">
        <f>IF(仕様書作成!DL175="","",仕様書作成!DL175)</f>
        <v/>
      </c>
      <c r="X152" s="98" t="str">
        <f>IF(仕様書作成!DM175="","",仕様書作成!DM175)</f>
        <v/>
      </c>
      <c r="Y152" s="98" t="str">
        <f>IF(仕様書作成!DN175="","",仕様書作成!DN175)</f>
        <v/>
      </c>
      <c r="Z152" s="98" t="str">
        <f>IF(仕様書作成!DO175="","",仕様書作成!DO175)</f>
        <v/>
      </c>
      <c r="AA152" s="98" t="str">
        <f>IF(仕様書作成!DP175="","",仕様書作成!DP175)</f>
        <v/>
      </c>
      <c r="AB152" s="98" t="str">
        <f>IF(仕様書作成!DQ175="","",仕様書作成!DQ175)</f>
        <v/>
      </c>
      <c r="AC152" s="98" t="str">
        <f>IF(仕様書作成!DR175="","",仕様書作成!DR175)</f>
        <v/>
      </c>
      <c r="AD152" s="98" t="str">
        <f>IF(仕様書作成!DS175="","",仕様書作成!DS175)</f>
        <v/>
      </c>
      <c r="AE152" s="98" t="str">
        <f>IF(仕様書作成!DT175="","",仕様書作成!DT175)</f>
        <v/>
      </c>
      <c r="AF152" s="98" t="str">
        <f>IF(仕様書作成!DU175="","",仕様書作成!DU175)</f>
        <v/>
      </c>
      <c r="AG152" s="98" t="str">
        <f>IF(仕様書作成!DV175="","",仕様書作成!DV175)</f>
        <v/>
      </c>
      <c r="AH152" s="98" t="str">
        <f>IF(仕様書作成!DW175="","",仕様書作成!DW175)</f>
        <v/>
      </c>
      <c r="AI152" s="98" t="str">
        <f>IF(仕様書作成!DX175="","",仕様書作成!DX175)</f>
        <v/>
      </c>
      <c r="AJ152" s="98" t="str">
        <f>IF(仕様書作成!DY175="","",仕様書作成!DY175)</f>
        <v/>
      </c>
      <c r="AK152" s="98" t="str">
        <f>IF(仕様書作成!DZ175="","",仕様書作成!DZ175)</f>
        <v/>
      </c>
      <c r="AL152" s="98" t="str">
        <f>IF(仕様書作成!EA175="","",仕様書作成!EA175)</f>
        <v/>
      </c>
      <c r="AM152" s="98" t="str">
        <f>IF(仕様書作成!EB175="","",仕様書作成!EB175)</f>
        <v/>
      </c>
      <c r="AN152" s="98" t="str">
        <f>IF(仕様書作成!EC175="","",仕様書作成!EC175)</f>
        <v/>
      </c>
      <c r="AO152" s="98" t="str">
        <f>IF(仕様書作成!ED175="","",仕様書作成!ED175)</f>
        <v/>
      </c>
      <c r="AP152" s="98" t="str">
        <f>IF(仕様書作成!EE175="","",仕様書作成!EE175)</f>
        <v/>
      </c>
      <c r="AQ152" s="98" t="str">
        <f>IF(仕様書作成!EF175="","",仕様書作成!EF175)</f>
        <v/>
      </c>
      <c r="AR152" s="98" t="str">
        <f>IF(仕様書作成!EH175="","",仕様書作成!EH175&amp;",")</f>
        <v/>
      </c>
      <c r="AS152" s="98" t="str">
        <f>IF(仕様書作成!EI175="","",仕様書作成!EI175)</f>
        <v/>
      </c>
      <c r="AT152" s="98"/>
      <c r="AU152" s="98"/>
      <c r="AV152" s="98"/>
      <c r="BA152" s="98"/>
      <c r="BB152" s="98"/>
    </row>
    <row r="153" spans="6:54" ht="12.75" customHeight="1" x14ac:dyDescent="0.15">
      <c r="F153" s="98"/>
      <c r="G153" s="98"/>
      <c r="H153" s="98"/>
      <c r="I153" s="98"/>
      <c r="J153" s="229">
        <v>95</v>
      </c>
      <c r="K153" s="98" t="str">
        <f>仕様書作成!DB176</f>
        <v>X</v>
      </c>
      <c r="L153" s="98" t="str">
        <f>仕様書作成!DF176</f>
        <v>KQ2H03-34AS</v>
      </c>
      <c r="M153" s="98" t="str">
        <f>仕様書作成!DE176</f>
        <v/>
      </c>
      <c r="N153" s="98" t="str">
        <f t="shared" si="28"/>
        <v/>
      </c>
      <c r="O153" s="98"/>
      <c r="P153" s="98"/>
      <c r="Q153" s="98"/>
      <c r="R153" s="98" t="str">
        <f>IF(仕様書作成!DG176="","",仕様書作成!DG176&amp;",")</f>
        <v/>
      </c>
      <c r="S153" s="98" t="str">
        <f>IF(仕様書作成!DH176="","",仕様書作成!DH176)</f>
        <v/>
      </c>
      <c r="T153" s="98" t="str">
        <f>IF(仕様書作成!DI176="","",仕様書作成!DI176)</f>
        <v/>
      </c>
      <c r="U153" s="98" t="str">
        <f>IF(仕様書作成!DJ176="","",仕様書作成!DJ176)</f>
        <v/>
      </c>
      <c r="V153" s="98" t="str">
        <f>IF(仕様書作成!DK176="","",仕様書作成!DK176)</f>
        <v/>
      </c>
      <c r="W153" s="98" t="str">
        <f>IF(仕様書作成!DL176="","",仕様書作成!DL176)</f>
        <v/>
      </c>
      <c r="X153" s="98" t="str">
        <f>IF(仕様書作成!DM176="","",仕様書作成!DM176)</f>
        <v/>
      </c>
      <c r="Y153" s="98" t="str">
        <f>IF(仕様書作成!DN176="","",仕様書作成!DN176)</f>
        <v/>
      </c>
      <c r="Z153" s="98" t="str">
        <f>IF(仕様書作成!DO176="","",仕様書作成!DO176)</f>
        <v/>
      </c>
      <c r="AA153" s="98" t="str">
        <f>IF(仕様書作成!DP176="","",仕様書作成!DP176)</f>
        <v/>
      </c>
      <c r="AB153" s="98" t="str">
        <f>IF(仕様書作成!DQ176="","",仕様書作成!DQ176)</f>
        <v/>
      </c>
      <c r="AC153" s="98" t="str">
        <f>IF(仕様書作成!DR176="","",仕様書作成!DR176)</f>
        <v/>
      </c>
      <c r="AD153" s="98" t="str">
        <f>IF(仕様書作成!DS176="","",仕様書作成!DS176)</f>
        <v/>
      </c>
      <c r="AE153" s="98" t="str">
        <f>IF(仕様書作成!DT176="","",仕様書作成!DT176)</f>
        <v/>
      </c>
      <c r="AF153" s="98" t="str">
        <f>IF(仕様書作成!DU176="","",仕様書作成!DU176)</f>
        <v/>
      </c>
      <c r="AG153" s="98" t="str">
        <f>IF(仕様書作成!DV176="","",仕様書作成!DV176)</f>
        <v/>
      </c>
      <c r="AH153" s="98" t="str">
        <f>IF(仕様書作成!DW176="","",仕様書作成!DW176)</f>
        <v/>
      </c>
      <c r="AI153" s="98" t="str">
        <f>IF(仕様書作成!DX176="","",仕様書作成!DX176)</f>
        <v/>
      </c>
      <c r="AJ153" s="98" t="str">
        <f>IF(仕様書作成!DY176="","",仕様書作成!DY176)</f>
        <v/>
      </c>
      <c r="AK153" s="98" t="str">
        <f>IF(仕様書作成!DZ176="","",仕様書作成!DZ176)</f>
        <v/>
      </c>
      <c r="AL153" s="98" t="str">
        <f>IF(仕様書作成!EA176="","",仕様書作成!EA176)</f>
        <v/>
      </c>
      <c r="AM153" s="98" t="str">
        <f>IF(仕様書作成!EB176="","",仕様書作成!EB176)</f>
        <v/>
      </c>
      <c r="AN153" s="98" t="str">
        <f>IF(仕様書作成!EC176="","",仕様書作成!EC176)</f>
        <v/>
      </c>
      <c r="AO153" s="98" t="str">
        <f>IF(仕様書作成!ED176="","",仕様書作成!ED176)</f>
        <v/>
      </c>
      <c r="AP153" s="98" t="str">
        <f>IF(仕様書作成!EE176="","",仕様書作成!EE176)</f>
        <v/>
      </c>
      <c r="AQ153" s="98" t="str">
        <f>IF(仕様書作成!EF176="","",仕様書作成!EF176)</f>
        <v/>
      </c>
      <c r="AR153" s="98" t="str">
        <f>IF(仕様書作成!EH176="","",仕様書作成!EH176&amp;",")</f>
        <v/>
      </c>
      <c r="AS153" s="98" t="str">
        <f>IF(仕様書作成!EI176="","",仕様書作成!EI176)</f>
        <v/>
      </c>
      <c r="AT153" s="98"/>
      <c r="AU153" s="98"/>
      <c r="AV153" s="98"/>
      <c r="BA153" s="98"/>
      <c r="BB153" s="98"/>
    </row>
    <row r="154" spans="6:54" ht="12.75" customHeight="1" x14ac:dyDescent="0.15">
      <c r="F154" s="98"/>
      <c r="G154" s="98"/>
      <c r="H154" s="98"/>
      <c r="I154" s="98"/>
      <c r="J154" s="229">
        <v>96</v>
      </c>
      <c r="K154" s="98" t="str">
        <f>仕様書作成!DB177</f>
        <v>Y</v>
      </c>
      <c r="L154" s="98" t="str">
        <f>仕様書作成!DF177</f>
        <v>KQ2H07-34AS</v>
      </c>
      <c r="M154" s="98" t="str">
        <f>仕様書作成!DE177</f>
        <v/>
      </c>
      <c r="N154" s="98" t="str">
        <f t="shared" si="28"/>
        <v/>
      </c>
      <c r="O154" s="98"/>
      <c r="P154" s="98"/>
      <c r="Q154" s="98"/>
      <c r="R154" s="98" t="str">
        <f>IF(仕様書作成!DG177="","",仕様書作成!DG177&amp;",")</f>
        <v/>
      </c>
      <c r="S154" s="98" t="str">
        <f>IF(仕様書作成!DH177="","",仕様書作成!DH177)</f>
        <v/>
      </c>
      <c r="T154" s="98" t="str">
        <f>IF(仕様書作成!DI177="","",仕様書作成!DI177)</f>
        <v/>
      </c>
      <c r="U154" s="98" t="str">
        <f>IF(仕様書作成!DJ177="","",仕様書作成!DJ177)</f>
        <v/>
      </c>
      <c r="V154" s="98" t="str">
        <f>IF(仕様書作成!DK177="","",仕様書作成!DK177)</f>
        <v/>
      </c>
      <c r="W154" s="98" t="str">
        <f>IF(仕様書作成!DL177="","",仕様書作成!DL177)</f>
        <v/>
      </c>
      <c r="X154" s="98" t="str">
        <f>IF(仕様書作成!DM177="","",仕様書作成!DM177)</f>
        <v/>
      </c>
      <c r="Y154" s="98" t="str">
        <f>IF(仕様書作成!DN177="","",仕様書作成!DN177)</f>
        <v/>
      </c>
      <c r="Z154" s="98" t="str">
        <f>IF(仕様書作成!DO177="","",仕様書作成!DO177)</f>
        <v/>
      </c>
      <c r="AA154" s="98" t="str">
        <f>IF(仕様書作成!DP177="","",仕様書作成!DP177)</f>
        <v/>
      </c>
      <c r="AB154" s="98" t="str">
        <f>IF(仕様書作成!DQ177="","",仕様書作成!DQ177)</f>
        <v/>
      </c>
      <c r="AC154" s="98" t="str">
        <f>IF(仕様書作成!DR177="","",仕様書作成!DR177)</f>
        <v/>
      </c>
      <c r="AD154" s="98" t="str">
        <f>IF(仕様書作成!DS177="","",仕様書作成!DS177)</f>
        <v/>
      </c>
      <c r="AE154" s="98" t="str">
        <f>IF(仕様書作成!DT177="","",仕様書作成!DT177)</f>
        <v/>
      </c>
      <c r="AF154" s="98" t="str">
        <f>IF(仕様書作成!DU177="","",仕様書作成!DU177)</f>
        <v/>
      </c>
      <c r="AG154" s="98" t="str">
        <f>IF(仕様書作成!DV177="","",仕様書作成!DV177)</f>
        <v/>
      </c>
      <c r="AH154" s="98" t="str">
        <f>IF(仕様書作成!DW177="","",仕様書作成!DW177)</f>
        <v/>
      </c>
      <c r="AI154" s="98" t="str">
        <f>IF(仕様書作成!DX177="","",仕様書作成!DX177)</f>
        <v/>
      </c>
      <c r="AJ154" s="98" t="str">
        <f>IF(仕様書作成!DY177="","",仕様書作成!DY177)</f>
        <v/>
      </c>
      <c r="AK154" s="98" t="str">
        <f>IF(仕様書作成!DZ177="","",仕様書作成!DZ177)</f>
        <v/>
      </c>
      <c r="AL154" s="98" t="str">
        <f>IF(仕様書作成!EA177="","",仕様書作成!EA177)</f>
        <v/>
      </c>
      <c r="AM154" s="98" t="str">
        <f>IF(仕様書作成!EB177="","",仕様書作成!EB177)</f>
        <v/>
      </c>
      <c r="AN154" s="98" t="str">
        <f>IF(仕様書作成!EC177="","",仕様書作成!EC177)</f>
        <v/>
      </c>
      <c r="AO154" s="98" t="str">
        <f>IF(仕様書作成!ED177="","",仕様書作成!ED177)</f>
        <v/>
      </c>
      <c r="AP154" s="98" t="str">
        <f>IF(仕様書作成!EE177="","",仕様書作成!EE177)</f>
        <v/>
      </c>
      <c r="AQ154" s="98" t="str">
        <f>IF(仕様書作成!EF177="","",仕様書作成!EF177)</f>
        <v/>
      </c>
      <c r="AR154" s="98" t="str">
        <f>IF(仕様書作成!EH177="","",仕様書作成!EH177&amp;",")</f>
        <v/>
      </c>
      <c r="AS154" s="98" t="str">
        <f>IF(仕様書作成!EI177="","",仕様書作成!EI177)</f>
        <v/>
      </c>
      <c r="AT154" s="98"/>
      <c r="AU154" s="98"/>
      <c r="AV154" s="98"/>
      <c r="BA154" s="98"/>
      <c r="BB154" s="98"/>
    </row>
    <row r="155" spans="6:54" ht="12.75" customHeight="1" x14ac:dyDescent="0.15">
      <c r="F155" s="98"/>
      <c r="G155" s="98"/>
      <c r="H155" s="98"/>
      <c r="I155" s="98"/>
      <c r="J155" s="229">
        <v>97</v>
      </c>
      <c r="K155" s="98" t="str">
        <f>仕様書作成!DB178</f>
        <v>Z</v>
      </c>
      <c r="L155" s="98" t="str">
        <f>仕様書作成!DF178</f>
        <v>KQ2S03-34AS</v>
      </c>
      <c r="M155" s="98" t="str">
        <f>仕様書作成!DE178</f>
        <v/>
      </c>
      <c r="N155" s="98" t="str">
        <f t="shared" si="28"/>
        <v/>
      </c>
      <c r="O155" s="98"/>
      <c r="P155" s="98"/>
      <c r="Q155" s="98"/>
      <c r="R155" s="98" t="str">
        <f>IF(仕様書作成!DG178="","",仕様書作成!DG178&amp;",")</f>
        <v/>
      </c>
      <c r="S155" s="98" t="str">
        <f>IF(仕様書作成!DH178="","",仕様書作成!DH178)</f>
        <v/>
      </c>
      <c r="T155" s="98" t="str">
        <f>IF(仕様書作成!DI178="","",仕様書作成!DI178)</f>
        <v/>
      </c>
      <c r="U155" s="98" t="str">
        <f>IF(仕様書作成!DJ178="","",仕様書作成!DJ178)</f>
        <v/>
      </c>
      <c r="V155" s="98" t="str">
        <f>IF(仕様書作成!DK178="","",仕様書作成!DK178)</f>
        <v/>
      </c>
      <c r="W155" s="98" t="str">
        <f>IF(仕様書作成!DL178="","",仕様書作成!DL178)</f>
        <v/>
      </c>
      <c r="X155" s="98" t="str">
        <f>IF(仕様書作成!DM178="","",仕様書作成!DM178)</f>
        <v/>
      </c>
      <c r="Y155" s="98" t="str">
        <f>IF(仕様書作成!DN178="","",仕様書作成!DN178)</f>
        <v/>
      </c>
      <c r="Z155" s="98" t="str">
        <f>IF(仕様書作成!DO178="","",仕様書作成!DO178)</f>
        <v/>
      </c>
      <c r="AA155" s="98" t="str">
        <f>IF(仕様書作成!DP178="","",仕様書作成!DP178)</f>
        <v/>
      </c>
      <c r="AB155" s="98" t="str">
        <f>IF(仕様書作成!DQ178="","",仕様書作成!DQ178)</f>
        <v/>
      </c>
      <c r="AC155" s="98" t="str">
        <f>IF(仕様書作成!DR178="","",仕様書作成!DR178)</f>
        <v/>
      </c>
      <c r="AD155" s="98" t="str">
        <f>IF(仕様書作成!DS178="","",仕様書作成!DS178)</f>
        <v/>
      </c>
      <c r="AE155" s="98" t="str">
        <f>IF(仕様書作成!DT178="","",仕様書作成!DT178)</f>
        <v/>
      </c>
      <c r="AF155" s="98" t="str">
        <f>IF(仕様書作成!DU178="","",仕様書作成!DU178)</f>
        <v/>
      </c>
      <c r="AG155" s="98" t="str">
        <f>IF(仕様書作成!DV178="","",仕様書作成!DV178)</f>
        <v/>
      </c>
      <c r="AH155" s="98" t="str">
        <f>IF(仕様書作成!DW178="","",仕様書作成!DW178)</f>
        <v/>
      </c>
      <c r="AI155" s="98" t="str">
        <f>IF(仕様書作成!DX178="","",仕様書作成!DX178)</f>
        <v/>
      </c>
      <c r="AJ155" s="98" t="str">
        <f>IF(仕様書作成!DY178="","",仕様書作成!DY178)</f>
        <v/>
      </c>
      <c r="AK155" s="98" t="str">
        <f>IF(仕様書作成!DZ178="","",仕様書作成!DZ178)</f>
        <v/>
      </c>
      <c r="AL155" s="98" t="str">
        <f>IF(仕様書作成!EA178="","",仕様書作成!EA178)</f>
        <v/>
      </c>
      <c r="AM155" s="98" t="str">
        <f>IF(仕様書作成!EB178="","",仕様書作成!EB178)</f>
        <v/>
      </c>
      <c r="AN155" s="98" t="str">
        <f>IF(仕様書作成!EC178="","",仕様書作成!EC178)</f>
        <v/>
      </c>
      <c r="AO155" s="98" t="str">
        <f>IF(仕様書作成!ED178="","",仕様書作成!ED178)</f>
        <v/>
      </c>
      <c r="AP155" s="98" t="str">
        <f>IF(仕様書作成!EE178="","",仕様書作成!EE178)</f>
        <v/>
      </c>
      <c r="AQ155" s="98" t="str">
        <f>IF(仕様書作成!EF178="","",仕様書作成!EF178)</f>
        <v/>
      </c>
      <c r="AR155" s="98" t="str">
        <f>IF(仕様書作成!EH178="","",仕様書作成!EH178&amp;",")</f>
        <v/>
      </c>
      <c r="AS155" s="98" t="str">
        <f>IF(仕様書作成!EI178="","",仕様書作成!EI178)</f>
        <v/>
      </c>
      <c r="AT155" s="98"/>
      <c r="AU155" s="98"/>
      <c r="AV155" s="98"/>
      <c r="BA155" s="98"/>
      <c r="BB155" s="98"/>
    </row>
    <row r="156" spans="6:54" ht="12.75" customHeight="1" x14ac:dyDescent="0.15">
      <c r="F156" s="98"/>
      <c r="G156" s="98"/>
      <c r="H156" s="98"/>
      <c r="I156" s="98"/>
      <c r="J156" s="229">
        <v>98</v>
      </c>
      <c r="K156" s="98" t="str">
        <f>仕様書作成!DB179</f>
        <v>AA</v>
      </c>
      <c r="L156" s="98" t="str">
        <f>仕様書作成!DF179</f>
        <v>KQ2S07-34AS</v>
      </c>
      <c r="M156" s="98" t="str">
        <f>仕様書作成!DE179</f>
        <v/>
      </c>
      <c r="N156" s="98" t="str">
        <f t="shared" si="28"/>
        <v/>
      </c>
      <c r="O156" s="98"/>
      <c r="P156" s="98"/>
      <c r="Q156" s="98"/>
      <c r="R156" s="98" t="str">
        <f>IF(仕様書作成!DG179="","",仕様書作成!DG179&amp;",")</f>
        <v/>
      </c>
      <c r="S156" s="98" t="str">
        <f>IF(仕様書作成!DH179="","",仕様書作成!DH179)</f>
        <v/>
      </c>
      <c r="T156" s="98" t="str">
        <f>IF(仕様書作成!DI179="","",仕様書作成!DI179)</f>
        <v/>
      </c>
      <c r="U156" s="98" t="str">
        <f>IF(仕様書作成!DJ179="","",仕様書作成!DJ179)</f>
        <v/>
      </c>
      <c r="V156" s="98" t="str">
        <f>IF(仕様書作成!DK179="","",仕様書作成!DK179)</f>
        <v/>
      </c>
      <c r="W156" s="98" t="str">
        <f>IF(仕様書作成!DL179="","",仕様書作成!DL179)</f>
        <v/>
      </c>
      <c r="X156" s="98" t="str">
        <f>IF(仕様書作成!DM179="","",仕様書作成!DM179)</f>
        <v/>
      </c>
      <c r="Y156" s="98" t="str">
        <f>IF(仕様書作成!DN179="","",仕様書作成!DN179)</f>
        <v/>
      </c>
      <c r="Z156" s="98" t="str">
        <f>IF(仕様書作成!DO179="","",仕様書作成!DO179)</f>
        <v/>
      </c>
      <c r="AA156" s="98" t="str">
        <f>IF(仕様書作成!DP179="","",仕様書作成!DP179)</f>
        <v/>
      </c>
      <c r="AB156" s="98" t="str">
        <f>IF(仕様書作成!DQ179="","",仕様書作成!DQ179)</f>
        <v/>
      </c>
      <c r="AC156" s="98" t="str">
        <f>IF(仕様書作成!DR179="","",仕様書作成!DR179)</f>
        <v/>
      </c>
      <c r="AD156" s="98" t="str">
        <f>IF(仕様書作成!DS179="","",仕様書作成!DS179)</f>
        <v/>
      </c>
      <c r="AE156" s="98" t="str">
        <f>IF(仕様書作成!DT179="","",仕様書作成!DT179)</f>
        <v/>
      </c>
      <c r="AF156" s="98" t="str">
        <f>IF(仕様書作成!DU179="","",仕様書作成!DU179)</f>
        <v/>
      </c>
      <c r="AG156" s="98" t="str">
        <f>IF(仕様書作成!DV179="","",仕様書作成!DV179)</f>
        <v/>
      </c>
      <c r="AH156" s="98" t="str">
        <f>IF(仕様書作成!DW179="","",仕様書作成!DW179)</f>
        <v/>
      </c>
      <c r="AI156" s="98" t="str">
        <f>IF(仕様書作成!DX179="","",仕様書作成!DX179)</f>
        <v/>
      </c>
      <c r="AJ156" s="98" t="str">
        <f>IF(仕様書作成!DY179="","",仕様書作成!DY179)</f>
        <v/>
      </c>
      <c r="AK156" s="98" t="str">
        <f>IF(仕様書作成!DZ179="","",仕様書作成!DZ179)</f>
        <v/>
      </c>
      <c r="AL156" s="98" t="str">
        <f>IF(仕様書作成!EA179="","",仕様書作成!EA179)</f>
        <v/>
      </c>
      <c r="AM156" s="98" t="str">
        <f>IF(仕様書作成!EB179="","",仕様書作成!EB179)</f>
        <v/>
      </c>
      <c r="AN156" s="98" t="str">
        <f>IF(仕様書作成!EC179="","",仕様書作成!EC179)</f>
        <v/>
      </c>
      <c r="AO156" s="98" t="str">
        <f>IF(仕様書作成!ED179="","",仕様書作成!ED179)</f>
        <v/>
      </c>
      <c r="AP156" s="98" t="str">
        <f>IF(仕様書作成!EE179="","",仕様書作成!EE179)</f>
        <v/>
      </c>
      <c r="AQ156" s="98" t="str">
        <f>IF(仕様書作成!EF179="","",仕様書作成!EF179)</f>
        <v/>
      </c>
      <c r="AR156" s="98" t="str">
        <f>IF(仕様書作成!EH179="","",仕様書作成!EH179&amp;",")</f>
        <v/>
      </c>
      <c r="AS156" s="98" t="str">
        <f>IF(仕様書作成!EI179="","",仕様書作成!EI179)</f>
        <v/>
      </c>
      <c r="AT156" s="98"/>
      <c r="AU156" s="98"/>
      <c r="AV156" s="98"/>
      <c r="BA156" s="98"/>
      <c r="BB156" s="98"/>
    </row>
    <row r="157" spans="6:54" ht="12.75" customHeight="1" x14ac:dyDescent="0.15">
      <c r="F157" s="98"/>
      <c r="G157" s="98"/>
      <c r="H157" s="98"/>
      <c r="I157" s="98"/>
      <c r="J157" s="229">
        <v>99</v>
      </c>
      <c r="K157" s="98" t="str">
        <f>仕様書作成!DB180</f>
        <v>BB</v>
      </c>
      <c r="L157" s="98" t="str">
        <f>仕様書作成!DF180</f>
        <v>KQ2S09-34AS</v>
      </c>
      <c r="M157" s="98" t="str">
        <f>仕様書作成!DE180</f>
        <v/>
      </c>
      <c r="N157" s="98" t="str">
        <f t="shared" si="28"/>
        <v/>
      </c>
      <c r="O157" s="98"/>
      <c r="P157" s="98"/>
      <c r="Q157" s="98"/>
      <c r="R157" s="98" t="str">
        <f>IF(仕様書作成!DG180="","",仕様書作成!DG180&amp;",")</f>
        <v/>
      </c>
      <c r="S157" s="98" t="str">
        <f>IF(仕様書作成!DH180="","",仕様書作成!DH180)</f>
        <v/>
      </c>
      <c r="T157" s="98" t="str">
        <f>IF(仕様書作成!DI180="","",仕様書作成!DI180)</f>
        <v/>
      </c>
      <c r="U157" s="98" t="str">
        <f>IF(仕様書作成!DJ180="","",仕様書作成!DJ180)</f>
        <v/>
      </c>
      <c r="V157" s="98" t="str">
        <f>IF(仕様書作成!DK180="","",仕様書作成!DK180)</f>
        <v/>
      </c>
      <c r="W157" s="98" t="str">
        <f>IF(仕様書作成!DL180="","",仕様書作成!DL180)</f>
        <v/>
      </c>
      <c r="X157" s="98" t="str">
        <f>IF(仕様書作成!DM180="","",仕様書作成!DM180)</f>
        <v/>
      </c>
      <c r="Y157" s="98" t="str">
        <f>IF(仕様書作成!DN180="","",仕様書作成!DN180)</f>
        <v/>
      </c>
      <c r="Z157" s="98" t="str">
        <f>IF(仕様書作成!DO180="","",仕様書作成!DO180)</f>
        <v/>
      </c>
      <c r="AA157" s="98" t="str">
        <f>IF(仕様書作成!DP180="","",仕様書作成!DP180)</f>
        <v/>
      </c>
      <c r="AB157" s="98" t="str">
        <f>IF(仕様書作成!DQ180="","",仕様書作成!DQ180)</f>
        <v/>
      </c>
      <c r="AC157" s="98" t="str">
        <f>IF(仕様書作成!DR180="","",仕様書作成!DR180)</f>
        <v/>
      </c>
      <c r="AD157" s="98" t="str">
        <f>IF(仕様書作成!DS180="","",仕様書作成!DS180)</f>
        <v/>
      </c>
      <c r="AE157" s="98" t="str">
        <f>IF(仕様書作成!DT180="","",仕様書作成!DT180)</f>
        <v/>
      </c>
      <c r="AF157" s="98" t="str">
        <f>IF(仕様書作成!DU180="","",仕様書作成!DU180)</f>
        <v/>
      </c>
      <c r="AG157" s="98" t="str">
        <f>IF(仕様書作成!DV180="","",仕様書作成!DV180)</f>
        <v/>
      </c>
      <c r="AH157" s="98" t="str">
        <f>IF(仕様書作成!DW180="","",仕様書作成!DW180)</f>
        <v/>
      </c>
      <c r="AI157" s="98" t="str">
        <f>IF(仕様書作成!DX180="","",仕様書作成!DX180)</f>
        <v/>
      </c>
      <c r="AJ157" s="98" t="str">
        <f>IF(仕様書作成!DY180="","",仕様書作成!DY180)</f>
        <v/>
      </c>
      <c r="AK157" s="98" t="str">
        <f>IF(仕様書作成!DZ180="","",仕様書作成!DZ180)</f>
        <v/>
      </c>
      <c r="AL157" s="98" t="str">
        <f>IF(仕様書作成!EA180="","",仕様書作成!EA180)</f>
        <v/>
      </c>
      <c r="AM157" s="98" t="str">
        <f>IF(仕様書作成!EB180="","",仕様書作成!EB180)</f>
        <v/>
      </c>
      <c r="AN157" s="98" t="str">
        <f>IF(仕様書作成!EC180="","",仕様書作成!EC180)</f>
        <v/>
      </c>
      <c r="AO157" s="98" t="str">
        <f>IF(仕様書作成!ED180="","",仕様書作成!ED180)</f>
        <v/>
      </c>
      <c r="AP157" s="98" t="str">
        <f>IF(仕様書作成!EE180="","",仕様書作成!EE180)</f>
        <v/>
      </c>
      <c r="AQ157" s="98" t="str">
        <f>IF(仕様書作成!EF180="","",仕様書作成!EF180)</f>
        <v/>
      </c>
      <c r="AR157" s="98" t="str">
        <f>IF(仕様書作成!EH180="","",仕様書作成!EH180&amp;",")</f>
        <v/>
      </c>
      <c r="AS157" s="98" t="str">
        <f>IF(仕様書作成!EI180="","",仕様書作成!EI180)</f>
        <v/>
      </c>
      <c r="AT157" s="98"/>
      <c r="AU157" s="98"/>
      <c r="AV157" s="98"/>
      <c r="BA157" s="98"/>
      <c r="BB157" s="98"/>
    </row>
    <row r="158" spans="6:54" ht="12.75" customHeight="1" x14ac:dyDescent="0.15">
      <c r="F158" s="98"/>
      <c r="G158" s="98"/>
      <c r="H158" s="98"/>
      <c r="I158" s="98"/>
      <c r="J158" s="229">
        <v>100</v>
      </c>
      <c r="K158" s="98" t="str">
        <f>仕様書作成!DB181</f>
        <v>CC</v>
      </c>
      <c r="L158" s="98" t="str">
        <f>仕様書作成!DF181</f>
        <v>KQ2H03-U01A</v>
      </c>
      <c r="M158" s="98" t="str">
        <f>仕様書作成!DE181</f>
        <v/>
      </c>
      <c r="N158" s="98" t="str">
        <f t="shared" si="28"/>
        <v/>
      </c>
      <c r="O158" s="98"/>
      <c r="P158" s="98"/>
      <c r="Q158" s="98"/>
      <c r="R158" s="98" t="str">
        <f>IF(仕様書作成!DG181="","",仕様書作成!DG181&amp;",")</f>
        <v/>
      </c>
      <c r="S158" s="98" t="str">
        <f>IF(仕様書作成!DH181="","",仕様書作成!DH181)</f>
        <v/>
      </c>
      <c r="T158" s="98" t="str">
        <f>IF(仕様書作成!DI181="","",仕様書作成!DI181)</f>
        <v/>
      </c>
      <c r="U158" s="98" t="str">
        <f>IF(仕様書作成!DJ181="","",仕様書作成!DJ181)</f>
        <v/>
      </c>
      <c r="V158" s="98" t="str">
        <f>IF(仕様書作成!DK181="","",仕様書作成!DK181)</f>
        <v/>
      </c>
      <c r="W158" s="98" t="str">
        <f>IF(仕様書作成!DL181="","",仕様書作成!DL181)</f>
        <v/>
      </c>
      <c r="X158" s="98" t="str">
        <f>IF(仕様書作成!DM181="","",仕様書作成!DM181)</f>
        <v/>
      </c>
      <c r="Y158" s="98" t="str">
        <f>IF(仕様書作成!DN181="","",仕様書作成!DN181)</f>
        <v/>
      </c>
      <c r="Z158" s="98" t="str">
        <f>IF(仕様書作成!DO181="","",仕様書作成!DO181)</f>
        <v/>
      </c>
      <c r="AA158" s="98" t="str">
        <f>IF(仕様書作成!DP181="","",仕様書作成!DP181)</f>
        <v/>
      </c>
      <c r="AB158" s="98" t="str">
        <f>IF(仕様書作成!DQ181="","",仕様書作成!DQ181)</f>
        <v/>
      </c>
      <c r="AC158" s="98" t="str">
        <f>IF(仕様書作成!DR181="","",仕様書作成!DR181)</f>
        <v/>
      </c>
      <c r="AD158" s="98" t="str">
        <f>IF(仕様書作成!DS181="","",仕様書作成!DS181)</f>
        <v/>
      </c>
      <c r="AE158" s="98" t="str">
        <f>IF(仕様書作成!DT181="","",仕様書作成!DT181)</f>
        <v/>
      </c>
      <c r="AF158" s="98" t="str">
        <f>IF(仕様書作成!DU181="","",仕様書作成!DU181)</f>
        <v/>
      </c>
      <c r="AG158" s="98" t="str">
        <f>IF(仕様書作成!DV181="","",仕様書作成!DV181)</f>
        <v/>
      </c>
      <c r="AH158" s="98" t="str">
        <f>IF(仕様書作成!DW181="","",仕様書作成!DW181)</f>
        <v/>
      </c>
      <c r="AI158" s="98" t="str">
        <f>IF(仕様書作成!DX181="","",仕様書作成!DX181)</f>
        <v/>
      </c>
      <c r="AJ158" s="98" t="str">
        <f>IF(仕様書作成!DY181="","",仕様書作成!DY181)</f>
        <v/>
      </c>
      <c r="AK158" s="98" t="str">
        <f>IF(仕様書作成!DZ181="","",仕様書作成!DZ181)</f>
        <v/>
      </c>
      <c r="AL158" s="98" t="str">
        <f>IF(仕様書作成!EA181="","",仕様書作成!EA181)</f>
        <v/>
      </c>
      <c r="AM158" s="98" t="str">
        <f>IF(仕様書作成!EB181="","",仕様書作成!EB181)</f>
        <v/>
      </c>
      <c r="AN158" s="98" t="str">
        <f>IF(仕様書作成!EC181="","",仕様書作成!EC181)</f>
        <v/>
      </c>
      <c r="AO158" s="98" t="str">
        <f>IF(仕様書作成!ED181="","",仕様書作成!ED181)</f>
        <v/>
      </c>
      <c r="AP158" s="98" t="str">
        <f>IF(仕様書作成!EE181="","",仕様書作成!EE181)</f>
        <v/>
      </c>
      <c r="AQ158" s="98" t="str">
        <f>IF(仕様書作成!EF181="","",仕様書作成!EF181)</f>
        <v/>
      </c>
      <c r="AR158" s="98" t="str">
        <f>IF(仕様書作成!EH181="","",仕様書作成!EH181&amp;",")</f>
        <v/>
      </c>
      <c r="AS158" s="98" t="str">
        <f>IF(仕様書作成!EI181="","",仕様書作成!EI181)</f>
        <v/>
      </c>
      <c r="AT158" s="98"/>
      <c r="AU158" s="98"/>
      <c r="AV158" s="98"/>
      <c r="BA158" s="98"/>
      <c r="BB158" s="98"/>
    </row>
    <row r="159" spans="6:54" ht="12.75" customHeight="1" x14ac:dyDescent="0.15">
      <c r="F159" s="98"/>
      <c r="G159" s="98"/>
      <c r="H159" s="98"/>
      <c r="I159" s="98"/>
      <c r="J159" s="229">
        <v>101</v>
      </c>
      <c r="K159" s="98" t="str">
        <f>仕様書作成!DB182</f>
        <v>DD</v>
      </c>
      <c r="L159" s="98" t="str">
        <f>仕様書作成!DF182</f>
        <v>KQ2H07-U01A</v>
      </c>
      <c r="M159" s="98" t="str">
        <f>仕様書作成!DE182</f>
        <v/>
      </c>
      <c r="N159" s="98" t="str">
        <f t="shared" si="28"/>
        <v/>
      </c>
      <c r="O159" s="98"/>
      <c r="P159" s="98"/>
      <c r="Q159" s="98"/>
      <c r="R159" s="98" t="str">
        <f>IF(仕様書作成!DG182="","",仕様書作成!DG182&amp;",")</f>
        <v/>
      </c>
      <c r="S159" s="98" t="str">
        <f>IF(仕様書作成!DH182="","",仕様書作成!DH182)</f>
        <v/>
      </c>
      <c r="T159" s="98" t="str">
        <f>IF(仕様書作成!DI182="","",仕様書作成!DI182)</f>
        <v/>
      </c>
      <c r="U159" s="98" t="str">
        <f>IF(仕様書作成!DJ182="","",仕様書作成!DJ182)</f>
        <v/>
      </c>
      <c r="V159" s="98" t="str">
        <f>IF(仕様書作成!DK182="","",仕様書作成!DK182)</f>
        <v/>
      </c>
      <c r="W159" s="98" t="str">
        <f>IF(仕様書作成!DL182="","",仕様書作成!DL182)</f>
        <v/>
      </c>
      <c r="X159" s="98" t="str">
        <f>IF(仕様書作成!DM182="","",仕様書作成!DM182)</f>
        <v/>
      </c>
      <c r="Y159" s="98" t="str">
        <f>IF(仕様書作成!DN182="","",仕様書作成!DN182)</f>
        <v/>
      </c>
      <c r="Z159" s="98" t="str">
        <f>IF(仕様書作成!DO182="","",仕様書作成!DO182)</f>
        <v/>
      </c>
      <c r="AA159" s="98" t="str">
        <f>IF(仕様書作成!DP182="","",仕様書作成!DP182)</f>
        <v/>
      </c>
      <c r="AB159" s="98" t="str">
        <f>IF(仕様書作成!DQ182="","",仕様書作成!DQ182)</f>
        <v/>
      </c>
      <c r="AC159" s="98" t="str">
        <f>IF(仕様書作成!DR182="","",仕様書作成!DR182)</f>
        <v/>
      </c>
      <c r="AD159" s="98" t="str">
        <f>IF(仕様書作成!DS182="","",仕様書作成!DS182)</f>
        <v/>
      </c>
      <c r="AE159" s="98" t="str">
        <f>IF(仕様書作成!DT182="","",仕様書作成!DT182)</f>
        <v/>
      </c>
      <c r="AF159" s="98" t="str">
        <f>IF(仕様書作成!DU182="","",仕様書作成!DU182)</f>
        <v/>
      </c>
      <c r="AG159" s="98" t="str">
        <f>IF(仕様書作成!DV182="","",仕様書作成!DV182)</f>
        <v/>
      </c>
      <c r="AH159" s="98" t="str">
        <f>IF(仕様書作成!DW182="","",仕様書作成!DW182)</f>
        <v/>
      </c>
      <c r="AI159" s="98" t="str">
        <f>IF(仕様書作成!DX182="","",仕様書作成!DX182)</f>
        <v/>
      </c>
      <c r="AJ159" s="98" t="str">
        <f>IF(仕様書作成!DY182="","",仕様書作成!DY182)</f>
        <v/>
      </c>
      <c r="AK159" s="98" t="str">
        <f>IF(仕様書作成!DZ182="","",仕様書作成!DZ182)</f>
        <v/>
      </c>
      <c r="AL159" s="98" t="str">
        <f>IF(仕様書作成!EA182="","",仕様書作成!EA182)</f>
        <v/>
      </c>
      <c r="AM159" s="98" t="str">
        <f>IF(仕様書作成!EB182="","",仕様書作成!EB182)</f>
        <v/>
      </c>
      <c r="AN159" s="98" t="str">
        <f>IF(仕様書作成!EC182="","",仕様書作成!EC182)</f>
        <v/>
      </c>
      <c r="AO159" s="98" t="str">
        <f>IF(仕様書作成!ED182="","",仕様書作成!ED182)</f>
        <v/>
      </c>
      <c r="AP159" s="98" t="str">
        <f>IF(仕様書作成!EE182="","",仕様書作成!EE182)</f>
        <v/>
      </c>
      <c r="AQ159" s="98" t="str">
        <f>IF(仕様書作成!EF182="","",仕様書作成!EF182)</f>
        <v/>
      </c>
      <c r="AR159" s="98" t="str">
        <f>IF(仕様書作成!EH182="","",仕様書作成!EH182&amp;",")</f>
        <v/>
      </c>
      <c r="AS159" s="98" t="str">
        <f>IF(仕様書作成!EI182="","",仕様書作成!EI182)</f>
        <v/>
      </c>
      <c r="AT159" s="98"/>
      <c r="AU159" s="98"/>
      <c r="AV159" s="98"/>
      <c r="BA159" s="98"/>
      <c r="BB159" s="98"/>
    </row>
    <row r="160" spans="6:54" ht="12.75" customHeight="1" x14ac:dyDescent="0.15">
      <c r="F160" s="98"/>
      <c r="G160" s="98"/>
      <c r="H160" s="98"/>
      <c r="I160" s="98"/>
      <c r="J160" s="229">
        <v>102</v>
      </c>
      <c r="K160" s="98" t="str">
        <f>仕様書作成!DB183</f>
        <v>EE</v>
      </c>
      <c r="L160" s="98" t="str">
        <f>仕様書作成!DF183</f>
        <v>TB00043</v>
      </c>
      <c r="M160" s="98" t="str">
        <f>仕様書作成!DE183</f>
        <v/>
      </c>
      <c r="N160" s="98" t="str">
        <f t="shared" si="28"/>
        <v/>
      </c>
      <c r="O160" s="98"/>
      <c r="P160" s="98"/>
      <c r="Q160" s="98"/>
      <c r="R160" s="98" t="str">
        <f>IF(仕様書作成!DG183="","",仕様書作成!DG183&amp;",")</f>
        <v/>
      </c>
      <c r="S160" s="98" t="str">
        <f>IF(仕様書作成!DH183="","",仕様書作成!DH183)</f>
        <v/>
      </c>
      <c r="T160" s="98" t="str">
        <f>IF(仕様書作成!DI183="","",仕様書作成!DI183)</f>
        <v/>
      </c>
      <c r="U160" s="98" t="str">
        <f>IF(仕様書作成!DJ183="","",仕様書作成!DJ183)</f>
        <v/>
      </c>
      <c r="V160" s="98" t="str">
        <f>IF(仕様書作成!DK183="","",仕様書作成!DK183)</f>
        <v/>
      </c>
      <c r="W160" s="98" t="str">
        <f>IF(仕様書作成!DL183="","",仕様書作成!DL183)</f>
        <v/>
      </c>
      <c r="X160" s="98" t="str">
        <f>IF(仕様書作成!DM183="","",仕様書作成!DM183)</f>
        <v/>
      </c>
      <c r="Y160" s="98" t="str">
        <f>IF(仕様書作成!DN183="","",仕様書作成!DN183)</f>
        <v/>
      </c>
      <c r="Z160" s="98" t="str">
        <f>IF(仕様書作成!DO183="","",仕様書作成!DO183)</f>
        <v/>
      </c>
      <c r="AA160" s="98" t="str">
        <f>IF(仕様書作成!DP183="","",仕様書作成!DP183)</f>
        <v/>
      </c>
      <c r="AB160" s="98" t="str">
        <f>IF(仕様書作成!DQ183="","",仕様書作成!DQ183)</f>
        <v/>
      </c>
      <c r="AC160" s="98" t="str">
        <f>IF(仕様書作成!DR183="","",仕様書作成!DR183)</f>
        <v/>
      </c>
      <c r="AD160" s="98" t="str">
        <f>IF(仕様書作成!DS183="","",仕様書作成!DS183)</f>
        <v/>
      </c>
      <c r="AE160" s="98" t="str">
        <f>IF(仕様書作成!DT183="","",仕様書作成!DT183)</f>
        <v/>
      </c>
      <c r="AF160" s="98" t="str">
        <f>IF(仕様書作成!DU183="","",仕様書作成!DU183)</f>
        <v/>
      </c>
      <c r="AG160" s="98" t="str">
        <f>IF(仕様書作成!DV183="","",仕様書作成!DV183)</f>
        <v/>
      </c>
      <c r="AH160" s="98" t="str">
        <f>IF(仕様書作成!DW183="","",仕様書作成!DW183)</f>
        <v/>
      </c>
      <c r="AI160" s="98" t="str">
        <f>IF(仕様書作成!DX183="","",仕様書作成!DX183)</f>
        <v/>
      </c>
      <c r="AJ160" s="98" t="str">
        <f>IF(仕様書作成!DY183="","",仕様書作成!DY183)</f>
        <v/>
      </c>
      <c r="AK160" s="98" t="str">
        <f>IF(仕様書作成!DZ183="","",仕様書作成!DZ183)</f>
        <v/>
      </c>
      <c r="AL160" s="98" t="str">
        <f>IF(仕様書作成!EA183="","",仕様書作成!EA183)</f>
        <v/>
      </c>
      <c r="AM160" s="98" t="str">
        <f>IF(仕様書作成!EB183="","",仕様書作成!EB183)</f>
        <v/>
      </c>
      <c r="AN160" s="98" t="str">
        <f>IF(仕様書作成!EC183="","",仕様書作成!EC183)</f>
        <v/>
      </c>
      <c r="AO160" s="98" t="str">
        <f>IF(仕様書作成!ED183="","",仕様書作成!ED183)</f>
        <v/>
      </c>
      <c r="AP160" s="98" t="str">
        <f>IF(仕様書作成!EE183="","",仕様書作成!EE183)</f>
        <v/>
      </c>
      <c r="AQ160" s="98" t="str">
        <f>IF(仕様書作成!EF183="","",仕様書作成!EF183)</f>
        <v/>
      </c>
      <c r="AR160" s="98" t="str">
        <f>IF(仕様書作成!EH183="","",仕様書作成!EH183&amp;",")</f>
        <v/>
      </c>
      <c r="AS160" s="98" t="str">
        <f>IF(仕様書作成!EI183="","",仕様書作成!EI183)</f>
        <v/>
      </c>
      <c r="AT160" s="98"/>
      <c r="AU160" s="98"/>
      <c r="AV160" s="98"/>
      <c r="BA160" s="98"/>
      <c r="BB160" s="98"/>
    </row>
    <row r="161" spans="6:54" ht="12.75" customHeight="1" x14ac:dyDescent="0.15">
      <c r="F161" s="98"/>
      <c r="G161" s="98"/>
      <c r="H161" s="98"/>
      <c r="I161" s="98"/>
      <c r="J161" s="229">
        <v>103</v>
      </c>
      <c r="K161" s="98" t="str">
        <f>仕様書作成!DB184</f>
        <v>FF</v>
      </c>
      <c r="L161" s="98" t="str">
        <f>仕様書作成!DF184</f>
        <v>TB00029</v>
      </c>
      <c r="M161" s="98" t="str">
        <f>仕様書作成!DE184</f>
        <v/>
      </c>
      <c r="N161" s="98" t="str">
        <f t="shared" si="28"/>
        <v/>
      </c>
      <c r="O161" s="98"/>
      <c r="P161" s="98"/>
      <c r="Q161" s="98"/>
      <c r="R161" s="98" t="str">
        <f>IF(仕様書作成!DG184="","",仕様書作成!DG184&amp;",")</f>
        <v/>
      </c>
      <c r="S161" s="98" t="str">
        <f>IF(仕様書作成!DH184="","",仕様書作成!DH184)</f>
        <v/>
      </c>
      <c r="T161" s="98" t="str">
        <f>IF(仕様書作成!DI184="","",仕様書作成!DI184)</f>
        <v/>
      </c>
      <c r="U161" s="98" t="str">
        <f>IF(仕様書作成!DJ184="","",仕様書作成!DJ184)</f>
        <v/>
      </c>
      <c r="V161" s="98" t="str">
        <f>IF(仕様書作成!DK184="","",仕様書作成!DK184)</f>
        <v/>
      </c>
      <c r="W161" s="98" t="str">
        <f>IF(仕様書作成!DL184="","",仕様書作成!DL184)</f>
        <v/>
      </c>
      <c r="X161" s="98" t="str">
        <f>IF(仕様書作成!DM184="","",仕様書作成!DM184)</f>
        <v/>
      </c>
      <c r="Y161" s="98" t="str">
        <f>IF(仕様書作成!DN184="","",仕様書作成!DN184)</f>
        <v/>
      </c>
      <c r="Z161" s="98" t="str">
        <f>IF(仕様書作成!DO184="","",仕様書作成!DO184)</f>
        <v/>
      </c>
      <c r="AA161" s="98" t="str">
        <f>IF(仕様書作成!DP184="","",仕様書作成!DP184)</f>
        <v/>
      </c>
      <c r="AB161" s="98" t="str">
        <f>IF(仕様書作成!DQ184="","",仕様書作成!DQ184)</f>
        <v/>
      </c>
      <c r="AC161" s="98" t="str">
        <f>IF(仕様書作成!DR184="","",仕様書作成!DR184)</f>
        <v/>
      </c>
      <c r="AD161" s="98" t="str">
        <f>IF(仕様書作成!DS184="","",仕様書作成!DS184)</f>
        <v/>
      </c>
      <c r="AE161" s="98" t="str">
        <f>IF(仕様書作成!DT184="","",仕様書作成!DT184)</f>
        <v/>
      </c>
      <c r="AF161" s="98" t="str">
        <f>IF(仕様書作成!DU184="","",仕様書作成!DU184)</f>
        <v/>
      </c>
      <c r="AG161" s="98" t="str">
        <f>IF(仕様書作成!DV184="","",仕様書作成!DV184)</f>
        <v/>
      </c>
      <c r="AH161" s="98" t="str">
        <f>IF(仕様書作成!DW184="","",仕様書作成!DW184)</f>
        <v/>
      </c>
      <c r="AI161" s="98" t="str">
        <f>IF(仕様書作成!DX184="","",仕様書作成!DX184)</f>
        <v/>
      </c>
      <c r="AJ161" s="98" t="str">
        <f>IF(仕様書作成!DY184="","",仕様書作成!DY184)</f>
        <v/>
      </c>
      <c r="AK161" s="98" t="str">
        <f>IF(仕様書作成!DZ184="","",仕様書作成!DZ184)</f>
        <v/>
      </c>
      <c r="AL161" s="98" t="str">
        <f>IF(仕様書作成!EA184="","",仕様書作成!EA184)</f>
        <v/>
      </c>
      <c r="AM161" s="98" t="str">
        <f>IF(仕様書作成!EB184="","",仕様書作成!EB184)</f>
        <v/>
      </c>
      <c r="AN161" s="98" t="str">
        <f>IF(仕様書作成!EC184="","",仕様書作成!EC184)</f>
        <v/>
      </c>
      <c r="AO161" s="98" t="str">
        <f>IF(仕様書作成!ED184="","",仕様書作成!ED184)</f>
        <v/>
      </c>
      <c r="AP161" s="98" t="str">
        <f>IF(仕様書作成!EE184="","",仕様書作成!EE184)</f>
        <v/>
      </c>
      <c r="AQ161" s="98" t="str">
        <f>IF(仕様書作成!EF184="","",仕様書作成!EF184)</f>
        <v/>
      </c>
      <c r="AR161" s="98" t="str">
        <f>IF(仕様書作成!EH184="","",仕様書作成!EH184&amp;",")</f>
        <v/>
      </c>
      <c r="AS161" s="98" t="str">
        <f>IF(仕様書作成!EI184="","",仕様書作成!EI184)</f>
        <v/>
      </c>
      <c r="AT161" s="98"/>
      <c r="AU161" s="98"/>
      <c r="AV161" s="98"/>
      <c r="BA161" s="98"/>
      <c r="BB161" s="98"/>
    </row>
    <row r="162" spans="6:54" ht="12.75" customHeight="1" x14ac:dyDescent="0.15">
      <c r="F162" s="98"/>
      <c r="G162" s="98"/>
      <c r="H162" s="98"/>
      <c r="I162" s="98"/>
      <c r="J162" s="229">
        <v>104</v>
      </c>
      <c r="K162" s="98" t="str">
        <f>仕様書作成!DB185</f>
        <v>GG</v>
      </c>
      <c r="L162" s="98" t="str">
        <f>仕様書作成!DF185</f>
        <v>KQ2P-10</v>
      </c>
      <c r="M162" s="98" t="str">
        <f>仕様書作成!DE185</f>
        <v/>
      </c>
      <c r="N162" s="98" t="str">
        <f t="shared" si="28"/>
        <v/>
      </c>
      <c r="O162" s="98"/>
      <c r="P162" s="98"/>
      <c r="Q162" s="98"/>
      <c r="R162" s="98" t="str">
        <f>IF(仕様書作成!DG185="","",仕様書作成!DG185&amp;",")</f>
        <v/>
      </c>
      <c r="S162" s="98" t="str">
        <f>IF(仕様書作成!DH185="","",仕様書作成!DH185)</f>
        <v/>
      </c>
      <c r="T162" s="98" t="str">
        <f>IF(仕様書作成!DI185="","",仕様書作成!DI185)</f>
        <v/>
      </c>
      <c r="U162" s="98" t="str">
        <f>IF(仕様書作成!DJ185="","",仕様書作成!DJ185)</f>
        <v/>
      </c>
      <c r="V162" s="98" t="str">
        <f>IF(仕様書作成!DK185="","",仕様書作成!DK185)</f>
        <v/>
      </c>
      <c r="W162" s="98" t="str">
        <f>IF(仕様書作成!DL185="","",仕様書作成!DL185)</f>
        <v/>
      </c>
      <c r="X162" s="98" t="str">
        <f>IF(仕様書作成!DM185="","",仕様書作成!DM185)</f>
        <v/>
      </c>
      <c r="Y162" s="98" t="str">
        <f>IF(仕様書作成!DN185="","",仕様書作成!DN185)</f>
        <v/>
      </c>
      <c r="Z162" s="98" t="str">
        <f>IF(仕様書作成!DO185="","",仕様書作成!DO185)</f>
        <v/>
      </c>
      <c r="AA162" s="98" t="str">
        <f>IF(仕様書作成!DP185="","",仕様書作成!DP185)</f>
        <v/>
      </c>
      <c r="AB162" s="98" t="str">
        <f>IF(仕様書作成!DQ185="","",仕様書作成!DQ185)</f>
        <v/>
      </c>
      <c r="AC162" s="98" t="str">
        <f>IF(仕様書作成!DR185="","",仕様書作成!DR185)</f>
        <v/>
      </c>
      <c r="AD162" s="98" t="str">
        <f>IF(仕様書作成!DS185="","",仕様書作成!DS185)</f>
        <v/>
      </c>
      <c r="AE162" s="98" t="str">
        <f>IF(仕様書作成!DT185="","",仕様書作成!DT185)</f>
        <v/>
      </c>
      <c r="AF162" s="98" t="str">
        <f>IF(仕様書作成!DU185="","",仕様書作成!DU185)</f>
        <v/>
      </c>
      <c r="AG162" s="98" t="str">
        <f>IF(仕様書作成!DV185="","",仕様書作成!DV185)</f>
        <v/>
      </c>
      <c r="AH162" s="98" t="str">
        <f>IF(仕様書作成!DW185="","",仕様書作成!DW185)</f>
        <v/>
      </c>
      <c r="AI162" s="98" t="str">
        <f>IF(仕様書作成!DX185="","",仕様書作成!DX185)</f>
        <v/>
      </c>
      <c r="AJ162" s="98" t="str">
        <f>IF(仕様書作成!DY185="","",仕様書作成!DY185)</f>
        <v/>
      </c>
      <c r="AK162" s="98" t="str">
        <f>IF(仕様書作成!DZ185="","",仕様書作成!DZ185)</f>
        <v/>
      </c>
      <c r="AL162" s="98" t="str">
        <f>IF(仕様書作成!EA185="","",仕様書作成!EA185)</f>
        <v/>
      </c>
      <c r="AM162" s="98" t="str">
        <f>IF(仕様書作成!EB185="","",仕様書作成!EB185)</f>
        <v/>
      </c>
      <c r="AN162" s="98" t="str">
        <f>IF(仕様書作成!EC185="","",仕様書作成!EC185)</f>
        <v/>
      </c>
      <c r="AO162" s="98" t="str">
        <f>IF(仕様書作成!ED185="","",仕様書作成!ED185)</f>
        <v/>
      </c>
      <c r="AP162" s="98" t="str">
        <f>IF(仕様書作成!EE185="","",仕様書作成!EE185)</f>
        <v/>
      </c>
      <c r="AQ162" s="98" t="str">
        <f>IF(仕様書作成!EF185="","",仕様書作成!EF185)</f>
        <v/>
      </c>
      <c r="AR162" s="98" t="str">
        <f>IF(仕様書作成!EH185="","",仕様書作成!EH185&amp;",")</f>
        <v/>
      </c>
      <c r="AS162" s="98" t="str">
        <f>IF(仕様書作成!EI185="","",仕様書作成!EI185)</f>
        <v/>
      </c>
      <c r="AT162" s="98"/>
      <c r="AU162" s="98"/>
      <c r="AV162" s="98"/>
      <c r="BA162" s="98"/>
      <c r="BB162" s="98"/>
    </row>
    <row r="163" spans="6:54" ht="12.75" customHeight="1" x14ac:dyDescent="0.15">
      <c r="F163" s="98"/>
      <c r="G163" s="98"/>
      <c r="H163" s="98"/>
      <c r="I163" s="98"/>
      <c r="J163" s="229">
        <v>105</v>
      </c>
      <c r="K163" s="98" t="str">
        <f>仕様書作成!DB186</f>
        <v>HH</v>
      </c>
      <c r="L163" s="98" t="str">
        <f>仕様書作成!DF186</f>
        <v>KQ2P-11</v>
      </c>
      <c r="M163" s="98" t="str">
        <f>仕様書作成!DE186</f>
        <v/>
      </c>
      <c r="N163" s="98" t="str">
        <f t="shared" si="28"/>
        <v/>
      </c>
      <c r="O163" s="98"/>
      <c r="P163" s="98"/>
      <c r="Q163" s="98"/>
      <c r="R163" s="98" t="str">
        <f>IF(仕様書作成!DG186="","",仕様書作成!DG186&amp;",")</f>
        <v/>
      </c>
      <c r="S163" s="98" t="str">
        <f>IF(仕様書作成!DH186="","",仕様書作成!DH186)</f>
        <v/>
      </c>
      <c r="T163" s="98" t="str">
        <f>IF(仕様書作成!DI186="","",仕様書作成!DI186)</f>
        <v/>
      </c>
      <c r="U163" s="98" t="str">
        <f>IF(仕様書作成!DJ186="","",仕様書作成!DJ186)</f>
        <v/>
      </c>
      <c r="V163" s="98" t="str">
        <f>IF(仕様書作成!DK186="","",仕様書作成!DK186)</f>
        <v/>
      </c>
      <c r="W163" s="98" t="str">
        <f>IF(仕様書作成!DL186="","",仕様書作成!DL186)</f>
        <v/>
      </c>
      <c r="X163" s="98" t="str">
        <f>IF(仕様書作成!DM186="","",仕様書作成!DM186)</f>
        <v/>
      </c>
      <c r="Y163" s="98" t="str">
        <f>IF(仕様書作成!DN186="","",仕様書作成!DN186)</f>
        <v/>
      </c>
      <c r="Z163" s="98" t="str">
        <f>IF(仕様書作成!DO186="","",仕様書作成!DO186)</f>
        <v/>
      </c>
      <c r="AA163" s="98" t="str">
        <f>IF(仕様書作成!DP186="","",仕様書作成!DP186)</f>
        <v/>
      </c>
      <c r="AB163" s="98" t="str">
        <f>IF(仕様書作成!DQ186="","",仕様書作成!DQ186)</f>
        <v/>
      </c>
      <c r="AC163" s="98" t="str">
        <f>IF(仕様書作成!DR186="","",仕様書作成!DR186)</f>
        <v/>
      </c>
      <c r="AD163" s="98" t="str">
        <f>IF(仕様書作成!DS186="","",仕様書作成!DS186)</f>
        <v/>
      </c>
      <c r="AE163" s="98" t="str">
        <f>IF(仕様書作成!DT186="","",仕様書作成!DT186)</f>
        <v/>
      </c>
      <c r="AF163" s="98" t="str">
        <f>IF(仕様書作成!DU186="","",仕様書作成!DU186)</f>
        <v/>
      </c>
      <c r="AG163" s="98" t="str">
        <f>IF(仕様書作成!DV186="","",仕様書作成!DV186)</f>
        <v/>
      </c>
      <c r="AH163" s="98" t="str">
        <f>IF(仕様書作成!DW186="","",仕様書作成!DW186)</f>
        <v/>
      </c>
      <c r="AI163" s="98" t="str">
        <f>IF(仕様書作成!DX186="","",仕様書作成!DX186)</f>
        <v/>
      </c>
      <c r="AJ163" s="98" t="str">
        <f>IF(仕様書作成!DY186="","",仕様書作成!DY186)</f>
        <v/>
      </c>
      <c r="AK163" s="98" t="str">
        <f>IF(仕様書作成!DZ186="","",仕様書作成!DZ186)</f>
        <v/>
      </c>
      <c r="AL163" s="98" t="str">
        <f>IF(仕様書作成!EA186="","",仕様書作成!EA186)</f>
        <v/>
      </c>
      <c r="AM163" s="98" t="str">
        <f>IF(仕様書作成!EB186="","",仕様書作成!EB186)</f>
        <v/>
      </c>
      <c r="AN163" s="98" t="str">
        <f>IF(仕様書作成!EC186="","",仕様書作成!EC186)</f>
        <v/>
      </c>
      <c r="AO163" s="98" t="str">
        <f>IF(仕様書作成!ED186="","",仕様書作成!ED186)</f>
        <v/>
      </c>
      <c r="AP163" s="98" t="str">
        <f>IF(仕様書作成!EE186="","",仕様書作成!EE186)</f>
        <v/>
      </c>
      <c r="AQ163" s="98" t="str">
        <f>IF(仕様書作成!EF186="","",仕様書作成!EF186)</f>
        <v/>
      </c>
      <c r="AR163" s="98" t="str">
        <f>IF(仕様書作成!EH186="","",仕様書作成!EH186&amp;",")</f>
        <v/>
      </c>
      <c r="AS163" s="98" t="str">
        <f>IF(仕様書作成!EI186="","",仕様書作成!EI186)</f>
        <v/>
      </c>
      <c r="AT163" s="98"/>
      <c r="AU163" s="98"/>
      <c r="AV163" s="98"/>
      <c r="BA163" s="98"/>
      <c r="BB163" s="98"/>
    </row>
    <row r="164" spans="6:54" ht="12.75" customHeight="1" x14ac:dyDescent="0.15">
      <c r="F164" s="98"/>
      <c r="G164" s="98"/>
      <c r="H164" s="98"/>
      <c r="I164" s="98"/>
      <c r="J164" s="229">
        <v>106</v>
      </c>
      <c r="K164" s="98" t="str">
        <f>仕様書作成!DB187</f>
        <v>JJ</v>
      </c>
      <c r="L164" s="98" t="str">
        <f>仕様書作成!DF187</f>
        <v>AN20-C10</v>
      </c>
      <c r="M164" s="98" t="str">
        <f>仕様書作成!DE187</f>
        <v/>
      </c>
      <c r="N164" s="98" t="str">
        <f t="shared" si="28"/>
        <v/>
      </c>
      <c r="O164" s="98"/>
      <c r="P164" s="98"/>
      <c r="Q164" s="98"/>
      <c r="R164" s="98" t="str">
        <f>IF(仕様書作成!DG187="","",仕様書作成!DG187&amp;",")</f>
        <v/>
      </c>
      <c r="S164" s="98" t="str">
        <f>IF(仕様書作成!DH187="","",仕様書作成!DH187)</f>
        <v/>
      </c>
      <c r="T164" s="98" t="str">
        <f>IF(仕様書作成!DI187="","",仕様書作成!DI187)</f>
        <v/>
      </c>
      <c r="U164" s="98" t="str">
        <f>IF(仕様書作成!DJ187="","",仕様書作成!DJ187)</f>
        <v/>
      </c>
      <c r="V164" s="98" t="str">
        <f>IF(仕様書作成!DK187="","",仕様書作成!DK187)</f>
        <v/>
      </c>
      <c r="W164" s="98" t="str">
        <f>IF(仕様書作成!DL187="","",仕様書作成!DL187)</f>
        <v/>
      </c>
      <c r="X164" s="98" t="str">
        <f>IF(仕様書作成!DM187="","",仕様書作成!DM187)</f>
        <v/>
      </c>
      <c r="Y164" s="98" t="str">
        <f>IF(仕様書作成!DN187="","",仕様書作成!DN187)</f>
        <v/>
      </c>
      <c r="Z164" s="98" t="str">
        <f>IF(仕様書作成!DO187="","",仕様書作成!DO187)</f>
        <v/>
      </c>
      <c r="AA164" s="98" t="str">
        <f>IF(仕様書作成!DP187="","",仕様書作成!DP187)</f>
        <v/>
      </c>
      <c r="AB164" s="98" t="str">
        <f>IF(仕様書作成!DQ187="","",仕様書作成!DQ187)</f>
        <v/>
      </c>
      <c r="AC164" s="98" t="str">
        <f>IF(仕様書作成!DR187="","",仕様書作成!DR187)</f>
        <v/>
      </c>
      <c r="AD164" s="98" t="str">
        <f>IF(仕様書作成!DS187="","",仕様書作成!DS187)</f>
        <v/>
      </c>
      <c r="AE164" s="98" t="str">
        <f>IF(仕様書作成!DT187="","",仕様書作成!DT187)</f>
        <v/>
      </c>
      <c r="AF164" s="98" t="str">
        <f>IF(仕様書作成!DU187="","",仕様書作成!DU187)</f>
        <v/>
      </c>
      <c r="AG164" s="98" t="str">
        <f>IF(仕様書作成!DV187="","",仕様書作成!DV187)</f>
        <v/>
      </c>
      <c r="AH164" s="98" t="str">
        <f>IF(仕様書作成!DW187="","",仕様書作成!DW187)</f>
        <v/>
      </c>
      <c r="AI164" s="98" t="str">
        <f>IF(仕様書作成!DX187="","",仕様書作成!DX187)</f>
        <v/>
      </c>
      <c r="AJ164" s="98" t="str">
        <f>IF(仕様書作成!DY187="","",仕様書作成!DY187)</f>
        <v/>
      </c>
      <c r="AK164" s="98" t="str">
        <f>IF(仕様書作成!DZ187="","",仕様書作成!DZ187)</f>
        <v/>
      </c>
      <c r="AL164" s="98" t="str">
        <f>IF(仕様書作成!EA187="","",仕様書作成!EA187)</f>
        <v/>
      </c>
      <c r="AM164" s="98" t="str">
        <f>IF(仕様書作成!EB187="","",仕様書作成!EB187)</f>
        <v/>
      </c>
      <c r="AN164" s="98" t="str">
        <f>IF(仕様書作成!EC187="","",仕様書作成!EC187)</f>
        <v/>
      </c>
      <c r="AO164" s="98" t="str">
        <f>IF(仕様書作成!ED187="","",仕様書作成!ED187)</f>
        <v/>
      </c>
      <c r="AP164" s="98" t="str">
        <f>IF(仕様書作成!EE187="","",仕様書作成!EE187)</f>
        <v/>
      </c>
      <c r="AQ164" s="98" t="str">
        <f>IF(仕様書作成!EF187="","",仕様書作成!EF187)</f>
        <v/>
      </c>
      <c r="AR164" s="98" t="str">
        <f>IF(仕様書作成!EH187="","",仕様書作成!EH187&amp;",")</f>
        <v/>
      </c>
      <c r="AS164" s="98" t="str">
        <f>IF(仕様書作成!EI187="","",仕様書作成!EI187)</f>
        <v/>
      </c>
      <c r="AT164" s="98"/>
      <c r="AU164" s="98"/>
      <c r="AV164" s="98"/>
      <c r="BA164" s="98"/>
      <c r="BB164" s="98"/>
    </row>
    <row r="165" spans="6:54" ht="12.75" customHeight="1" x14ac:dyDescent="0.15">
      <c r="F165" s="98"/>
      <c r="G165" s="98"/>
      <c r="H165" s="98"/>
      <c r="I165" s="98"/>
      <c r="J165" s="229">
        <v>107</v>
      </c>
      <c r="K165" s="98" t="str">
        <f>仕様書作成!DB188</f>
        <v>KK</v>
      </c>
      <c r="L165" s="98" t="str">
        <f>仕様書作成!DF188</f>
        <v>AN20-C11</v>
      </c>
      <c r="M165" s="98" t="str">
        <f>仕様書作成!DE188</f>
        <v/>
      </c>
      <c r="N165" s="98" t="str">
        <f t="shared" si="28"/>
        <v/>
      </c>
      <c r="O165" s="98"/>
      <c r="P165" s="98"/>
      <c r="Q165" s="98"/>
      <c r="R165" s="98" t="str">
        <f>IF(仕様書作成!DG188="","",仕様書作成!DG188&amp;",")</f>
        <v/>
      </c>
      <c r="S165" s="98" t="str">
        <f>IF(仕様書作成!DH188="","",仕様書作成!DH188)</f>
        <v/>
      </c>
      <c r="T165" s="98" t="str">
        <f>IF(仕様書作成!DI188="","",仕様書作成!DI188)</f>
        <v/>
      </c>
      <c r="U165" s="98" t="str">
        <f>IF(仕様書作成!DJ188="","",仕様書作成!DJ188)</f>
        <v/>
      </c>
      <c r="V165" s="98" t="str">
        <f>IF(仕様書作成!DK188="","",仕様書作成!DK188)</f>
        <v/>
      </c>
      <c r="W165" s="98" t="str">
        <f>IF(仕様書作成!DL188="","",仕様書作成!DL188)</f>
        <v/>
      </c>
      <c r="X165" s="98" t="str">
        <f>IF(仕様書作成!DM188="","",仕様書作成!DM188)</f>
        <v/>
      </c>
      <c r="Y165" s="98" t="str">
        <f>IF(仕様書作成!DN188="","",仕様書作成!DN188)</f>
        <v/>
      </c>
      <c r="Z165" s="98" t="str">
        <f>IF(仕様書作成!DO188="","",仕様書作成!DO188)</f>
        <v/>
      </c>
      <c r="AA165" s="98" t="str">
        <f>IF(仕様書作成!DP188="","",仕様書作成!DP188)</f>
        <v/>
      </c>
      <c r="AB165" s="98" t="str">
        <f>IF(仕様書作成!DQ188="","",仕様書作成!DQ188)</f>
        <v/>
      </c>
      <c r="AC165" s="98" t="str">
        <f>IF(仕様書作成!DR188="","",仕様書作成!DR188)</f>
        <v/>
      </c>
      <c r="AD165" s="98" t="str">
        <f>IF(仕様書作成!DS188="","",仕様書作成!DS188)</f>
        <v/>
      </c>
      <c r="AE165" s="98" t="str">
        <f>IF(仕様書作成!DT188="","",仕様書作成!DT188)</f>
        <v/>
      </c>
      <c r="AF165" s="98" t="str">
        <f>IF(仕様書作成!DU188="","",仕様書作成!DU188)</f>
        <v/>
      </c>
      <c r="AG165" s="98" t="str">
        <f>IF(仕様書作成!DV188="","",仕様書作成!DV188)</f>
        <v/>
      </c>
      <c r="AH165" s="98" t="str">
        <f>IF(仕様書作成!DW188="","",仕様書作成!DW188)</f>
        <v/>
      </c>
      <c r="AI165" s="98" t="str">
        <f>IF(仕様書作成!DX188="","",仕様書作成!DX188)</f>
        <v/>
      </c>
      <c r="AJ165" s="98" t="str">
        <f>IF(仕様書作成!DY188="","",仕様書作成!DY188)</f>
        <v/>
      </c>
      <c r="AK165" s="98" t="str">
        <f>IF(仕様書作成!DZ188="","",仕様書作成!DZ188)</f>
        <v/>
      </c>
      <c r="AL165" s="98" t="str">
        <f>IF(仕様書作成!EA188="","",仕様書作成!EA188)</f>
        <v/>
      </c>
      <c r="AM165" s="98" t="str">
        <f>IF(仕様書作成!EB188="","",仕様書作成!EB188)</f>
        <v/>
      </c>
      <c r="AN165" s="98" t="str">
        <f>IF(仕様書作成!EC188="","",仕様書作成!EC188)</f>
        <v/>
      </c>
      <c r="AO165" s="98" t="str">
        <f>IF(仕様書作成!ED188="","",仕様書作成!ED188)</f>
        <v/>
      </c>
      <c r="AP165" s="98" t="str">
        <f>IF(仕様書作成!EE188="","",仕様書作成!EE188)</f>
        <v/>
      </c>
      <c r="AQ165" s="98" t="str">
        <f>IF(仕様書作成!EF188="","",仕様書作成!EF188)</f>
        <v/>
      </c>
      <c r="AR165" s="98" t="str">
        <f>IF(仕様書作成!EH188="","",仕様書作成!EH188&amp;",")</f>
        <v/>
      </c>
      <c r="AS165" s="98" t="str">
        <f>IF(仕様書作成!EI188="","",仕様書作成!EI188)</f>
        <v/>
      </c>
      <c r="AT165" s="98"/>
      <c r="AU165" s="98"/>
      <c r="AV165" s="98"/>
      <c r="BA165" s="98"/>
      <c r="BB165" s="98"/>
    </row>
    <row r="166" spans="6:54" ht="12.75" customHeight="1" x14ac:dyDescent="0.15">
      <c r="F166" s="98"/>
      <c r="G166" s="98"/>
      <c r="H166" s="98"/>
      <c r="I166" s="98"/>
      <c r="J166" s="229">
        <v>108</v>
      </c>
      <c r="K166" s="98" t="str">
        <f>仕様書作成!DB189</f>
        <v>LL</v>
      </c>
      <c r="L166" s="98" t="str">
        <f>仕様書作成!DF189</f>
        <v>(ポートプラグ_VVQ0000-58A)</v>
      </c>
      <c r="M166" s="98" t="str">
        <f>仕様書作成!DE189</f>
        <v/>
      </c>
      <c r="N166" s="98" t="str">
        <f t="shared" si="28"/>
        <v/>
      </c>
      <c r="O166" s="98"/>
      <c r="P166" s="98"/>
      <c r="Q166" s="98"/>
      <c r="R166" s="98" t="str">
        <f>IF(仕様書作成!DG189="","",仕様書作成!DG189&amp;",")</f>
        <v/>
      </c>
      <c r="S166" s="98" t="str">
        <f>IF(仕様書作成!DH189="","",仕様書作成!DH189)</f>
        <v/>
      </c>
      <c r="T166" s="98" t="str">
        <f>IF(仕様書作成!DI189="","",仕様書作成!DI189)</f>
        <v/>
      </c>
      <c r="U166" s="98" t="str">
        <f>IF(仕様書作成!DJ189="","",仕様書作成!DJ189)</f>
        <v/>
      </c>
      <c r="V166" s="98" t="str">
        <f>IF(仕様書作成!DK189="","",仕様書作成!DK189)</f>
        <v/>
      </c>
      <c r="W166" s="98" t="str">
        <f>IF(仕様書作成!DL189="","",仕様書作成!DL189)</f>
        <v/>
      </c>
      <c r="X166" s="98" t="str">
        <f>IF(仕様書作成!DM189="","",仕様書作成!DM189)</f>
        <v/>
      </c>
      <c r="Y166" s="98" t="str">
        <f>IF(仕様書作成!DN189="","",仕様書作成!DN189)</f>
        <v/>
      </c>
      <c r="Z166" s="98" t="str">
        <f>IF(仕様書作成!DO189="","",仕様書作成!DO189)</f>
        <v/>
      </c>
      <c r="AA166" s="98" t="str">
        <f>IF(仕様書作成!DP189="","",仕様書作成!DP189)</f>
        <v/>
      </c>
      <c r="AB166" s="98" t="str">
        <f>IF(仕様書作成!DQ189="","",仕様書作成!DQ189)</f>
        <v/>
      </c>
      <c r="AC166" s="98" t="str">
        <f>IF(仕様書作成!DR189="","",仕様書作成!DR189)</f>
        <v/>
      </c>
      <c r="AD166" s="98" t="str">
        <f>IF(仕様書作成!DS189="","",仕様書作成!DS189)</f>
        <v/>
      </c>
      <c r="AE166" s="98" t="str">
        <f>IF(仕様書作成!DT189="","",仕様書作成!DT189)</f>
        <v/>
      </c>
      <c r="AF166" s="98" t="str">
        <f>IF(仕様書作成!DU189="","",仕様書作成!DU189)</f>
        <v/>
      </c>
      <c r="AG166" s="98" t="str">
        <f>IF(仕様書作成!DV189="","",仕様書作成!DV189)</f>
        <v/>
      </c>
      <c r="AH166" s="98" t="str">
        <f>IF(仕様書作成!DW189="","",仕様書作成!DW189)</f>
        <v/>
      </c>
      <c r="AI166" s="98" t="str">
        <f>IF(仕様書作成!DX189="","",仕様書作成!DX189)</f>
        <v/>
      </c>
      <c r="AJ166" s="98" t="str">
        <f>IF(仕様書作成!DY189="","",仕様書作成!DY189)</f>
        <v/>
      </c>
      <c r="AK166" s="98" t="str">
        <f>IF(仕様書作成!DZ189="","",仕様書作成!DZ189)</f>
        <v/>
      </c>
      <c r="AL166" s="98" t="str">
        <f>IF(仕様書作成!EA189="","",仕様書作成!EA189)</f>
        <v/>
      </c>
      <c r="AM166" s="98" t="str">
        <f>IF(仕様書作成!EB189="","",仕様書作成!EB189)</f>
        <v/>
      </c>
      <c r="AN166" s="98" t="str">
        <f>IF(仕様書作成!EC189="","",仕様書作成!EC189)</f>
        <v/>
      </c>
      <c r="AO166" s="98" t="str">
        <f>IF(仕様書作成!ED189="","",仕様書作成!ED189)</f>
        <v/>
      </c>
      <c r="AP166" s="98" t="str">
        <f>IF(仕様書作成!EE189="","",仕様書作成!EE189)</f>
        <v/>
      </c>
      <c r="AQ166" s="98" t="str">
        <f>IF(仕様書作成!EF189="","",仕様書作成!EF189)</f>
        <v/>
      </c>
      <c r="AR166" s="98" t="str">
        <f>IF(仕様書作成!EH189="","",仕様書作成!EH189&amp;",")</f>
        <v/>
      </c>
      <c r="AS166" s="98" t="str">
        <f>IF(仕様書作成!EI189="","",仕様書作成!EI189)</f>
        <v/>
      </c>
      <c r="AT166" s="98"/>
      <c r="AU166" s="98"/>
      <c r="AV166" s="98"/>
      <c r="BA166" s="98"/>
      <c r="BB166" s="98"/>
    </row>
    <row r="167" spans="6:54" ht="12.75" customHeight="1" x14ac:dyDescent="0.15">
      <c r="F167" s="98"/>
      <c r="G167" s="98"/>
      <c r="H167" s="98"/>
      <c r="I167" s="98"/>
      <c r="J167" s="229">
        <v>109</v>
      </c>
      <c r="K167" s="98" t="str">
        <f>仕様書作成!DB190</f>
        <v>MM</v>
      </c>
      <c r="L167" s="98" t="str">
        <f>仕様書作成!DF190</f>
        <v>(ポートプラグ_VVQ1000-58A)</v>
      </c>
      <c r="M167" s="98" t="str">
        <f>仕様書作成!DE190</f>
        <v/>
      </c>
      <c r="N167" s="98" t="str">
        <f t="shared" si="28"/>
        <v/>
      </c>
      <c r="O167" s="98"/>
      <c r="P167" s="98"/>
      <c r="Q167" s="98"/>
      <c r="R167" s="98" t="str">
        <f>IF(仕様書作成!DG190="","",仕様書作成!DG190&amp;",")</f>
        <v/>
      </c>
      <c r="S167" s="98" t="str">
        <f>IF(仕様書作成!DH190="","",仕様書作成!DH190)</f>
        <v/>
      </c>
      <c r="T167" s="98" t="str">
        <f>IF(仕様書作成!DI190="","",仕様書作成!DI190)</f>
        <v/>
      </c>
      <c r="U167" s="98" t="str">
        <f>IF(仕様書作成!DJ190="","",仕様書作成!DJ190)</f>
        <v/>
      </c>
      <c r="V167" s="98" t="str">
        <f>IF(仕様書作成!DK190="","",仕様書作成!DK190)</f>
        <v/>
      </c>
      <c r="W167" s="98" t="str">
        <f>IF(仕様書作成!DL190="","",仕様書作成!DL190)</f>
        <v/>
      </c>
      <c r="X167" s="98" t="str">
        <f>IF(仕様書作成!DM190="","",仕様書作成!DM190)</f>
        <v/>
      </c>
      <c r="Y167" s="98" t="str">
        <f>IF(仕様書作成!DN190="","",仕様書作成!DN190)</f>
        <v/>
      </c>
      <c r="Z167" s="98" t="str">
        <f>IF(仕様書作成!DO190="","",仕様書作成!DO190)</f>
        <v/>
      </c>
      <c r="AA167" s="98" t="str">
        <f>IF(仕様書作成!DP190="","",仕様書作成!DP190)</f>
        <v/>
      </c>
      <c r="AB167" s="98" t="str">
        <f>IF(仕様書作成!DQ190="","",仕様書作成!DQ190)</f>
        <v/>
      </c>
      <c r="AC167" s="98" t="str">
        <f>IF(仕様書作成!DR190="","",仕様書作成!DR190)</f>
        <v/>
      </c>
      <c r="AD167" s="98" t="str">
        <f>IF(仕様書作成!DS190="","",仕様書作成!DS190)</f>
        <v/>
      </c>
      <c r="AE167" s="98" t="str">
        <f>IF(仕様書作成!DT190="","",仕様書作成!DT190)</f>
        <v/>
      </c>
      <c r="AF167" s="98" t="str">
        <f>IF(仕様書作成!DU190="","",仕様書作成!DU190)</f>
        <v/>
      </c>
      <c r="AG167" s="98" t="str">
        <f>IF(仕様書作成!DV190="","",仕様書作成!DV190)</f>
        <v/>
      </c>
      <c r="AH167" s="98" t="str">
        <f>IF(仕様書作成!DW190="","",仕様書作成!DW190)</f>
        <v/>
      </c>
      <c r="AI167" s="98" t="str">
        <f>IF(仕様書作成!DX190="","",仕様書作成!DX190)</f>
        <v/>
      </c>
      <c r="AJ167" s="98" t="str">
        <f>IF(仕様書作成!DY190="","",仕様書作成!DY190)</f>
        <v/>
      </c>
      <c r="AK167" s="98" t="str">
        <f>IF(仕様書作成!DZ190="","",仕様書作成!DZ190)</f>
        <v/>
      </c>
      <c r="AL167" s="98" t="str">
        <f>IF(仕様書作成!EA190="","",仕様書作成!EA190)</f>
        <v/>
      </c>
      <c r="AM167" s="98" t="str">
        <f>IF(仕様書作成!EB190="","",仕様書作成!EB190)</f>
        <v/>
      </c>
      <c r="AN167" s="98" t="str">
        <f>IF(仕様書作成!EC190="","",仕様書作成!EC190)</f>
        <v/>
      </c>
      <c r="AO167" s="98" t="str">
        <f>IF(仕様書作成!ED190="","",仕様書作成!ED190)</f>
        <v/>
      </c>
      <c r="AP167" s="98" t="str">
        <f>IF(仕様書作成!EE190="","",仕様書作成!EE190)</f>
        <v/>
      </c>
      <c r="AQ167" s="98" t="str">
        <f>IF(仕様書作成!EF190="","",仕様書作成!EF190)</f>
        <v/>
      </c>
      <c r="AR167" s="98" t="str">
        <f>IF(仕様書作成!EH190="","",仕様書作成!EH190&amp;",")</f>
        <v/>
      </c>
      <c r="AS167" s="98" t="str">
        <f>IF(仕様書作成!EI190="","",仕様書作成!EI190)</f>
        <v/>
      </c>
      <c r="AT167" s="98"/>
      <c r="AU167" s="98"/>
      <c r="AV167" s="98"/>
      <c r="BA167" s="98"/>
      <c r="BB167" s="98"/>
    </row>
    <row r="168" spans="6:54" ht="12.75" customHeight="1" x14ac:dyDescent="0.15">
      <c r="F168" s="98"/>
      <c r="G168" s="98"/>
      <c r="H168" s="98"/>
      <c r="I168" s="98"/>
      <c r="J168" s="229">
        <v>110</v>
      </c>
      <c r="K168" s="98" t="str">
        <f>仕様書作成!DB191</f>
        <v>NN</v>
      </c>
      <c r="L168" s="98" t="str">
        <f>仕様書作成!DF191</f>
        <v>(ポートプラグ_VVQ2000-58A)</v>
      </c>
      <c r="M168" s="98" t="str">
        <f>仕様書作成!DE191</f>
        <v/>
      </c>
      <c r="N168" s="98" t="str">
        <f t="shared" si="28"/>
        <v/>
      </c>
      <c r="O168" s="98"/>
      <c r="P168" s="98"/>
      <c r="Q168" s="98"/>
      <c r="R168" s="98" t="str">
        <f>IF(仕様書作成!DG191="","",仕様書作成!DG191&amp;",")</f>
        <v/>
      </c>
      <c r="S168" s="98" t="str">
        <f>IF(仕様書作成!DH191="","",仕様書作成!DH191)</f>
        <v/>
      </c>
      <c r="T168" s="98" t="str">
        <f>IF(仕様書作成!DI191="","",仕様書作成!DI191)</f>
        <v/>
      </c>
      <c r="U168" s="98" t="str">
        <f>IF(仕様書作成!DJ191="","",仕様書作成!DJ191)</f>
        <v/>
      </c>
      <c r="V168" s="98" t="str">
        <f>IF(仕様書作成!DK191="","",仕様書作成!DK191)</f>
        <v/>
      </c>
      <c r="W168" s="98" t="str">
        <f>IF(仕様書作成!DL191="","",仕様書作成!DL191)</f>
        <v/>
      </c>
      <c r="X168" s="98" t="str">
        <f>IF(仕様書作成!DM191="","",仕様書作成!DM191)</f>
        <v/>
      </c>
      <c r="Y168" s="98" t="str">
        <f>IF(仕様書作成!DN191="","",仕様書作成!DN191)</f>
        <v/>
      </c>
      <c r="Z168" s="98" t="str">
        <f>IF(仕様書作成!DO191="","",仕様書作成!DO191)</f>
        <v/>
      </c>
      <c r="AA168" s="98" t="str">
        <f>IF(仕様書作成!DP191="","",仕様書作成!DP191)</f>
        <v/>
      </c>
      <c r="AB168" s="98" t="str">
        <f>IF(仕様書作成!DQ191="","",仕様書作成!DQ191)</f>
        <v/>
      </c>
      <c r="AC168" s="98" t="str">
        <f>IF(仕様書作成!DR191="","",仕様書作成!DR191)</f>
        <v/>
      </c>
      <c r="AD168" s="98" t="str">
        <f>IF(仕様書作成!DS191="","",仕様書作成!DS191)</f>
        <v/>
      </c>
      <c r="AE168" s="98" t="str">
        <f>IF(仕様書作成!DT191="","",仕様書作成!DT191)</f>
        <v/>
      </c>
      <c r="AF168" s="98" t="str">
        <f>IF(仕様書作成!DU191="","",仕様書作成!DU191)</f>
        <v/>
      </c>
      <c r="AG168" s="98" t="str">
        <f>IF(仕様書作成!DV191="","",仕様書作成!DV191)</f>
        <v/>
      </c>
      <c r="AH168" s="98" t="str">
        <f>IF(仕様書作成!DW191="","",仕様書作成!DW191)</f>
        <v/>
      </c>
      <c r="AI168" s="98" t="str">
        <f>IF(仕様書作成!DX191="","",仕様書作成!DX191)</f>
        <v/>
      </c>
      <c r="AJ168" s="98" t="str">
        <f>IF(仕様書作成!DY191="","",仕様書作成!DY191)</f>
        <v/>
      </c>
      <c r="AK168" s="98" t="str">
        <f>IF(仕様書作成!DZ191="","",仕様書作成!DZ191)</f>
        <v/>
      </c>
      <c r="AL168" s="98" t="str">
        <f>IF(仕様書作成!EA191="","",仕様書作成!EA191)</f>
        <v/>
      </c>
      <c r="AM168" s="98" t="str">
        <f>IF(仕様書作成!EB191="","",仕様書作成!EB191)</f>
        <v/>
      </c>
      <c r="AN168" s="98" t="str">
        <f>IF(仕様書作成!EC191="","",仕様書作成!EC191)</f>
        <v/>
      </c>
      <c r="AO168" s="98" t="str">
        <f>IF(仕様書作成!ED191="","",仕様書作成!ED191)</f>
        <v/>
      </c>
      <c r="AP168" s="98" t="str">
        <f>IF(仕様書作成!EE191="","",仕様書作成!EE191)</f>
        <v/>
      </c>
      <c r="AQ168" s="98" t="str">
        <f>IF(仕様書作成!EF191="","",仕様書作成!EF191)</f>
        <v/>
      </c>
      <c r="AR168" s="98" t="str">
        <f>IF(仕様書作成!EH191="","",仕様書作成!EH191&amp;",")</f>
        <v/>
      </c>
      <c r="AS168" s="98" t="str">
        <f>IF(仕様書作成!EI191="","",仕様書作成!EI191)</f>
        <v/>
      </c>
      <c r="AT168" s="98"/>
      <c r="AU168" s="98"/>
      <c r="AV168" s="98"/>
      <c r="BA168" s="98"/>
      <c r="BB168" s="98"/>
    </row>
    <row r="169" spans="6:54" ht="12.75" customHeight="1" x14ac:dyDescent="0.15">
      <c r="F169" s="98"/>
      <c r="G169" s="98"/>
      <c r="H169" s="98"/>
      <c r="I169" s="98"/>
      <c r="J169" s="229">
        <v>111</v>
      </c>
      <c r="K169" s="98" t="str">
        <f>仕様書作成!DB192</f>
        <v>PP</v>
      </c>
      <c r="L169" s="98" t="str">
        <f>仕様書作成!DF192</f>
        <v>(ポートプラグ_SJ2000-48-1A)</v>
      </c>
      <c r="M169" s="98" t="str">
        <f>仕様書作成!DE192</f>
        <v/>
      </c>
      <c r="N169" s="98" t="str">
        <f t="shared" si="28"/>
        <v/>
      </c>
      <c r="O169" s="98"/>
      <c r="P169" s="98"/>
      <c r="Q169" s="98"/>
      <c r="R169" s="98" t="str">
        <f>IF(仕様書作成!DG192="","",仕様書作成!DG192&amp;",")</f>
        <v/>
      </c>
      <c r="S169" s="98" t="str">
        <f>IF(仕様書作成!DH192="","",仕様書作成!DH192)</f>
        <v/>
      </c>
      <c r="T169" s="98" t="str">
        <f>IF(仕様書作成!DI192="","",仕様書作成!DI192)</f>
        <v/>
      </c>
      <c r="U169" s="98" t="str">
        <f>IF(仕様書作成!DJ192="","",仕様書作成!DJ192)</f>
        <v/>
      </c>
      <c r="V169" s="98" t="str">
        <f>IF(仕様書作成!DK192="","",仕様書作成!DK192)</f>
        <v/>
      </c>
      <c r="W169" s="98" t="str">
        <f>IF(仕様書作成!DL192="","",仕様書作成!DL192)</f>
        <v/>
      </c>
      <c r="X169" s="98" t="str">
        <f>IF(仕様書作成!DM192="","",仕様書作成!DM192)</f>
        <v/>
      </c>
      <c r="Y169" s="98" t="str">
        <f>IF(仕様書作成!DN192="","",仕様書作成!DN192)</f>
        <v/>
      </c>
      <c r="Z169" s="98" t="str">
        <f>IF(仕様書作成!DO192="","",仕様書作成!DO192)</f>
        <v/>
      </c>
      <c r="AA169" s="98" t="str">
        <f>IF(仕様書作成!DP192="","",仕様書作成!DP192)</f>
        <v/>
      </c>
      <c r="AB169" s="98" t="str">
        <f>IF(仕様書作成!DQ192="","",仕様書作成!DQ192)</f>
        <v/>
      </c>
      <c r="AC169" s="98" t="str">
        <f>IF(仕様書作成!DR192="","",仕様書作成!DR192)</f>
        <v/>
      </c>
      <c r="AD169" s="98" t="str">
        <f>IF(仕様書作成!DS192="","",仕様書作成!DS192)</f>
        <v/>
      </c>
      <c r="AE169" s="98" t="str">
        <f>IF(仕様書作成!DT192="","",仕様書作成!DT192)</f>
        <v/>
      </c>
      <c r="AF169" s="98" t="str">
        <f>IF(仕様書作成!DU192="","",仕様書作成!DU192)</f>
        <v/>
      </c>
      <c r="AG169" s="98" t="str">
        <f>IF(仕様書作成!DV192="","",仕様書作成!DV192)</f>
        <v/>
      </c>
      <c r="AH169" s="98" t="str">
        <f>IF(仕様書作成!DW192="","",仕様書作成!DW192)</f>
        <v/>
      </c>
      <c r="AI169" s="98" t="str">
        <f>IF(仕様書作成!DX192="","",仕様書作成!DX192)</f>
        <v/>
      </c>
      <c r="AJ169" s="98" t="str">
        <f>IF(仕様書作成!DY192="","",仕様書作成!DY192)</f>
        <v/>
      </c>
      <c r="AK169" s="98" t="str">
        <f>IF(仕様書作成!DZ192="","",仕様書作成!DZ192)</f>
        <v/>
      </c>
      <c r="AL169" s="98" t="str">
        <f>IF(仕様書作成!EA192="","",仕様書作成!EA192)</f>
        <v/>
      </c>
      <c r="AM169" s="98" t="str">
        <f>IF(仕様書作成!EB192="","",仕様書作成!EB192)</f>
        <v/>
      </c>
      <c r="AN169" s="98" t="str">
        <f>IF(仕様書作成!EC192="","",仕様書作成!EC192)</f>
        <v/>
      </c>
      <c r="AO169" s="98" t="str">
        <f>IF(仕様書作成!ED192="","",仕様書作成!ED192)</f>
        <v/>
      </c>
      <c r="AP169" s="98" t="str">
        <f>IF(仕様書作成!EE192="","",仕様書作成!EE192)</f>
        <v/>
      </c>
      <c r="AQ169" s="98" t="str">
        <f>IF(仕様書作成!EF192="","",仕様書作成!EF192)</f>
        <v/>
      </c>
      <c r="AR169" s="98" t="str">
        <f>IF(仕様書作成!EH192="","",仕様書作成!EH192&amp;",")</f>
        <v/>
      </c>
      <c r="AS169" s="98" t="str">
        <f>IF(仕様書作成!EI192="","",仕様書作成!EI192)</f>
        <v/>
      </c>
      <c r="AT169" s="98"/>
      <c r="AU169" s="98"/>
      <c r="AV169" s="98"/>
      <c r="BA169" s="98"/>
      <c r="BB169" s="98"/>
    </row>
    <row r="170" spans="6:54" ht="12.75" customHeight="1" x14ac:dyDescent="0.15">
      <c r="F170" s="98"/>
      <c r="G170" s="98"/>
      <c r="H170" s="98"/>
      <c r="I170" s="98"/>
      <c r="J170" s="98"/>
      <c r="K170" s="98"/>
      <c r="L170" s="98"/>
      <c r="M170" s="98"/>
      <c r="N170" s="98"/>
      <c r="O170" s="98"/>
      <c r="P170" s="98"/>
      <c r="Q170" s="98"/>
      <c r="R170" s="98"/>
      <c r="S170" s="98"/>
      <c r="T170" s="98"/>
      <c r="U170" s="98"/>
      <c r="V170" s="98"/>
      <c r="W170" s="98"/>
      <c r="X170" s="98"/>
      <c r="Y170" s="98"/>
      <c r="Z170" s="98"/>
      <c r="AA170" s="98"/>
      <c r="AB170" s="98"/>
      <c r="AC170" s="98"/>
      <c r="AD170" s="98"/>
      <c r="AE170" s="98"/>
      <c r="AF170" s="98"/>
      <c r="AG170" s="98"/>
      <c r="AH170" s="98"/>
      <c r="AI170" s="98"/>
      <c r="AJ170" s="98"/>
      <c r="AK170" s="98"/>
      <c r="AL170" s="98"/>
      <c r="AM170" s="98"/>
      <c r="AN170" s="98"/>
      <c r="AO170" s="98"/>
      <c r="AP170" s="98"/>
      <c r="AQ170" s="98"/>
      <c r="AR170" s="98"/>
      <c r="AS170" s="98"/>
      <c r="AT170" s="98"/>
      <c r="AU170" s="98"/>
      <c r="AV170" s="98"/>
      <c r="BA170" s="98"/>
      <c r="BB170" s="98"/>
    </row>
    <row r="171" spans="6:54" ht="12.75" customHeight="1" x14ac:dyDescent="0.15">
      <c r="F171" s="98"/>
      <c r="G171" s="98"/>
      <c r="H171" s="98"/>
      <c r="I171" s="98"/>
      <c r="J171" s="98"/>
      <c r="K171" s="98"/>
      <c r="L171" s="98"/>
      <c r="M171" s="98"/>
      <c r="N171" s="98"/>
      <c r="O171" s="98"/>
      <c r="P171" s="98"/>
      <c r="Q171" s="98"/>
      <c r="R171" s="98"/>
      <c r="S171" s="98"/>
      <c r="T171" s="98"/>
      <c r="U171" s="98"/>
      <c r="V171" s="98"/>
      <c r="W171" s="98"/>
      <c r="X171" s="98"/>
      <c r="Y171" s="98"/>
      <c r="Z171" s="98"/>
      <c r="AA171" s="98"/>
      <c r="AB171" s="98"/>
      <c r="AC171" s="98"/>
      <c r="AD171" s="98"/>
      <c r="AE171" s="98"/>
      <c r="AF171" s="98"/>
      <c r="AG171" s="98"/>
      <c r="AH171" s="98"/>
      <c r="AI171" s="98"/>
      <c r="AJ171" s="98"/>
      <c r="AK171" s="98"/>
      <c r="AL171" s="98"/>
      <c r="AM171" s="98"/>
      <c r="AN171" s="98"/>
      <c r="AO171" s="98"/>
      <c r="AP171" s="98"/>
      <c r="AQ171" s="98"/>
      <c r="AR171" s="98"/>
      <c r="AS171" s="98"/>
      <c r="AT171" s="98"/>
      <c r="AU171" s="98"/>
      <c r="AV171" s="98"/>
      <c r="BA171" s="98"/>
      <c r="BB171" s="98"/>
    </row>
    <row r="172" spans="6:54" ht="12.75" customHeight="1" x14ac:dyDescent="0.15">
      <c r="F172" s="98"/>
      <c r="G172" s="98"/>
      <c r="H172" s="98"/>
      <c r="I172" s="98"/>
      <c r="J172" s="229"/>
      <c r="K172" s="98"/>
      <c r="L172" s="98"/>
      <c r="M172" s="98"/>
      <c r="N172" s="98"/>
      <c r="O172" s="98"/>
      <c r="P172" s="98"/>
      <c r="Q172" s="98"/>
      <c r="R172" s="98"/>
      <c r="S172" s="98"/>
      <c r="T172" s="98"/>
      <c r="U172" s="98"/>
      <c r="V172" s="98"/>
      <c r="W172" s="98"/>
      <c r="X172" s="98"/>
      <c r="Y172" s="98"/>
      <c r="Z172" s="98"/>
      <c r="AA172" s="98"/>
      <c r="AB172" s="98"/>
      <c r="AC172" s="98"/>
      <c r="AD172" s="98"/>
      <c r="AE172" s="98"/>
      <c r="AF172" s="98"/>
      <c r="AG172" s="98"/>
      <c r="AH172" s="98"/>
      <c r="AI172" s="98"/>
      <c r="AJ172" s="98"/>
      <c r="AK172" s="98"/>
      <c r="AL172" s="98"/>
      <c r="AM172" s="98"/>
      <c r="AN172" s="98"/>
      <c r="AO172" s="98"/>
      <c r="AP172" s="98"/>
      <c r="AQ172" s="98"/>
      <c r="AR172" s="98"/>
      <c r="AS172" s="98"/>
      <c r="AT172" s="98"/>
      <c r="AU172" s="98"/>
      <c r="AV172" s="98"/>
      <c r="BA172" s="98"/>
      <c r="BB172" s="98"/>
    </row>
    <row r="173" spans="6:54" ht="12.75" customHeight="1" x14ac:dyDescent="0.15">
      <c r="F173" s="98"/>
      <c r="G173" s="98"/>
      <c r="H173" s="98"/>
      <c r="I173" s="98"/>
      <c r="J173" s="229"/>
      <c r="K173" s="98"/>
      <c r="L173" s="98"/>
      <c r="M173" s="98"/>
      <c r="N173" s="98"/>
      <c r="O173" s="98"/>
      <c r="P173" s="98"/>
      <c r="Q173" s="98"/>
      <c r="R173" s="98"/>
      <c r="S173" s="98"/>
      <c r="T173" s="98"/>
      <c r="U173" s="98"/>
      <c r="V173" s="98"/>
      <c r="W173" s="98"/>
      <c r="X173" s="98"/>
      <c r="Y173" s="98"/>
      <c r="Z173" s="98"/>
      <c r="AA173" s="98"/>
      <c r="AB173" s="98"/>
      <c r="AC173" s="98"/>
      <c r="AD173" s="98"/>
      <c r="AE173" s="98"/>
      <c r="AF173" s="98"/>
      <c r="AG173" s="98"/>
      <c r="AH173" s="98"/>
      <c r="AI173" s="98"/>
      <c r="AJ173" s="98"/>
      <c r="AK173" s="98"/>
      <c r="AL173" s="98"/>
      <c r="AM173" s="98"/>
      <c r="AN173" s="98"/>
      <c r="AO173" s="98"/>
      <c r="AP173" s="98"/>
      <c r="AQ173" s="98"/>
      <c r="AR173" s="98"/>
      <c r="AS173" s="98"/>
      <c r="AT173" s="98"/>
      <c r="AU173" s="98"/>
      <c r="AV173" s="98"/>
      <c r="BA173" s="98"/>
      <c r="BB173" s="98"/>
    </row>
    <row r="174" spans="6:54" ht="12.75" customHeight="1" x14ac:dyDescent="0.15">
      <c r="F174" s="98"/>
      <c r="G174" s="98"/>
      <c r="H174" s="98"/>
      <c r="I174" s="98"/>
      <c r="J174" s="229"/>
      <c r="K174" s="98"/>
      <c r="L174" s="98"/>
      <c r="M174" s="98"/>
      <c r="N174" s="98"/>
      <c r="O174" s="98"/>
      <c r="P174" s="98"/>
      <c r="Q174" s="98"/>
      <c r="R174" s="98"/>
      <c r="S174" s="98"/>
      <c r="T174" s="98"/>
      <c r="U174" s="98"/>
      <c r="V174" s="98"/>
      <c r="W174" s="98"/>
      <c r="X174" s="98"/>
      <c r="Y174" s="98"/>
      <c r="Z174" s="98"/>
      <c r="AA174" s="98"/>
      <c r="AB174" s="98"/>
      <c r="AC174" s="98"/>
      <c r="AD174" s="98"/>
      <c r="AE174" s="98"/>
      <c r="AF174" s="98"/>
      <c r="AG174" s="98"/>
      <c r="AH174" s="98"/>
      <c r="AI174" s="98"/>
      <c r="AJ174" s="98"/>
      <c r="AK174" s="98"/>
      <c r="AL174" s="98"/>
      <c r="AM174" s="98"/>
      <c r="AN174" s="98"/>
      <c r="AO174" s="98"/>
      <c r="AP174" s="98"/>
      <c r="AQ174" s="98"/>
      <c r="AR174" s="98"/>
      <c r="AS174" s="98"/>
      <c r="AT174" s="98"/>
      <c r="AU174" s="98"/>
      <c r="AV174" s="98"/>
      <c r="BA174" s="98"/>
      <c r="BB174" s="98"/>
    </row>
    <row r="175" spans="6:54" ht="12.75" customHeight="1" x14ac:dyDescent="0.15">
      <c r="F175" s="98"/>
      <c r="G175" s="98"/>
      <c r="H175" s="98"/>
      <c r="I175" s="98"/>
      <c r="J175" s="229"/>
      <c r="K175" s="98"/>
      <c r="L175" s="98"/>
      <c r="M175" s="98"/>
      <c r="N175" s="98"/>
      <c r="O175" s="98"/>
      <c r="P175" s="98"/>
      <c r="Q175" s="98"/>
      <c r="R175" s="98"/>
      <c r="S175" s="98"/>
      <c r="T175" s="98"/>
      <c r="U175" s="98"/>
      <c r="V175" s="98"/>
      <c r="W175" s="98"/>
      <c r="X175" s="98"/>
      <c r="Y175" s="98"/>
      <c r="Z175" s="98"/>
      <c r="AA175" s="98"/>
      <c r="AB175" s="98"/>
      <c r="AC175" s="98"/>
      <c r="AD175" s="98"/>
      <c r="AE175" s="98"/>
      <c r="AF175" s="98"/>
      <c r="AG175" s="98"/>
      <c r="AH175" s="98"/>
      <c r="AI175" s="98"/>
      <c r="AJ175" s="98"/>
      <c r="AK175" s="98"/>
      <c r="AL175" s="98"/>
      <c r="AM175" s="98"/>
      <c r="AN175" s="98"/>
      <c r="AO175" s="98"/>
      <c r="AP175" s="98"/>
      <c r="AQ175" s="98"/>
      <c r="AR175" s="98"/>
      <c r="AS175" s="98"/>
      <c r="AT175" s="98"/>
      <c r="AU175" s="98"/>
      <c r="AV175" s="98"/>
      <c r="BA175" s="98"/>
      <c r="BB175" s="98"/>
    </row>
    <row r="176" spans="6:54" ht="12.75" customHeight="1" x14ac:dyDescent="0.15">
      <c r="F176" s="98"/>
      <c r="G176" s="98"/>
      <c r="H176" s="98"/>
      <c r="I176" s="98"/>
      <c r="J176" s="229"/>
      <c r="K176" s="98"/>
      <c r="L176" s="98"/>
      <c r="M176" s="98"/>
      <c r="N176" s="98"/>
      <c r="O176" s="98"/>
      <c r="P176" s="98"/>
      <c r="Q176" s="98"/>
      <c r="R176" s="98"/>
      <c r="S176" s="98"/>
      <c r="T176" s="98"/>
      <c r="U176" s="98"/>
      <c r="V176" s="98"/>
      <c r="W176" s="98"/>
      <c r="X176" s="98"/>
      <c r="Y176" s="98"/>
      <c r="Z176" s="98"/>
      <c r="AA176" s="98"/>
      <c r="AB176" s="98"/>
      <c r="AC176" s="98"/>
      <c r="AD176" s="98"/>
      <c r="AE176" s="98"/>
      <c r="AF176" s="98"/>
      <c r="AG176" s="98"/>
      <c r="AH176" s="98"/>
      <c r="AI176" s="98"/>
      <c r="AJ176" s="98"/>
      <c r="AK176" s="98"/>
      <c r="AL176" s="98"/>
      <c r="AM176" s="98"/>
      <c r="AN176" s="98"/>
      <c r="AO176" s="98"/>
      <c r="AP176" s="98"/>
      <c r="AQ176" s="98"/>
      <c r="AR176" s="98"/>
      <c r="AS176" s="98"/>
      <c r="AT176" s="98"/>
      <c r="AU176" s="98"/>
      <c r="AV176" s="98"/>
      <c r="BA176" s="98"/>
      <c r="BB176" s="98"/>
    </row>
    <row r="177" spans="6:54" ht="12.75" customHeight="1" x14ac:dyDescent="0.15">
      <c r="F177" s="98"/>
      <c r="G177" s="98"/>
      <c r="H177" s="98"/>
      <c r="I177" s="98"/>
      <c r="J177" s="98"/>
      <c r="K177" s="98"/>
      <c r="L177" s="98"/>
      <c r="M177" s="98"/>
      <c r="N177" s="98"/>
      <c r="O177" s="98"/>
      <c r="P177" s="98"/>
      <c r="Q177" s="98"/>
      <c r="R177" s="98"/>
      <c r="S177" s="98"/>
      <c r="T177" s="98"/>
      <c r="U177" s="98"/>
      <c r="V177" s="98"/>
      <c r="W177" s="98"/>
      <c r="X177" s="98"/>
      <c r="Y177" s="98"/>
      <c r="Z177" s="98"/>
      <c r="AA177" s="98"/>
      <c r="AB177" s="98"/>
      <c r="AC177" s="98"/>
      <c r="AD177" s="98"/>
      <c r="AE177" s="98"/>
      <c r="AF177" s="98"/>
      <c r="AG177" s="98"/>
      <c r="AH177" s="98"/>
      <c r="AI177" s="98"/>
      <c r="AJ177" s="98"/>
      <c r="AK177" s="98"/>
      <c r="AL177" s="98"/>
      <c r="AM177" s="98"/>
      <c r="AN177" s="98"/>
      <c r="AO177" s="98"/>
      <c r="AP177" s="98"/>
      <c r="AQ177" s="98"/>
      <c r="AR177" s="98"/>
      <c r="AS177" s="98"/>
      <c r="AT177" s="98"/>
      <c r="AU177" s="98"/>
      <c r="AV177" s="98"/>
      <c r="BA177" s="98"/>
      <c r="BB177" s="98"/>
    </row>
    <row r="178" spans="6:54" ht="12.75" customHeight="1" x14ac:dyDescent="0.15">
      <c r="F178" s="98"/>
      <c r="G178" s="98"/>
      <c r="H178" s="98"/>
      <c r="I178" s="98"/>
      <c r="J178" s="98"/>
      <c r="K178" s="98" t="str">
        <f t="array" ref="K178">IF(COUNTA($M$2:$M$169)&lt;ROW(M1),"",INDEX($K$1:$K$169,SMALL(IF($M$2:$M$169&lt;&gt;"",ROW($M$2:$M$169)),ROW(M1))))</f>
        <v>マニホールドベース</v>
      </c>
      <c r="L178" s="98" t="str">
        <f t="array" ref="L178">IF(COUNTA($M$2:$M$169)&lt;ROW(M1),"",INDEX($L$1:$L$169,SMALL(IF($M$2:$M$169&lt;&gt;"",ROW($M$2:$M$169)),ROW(M1))))</f>
        <v>必須項目に入力漏れがあります</v>
      </c>
      <c r="M178" s="98">
        <f t="array" ref="M178">IF(COUNTA($M$2:$M$169)&lt;ROW(M1),"",INDEX($M$1:$M$169,SMALL(IF($M$2:$M$169&lt;&gt;"",ROW($M$2:$M$169)),ROW(M1))))</f>
        <v>1</v>
      </c>
      <c r="N178" s="98"/>
      <c r="O178" s="98"/>
      <c r="P178" s="98"/>
      <c r="Q178" s="98"/>
      <c r="R178" s="98">
        <f t="array" ref="R178">IF(COUNTA($M$2:$M$169)&lt;ROW(M1),"",INDEX($R$1:$R$169,SMALL(IF($M$2:$M$169&lt;&gt;"",ROW($M$2:$M$169)),ROW(M1))))</f>
        <v>0</v>
      </c>
      <c r="S178" s="98">
        <f t="array" ref="S178">IF(COUNTA($M$2:$M$169)&lt;ROW(N1),"",INDEX($S$1:$S$169,SMALL(IF($M$2:$M$169&lt;&gt;"",ROW($M$2:$M$169)),ROW(N1))))</f>
        <v>0</v>
      </c>
      <c r="T178" s="98" t="str">
        <f t="array" ref="T178">IF(COUNTA($M$2:$M$169)&lt;ROW(M1),"",INDEX($T$1:$T$169,SMALL(IF($M$2:$M$169&lt;&gt;"",ROW($M$2:$M$169)),ROW(M1))))</f>
        <v/>
      </c>
      <c r="U178" s="98" t="str">
        <f t="array" ref="U178">IF(COUNTA($M$2:$M$169)&lt;ROW(M1),"",INDEX($U$1:$U$169,SMALL(IF($M$2:$M$169&lt;&gt;"",ROW($M$2:$M$169)),ROW(M1))))</f>
        <v/>
      </c>
      <c r="V178" s="98" t="str">
        <f t="array" ref="V178">IF(COUNTA($M$2:$M$169)&lt;ROW(M1),"",INDEX($V$1:$V$169,SMALL(IF($M$2:$M$169&lt;&gt;"",ROW($M$2:$M$169)),ROW(M1))))</f>
        <v/>
      </c>
      <c r="W178" s="98" t="str">
        <f t="array" ref="W178">IF(COUNTA($M$2:$M$169)&lt;ROW(M1),"",INDEX($W$1:$W$169,SMALL(IF($M$2:$M$169&lt;&gt;"",ROW($M$2:$M$169)),ROW(M1))))</f>
        <v/>
      </c>
      <c r="X178" s="98" t="str">
        <f t="array" ref="X178">IF(COUNTA($M$2:$M$169)&lt;ROW(M1),"",INDEX($X$1:$X$169,SMALL(IF($M$2:$M$169&lt;&gt;"",ROW($M$2:$M$169)),ROW(M1))))</f>
        <v/>
      </c>
      <c r="Y178" s="98" t="str">
        <f t="array" ref="Y178">IF(COUNTA($M$2:$M$169)&lt;ROW(M1),"",INDEX($Y$1:$Y$169,SMALL(IF($M$2:$M$169&lt;&gt;"",ROW($M$2:$M$169)),ROW(M1))))</f>
        <v/>
      </c>
      <c r="Z178" s="98" t="str">
        <f t="array" ref="Z178">IF(COUNTA($M$2:$M$169)&lt;ROW(M1),"",INDEX($Z$1:$Z$169,SMALL(IF($M$2:$M$169&lt;&gt;"",ROW($M$2:$M$169)),ROW(M1))))</f>
        <v/>
      </c>
      <c r="AA178" s="98" t="str">
        <f t="array" ref="AA178">IF(COUNTA($M$2:$M$169)&lt;ROW(M1),"",INDEX($AA$1:$AA$169,SMALL(IF($M$2:$M$169&lt;&gt;"",ROW($M$2:$M$169)),ROW(M1))))</f>
        <v/>
      </c>
      <c r="AB178" s="98" t="str">
        <f t="array" ref="AB178">IF(COUNTA($M$2:$M$169)&lt;ROW(M1),"",INDEX($AB$1:$AB$169,SMALL(IF($M$2:$M$169&lt;&gt;"",ROW($M$2:$M$169)),ROW(M1))))</f>
        <v/>
      </c>
      <c r="AC178" s="98" t="str">
        <f t="array" ref="AC178">IF(COUNTA($M$2:$M$169)&lt;ROW(M1),"",INDEX($AC$1:$AC$169,SMALL(IF($M$2:$M$169&lt;&gt;"",ROW($M$2:$M$169)),ROW(M1))))</f>
        <v/>
      </c>
      <c r="AD178" s="98" t="str">
        <f t="array" ref="AD178">IF(COUNTA($M$2:$M$169)&lt;ROW(M1),"",INDEX($AD$1:$AD$169,SMALL(IF($M$2:$M$169&lt;&gt;"",ROW($M$2:$M$169)),ROW(M1))))</f>
        <v/>
      </c>
      <c r="AE178" s="98" t="str">
        <f t="array" ref="AE178">IF(COUNTA($M$2:$M$169)&lt;ROW(M1),"",INDEX($AE$1:$AE$169,SMALL(IF($M$2:$M$169&lt;&gt;"",ROW($M$2:$M$169)),ROW(M1))))</f>
        <v/>
      </c>
      <c r="AF178" s="98" t="str">
        <f t="array" ref="AF178">IF(COUNTA($M$2:$M$169)&lt;ROW(M1),"",INDEX($AF$1:$AF$169,SMALL(IF($M$2:$M$169&lt;&gt;"",ROW($M$2:$M$169)),ROW(M1))))</f>
        <v/>
      </c>
      <c r="AG178" s="98" t="str">
        <f t="array" ref="AG178">IF(COUNTA($M$2:$M$169)&lt;ROW(M1),"",INDEX($AG$1:$AG$169,SMALL(IF($M$2:$M$169&lt;&gt;"",ROW($M$2:$M$169)),ROW(M1))))</f>
        <v/>
      </c>
      <c r="AH178" s="98" t="str">
        <f t="array" ref="AH178">IF(COUNTA($M$2:$M$169)&lt;ROW(M1),"",INDEX($AH$1:$AH$169,SMALL(IF($M$2:$M$169&lt;&gt;"",ROW($M$2:$M$169)),ROW(M1))))</f>
        <v/>
      </c>
      <c r="AI178" s="98" t="str">
        <f t="array" ref="AI178">IF(COUNTA($M$2:$M$169)&lt;ROW(M1),"",INDEX($AI$1:$AI$169,SMALL(IF($M$2:$M$169&lt;&gt;"",ROW($M$2:$M$169)),ROW(M1))))</f>
        <v/>
      </c>
      <c r="AJ178" s="98" t="str">
        <f t="array" ref="AJ178">IF(COUNTA($M$2:$M$169)&lt;ROW(M1),"",INDEX($AJ$1:$AJ$169,SMALL(IF($M$2:$M$169&lt;&gt;"",ROW($M$2:$M$169)),ROW(M1))))</f>
        <v/>
      </c>
      <c r="AK178" s="98" t="str">
        <f t="array" ref="AK178">IF(COUNTA($M$2:$M$169)&lt;ROW(M1),"",INDEX($AK$1:$AK$169,SMALL(IF($M$2:$M$169&lt;&gt;"",ROW($M$2:$M$169)),ROW(M1))))</f>
        <v/>
      </c>
      <c r="AL178" s="98" t="str">
        <f t="array" ref="AL178">IF(COUNTA($M$2:$M$169)&lt;ROW(M1),"",INDEX($AL$1:$AL$169,SMALL(IF($M$2:$M$169&lt;&gt;"",ROW($M$2:$M$169)),ROW(M1))))</f>
        <v/>
      </c>
      <c r="AM178" s="98" t="str">
        <f t="array" ref="AM178">IF(COUNTA($M$2:$M$169)&lt;ROW(M1),"",INDEX($AM$1:$AM$169,SMALL(IF($M$2:$M$169&lt;&gt;"",ROW($M$2:$M$169)),ROW(M1))))</f>
        <v/>
      </c>
      <c r="AN178" s="98" t="str">
        <f t="array" ref="AN178">IF(COUNTA($M$2:$M$169)&lt;ROW(M1),"",INDEX($AN$1:$AN$169,SMALL(IF($M$2:$M$169&lt;&gt;"",ROW($M$2:$M$169)),ROW(M1))))</f>
        <v/>
      </c>
      <c r="AO178" s="98" t="str">
        <f t="array" ref="AO178">IF(COUNTA($M$2:$M$169)&lt;ROW(M1),"",INDEX($AO$1:$AO$169,SMALL(IF($M$2:$M$169&lt;&gt;"",ROW($M$2:$M$169)),ROW(M1))))</f>
        <v/>
      </c>
      <c r="AP178" s="98" t="str">
        <f t="array" ref="AP178">IF(COUNTA($M$2:$M$169)&lt;ROW(M1),"",INDEX($AP$1:$AP$169,SMALL(IF($M$2:$M$169&lt;&gt;"",ROW($M$2:$M$169)),ROW(M1))))</f>
        <v/>
      </c>
      <c r="AQ178" s="98" t="str">
        <f t="array" ref="AQ178">IF(COUNTA($M$2:$M$169)&lt;ROW(M1),"",INDEX($AQ$1:$AQ$169,SMALL(IF($M$2:$M$169&lt;&gt;"",ROW($M$2:$M$169)),ROW(M1))))</f>
        <v/>
      </c>
      <c r="AR178" s="98">
        <f t="array" ref="AR178">IF(COUNTA($M$2:$M$169)&lt;ROW(M1),"",INDEX($AR$1:$AR$169,SMALL(IF($M$2:$M$169&lt;&gt;"",ROW($M$2:$M$169)),ROW(M1))))</f>
        <v>0</v>
      </c>
      <c r="AS178" s="98">
        <f t="array" ref="AS178">IF(COUNTA($M$2:$M$169)&lt;ROW(N1),"",INDEX($AS$1:$AS$169,SMALL(IF($M$2:$M$169&lt;&gt;"",ROW($M$2:$M$169)),ROW(N1))))</f>
        <v>0</v>
      </c>
      <c r="AT178" s="98"/>
      <c r="AU178" s="98"/>
      <c r="AV178" s="98"/>
      <c r="BA178" s="98"/>
      <c r="BB178" s="98"/>
    </row>
    <row r="179" spans="6:54" ht="12.75" customHeight="1" x14ac:dyDescent="0.15">
      <c r="F179" s="98"/>
      <c r="G179" s="98"/>
      <c r="H179" s="98"/>
      <c r="I179" s="98"/>
      <c r="J179" s="98"/>
      <c r="K179" s="98" t="e">
        <f t="array" ref="K179">IF(COUNTA($M$2:$M$169)&lt;ROW(M2),"",INDEX($K$1:$K$169,SMALL(IF($M$2:$M$169&lt;&gt;"",ROW($M$2:$M$169)),ROW(M2))))</f>
        <v>#NUM!</v>
      </c>
      <c r="L179" s="98" t="e">
        <f t="array" ref="L179">IF(COUNTA($M$2:$M$169)&lt;ROW(M2),"",INDEX($L$1:$L$169,SMALL(IF($M$2:$M$169&lt;&gt;"",ROW($M$2:$M$169)),ROW(M2))))</f>
        <v>#NUM!</v>
      </c>
      <c r="M179" s="98" t="e">
        <f t="array" ref="M179">IF(COUNTA($M$2:$M$169)&lt;ROW(M2),"",INDEX($M$1:$M$169,SMALL(IF($M$2:$M$169&lt;&gt;"",ROW($M$2:$M$169)),ROW(M2))))</f>
        <v>#NUM!</v>
      </c>
      <c r="N179" s="98"/>
      <c r="O179" s="98"/>
      <c r="P179" s="98"/>
      <c r="Q179" s="98"/>
      <c r="R179" s="98" t="e">
        <f t="array" ref="R179">IF(COUNTA($M$2:$M$169)&lt;ROW(M2),"",INDEX($R$1:$R$169,SMALL(IF($M$2:$M$169&lt;&gt;"",ROW($M$2:$M$169)),ROW(M2))))</f>
        <v>#NUM!</v>
      </c>
      <c r="S179" s="98" t="e">
        <f t="array" ref="S179">IF(COUNTA($M$2:$M$169)&lt;ROW(N2),"",INDEX($S$1:$S$169,SMALL(IF($M$2:$M$169&lt;&gt;"",ROW($M$2:$M$169)),ROW(N2))))</f>
        <v>#NUM!</v>
      </c>
      <c r="T179" s="98" t="e">
        <f t="array" ref="T179">IF(COUNTA($M$2:$M$169)&lt;ROW(M2),"",INDEX($T$1:$T$169,SMALL(IF($M$2:$M$169&lt;&gt;"",ROW($M$2:$M$169)),ROW(M2))))</f>
        <v>#NUM!</v>
      </c>
      <c r="U179" s="98" t="e">
        <f t="array" ref="U179">IF(COUNTA($M$2:$M$169)&lt;ROW(M2),"",INDEX($U$1:$U$169,SMALL(IF($M$2:$M$169&lt;&gt;"",ROW($M$2:$M$169)),ROW(M2))))</f>
        <v>#NUM!</v>
      </c>
      <c r="V179" s="98" t="e">
        <f t="array" ref="V179">IF(COUNTA($M$2:$M$169)&lt;ROW(M2),"",INDEX($V$1:$V$169,SMALL(IF($M$2:$M$169&lt;&gt;"",ROW($M$2:$M$169)),ROW(M2))))</f>
        <v>#NUM!</v>
      </c>
      <c r="W179" s="98" t="e">
        <f t="array" ref="W179">IF(COUNTA($M$2:$M$169)&lt;ROW(M2),"",INDEX($W$1:$W$169,SMALL(IF($M$2:$M$169&lt;&gt;"",ROW($M$2:$M$169)),ROW(M2))))</f>
        <v>#NUM!</v>
      </c>
      <c r="X179" s="98" t="e">
        <f t="array" ref="X179">IF(COUNTA($M$2:$M$169)&lt;ROW(M2),"",INDEX($X$1:$X$169,SMALL(IF($M$2:$M$169&lt;&gt;"",ROW($M$2:$M$169)),ROW(M2))))</f>
        <v>#NUM!</v>
      </c>
      <c r="Y179" s="98" t="e">
        <f t="array" ref="Y179">IF(COUNTA($M$2:$M$169)&lt;ROW(M2),"",INDEX($Y$1:$Y$169,SMALL(IF($M$2:$M$169&lt;&gt;"",ROW($M$2:$M$169)),ROW(M2))))</f>
        <v>#NUM!</v>
      </c>
      <c r="Z179" s="98" t="e">
        <f t="array" ref="Z179">IF(COUNTA($M$2:$M$169)&lt;ROW(M2),"",INDEX($Z$1:$Z$169,SMALL(IF($M$2:$M$169&lt;&gt;"",ROW($M$2:$M$169)),ROW(M2))))</f>
        <v>#NUM!</v>
      </c>
      <c r="AA179" s="98" t="e">
        <f t="array" ref="AA179">IF(COUNTA($M$2:$M$169)&lt;ROW(M2),"",INDEX($AA$1:$AA$169,SMALL(IF($M$2:$M$169&lt;&gt;"",ROW($M$2:$M$169)),ROW(M2))))</f>
        <v>#NUM!</v>
      </c>
      <c r="AB179" s="98" t="e">
        <f t="array" ref="AB179">IF(COUNTA($M$2:$M$169)&lt;ROW(M2),"",INDEX($AB$1:$AB$169,SMALL(IF($M$2:$M$169&lt;&gt;"",ROW($M$2:$M$169)),ROW(M2))))</f>
        <v>#NUM!</v>
      </c>
      <c r="AC179" s="98" t="e">
        <f t="array" ref="AC179">IF(COUNTA($M$2:$M$169)&lt;ROW(M2),"",INDEX($AC$1:$AC$169,SMALL(IF($M$2:$M$169&lt;&gt;"",ROW($M$2:$M$169)),ROW(M2))))</f>
        <v>#NUM!</v>
      </c>
      <c r="AD179" s="98" t="e">
        <f t="array" ref="AD179">IF(COUNTA($M$2:$M$169)&lt;ROW(M2),"",INDEX($AD$1:$AD$169,SMALL(IF($M$2:$M$169&lt;&gt;"",ROW($M$2:$M$169)),ROW(M2))))</f>
        <v>#NUM!</v>
      </c>
      <c r="AE179" s="98" t="e">
        <f t="array" ref="AE179">IF(COUNTA($M$2:$M$169)&lt;ROW(M2),"",INDEX($AE$1:$AE$169,SMALL(IF($M$2:$M$169&lt;&gt;"",ROW($M$2:$M$169)),ROW(M2))))</f>
        <v>#NUM!</v>
      </c>
      <c r="AF179" s="98" t="e">
        <f t="array" ref="AF179">IF(COUNTA($M$2:$M$169)&lt;ROW(M2),"",INDEX($AF$1:$AF$169,SMALL(IF($M$2:$M$169&lt;&gt;"",ROW($M$2:$M$169)),ROW(M2))))</f>
        <v>#NUM!</v>
      </c>
      <c r="AG179" s="98" t="e">
        <f t="array" ref="AG179">IF(COUNTA($M$2:$M$169)&lt;ROW(M2),"",INDEX($AG$1:$AG$169,SMALL(IF($M$2:$M$169&lt;&gt;"",ROW($M$2:$M$169)),ROW(M2))))</f>
        <v>#NUM!</v>
      </c>
      <c r="AH179" s="98" t="e">
        <f t="array" ref="AH179">IF(COUNTA($M$2:$M$169)&lt;ROW(M2),"",INDEX($AH$1:$AH$169,SMALL(IF($M$2:$M$169&lt;&gt;"",ROW($M$2:$M$169)),ROW(M2))))</f>
        <v>#NUM!</v>
      </c>
      <c r="AI179" s="98" t="e">
        <f t="array" ref="AI179">IF(COUNTA($M$2:$M$169)&lt;ROW(M2),"",INDEX($AI$1:$AI$169,SMALL(IF($M$2:$M$169&lt;&gt;"",ROW($M$2:$M$169)),ROW(M2))))</f>
        <v>#NUM!</v>
      </c>
      <c r="AJ179" s="98" t="e">
        <f t="array" ref="AJ179">IF(COUNTA($M$2:$M$169)&lt;ROW(M2),"",INDEX($AJ$1:$AJ$169,SMALL(IF($M$2:$M$169&lt;&gt;"",ROW($M$2:$M$169)),ROW(M2))))</f>
        <v>#NUM!</v>
      </c>
      <c r="AK179" s="98" t="e">
        <f t="array" ref="AK179">IF(COUNTA($M$2:$M$169)&lt;ROW(M2),"",INDEX($AK$1:$AK$169,SMALL(IF($M$2:$M$169&lt;&gt;"",ROW($M$2:$M$169)),ROW(M2))))</f>
        <v>#NUM!</v>
      </c>
      <c r="AL179" s="98" t="e">
        <f t="array" ref="AL179">IF(COUNTA($M$2:$M$169)&lt;ROW(M2),"",INDEX($AL$1:$AL$169,SMALL(IF($M$2:$M$169&lt;&gt;"",ROW($M$2:$M$169)),ROW(M2))))</f>
        <v>#NUM!</v>
      </c>
      <c r="AM179" s="98" t="e">
        <f t="array" ref="AM179">IF(COUNTA($M$2:$M$169)&lt;ROW(M2),"",INDEX($AM$1:$AM$169,SMALL(IF($M$2:$M$169&lt;&gt;"",ROW($M$2:$M$169)),ROW(M2))))</f>
        <v>#NUM!</v>
      </c>
      <c r="AN179" s="98" t="e">
        <f t="array" ref="AN179">IF(COUNTA($M$2:$M$169)&lt;ROW(M2),"",INDEX($AN$1:$AN$169,SMALL(IF($M$2:$M$169&lt;&gt;"",ROW($M$2:$M$169)),ROW(M2))))</f>
        <v>#NUM!</v>
      </c>
      <c r="AO179" s="98" t="e">
        <f t="array" ref="AO179">IF(COUNTA($M$2:$M$169)&lt;ROW(M2),"",INDEX($AO$1:$AO$169,SMALL(IF($M$2:$M$169&lt;&gt;"",ROW($M$2:$M$169)),ROW(M2))))</f>
        <v>#NUM!</v>
      </c>
      <c r="AP179" s="98" t="e">
        <f t="array" ref="AP179">IF(COUNTA($M$2:$M$169)&lt;ROW(M2),"",INDEX($AP$1:$AP$169,SMALL(IF($M$2:$M$169&lt;&gt;"",ROW($M$2:$M$169)),ROW(M2))))</f>
        <v>#NUM!</v>
      </c>
      <c r="AQ179" s="98" t="e">
        <f t="array" ref="AQ179">IF(COUNTA($M$2:$M$169)&lt;ROW(M2),"",INDEX($AQ$1:$AQ$169,SMALL(IF($M$2:$M$169&lt;&gt;"",ROW($M$2:$M$169)),ROW(M2))))</f>
        <v>#NUM!</v>
      </c>
      <c r="AR179" s="98" t="e">
        <f t="array" ref="AR179">IF(COUNTA($M$2:$M$169)&lt;ROW(M2),"",INDEX($AR$1:$AR$169,SMALL(IF($M$2:$M$169&lt;&gt;"",ROW($M$2:$M$169)),ROW(M2))))</f>
        <v>#NUM!</v>
      </c>
      <c r="AS179" s="98" t="e">
        <f t="array" ref="AS179">IF(COUNTA($M$2:$M$169)&lt;ROW(N2),"",INDEX($AS$1:$AS$169,SMALL(IF($M$2:$M$169&lt;&gt;"",ROW($M$2:$M$169)),ROW(N2))))</f>
        <v>#NUM!</v>
      </c>
      <c r="AT179" s="98"/>
      <c r="AU179" s="98"/>
      <c r="AV179" s="98"/>
      <c r="BA179" s="98"/>
      <c r="BB179" s="98"/>
    </row>
    <row r="180" spans="6:54" ht="12.75" customHeight="1" x14ac:dyDescent="0.15">
      <c r="F180" s="98"/>
      <c r="G180" s="98"/>
      <c r="H180" s="98"/>
      <c r="I180" s="98"/>
      <c r="J180" s="98"/>
      <c r="K180" s="98" t="e">
        <f t="array" ref="K180">IF(COUNTA($M$2:$M$169)&lt;ROW(M3),"",INDEX($K$1:$K$169,SMALL(IF($M$2:$M$169&lt;&gt;"",ROW($M$2:$M$169)),ROW(M3))))</f>
        <v>#NUM!</v>
      </c>
      <c r="L180" s="98" t="e">
        <f t="array" ref="L180">IF(COUNTA($M$2:$M$169)&lt;ROW(M3),"",INDEX($L$1:$L$169,SMALL(IF($M$2:$M$169&lt;&gt;"",ROW($M$2:$M$169)),ROW(M3))))</f>
        <v>#NUM!</v>
      </c>
      <c r="M180" s="98" t="e">
        <f t="array" ref="M180">IF(COUNTA($M$2:$M$169)&lt;ROW(M3),"",INDEX($M$1:$M$169,SMALL(IF($M$2:$M$169&lt;&gt;"",ROW($M$2:$M$169)),ROW(M3))))</f>
        <v>#NUM!</v>
      </c>
      <c r="N180" s="98"/>
      <c r="O180" s="98"/>
      <c r="P180" s="98"/>
      <c r="Q180" s="98"/>
      <c r="R180" s="98" t="e">
        <f t="array" ref="R180">IF(COUNTA($M$2:$M$169)&lt;ROW(M3),"",INDEX($R$1:$R$169,SMALL(IF($M$2:$M$169&lt;&gt;"",ROW($M$2:$M$169)),ROW(M3))))</f>
        <v>#NUM!</v>
      </c>
      <c r="S180" s="98" t="e">
        <f t="array" ref="S180">IF(COUNTA($M$2:$M$169)&lt;ROW(N3),"",INDEX($S$1:$S$169,SMALL(IF($M$2:$M$169&lt;&gt;"",ROW($M$2:$M$169)),ROW(N3))))</f>
        <v>#NUM!</v>
      </c>
      <c r="T180" s="98" t="e">
        <f t="array" ref="T180">IF(COUNTA($M$2:$M$169)&lt;ROW(M3),"",INDEX($T$1:$T$169,SMALL(IF($M$2:$M$169&lt;&gt;"",ROW($M$2:$M$169)),ROW(M3))))</f>
        <v>#NUM!</v>
      </c>
      <c r="U180" s="98" t="e">
        <f t="array" ref="U180">IF(COUNTA($M$2:$M$169)&lt;ROW(M3),"",INDEX($U$1:$U$169,SMALL(IF($M$2:$M$169&lt;&gt;"",ROW($M$2:$M$169)),ROW(M3))))</f>
        <v>#NUM!</v>
      </c>
      <c r="V180" s="98" t="e">
        <f t="array" ref="V180">IF(COUNTA($M$2:$M$169)&lt;ROW(M3),"",INDEX($V$1:$V$169,SMALL(IF($M$2:$M$169&lt;&gt;"",ROW($M$2:$M$169)),ROW(M3))))</f>
        <v>#NUM!</v>
      </c>
      <c r="W180" s="98" t="e">
        <f t="array" ref="W180">IF(COUNTA($M$2:$M$169)&lt;ROW(M3),"",INDEX($W$1:$W$169,SMALL(IF($M$2:$M$169&lt;&gt;"",ROW($M$2:$M$169)),ROW(M3))))</f>
        <v>#NUM!</v>
      </c>
      <c r="X180" s="98" t="e">
        <f t="array" ref="X180">IF(COUNTA($M$2:$M$169)&lt;ROW(M3),"",INDEX($X$1:$X$169,SMALL(IF($M$2:$M$169&lt;&gt;"",ROW($M$2:$M$169)),ROW(M3))))</f>
        <v>#NUM!</v>
      </c>
      <c r="Y180" s="98" t="e">
        <f t="array" ref="Y180">IF(COUNTA($M$2:$M$169)&lt;ROW(M3),"",INDEX($Y$1:$Y$169,SMALL(IF($M$2:$M$169&lt;&gt;"",ROW($M$2:$M$169)),ROW(M3))))</f>
        <v>#NUM!</v>
      </c>
      <c r="Z180" s="98" t="e">
        <f t="array" ref="Z180">IF(COUNTA($M$2:$M$169)&lt;ROW(M3),"",INDEX($Z$1:$Z$169,SMALL(IF($M$2:$M$169&lt;&gt;"",ROW($M$2:$M$169)),ROW(M3))))</f>
        <v>#NUM!</v>
      </c>
      <c r="AA180" s="98" t="e">
        <f t="array" ref="AA180">IF(COUNTA($M$2:$M$169)&lt;ROW(M3),"",INDEX($AA$1:$AA$169,SMALL(IF($M$2:$M$169&lt;&gt;"",ROW($M$2:$M$169)),ROW(M3))))</f>
        <v>#NUM!</v>
      </c>
      <c r="AB180" s="98" t="e">
        <f t="array" ref="AB180">IF(COUNTA($M$2:$M$169)&lt;ROW(M3),"",INDEX($AB$1:$AB$169,SMALL(IF($M$2:$M$169&lt;&gt;"",ROW($M$2:$M$169)),ROW(M3))))</f>
        <v>#NUM!</v>
      </c>
      <c r="AC180" s="98" t="e">
        <f t="array" ref="AC180">IF(COUNTA($M$2:$M$169)&lt;ROW(M3),"",INDEX($AC$1:$AC$169,SMALL(IF($M$2:$M$169&lt;&gt;"",ROW($M$2:$M$169)),ROW(M3))))</f>
        <v>#NUM!</v>
      </c>
      <c r="AD180" s="98" t="e">
        <f t="array" ref="AD180">IF(COUNTA($M$2:$M$169)&lt;ROW(M3),"",INDEX($AD$1:$AD$169,SMALL(IF($M$2:$M$169&lt;&gt;"",ROW($M$2:$M$169)),ROW(M3))))</f>
        <v>#NUM!</v>
      </c>
      <c r="AE180" s="98" t="e">
        <f t="array" ref="AE180">IF(COUNTA($M$2:$M$169)&lt;ROW(M3),"",INDEX($AE$1:$AE$169,SMALL(IF($M$2:$M$169&lt;&gt;"",ROW($M$2:$M$169)),ROW(M3))))</f>
        <v>#NUM!</v>
      </c>
      <c r="AF180" s="98" t="e">
        <f t="array" ref="AF180">IF(COUNTA($M$2:$M$169)&lt;ROW(M3),"",INDEX($AF$1:$AF$169,SMALL(IF($M$2:$M$169&lt;&gt;"",ROW($M$2:$M$169)),ROW(M3))))</f>
        <v>#NUM!</v>
      </c>
      <c r="AG180" s="98" t="e">
        <f t="array" ref="AG180">IF(COUNTA($M$2:$M$169)&lt;ROW(M3),"",INDEX($AG$1:$AG$169,SMALL(IF($M$2:$M$169&lt;&gt;"",ROW($M$2:$M$169)),ROW(M3))))</f>
        <v>#NUM!</v>
      </c>
      <c r="AH180" s="98" t="e">
        <f t="array" ref="AH180">IF(COUNTA($M$2:$M$169)&lt;ROW(M3),"",INDEX($AH$1:$AH$169,SMALL(IF($M$2:$M$169&lt;&gt;"",ROW($M$2:$M$169)),ROW(M3))))</f>
        <v>#NUM!</v>
      </c>
      <c r="AI180" s="98" t="e">
        <f t="array" ref="AI180">IF(COUNTA($M$2:$M$169)&lt;ROW(M3),"",INDEX($AI$1:$AI$169,SMALL(IF($M$2:$M$169&lt;&gt;"",ROW($M$2:$M$169)),ROW(M3))))</f>
        <v>#NUM!</v>
      </c>
      <c r="AJ180" s="98" t="e">
        <f t="array" ref="AJ180">IF(COUNTA($M$2:$M$169)&lt;ROW(M3),"",INDEX($AJ$1:$AJ$169,SMALL(IF($M$2:$M$169&lt;&gt;"",ROW($M$2:$M$169)),ROW(M3))))</f>
        <v>#NUM!</v>
      </c>
      <c r="AK180" s="98" t="e">
        <f t="array" ref="AK180">IF(COUNTA($M$2:$M$169)&lt;ROW(M3),"",INDEX($AK$1:$AK$169,SMALL(IF($M$2:$M$169&lt;&gt;"",ROW($M$2:$M$169)),ROW(M3))))</f>
        <v>#NUM!</v>
      </c>
      <c r="AL180" s="98" t="e">
        <f t="array" ref="AL180">IF(COUNTA($M$2:$M$169)&lt;ROW(M3),"",INDEX($AL$1:$AL$169,SMALL(IF($M$2:$M$169&lt;&gt;"",ROW($M$2:$M$169)),ROW(M3))))</f>
        <v>#NUM!</v>
      </c>
      <c r="AM180" s="98" t="e">
        <f t="array" ref="AM180">IF(COUNTA($M$2:$M$169)&lt;ROW(M3),"",INDEX($AM$1:$AM$169,SMALL(IF($M$2:$M$169&lt;&gt;"",ROW($M$2:$M$169)),ROW(M3))))</f>
        <v>#NUM!</v>
      </c>
      <c r="AN180" s="98" t="e">
        <f t="array" ref="AN180">IF(COUNTA($M$2:$M$169)&lt;ROW(M3),"",INDEX($AN$1:$AN$169,SMALL(IF($M$2:$M$169&lt;&gt;"",ROW($M$2:$M$169)),ROW(M3))))</f>
        <v>#NUM!</v>
      </c>
      <c r="AO180" s="98" t="e">
        <f t="array" ref="AO180">IF(COUNTA($M$2:$M$169)&lt;ROW(M3),"",INDEX($AO$1:$AO$169,SMALL(IF($M$2:$M$169&lt;&gt;"",ROW($M$2:$M$169)),ROW(M3))))</f>
        <v>#NUM!</v>
      </c>
      <c r="AP180" s="98" t="e">
        <f t="array" ref="AP180">IF(COUNTA($M$2:$M$169)&lt;ROW(M3),"",INDEX($AP$1:$AP$169,SMALL(IF($M$2:$M$169&lt;&gt;"",ROW($M$2:$M$169)),ROW(M3))))</f>
        <v>#NUM!</v>
      </c>
      <c r="AQ180" s="98" t="e">
        <f t="array" ref="AQ180">IF(COUNTA($M$2:$M$169)&lt;ROW(M3),"",INDEX($AQ$1:$AQ$169,SMALL(IF($M$2:$M$169&lt;&gt;"",ROW($M$2:$M$169)),ROW(M3))))</f>
        <v>#NUM!</v>
      </c>
      <c r="AR180" s="98" t="e">
        <f t="array" ref="AR180">IF(COUNTA($M$2:$M$169)&lt;ROW(M3),"",INDEX($AR$1:$AR$169,SMALL(IF($M$2:$M$169&lt;&gt;"",ROW($M$2:$M$169)),ROW(M3))))</f>
        <v>#NUM!</v>
      </c>
      <c r="AS180" s="98" t="e">
        <f t="array" ref="AS180">IF(COUNTA($M$2:$M$169)&lt;ROW(N3),"",INDEX($AS$1:$AS$169,SMALL(IF($M$2:$M$169&lt;&gt;"",ROW($M$2:$M$169)),ROW(N3))))</f>
        <v>#NUM!</v>
      </c>
      <c r="AT180" s="98"/>
      <c r="AU180" s="98"/>
      <c r="AV180" s="98"/>
      <c r="BA180" s="98"/>
      <c r="BB180" s="98"/>
    </row>
    <row r="181" spans="6:54" ht="12.75" customHeight="1" x14ac:dyDescent="0.15">
      <c r="F181" s="98"/>
      <c r="G181" s="98"/>
      <c r="H181" s="98"/>
      <c r="I181" s="98"/>
      <c r="J181" s="98"/>
      <c r="K181" s="98" t="e">
        <f t="array" ref="K181">IF(COUNTA($M$2:$M$169)&lt;ROW(M4),"",INDEX($K$1:$K$169,SMALL(IF($M$2:$M$169&lt;&gt;"",ROW($M$2:$M$169)),ROW(M4))))</f>
        <v>#NUM!</v>
      </c>
      <c r="L181" s="98" t="e">
        <f t="array" ref="L181">IF(COUNTA($M$2:$M$169)&lt;ROW(M4),"",INDEX($L$1:$L$169,SMALL(IF($M$2:$M$169&lt;&gt;"",ROW($M$2:$M$169)),ROW(M4))))</f>
        <v>#NUM!</v>
      </c>
      <c r="M181" s="98" t="e">
        <f t="array" ref="M181">IF(COUNTA($M$2:$M$169)&lt;ROW(M4),"",INDEX($M$1:$M$169,SMALL(IF($M$2:$M$169&lt;&gt;"",ROW($M$2:$M$169)),ROW(M4))))</f>
        <v>#NUM!</v>
      </c>
      <c r="N181" s="98"/>
      <c r="O181" s="98"/>
      <c r="P181" s="98"/>
      <c r="Q181" s="98"/>
      <c r="R181" s="98" t="e">
        <f t="array" ref="R181">IF(COUNTA($M$2:$M$169)&lt;ROW(M4),"",INDEX($R$1:$R$169,SMALL(IF($M$2:$M$169&lt;&gt;"",ROW($M$2:$M$169)),ROW(M4))))</f>
        <v>#NUM!</v>
      </c>
      <c r="S181" s="98" t="e">
        <f t="array" ref="S181">IF(COUNTA($M$2:$M$169)&lt;ROW(N4),"",INDEX($S$1:$S$169,SMALL(IF($M$2:$M$169&lt;&gt;"",ROW($M$2:$M$169)),ROW(N4))))</f>
        <v>#NUM!</v>
      </c>
      <c r="T181" s="98" t="e">
        <f t="array" ref="T181">IF(COUNTA($M$2:$M$169)&lt;ROW(M4),"",INDEX($T$1:$T$169,SMALL(IF($M$2:$M$169&lt;&gt;"",ROW($M$2:$M$169)),ROW(M4))))</f>
        <v>#NUM!</v>
      </c>
      <c r="U181" s="98" t="e">
        <f t="array" ref="U181">IF(COUNTA($M$2:$M$169)&lt;ROW(M4),"",INDEX($U$1:$U$169,SMALL(IF($M$2:$M$169&lt;&gt;"",ROW($M$2:$M$169)),ROW(M4))))</f>
        <v>#NUM!</v>
      </c>
      <c r="V181" s="98" t="e">
        <f t="array" ref="V181">IF(COUNTA($M$2:$M$169)&lt;ROW(M4),"",INDEX($V$1:$V$169,SMALL(IF($M$2:$M$169&lt;&gt;"",ROW($M$2:$M$169)),ROW(M4))))</f>
        <v>#NUM!</v>
      </c>
      <c r="W181" s="98" t="e">
        <f t="array" ref="W181">IF(COUNTA($M$2:$M$169)&lt;ROW(M4),"",INDEX($W$1:$W$169,SMALL(IF($M$2:$M$169&lt;&gt;"",ROW($M$2:$M$169)),ROW(M4))))</f>
        <v>#NUM!</v>
      </c>
      <c r="X181" s="98" t="e">
        <f t="array" ref="X181">IF(COUNTA($M$2:$M$169)&lt;ROW(M4),"",INDEX($X$1:$X$169,SMALL(IF($M$2:$M$169&lt;&gt;"",ROW($M$2:$M$169)),ROW(M4))))</f>
        <v>#NUM!</v>
      </c>
      <c r="Y181" s="98" t="e">
        <f t="array" ref="Y181">IF(COUNTA($M$2:$M$169)&lt;ROW(M4),"",INDEX($Y$1:$Y$169,SMALL(IF($M$2:$M$169&lt;&gt;"",ROW($M$2:$M$169)),ROW(M4))))</f>
        <v>#NUM!</v>
      </c>
      <c r="Z181" s="98" t="e">
        <f t="array" ref="Z181">IF(COUNTA($M$2:$M$169)&lt;ROW(M4),"",INDEX($Z$1:$Z$169,SMALL(IF($M$2:$M$169&lt;&gt;"",ROW($M$2:$M$169)),ROW(M4))))</f>
        <v>#NUM!</v>
      </c>
      <c r="AA181" s="98" t="e">
        <f t="array" ref="AA181">IF(COUNTA($M$2:$M$169)&lt;ROW(M4),"",INDEX($AA$1:$AA$169,SMALL(IF($M$2:$M$169&lt;&gt;"",ROW($M$2:$M$169)),ROW(M4))))</f>
        <v>#NUM!</v>
      </c>
      <c r="AB181" s="98" t="e">
        <f t="array" ref="AB181">IF(COUNTA($M$2:$M$169)&lt;ROW(M4),"",INDEX($AB$1:$AB$169,SMALL(IF($M$2:$M$169&lt;&gt;"",ROW($M$2:$M$169)),ROW(M4))))</f>
        <v>#NUM!</v>
      </c>
      <c r="AC181" s="98" t="e">
        <f t="array" ref="AC181">IF(COUNTA($M$2:$M$169)&lt;ROW(M4),"",INDEX($AC$1:$AC$169,SMALL(IF($M$2:$M$169&lt;&gt;"",ROW($M$2:$M$169)),ROW(M4))))</f>
        <v>#NUM!</v>
      </c>
      <c r="AD181" s="98" t="e">
        <f t="array" ref="AD181">IF(COUNTA($M$2:$M$169)&lt;ROW(M4),"",INDEX($AD$1:$AD$169,SMALL(IF($M$2:$M$169&lt;&gt;"",ROW($M$2:$M$169)),ROW(M4))))</f>
        <v>#NUM!</v>
      </c>
      <c r="AE181" s="98" t="e">
        <f t="array" ref="AE181">IF(COUNTA($M$2:$M$169)&lt;ROW(M4),"",INDEX($AE$1:$AE$169,SMALL(IF($M$2:$M$169&lt;&gt;"",ROW($M$2:$M$169)),ROW(M4))))</f>
        <v>#NUM!</v>
      </c>
      <c r="AF181" s="98" t="e">
        <f t="array" ref="AF181">IF(COUNTA($M$2:$M$169)&lt;ROW(M4),"",INDEX($AF$1:$AF$169,SMALL(IF($M$2:$M$169&lt;&gt;"",ROW($M$2:$M$169)),ROW(M4))))</f>
        <v>#NUM!</v>
      </c>
      <c r="AG181" s="98" t="e">
        <f t="array" ref="AG181">IF(COUNTA($M$2:$M$169)&lt;ROW(M4),"",INDEX($AG$1:$AG$169,SMALL(IF($M$2:$M$169&lt;&gt;"",ROW($M$2:$M$169)),ROW(M4))))</f>
        <v>#NUM!</v>
      </c>
      <c r="AH181" s="98" t="e">
        <f t="array" ref="AH181">IF(COUNTA($M$2:$M$169)&lt;ROW(M4),"",INDEX($AH$1:$AH$169,SMALL(IF($M$2:$M$169&lt;&gt;"",ROW($M$2:$M$169)),ROW(M4))))</f>
        <v>#NUM!</v>
      </c>
      <c r="AI181" s="98" t="e">
        <f t="array" ref="AI181">IF(COUNTA($M$2:$M$169)&lt;ROW(M4),"",INDEX($AI$1:$AI$169,SMALL(IF($M$2:$M$169&lt;&gt;"",ROW($M$2:$M$169)),ROW(M4))))</f>
        <v>#NUM!</v>
      </c>
      <c r="AJ181" s="98" t="e">
        <f t="array" ref="AJ181">IF(COUNTA($M$2:$M$169)&lt;ROW(M4),"",INDEX($AJ$1:$AJ$169,SMALL(IF($M$2:$M$169&lt;&gt;"",ROW($M$2:$M$169)),ROW(M4))))</f>
        <v>#NUM!</v>
      </c>
      <c r="AK181" s="98" t="e">
        <f t="array" ref="AK181">IF(COUNTA($M$2:$M$169)&lt;ROW(M4),"",INDEX($AK$1:$AK$169,SMALL(IF($M$2:$M$169&lt;&gt;"",ROW($M$2:$M$169)),ROW(M4))))</f>
        <v>#NUM!</v>
      </c>
      <c r="AL181" s="98" t="e">
        <f t="array" ref="AL181">IF(COUNTA($M$2:$M$169)&lt;ROW(M4),"",INDEX($AL$1:$AL$169,SMALL(IF($M$2:$M$169&lt;&gt;"",ROW($M$2:$M$169)),ROW(M4))))</f>
        <v>#NUM!</v>
      </c>
      <c r="AM181" s="98" t="e">
        <f t="array" ref="AM181">IF(COUNTA($M$2:$M$169)&lt;ROW(M4),"",INDEX($AM$1:$AM$169,SMALL(IF($M$2:$M$169&lt;&gt;"",ROW($M$2:$M$169)),ROW(M4))))</f>
        <v>#NUM!</v>
      </c>
      <c r="AN181" s="98" t="e">
        <f t="array" ref="AN181">IF(COUNTA($M$2:$M$169)&lt;ROW(M4),"",INDEX($AN$1:$AN$169,SMALL(IF($M$2:$M$169&lt;&gt;"",ROW($M$2:$M$169)),ROW(M4))))</f>
        <v>#NUM!</v>
      </c>
      <c r="AO181" s="98" t="e">
        <f t="array" ref="AO181">IF(COUNTA($M$2:$M$169)&lt;ROW(M4),"",INDEX($AO$1:$AO$169,SMALL(IF($M$2:$M$169&lt;&gt;"",ROW($M$2:$M$169)),ROW(M4))))</f>
        <v>#NUM!</v>
      </c>
      <c r="AP181" s="98" t="e">
        <f t="array" ref="AP181">IF(COUNTA($M$2:$M$169)&lt;ROW(M4),"",INDEX($AP$1:$AP$169,SMALL(IF($M$2:$M$169&lt;&gt;"",ROW($M$2:$M$169)),ROW(M4))))</f>
        <v>#NUM!</v>
      </c>
      <c r="AQ181" s="98" t="e">
        <f t="array" ref="AQ181">IF(COUNTA($M$2:$M$169)&lt;ROW(M4),"",INDEX($AQ$1:$AQ$169,SMALL(IF($M$2:$M$169&lt;&gt;"",ROW($M$2:$M$169)),ROW(M4))))</f>
        <v>#NUM!</v>
      </c>
      <c r="AR181" s="98" t="e">
        <f t="array" ref="AR181">IF(COUNTA($M$2:$M$169)&lt;ROW(M4),"",INDEX($AR$1:$AR$169,SMALL(IF($M$2:$M$169&lt;&gt;"",ROW($M$2:$M$169)),ROW(M4))))</f>
        <v>#NUM!</v>
      </c>
      <c r="AS181" s="98" t="e">
        <f t="array" ref="AS181">IF(COUNTA($M$2:$M$169)&lt;ROW(N4),"",INDEX($AS$1:$AS$169,SMALL(IF($M$2:$M$169&lt;&gt;"",ROW($M$2:$M$169)),ROW(N4))))</f>
        <v>#NUM!</v>
      </c>
      <c r="AT181" s="98"/>
      <c r="AU181" s="98"/>
      <c r="AV181" s="98"/>
      <c r="BA181" s="98"/>
      <c r="BB181" s="98"/>
    </row>
    <row r="182" spans="6:54" ht="12.75" customHeight="1" x14ac:dyDescent="0.15">
      <c r="F182" s="98"/>
      <c r="G182" s="98"/>
      <c r="H182" s="98"/>
      <c r="I182" s="98"/>
      <c r="J182" s="98"/>
      <c r="K182" s="98" t="e">
        <f t="array" ref="K182">IF(COUNTA($M$2:$M$169)&lt;ROW(M5),"",INDEX($K$1:$K$169,SMALL(IF($M$2:$M$169&lt;&gt;"",ROW($M$2:$M$169)),ROW(M5))))</f>
        <v>#NUM!</v>
      </c>
      <c r="L182" s="98" t="e">
        <f t="array" ref="L182">IF(COUNTA($M$2:$M$169)&lt;ROW(M5),"",INDEX($L$1:$L$169,SMALL(IF($M$2:$M$169&lt;&gt;"",ROW($M$2:$M$169)),ROW(M5))))</f>
        <v>#NUM!</v>
      </c>
      <c r="M182" s="98" t="e">
        <f t="array" ref="M182">IF(COUNTA($M$2:$M$169)&lt;ROW(M5),"",INDEX($M$1:$M$169,SMALL(IF($M$2:$M$169&lt;&gt;"",ROW($M$2:$M$169)),ROW(M5))))</f>
        <v>#NUM!</v>
      </c>
      <c r="N182" s="98"/>
      <c r="O182" s="98"/>
      <c r="P182" s="98"/>
      <c r="Q182" s="98"/>
      <c r="R182" s="98" t="e">
        <f t="array" ref="R182">IF(COUNTA($M$2:$M$169)&lt;ROW(M5),"",INDEX($R$1:$R$169,SMALL(IF($M$2:$M$169&lt;&gt;"",ROW($M$2:$M$169)),ROW(M5))))</f>
        <v>#NUM!</v>
      </c>
      <c r="S182" s="98" t="e">
        <f t="array" ref="S182">IF(COUNTA($M$2:$M$169)&lt;ROW(N5),"",INDEX($S$1:$S$169,SMALL(IF($M$2:$M$169&lt;&gt;"",ROW($M$2:$M$169)),ROW(N5))))</f>
        <v>#NUM!</v>
      </c>
      <c r="T182" s="98" t="e">
        <f t="array" ref="T182">IF(COUNTA($M$2:$M$169)&lt;ROW(M5),"",INDEX($T$1:$T$169,SMALL(IF($M$2:$M$169&lt;&gt;"",ROW($M$2:$M$169)),ROW(M5))))</f>
        <v>#NUM!</v>
      </c>
      <c r="U182" s="98" t="e">
        <f t="array" ref="U182">IF(COUNTA($M$2:$M$169)&lt;ROW(M5),"",INDEX($U$1:$U$169,SMALL(IF($M$2:$M$169&lt;&gt;"",ROW($M$2:$M$169)),ROW(M5))))</f>
        <v>#NUM!</v>
      </c>
      <c r="V182" s="98" t="e">
        <f t="array" ref="V182">IF(COUNTA($M$2:$M$169)&lt;ROW(M5),"",INDEX($V$1:$V$169,SMALL(IF($M$2:$M$169&lt;&gt;"",ROW($M$2:$M$169)),ROW(M5))))</f>
        <v>#NUM!</v>
      </c>
      <c r="W182" s="98" t="e">
        <f t="array" ref="W182">IF(COUNTA($M$2:$M$169)&lt;ROW(M5),"",INDEX($W$1:$W$169,SMALL(IF($M$2:$M$169&lt;&gt;"",ROW($M$2:$M$169)),ROW(M5))))</f>
        <v>#NUM!</v>
      </c>
      <c r="X182" s="98" t="e">
        <f t="array" ref="X182">IF(COUNTA($M$2:$M$169)&lt;ROW(M5),"",INDEX($X$1:$X$169,SMALL(IF($M$2:$M$169&lt;&gt;"",ROW($M$2:$M$169)),ROW(M5))))</f>
        <v>#NUM!</v>
      </c>
      <c r="Y182" s="98" t="e">
        <f t="array" ref="Y182">IF(COUNTA($M$2:$M$169)&lt;ROW(M5),"",INDEX($Y$1:$Y$169,SMALL(IF($M$2:$M$169&lt;&gt;"",ROW($M$2:$M$169)),ROW(M5))))</f>
        <v>#NUM!</v>
      </c>
      <c r="Z182" s="98" t="e">
        <f t="array" ref="Z182">IF(COUNTA($M$2:$M$169)&lt;ROW(M5),"",INDEX($Z$1:$Z$169,SMALL(IF($M$2:$M$169&lt;&gt;"",ROW($M$2:$M$169)),ROW(M5))))</f>
        <v>#NUM!</v>
      </c>
      <c r="AA182" s="98" t="e">
        <f t="array" ref="AA182">IF(COUNTA($M$2:$M$169)&lt;ROW(M5),"",INDEX($AA$1:$AA$169,SMALL(IF($M$2:$M$169&lt;&gt;"",ROW($M$2:$M$169)),ROW(M5))))</f>
        <v>#NUM!</v>
      </c>
      <c r="AB182" s="98" t="e">
        <f t="array" ref="AB182">IF(COUNTA($M$2:$M$169)&lt;ROW(M5),"",INDEX($AB$1:$AB$169,SMALL(IF($M$2:$M$169&lt;&gt;"",ROW($M$2:$M$169)),ROW(M5))))</f>
        <v>#NUM!</v>
      </c>
      <c r="AC182" s="98" t="e">
        <f t="array" ref="AC182">IF(COUNTA($M$2:$M$169)&lt;ROW(M5),"",INDEX($AC$1:$AC$169,SMALL(IF($M$2:$M$169&lt;&gt;"",ROW($M$2:$M$169)),ROW(M5))))</f>
        <v>#NUM!</v>
      </c>
      <c r="AD182" s="98" t="e">
        <f t="array" ref="AD182">IF(COUNTA($M$2:$M$169)&lt;ROW(M5),"",INDEX($AD$1:$AD$169,SMALL(IF($M$2:$M$169&lt;&gt;"",ROW($M$2:$M$169)),ROW(M5))))</f>
        <v>#NUM!</v>
      </c>
      <c r="AE182" s="98" t="e">
        <f t="array" ref="AE182">IF(COUNTA($M$2:$M$169)&lt;ROW(M5),"",INDEX($AE$1:$AE$169,SMALL(IF($M$2:$M$169&lt;&gt;"",ROW($M$2:$M$169)),ROW(M5))))</f>
        <v>#NUM!</v>
      </c>
      <c r="AF182" s="98" t="e">
        <f t="array" ref="AF182">IF(COUNTA($M$2:$M$169)&lt;ROW(M5),"",INDEX($AF$1:$AF$169,SMALL(IF($M$2:$M$169&lt;&gt;"",ROW($M$2:$M$169)),ROW(M5))))</f>
        <v>#NUM!</v>
      </c>
      <c r="AG182" s="98" t="e">
        <f t="array" ref="AG182">IF(COUNTA($M$2:$M$169)&lt;ROW(M5),"",INDEX($AG$1:$AG$169,SMALL(IF($M$2:$M$169&lt;&gt;"",ROW($M$2:$M$169)),ROW(M5))))</f>
        <v>#NUM!</v>
      </c>
      <c r="AH182" s="98" t="e">
        <f t="array" ref="AH182">IF(COUNTA($M$2:$M$169)&lt;ROW(M5),"",INDEX($AH$1:$AH$169,SMALL(IF($M$2:$M$169&lt;&gt;"",ROW($M$2:$M$169)),ROW(M5))))</f>
        <v>#NUM!</v>
      </c>
      <c r="AI182" s="98" t="e">
        <f t="array" ref="AI182">IF(COUNTA($M$2:$M$169)&lt;ROW(M5),"",INDEX($AI$1:$AI$169,SMALL(IF($M$2:$M$169&lt;&gt;"",ROW($M$2:$M$169)),ROW(M5))))</f>
        <v>#NUM!</v>
      </c>
      <c r="AJ182" s="98" t="e">
        <f t="array" ref="AJ182">IF(COUNTA($M$2:$M$169)&lt;ROW(M5),"",INDEX($AJ$1:$AJ$169,SMALL(IF($M$2:$M$169&lt;&gt;"",ROW($M$2:$M$169)),ROW(M5))))</f>
        <v>#NUM!</v>
      </c>
      <c r="AK182" s="98" t="e">
        <f t="array" ref="AK182">IF(COUNTA($M$2:$M$169)&lt;ROW(M5),"",INDEX($AK$1:$AK$169,SMALL(IF($M$2:$M$169&lt;&gt;"",ROW($M$2:$M$169)),ROW(M5))))</f>
        <v>#NUM!</v>
      </c>
      <c r="AL182" s="98" t="e">
        <f t="array" ref="AL182">IF(COUNTA($M$2:$M$169)&lt;ROW(M5),"",INDEX($AL$1:$AL$169,SMALL(IF($M$2:$M$169&lt;&gt;"",ROW($M$2:$M$169)),ROW(M5))))</f>
        <v>#NUM!</v>
      </c>
      <c r="AM182" s="98" t="e">
        <f t="array" ref="AM182">IF(COUNTA($M$2:$M$169)&lt;ROW(M5),"",INDEX($AM$1:$AM$169,SMALL(IF($M$2:$M$169&lt;&gt;"",ROW($M$2:$M$169)),ROW(M5))))</f>
        <v>#NUM!</v>
      </c>
      <c r="AN182" s="98" t="e">
        <f t="array" ref="AN182">IF(COUNTA($M$2:$M$169)&lt;ROW(M5),"",INDEX($AN$1:$AN$169,SMALL(IF($M$2:$M$169&lt;&gt;"",ROW($M$2:$M$169)),ROW(M5))))</f>
        <v>#NUM!</v>
      </c>
      <c r="AO182" s="98" t="e">
        <f t="array" ref="AO182">IF(COUNTA($M$2:$M$169)&lt;ROW(M5),"",INDEX($AO$1:$AO$169,SMALL(IF($M$2:$M$169&lt;&gt;"",ROW($M$2:$M$169)),ROW(M5))))</f>
        <v>#NUM!</v>
      </c>
      <c r="AP182" s="98" t="e">
        <f t="array" ref="AP182">IF(COUNTA($M$2:$M$169)&lt;ROW(M5),"",INDEX($AP$1:$AP$169,SMALL(IF($M$2:$M$169&lt;&gt;"",ROW($M$2:$M$169)),ROW(M5))))</f>
        <v>#NUM!</v>
      </c>
      <c r="AQ182" s="98" t="e">
        <f t="array" ref="AQ182">IF(COUNTA($M$2:$M$169)&lt;ROW(M5),"",INDEX($AQ$1:$AQ$169,SMALL(IF($M$2:$M$169&lt;&gt;"",ROW($M$2:$M$169)),ROW(M5))))</f>
        <v>#NUM!</v>
      </c>
      <c r="AR182" s="98" t="e">
        <f t="array" ref="AR182">IF(COUNTA($M$2:$M$169)&lt;ROW(M5),"",INDEX($AR$1:$AR$169,SMALL(IF($M$2:$M$169&lt;&gt;"",ROW($M$2:$M$169)),ROW(M5))))</f>
        <v>#NUM!</v>
      </c>
      <c r="AS182" s="98" t="e">
        <f t="array" ref="AS182">IF(COUNTA($M$2:$M$169)&lt;ROW(N5),"",INDEX($AS$1:$AS$169,SMALL(IF($M$2:$M$169&lt;&gt;"",ROW($M$2:$M$169)),ROW(N5))))</f>
        <v>#NUM!</v>
      </c>
      <c r="AT182" s="98"/>
      <c r="AU182" s="98"/>
      <c r="AV182" s="98"/>
      <c r="BA182" s="98"/>
      <c r="BB182" s="98"/>
    </row>
    <row r="183" spans="6:54" ht="12.75" customHeight="1" x14ac:dyDescent="0.15">
      <c r="F183" s="98"/>
      <c r="G183" s="98"/>
      <c r="H183" s="98"/>
      <c r="I183" s="98"/>
      <c r="J183" s="98"/>
      <c r="K183" s="98" t="e">
        <f t="array" ref="K183">IF(COUNTA($M$2:$M$169)&lt;ROW(M6),"",INDEX($K$1:$K$169,SMALL(IF($M$2:$M$169&lt;&gt;"",ROW($M$2:$M$169)),ROW(M6))))</f>
        <v>#NUM!</v>
      </c>
      <c r="L183" s="98" t="e">
        <f t="array" ref="L183">IF(COUNTA($M$2:$M$169)&lt;ROW(M6),"",INDEX($L$1:$L$169,SMALL(IF($M$2:$M$169&lt;&gt;"",ROW($M$2:$M$169)),ROW(M6))))</f>
        <v>#NUM!</v>
      </c>
      <c r="M183" s="98" t="e">
        <f t="array" ref="M183">IF(COUNTA($M$2:$M$169)&lt;ROW(M6),"",INDEX($M$1:$M$169,SMALL(IF($M$2:$M$169&lt;&gt;"",ROW($M$2:$M$169)),ROW(M6))))</f>
        <v>#NUM!</v>
      </c>
      <c r="N183" s="98"/>
      <c r="O183" s="98"/>
      <c r="P183" s="98"/>
      <c r="Q183" s="98"/>
      <c r="R183" s="98" t="e">
        <f t="array" ref="R183">IF(COUNTA($M$2:$M$169)&lt;ROW(M6),"",INDEX($R$1:$R$169,SMALL(IF($M$2:$M$169&lt;&gt;"",ROW($M$2:$M$169)),ROW(M6))))</f>
        <v>#NUM!</v>
      </c>
      <c r="S183" s="98" t="e">
        <f t="array" ref="S183">IF(COUNTA($M$2:$M$169)&lt;ROW(N6),"",INDEX($S$1:$S$169,SMALL(IF($M$2:$M$169&lt;&gt;"",ROW($M$2:$M$169)),ROW(N6))))</f>
        <v>#NUM!</v>
      </c>
      <c r="T183" s="98" t="e">
        <f t="array" ref="T183">IF(COUNTA($M$2:$M$169)&lt;ROW(M6),"",INDEX($T$1:$T$169,SMALL(IF($M$2:$M$169&lt;&gt;"",ROW($M$2:$M$169)),ROW(M6))))</f>
        <v>#NUM!</v>
      </c>
      <c r="U183" s="98" t="e">
        <f t="array" ref="U183">IF(COUNTA($M$2:$M$169)&lt;ROW(M6),"",INDEX($U$1:$U$169,SMALL(IF($M$2:$M$169&lt;&gt;"",ROW($M$2:$M$169)),ROW(M6))))</f>
        <v>#NUM!</v>
      </c>
      <c r="V183" s="98" t="e">
        <f t="array" ref="V183">IF(COUNTA($M$2:$M$169)&lt;ROW(M6),"",INDEX($V$1:$V$169,SMALL(IF($M$2:$M$169&lt;&gt;"",ROW($M$2:$M$169)),ROW(M6))))</f>
        <v>#NUM!</v>
      </c>
      <c r="W183" s="98" t="e">
        <f t="array" ref="W183">IF(COUNTA($M$2:$M$169)&lt;ROW(M6),"",INDEX($W$1:$W$169,SMALL(IF($M$2:$M$169&lt;&gt;"",ROW($M$2:$M$169)),ROW(M6))))</f>
        <v>#NUM!</v>
      </c>
      <c r="X183" s="98" t="e">
        <f t="array" ref="X183">IF(COUNTA($M$2:$M$169)&lt;ROW(M6),"",INDEX($X$1:$X$169,SMALL(IF($M$2:$M$169&lt;&gt;"",ROW($M$2:$M$169)),ROW(M6))))</f>
        <v>#NUM!</v>
      </c>
      <c r="Y183" s="98" t="e">
        <f t="array" ref="Y183">IF(COUNTA($M$2:$M$169)&lt;ROW(M6),"",INDEX($Y$1:$Y$169,SMALL(IF($M$2:$M$169&lt;&gt;"",ROW($M$2:$M$169)),ROW(M6))))</f>
        <v>#NUM!</v>
      </c>
      <c r="Z183" s="98" t="e">
        <f t="array" ref="Z183">IF(COUNTA($M$2:$M$169)&lt;ROW(M6),"",INDEX($Z$1:$Z$169,SMALL(IF($M$2:$M$169&lt;&gt;"",ROW($M$2:$M$169)),ROW(M6))))</f>
        <v>#NUM!</v>
      </c>
      <c r="AA183" s="98" t="e">
        <f t="array" ref="AA183">IF(COUNTA($M$2:$M$169)&lt;ROW(M6),"",INDEX($AA$1:$AA$169,SMALL(IF($M$2:$M$169&lt;&gt;"",ROW($M$2:$M$169)),ROW(M6))))</f>
        <v>#NUM!</v>
      </c>
      <c r="AB183" s="98" t="e">
        <f t="array" ref="AB183">IF(COUNTA($M$2:$M$169)&lt;ROW(M6),"",INDEX($AB$1:$AB$169,SMALL(IF($M$2:$M$169&lt;&gt;"",ROW($M$2:$M$169)),ROW(M6))))</f>
        <v>#NUM!</v>
      </c>
      <c r="AC183" s="98" t="e">
        <f t="array" ref="AC183">IF(COUNTA($M$2:$M$169)&lt;ROW(M6),"",INDEX($AC$1:$AC$169,SMALL(IF($M$2:$M$169&lt;&gt;"",ROW($M$2:$M$169)),ROW(M6))))</f>
        <v>#NUM!</v>
      </c>
      <c r="AD183" s="98" t="e">
        <f t="array" ref="AD183">IF(COUNTA($M$2:$M$169)&lt;ROW(M6),"",INDEX($AD$1:$AD$169,SMALL(IF($M$2:$M$169&lt;&gt;"",ROW($M$2:$M$169)),ROW(M6))))</f>
        <v>#NUM!</v>
      </c>
      <c r="AE183" s="98" t="e">
        <f t="array" ref="AE183">IF(COUNTA($M$2:$M$169)&lt;ROW(M6),"",INDEX($AE$1:$AE$169,SMALL(IF($M$2:$M$169&lt;&gt;"",ROW($M$2:$M$169)),ROW(M6))))</f>
        <v>#NUM!</v>
      </c>
      <c r="AF183" s="98" t="e">
        <f t="array" ref="AF183">IF(COUNTA($M$2:$M$169)&lt;ROW(M6),"",INDEX($AF$1:$AF$169,SMALL(IF($M$2:$M$169&lt;&gt;"",ROW($M$2:$M$169)),ROW(M6))))</f>
        <v>#NUM!</v>
      </c>
      <c r="AG183" s="98" t="e">
        <f t="array" ref="AG183">IF(COUNTA($M$2:$M$169)&lt;ROW(M6),"",INDEX($AG$1:$AG$169,SMALL(IF($M$2:$M$169&lt;&gt;"",ROW($M$2:$M$169)),ROW(M6))))</f>
        <v>#NUM!</v>
      </c>
      <c r="AH183" s="98" t="e">
        <f t="array" ref="AH183">IF(COUNTA($M$2:$M$169)&lt;ROW(M6),"",INDEX($AH$1:$AH$169,SMALL(IF($M$2:$M$169&lt;&gt;"",ROW($M$2:$M$169)),ROW(M6))))</f>
        <v>#NUM!</v>
      </c>
      <c r="AI183" s="98" t="e">
        <f t="array" ref="AI183">IF(COUNTA($M$2:$M$169)&lt;ROW(M6),"",INDEX($AI$1:$AI$169,SMALL(IF($M$2:$M$169&lt;&gt;"",ROW($M$2:$M$169)),ROW(M6))))</f>
        <v>#NUM!</v>
      </c>
      <c r="AJ183" s="98" t="e">
        <f t="array" ref="AJ183">IF(COUNTA($M$2:$M$169)&lt;ROW(M6),"",INDEX($AJ$1:$AJ$169,SMALL(IF($M$2:$M$169&lt;&gt;"",ROW($M$2:$M$169)),ROW(M6))))</f>
        <v>#NUM!</v>
      </c>
      <c r="AK183" s="98" t="e">
        <f t="array" ref="AK183">IF(COUNTA($M$2:$M$169)&lt;ROW(M6),"",INDEX($AK$1:$AK$169,SMALL(IF($M$2:$M$169&lt;&gt;"",ROW($M$2:$M$169)),ROW(M6))))</f>
        <v>#NUM!</v>
      </c>
      <c r="AL183" s="98" t="e">
        <f t="array" ref="AL183">IF(COUNTA($M$2:$M$169)&lt;ROW(M6),"",INDEX($AL$1:$AL$169,SMALL(IF($M$2:$M$169&lt;&gt;"",ROW($M$2:$M$169)),ROW(M6))))</f>
        <v>#NUM!</v>
      </c>
      <c r="AM183" s="98" t="e">
        <f t="array" ref="AM183">IF(COUNTA($M$2:$M$169)&lt;ROW(M6),"",INDEX($AM$1:$AM$169,SMALL(IF($M$2:$M$169&lt;&gt;"",ROW($M$2:$M$169)),ROW(M6))))</f>
        <v>#NUM!</v>
      </c>
      <c r="AN183" s="98" t="e">
        <f t="array" ref="AN183">IF(COUNTA($M$2:$M$169)&lt;ROW(M6),"",INDEX($AN$1:$AN$169,SMALL(IF($M$2:$M$169&lt;&gt;"",ROW($M$2:$M$169)),ROW(M6))))</f>
        <v>#NUM!</v>
      </c>
      <c r="AO183" s="98" t="e">
        <f t="array" ref="AO183">IF(COUNTA($M$2:$M$169)&lt;ROW(M6),"",INDEX($AO$1:$AO$169,SMALL(IF($M$2:$M$169&lt;&gt;"",ROW($M$2:$M$169)),ROW(M6))))</f>
        <v>#NUM!</v>
      </c>
      <c r="AP183" s="98" t="e">
        <f t="array" ref="AP183">IF(COUNTA($M$2:$M$169)&lt;ROW(M6),"",INDEX($AP$1:$AP$169,SMALL(IF($M$2:$M$169&lt;&gt;"",ROW($M$2:$M$169)),ROW(M6))))</f>
        <v>#NUM!</v>
      </c>
      <c r="AQ183" s="98" t="e">
        <f t="array" ref="AQ183">IF(COUNTA($M$2:$M$169)&lt;ROW(M6),"",INDEX($AQ$1:$AQ$169,SMALL(IF($M$2:$M$169&lt;&gt;"",ROW($M$2:$M$169)),ROW(M6))))</f>
        <v>#NUM!</v>
      </c>
      <c r="AR183" s="98" t="e">
        <f t="array" ref="AR183">IF(COUNTA($M$2:$M$169)&lt;ROW(M6),"",INDEX($AR$1:$AR$169,SMALL(IF($M$2:$M$169&lt;&gt;"",ROW($M$2:$M$169)),ROW(M6))))</f>
        <v>#NUM!</v>
      </c>
      <c r="AS183" s="98" t="e">
        <f t="array" ref="AS183">IF(COUNTA($M$2:$M$169)&lt;ROW(N6),"",INDEX($AS$1:$AS$169,SMALL(IF($M$2:$M$169&lt;&gt;"",ROW($M$2:$M$169)),ROW(N6))))</f>
        <v>#NUM!</v>
      </c>
      <c r="AT183" s="98"/>
      <c r="AU183" s="98"/>
      <c r="AV183" s="98"/>
      <c r="BA183" s="98"/>
      <c r="BB183" s="98"/>
    </row>
    <row r="184" spans="6:54" ht="12.75" customHeight="1" x14ac:dyDescent="0.15">
      <c r="F184" s="98"/>
      <c r="G184" s="98"/>
      <c r="H184" s="98"/>
      <c r="I184" s="98"/>
      <c r="J184" s="98"/>
      <c r="K184" s="98" t="e">
        <f t="array" ref="K184">IF(COUNTA($M$2:$M$169)&lt;ROW(M7),"",INDEX($K$1:$K$169,SMALL(IF($M$2:$M$169&lt;&gt;"",ROW($M$2:$M$169)),ROW(M7))))</f>
        <v>#NUM!</v>
      </c>
      <c r="L184" s="98" t="e">
        <f t="array" ref="L184">IF(COUNTA($M$2:$M$169)&lt;ROW(M7),"",INDEX($L$1:$L$169,SMALL(IF($M$2:$M$169&lt;&gt;"",ROW($M$2:$M$169)),ROW(M7))))</f>
        <v>#NUM!</v>
      </c>
      <c r="M184" s="98" t="e">
        <f t="array" ref="M184">IF(COUNTA($M$2:$M$169)&lt;ROW(M7),"",INDEX($M$1:$M$169,SMALL(IF($M$2:$M$169&lt;&gt;"",ROW($M$2:$M$169)),ROW(M7))))</f>
        <v>#NUM!</v>
      </c>
      <c r="N184" s="98"/>
      <c r="O184" s="98"/>
      <c r="P184" s="98"/>
      <c r="Q184" s="98"/>
      <c r="R184" s="98" t="e">
        <f t="array" ref="R184">IF(COUNTA($M$2:$M$169)&lt;ROW(M7),"",INDEX($R$1:$R$169,SMALL(IF($M$2:$M$169&lt;&gt;"",ROW($M$2:$M$169)),ROW(M7))))</f>
        <v>#NUM!</v>
      </c>
      <c r="S184" s="98" t="e">
        <f t="array" ref="S184">IF(COUNTA($M$2:$M$169)&lt;ROW(N7),"",INDEX($S$1:$S$169,SMALL(IF($M$2:$M$169&lt;&gt;"",ROW($M$2:$M$169)),ROW(N7))))</f>
        <v>#NUM!</v>
      </c>
      <c r="T184" s="98" t="e">
        <f t="array" ref="T184">IF(COUNTA($M$2:$M$169)&lt;ROW(M7),"",INDEX($T$1:$T$169,SMALL(IF($M$2:$M$169&lt;&gt;"",ROW($M$2:$M$169)),ROW(M7))))</f>
        <v>#NUM!</v>
      </c>
      <c r="U184" s="98" t="e">
        <f t="array" ref="U184">IF(COUNTA($M$2:$M$169)&lt;ROW(M7),"",INDEX($U$1:$U$169,SMALL(IF($M$2:$M$169&lt;&gt;"",ROW($M$2:$M$169)),ROW(M7))))</f>
        <v>#NUM!</v>
      </c>
      <c r="V184" s="98" t="e">
        <f t="array" ref="V184">IF(COUNTA($M$2:$M$169)&lt;ROW(M7),"",INDEX($V$1:$V$169,SMALL(IF($M$2:$M$169&lt;&gt;"",ROW($M$2:$M$169)),ROW(M7))))</f>
        <v>#NUM!</v>
      </c>
      <c r="W184" s="98" t="e">
        <f t="array" ref="W184">IF(COUNTA($M$2:$M$169)&lt;ROW(M7),"",INDEX($W$1:$W$169,SMALL(IF($M$2:$M$169&lt;&gt;"",ROW($M$2:$M$169)),ROW(M7))))</f>
        <v>#NUM!</v>
      </c>
      <c r="X184" s="98" t="e">
        <f t="array" ref="X184">IF(COUNTA($M$2:$M$169)&lt;ROW(M7),"",INDEX($X$1:$X$169,SMALL(IF($M$2:$M$169&lt;&gt;"",ROW($M$2:$M$169)),ROW(M7))))</f>
        <v>#NUM!</v>
      </c>
      <c r="Y184" s="98" t="e">
        <f t="array" ref="Y184">IF(COUNTA($M$2:$M$169)&lt;ROW(M7),"",INDEX($Y$1:$Y$169,SMALL(IF($M$2:$M$169&lt;&gt;"",ROW($M$2:$M$169)),ROW(M7))))</f>
        <v>#NUM!</v>
      </c>
      <c r="Z184" s="98" t="e">
        <f t="array" ref="Z184">IF(COUNTA($M$2:$M$169)&lt;ROW(M7),"",INDEX($Z$1:$Z$169,SMALL(IF($M$2:$M$169&lt;&gt;"",ROW($M$2:$M$169)),ROW(M7))))</f>
        <v>#NUM!</v>
      </c>
      <c r="AA184" s="98" t="e">
        <f t="array" ref="AA184">IF(COUNTA($M$2:$M$169)&lt;ROW(M7),"",INDEX($AA$1:$AA$169,SMALL(IF($M$2:$M$169&lt;&gt;"",ROW($M$2:$M$169)),ROW(M7))))</f>
        <v>#NUM!</v>
      </c>
      <c r="AB184" s="98" t="e">
        <f t="array" ref="AB184">IF(COUNTA($M$2:$M$169)&lt;ROW(M7),"",INDEX($AB$1:$AB$169,SMALL(IF($M$2:$M$169&lt;&gt;"",ROW($M$2:$M$169)),ROW(M7))))</f>
        <v>#NUM!</v>
      </c>
      <c r="AC184" s="98" t="e">
        <f t="array" ref="AC184">IF(COUNTA($M$2:$M$169)&lt;ROW(M7),"",INDEX($AC$1:$AC$169,SMALL(IF($M$2:$M$169&lt;&gt;"",ROW($M$2:$M$169)),ROW(M7))))</f>
        <v>#NUM!</v>
      </c>
      <c r="AD184" s="98" t="e">
        <f t="array" ref="AD184">IF(COUNTA($M$2:$M$169)&lt;ROW(M7),"",INDEX($AD$1:$AD$169,SMALL(IF($M$2:$M$169&lt;&gt;"",ROW($M$2:$M$169)),ROW(M7))))</f>
        <v>#NUM!</v>
      </c>
      <c r="AE184" s="98" t="e">
        <f t="array" ref="AE184">IF(COUNTA($M$2:$M$169)&lt;ROW(M7),"",INDEX($AE$1:$AE$169,SMALL(IF($M$2:$M$169&lt;&gt;"",ROW($M$2:$M$169)),ROW(M7))))</f>
        <v>#NUM!</v>
      </c>
      <c r="AF184" s="98" t="e">
        <f t="array" ref="AF184">IF(COUNTA($M$2:$M$169)&lt;ROW(M7),"",INDEX($AF$1:$AF$169,SMALL(IF($M$2:$M$169&lt;&gt;"",ROW($M$2:$M$169)),ROW(M7))))</f>
        <v>#NUM!</v>
      </c>
      <c r="AG184" s="98" t="e">
        <f t="array" ref="AG184">IF(COUNTA($M$2:$M$169)&lt;ROW(M7),"",INDEX($AG$1:$AG$169,SMALL(IF($M$2:$M$169&lt;&gt;"",ROW($M$2:$M$169)),ROW(M7))))</f>
        <v>#NUM!</v>
      </c>
      <c r="AH184" s="98" t="e">
        <f t="array" ref="AH184">IF(COUNTA($M$2:$M$169)&lt;ROW(M7),"",INDEX($AH$1:$AH$169,SMALL(IF($M$2:$M$169&lt;&gt;"",ROW($M$2:$M$169)),ROW(M7))))</f>
        <v>#NUM!</v>
      </c>
      <c r="AI184" s="98" t="e">
        <f t="array" ref="AI184">IF(COUNTA($M$2:$M$169)&lt;ROW(M7),"",INDEX($AI$1:$AI$169,SMALL(IF($M$2:$M$169&lt;&gt;"",ROW($M$2:$M$169)),ROW(M7))))</f>
        <v>#NUM!</v>
      </c>
      <c r="AJ184" s="98" t="e">
        <f t="array" ref="AJ184">IF(COUNTA($M$2:$M$169)&lt;ROW(M7),"",INDEX($AJ$1:$AJ$169,SMALL(IF($M$2:$M$169&lt;&gt;"",ROW($M$2:$M$169)),ROW(M7))))</f>
        <v>#NUM!</v>
      </c>
      <c r="AK184" s="98" t="e">
        <f t="array" ref="AK184">IF(COUNTA($M$2:$M$169)&lt;ROW(M7),"",INDEX($AK$1:$AK$169,SMALL(IF($M$2:$M$169&lt;&gt;"",ROW($M$2:$M$169)),ROW(M7))))</f>
        <v>#NUM!</v>
      </c>
      <c r="AL184" s="98" t="e">
        <f t="array" ref="AL184">IF(COUNTA($M$2:$M$169)&lt;ROW(M7),"",INDEX($AL$1:$AL$169,SMALL(IF($M$2:$M$169&lt;&gt;"",ROW($M$2:$M$169)),ROW(M7))))</f>
        <v>#NUM!</v>
      </c>
      <c r="AM184" s="98" t="e">
        <f t="array" ref="AM184">IF(COUNTA($M$2:$M$169)&lt;ROW(M7),"",INDEX($AM$1:$AM$169,SMALL(IF($M$2:$M$169&lt;&gt;"",ROW($M$2:$M$169)),ROW(M7))))</f>
        <v>#NUM!</v>
      </c>
      <c r="AN184" s="98" t="e">
        <f t="array" ref="AN184">IF(COUNTA($M$2:$M$169)&lt;ROW(M7),"",INDEX($AN$1:$AN$169,SMALL(IF($M$2:$M$169&lt;&gt;"",ROW($M$2:$M$169)),ROW(M7))))</f>
        <v>#NUM!</v>
      </c>
      <c r="AO184" s="98" t="e">
        <f t="array" ref="AO184">IF(COUNTA($M$2:$M$169)&lt;ROW(M7),"",INDEX($AO$1:$AO$169,SMALL(IF($M$2:$M$169&lt;&gt;"",ROW($M$2:$M$169)),ROW(M7))))</f>
        <v>#NUM!</v>
      </c>
      <c r="AP184" s="98" t="e">
        <f t="array" ref="AP184">IF(COUNTA($M$2:$M$169)&lt;ROW(M7),"",INDEX($AP$1:$AP$169,SMALL(IF($M$2:$M$169&lt;&gt;"",ROW($M$2:$M$169)),ROW(M7))))</f>
        <v>#NUM!</v>
      </c>
      <c r="AQ184" s="98" t="e">
        <f t="array" ref="AQ184">IF(COUNTA($M$2:$M$169)&lt;ROW(M7),"",INDEX($AQ$1:$AQ$169,SMALL(IF($M$2:$M$169&lt;&gt;"",ROW($M$2:$M$169)),ROW(M7))))</f>
        <v>#NUM!</v>
      </c>
      <c r="AR184" s="98" t="e">
        <f t="array" ref="AR184">IF(COUNTA($M$2:$M$169)&lt;ROW(M7),"",INDEX($AR$1:$AR$169,SMALL(IF($M$2:$M$169&lt;&gt;"",ROW($M$2:$M$169)),ROW(M7))))</f>
        <v>#NUM!</v>
      </c>
      <c r="AS184" s="98" t="e">
        <f t="array" ref="AS184">IF(COUNTA($M$2:$M$169)&lt;ROW(N7),"",INDEX($AS$1:$AS$169,SMALL(IF($M$2:$M$169&lt;&gt;"",ROW($M$2:$M$169)),ROW(N7))))</f>
        <v>#NUM!</v>
      </c>
      <c r="AT184" s="98"/>
      <c r="AU184" s="98"/>
      <c r="AV184" s="98"/>
      <c r="BA184" s="98"/>
      <c r="BB184" s="98"/>
    </row>
    <row r="185" spans="6:54" ht="12.75" customHeight="1" x14ac:dyDescent="0.15">
      <c r="F185" s="98"/>
      <c r="G185" s="98"/>
      <c r="H185" s="98"/>
      <c r="I185" s="98"/>
      <c r="J185" s="98"/>
      <c r="K185" s="98" t="e">
        <f t="array" ref="K185">IF(COUNTA($M$2:$M$169)&lt;ROW(M8),"",INDEX($K$1:$K$169,SMALL(IF($M$2:$M$169&lt;&gt;"",ROW($M$2:$M$169)),ROW(M8))))</f>
        <v>#NUM!</v>
      </c>
      <c r="L185" s="98" t="e">
        <f t="array" ref="L185">IF(COUNTA($M$2:$M$169)&lt;ROW(M8),"",INDEX($L$1:$L$169,SMALL(IF($M$2:$M$169&lt;&gt;"",ROW($M$2:$M$169)),ROW(M8))))</f>
        <v>#NUM!</v>
      </c>
      <c r="M185" s="98" t="e">
        <f t="array" ref="M185">IF(COUNTA($M$2:$M$169)&lt;ROW(M8),"",INDEX($M$1:$M$169,SMALL(IF($M$2:$M$169&lt;&gt;"",ROW($M$2:$M$169)),ROW(M8))))</f>
        <v>#NUM!</v>
      </c>
      <c r="N185" s="98"/>
      <c r="O185" s="98"/>
      <c r="P185" s="98"/>
      <c r="Q185" s="98"/>
      <c r="R185" s="98" t="e">
        <f t="array" ref="R185">IF(COUNTA($M$2:$M$169)&lt;ROW(M8),"",INDEX($R$1:$R$169,SMALL(IF($M$2:$M$169&lt;&gt;"",ROW($M$2:$M$169)),ROW(M8))))</f>
        <v>#NUM!</v>
      </c>
      <c r="S185" s="98" t="e">
        <f t="array" ref="S185">IF(COUNTA($M$2:$M$169)&lt;ROW(N8),"",INDEX($S$1:$S$169,SMALL(IF($M$2:$M$169&lt;&gt;"",ROW($M$2:$M$169)),ROW(N8))))</f>
        <v>#NUM!</v>
      </c>
      <c r="T185" s="98" t="e">
        <f t="array" ref="T185">IF(COUNTA($M$2:$M$169)&lt;ROW(M8),"",INDEX($T$1:$T$169,SMALL(IF($M$2:$M$169&lt;&gt;"",ROW($M$2:$M$169)),ROW(M8))))</f>
        <v>#NUM!</v>
      </c>
      <c r="U185" s="98" t="e">
        <f t="array" ref="U185">IF(COUNTA($M$2:$M$169)&lt;ROW(M8),"",INDEX($U$1:$U$169,SMALL(IF($M$2:$M$169&lt;&gt;"",ROW($M$2:$M$169)),ROW(M8))))</f>
        <v>#NUM!</v>
      </c>
      <c r="V185" s="98" t="e">
        <f t="array" ref="V185">IF(COUNTA($M$2:$M$169)&lt;ROW(M8),"",INDEX($V$1:$V$169,SMALL(IF($M$2:$M$169&lt;&gt;"",ROW($M$2:$M$169)),ROW(M8))))</f>
        <v>#NUM!</v>
      </c>
      <c r="W185" s="98" t="e">
        <f t="array" ref="W185">IF(COUNTA($M$2:$M$169)&lt;ROW(M8),"",INDEX($W$1:$W$169,SMALL(IF($M$2:$M$169&lt;&gt;"",ROW($M$2:$M$169)),ROW(M8))))</f>
        <v>#NUM!</v>
      </c>
      <c r="X185" s="98" t="e">
        <f t="array" ref="X185">IF(COUNTA($M$2:$M$169)&lt;ROW(M8),"",INDEX($X$1:$X$169,SMALL(IF($M$2:$M$169&lt;&gt;"",ROW($M$2:$M$169)),ROW(M8))))</f>
        <v>#NUM!</v>
      </c>
      <c r="Y185" s="98" t="e">
        <f t="array" ref="Y185">IF(COUNTA($M$2:$M$169)&lt;ROW(M8),"",INDEX($Y$1:$Y$169,SMALL(IF($M$2:$M$169&lt;&gt;"",ROW($M$2:$M$169)),ROW(M8))))</f>
        <v>#NUM!</v>
      </c>
      <c r="Z185" s="98" t="e">
        <f t="array" ref="Z185">IF(COUNTA($M$2:$M$169)&lt;ROW(M8),"",INDEX($Z$1:$Z$169,SMALL(IF($M$2:$M$169&lt;&gt;"",ROW($M$2:$M$169)),ROW(M8))))</f>
        <v>#NUM!</v>
      </c>
      <c r="AA185" s="98" t="e">
        <f t="array" ref="AA185">IF(COUNTA($M$2:$M$169)&lt;ROW(M8),"",INDEX($AA$1:$AA$169,SMALL(IF($M$2:$M$169&lt;&gt;"",ROW($M$2:$M$169)),ROW(M8))))</f>
        <v>#NUM!</v>
      </c>
      <c r="AB185" s="98" t="e">
        <f t="array" ref="AB185">IF(COUNTA($M$2:$M$169)&lt;ROW(M8),"",INDEX($AB$1:$AB$169,SMALL(IF($M$2:$M$169&lt;&gt;"",ROW($M$2:$M$169)),ROW(M8))))</f>
        <v>#NUM!</v>
      </c>
      <c r="AC185" s="98" t="e">
        <f t="array" ref="AC185">IF(COUNTA($M$2:$M$169)&lt;ROW(M8),"",INDEX($AC$1:$AC$169,SMALL(IF($M$2:$M$169&lt;&gt;"",ROW($M$2:$M$169)),ROW(M8))))</f>
        <v>#NUM!</v>
      </c>
      <c r="AD185" s="98" t="e">
        <f t="array" ref="AD185">IF(COUNTA($M$2:$M$169)&lt;ROW(M8),"",INDEX($AD$1:$AD$169,SMALL(IF($M$2:$M$169&lt;&gt;"",ROW($M$2:$M$169)),ROW(M8))))</f>
        <v>#NUM!</v>
      </c>
      <c r="AE185" s="98" t="e">
        <f t="array" ref="AE185">IF(COUNTA($M$2:$M$169)&lt;ROW(M8),"",INDEX($AE$1:$AE$169,SMALL(IF($M$2:$M$169&lt;&gt;"",ROW($M$2:$M$169)),ROW(M8))))</f>
        <v>#NUM!</v>
      </c>
      <c r="AF185" s="98" t="e">
        <f t="array" ref="AF185">IF(COUNTA($M$2:$M$169)&lt;ROW(M8),"",INDEX($AF$1:$AF$169,SMALL(IF($M$2:$M$169&lt;&gt;"",ROW($M$2:$M$169)),ROW(M8))))</f>
        <v>#NUM!</v>
      </c>
      <c r="AG185" s="98" t="e">
        <f t="array" ref="AG185">IF(COUNTA($M$2:$M$169)&lt;ROW(M8),"",INDEX($AG$1:$AG$169,SMALL(IF($M$2:$M$169&lt;&gt;"",ROW($M$2:$M$169)),ROW(M8))))</f>
        <v>#NUM!</v>
      </c>
      <c r="AH185" s="98" t="e">
        <f t="array" ref="AH185">IF(COUNTA($M$2:$M$169)&lt;ROW(M8),"",INDEX($AH$1:$AH$169,SMALL(IF($M$2:$M$169&lt;&gt;"",ROW($M$2:$M$169)),ROW(M8))))</f>
        <v>#NUM!</v>
      </c>
      <c r="AI185" s="98" t="e">
        <f t="array" ref="AI185">IF(COUNTA($M$2:$M$169)&lt;ROW(M8),"",INDEX($AI$1:$AI$169,SMALL(IF($M$2:$M$169&lt;&gt;"",ROW($M$2:$M$169)),ROW(M8))))</f>
        <v>#NUM!</v>
      </c>
      <c r="AJ185" s="98" t="e">
        <f t="array" ref="AJ185">IF(COUNTA($M$2:$M$169)&lt;ROW(M8),"",INDEX($AJ$1:$AJ$169,SMALL(IF($M$2:$M$169&lt;&gt;"",ROW($M$2:$M$169)),ROW(M8))))</f>
        <v>#NUM!</v>
      </c>
      <c r="AK185" s="98" t="e">
        <f t="array" ref="AK185">IF(COUNTA($M$2:$M$169)&lt;ROW(M8),"",INDEX($AK$1:$AK$169,SMALL(IF($M$2:$M$169&lt;&gt;"",ROW($M$2:$M$169)),ROW(M8))))</f>
        <v>#NUM!</v>
      </c>
      <c r="AL185" s="98" t="e">
        <f t="array" ref="AL185">IF(COUNTA($M$2:$M$169)&lt;ROW(M8),"",INDEX($AL$1:$AL$169,SMALL(IF($M$2:$M$169&lt;&gt;"",ROW($M$2:$M$169)),ROW(M8))))</f>
        <v>#NUM!</v>
      </c>
      <c r="AM185" s="98" t="e">
        <f t="array" ref="AM185">IF(COUNTA($M$2:$M$169)&lt;ROW(M8),"",INDEX($AM$1:$AM$169,SMALL(IF($M$2:$M$169&lt;&gt;"",ROW($M$2:$M$169)),ROW(M8))))</f>
        <v>#NUM!</v>
      </c>
      <c r="AN185" s="98" t="e">
        <f t="array" ref="AN185">IF(COUNTA($M$2:$M$169)&lt;ROW(M8),"",INDEX($AN$1:$AN$169,SMALL(IF($M$2:$M$169&lt;&gt;"",ROW($M$2:$M$169)),ROW(M8))))</f>
        <v>#NUM!</v>
      </c>
      <c r="AO185" s="98" t="e">
        <f t="array" ref="AO185">IF(COUNTA($M$2:$M$169)&lt;ROW(M8),"",INDEX($AO$1:$AO$169,SMALL(IF($M$2:$M$169&lt;&gt;"",ROW($M$2:$M$169)),ROW(M8))))</f>
        <v>#NUM!</v>
      </c>
      <c r="AP185" s="98" t="e">
        <f t="array" ref="AP185">IF(COUNTA($M$2:$M$169)&lt;ROW(M8),"",INDEX($AP$1:$AP$169,SMALL(IF($M$2:$M$169&lt;&gt;"",ROW($M$2:$M$169)),ROW(M8))))</f>
        <v>#NUM!</v>
      </c>
      <c r="AQ185" s="98" t="e">
        <f t="array" ref="AQ185">IF(COUNTA($M$2:$M$169)&lt;ROW(M8),"",INDEX($AQ$1:$AQ$169,SMALL(IF($M$2:$M$169&lt;&gt;"",ROW($M$2:$M$169)),ROW(M8))))</f>
        <v>#NUM!</v>
      </c>
      <c r="AR185" s="98" t="e">
        <f t="array" ref="AR185">IF(COUNTA($M$2:$M$169)&lt;ROW(M8),"",INDEX($AR$1:$AR$169,SMALL(IF($M$2:$M$169&lt;&gt;"",ROW($M$2:$M$169)),ROW(M8))))</f>
        <v>#NUM!</v>
      </c>
      <c r="AS185" s="98" t="e">
        <f t="array" ref="AS185">IF(COUNTA($M$2:$M$169)&lt;ROW(N8),"",INDEX($AS$1:$AS$169,SMALL(IF($M$2:$M$169&lt;&gt;"",ROW($M$2:$M$169)),ROW(N8))))</f>
        <v>#NUM!</v>
      </c>
      <c r="AT185" s="98"/>
      <c r="AU185" s="98"/>
      <c r="AV185" s="98"/>
      <c r="BA185" s="98"/>
      <c r="BB185" s="98"/>
    </row>
    <row r="186" spans="6:54" ht="12.75" customHeight="1" x14ac:dyDescent="0.15">
      <c r="F186" s="98"/>
      <c r="G186" s="98"/>
      <c r="H186" s="98"/>
      <c r="I186" s="98"/>
      <c r="J186" s="98"/>
      <c r="K186" s="98" t="e">
        <f t="array" ref="K186">IF(COUNTA($M$2:$M$169)&lt;ROW(M9),"",INDEX($K$1:$K$169,SMALL(IF($M$2:$M$169&lt;&gt;"",ROW($M$2:$M$169)),ROW(M9))))</f>
        <v>#NUM!</v>
      </c>
      <c r="L186" s="98" t="e">
        <f t="array" ref="L186">IF(COUNTA($M$2:$M$169)&lt;ROW(M9),"",INDEX($L$1:$L$169,SMALL(IF($M$2:$M$169&lt;&gt;"",ROW($M$2:$M$169)),ROW(M9))))</f>
        <v>#NUM!</v>
      </c>
      <c r="M186" s="98" t="e">
        <f t="array" ref="M186">IF(COUNTA($M$2:$M$169)&lt;ROW(M9),"",INDEX($M$1:$M$169,SMALL(IF($M$2:$M$169&lt;&gt;"",ROW($M$2:$M$169)),ROW(M9))))</f>
        <v>#NUM!</v>
      </c>
      <c r="N186" s="98"/>
      <c r="O186" s="98"/>
      <c r="P186" s="98"/>
      <c r="Q186" s="98"/>
      <c r="R186" s="98" t="e">
        <f t="array" ref="R186">IF(COUNTA($M$2:$M$169)&lt;ROW(M9),"",INDEX($R$1:$R$169,SMALL(IF($M$2:$M$169&lt;&gt;"",ROW($M$2:$M$169)),ROW(M9))))</f>
        <v>#NUM!</v>
      </c>
      <c r="S186" s="98" t="e">
        <f t="array" ref="S186">IF(COUNTA($M$2:$M$169)&lt;ROW(N9),"",INDEX($S$1:$S$169,SMALL(IF($M$2:$M$169&lt;&gt;"",ROW($M$2:$M$169)),ROW(N9))))</f>
        <v>#NUM!</v>
      </c>
      <c r="T186" s="98" t="e">
        <f t="array" ref="T186">IF(COUNTA($M$2:$M$169)&lt;ROW(M9),"",INDEX($T$1:$T$169,SMALL(IF($M$2:$M$169&lt;&gt;"",ROW($M$2:$M$169)),ROW(M9))))</f>
        <v>#NUM!</v>
      </c>
      <c r="U186" s="98" t="e">
        <f t="array" ref="U186">IF(COUNTA($M$2:$M$169)&lt;ROW(M9),"",INDEX($U$1:$U$169,SMALL(IF($M$2:$M$169&lt;&gt;"",ROW($M$2:$M$169)),ROW(M9))))</f>
        <v>#NUM!</v>
      </c>
      <c r="V186" s="98" t="e">
        <f t="array" ref="V186">IF(COUNTA($M$2:$M$169)&lt;ROW(M9),"",INDEX($V$1:$V$169,SMALL(IF($M$2:$M$169&lt;&gt;"",ROW($M$2:$M$169)),ROW(M9))))</f>
        <v>#NUM!</v>
      </c>
      <c r="W186" s="98" t="e">
        <f t="array" ref="W186">IF(COUNTA($M$2:$M$169)&lt;ROW(M9),"",INDEX($W$1:$W$169,SMALL(IF($M$2:$M$169&lt;&gt;"",ROW($M$2:$M$169)),ROW(M9))))</f>
        <v>#NUM!</v>
      </c>
      <c r="X186" s="98" t="e">
        <f t="array" ref="X186">IF(COUNTA($M$2:$M$169)&lt;ROW(M9),"",INDEX($X$1:$X$169,SMALL(IF($M$2:$M$169&lt;&gt;"",ROW($M$2:$M$169)),ROW(M9))))</f>
        <v>#NUM!</v>
      </c>
      <c r="Y186" s="98" t="e">
        <f t="array" ref="Y186">IF(COUNTA($M$2:$M$169)&lt;ROW(M9),"",INDEX($Y$1:$Y$169,SMALL(IF($M$2:$M$169&lt;&gt;"",ROW($M$2:$M$169)),ROW(M9))))</f>
        <v>#NUM!</v>
      </c>
      <c r="Z186" s="98" t="e">
        <f t="array" ref="Z186">IF(COUNTA($M$2:$M$169)&lt;ROW(M9),"",INDEX($Z$1:$Z$169,SMALL(IF($M$2:$M$169&lt;&gt;"",ROW($M$2:$M$169)),ROW(M9))))</f>
        <v>#NUM!</v>
      </c>
      <c r="AA186" s="98" t="e">
        <f t="array" ref="AA186">IF(COUNTA($M$2:$M$169)&lt;ROW(M9),"",INDEX($AA$1:$AA$169,SMALL(IF($M$2:$M$169&lt;&gt;"",ROW($M$2:$M$169)),ROW(M9))))</f>
        <v>#NUM!</v>
      </c>
      <c r="AB186" s="98" t="e">
        <f t="array" ref="AB186">IF(COUNTA($M$2:$M$169)&lt;ROW(M9),"",INDEX($AB$1:$AB$169,SMALL(IF($M$2:$M$169&lt;&gt;"",ROW($M$2:$M$169)),ROW(M9))))</f>
        <v>#NUM!</v>
      </c>
      <c r="AC186" s="98" t="e">
        <f t="array" ref="AC186">IF(COUNTA($M$2:$M$169)&lt;ROW(M9),"",INDEX($AC$1:$AC$169,SMALL(IF($M$2:$M$169&lt;&gt;"",ROW($M$2:$M$169)),ROW(M9))))</f>
        <v>#NUM!</v>
      </c>
      <c r="AD186" s="98" t="e">
        <f t="array" ref="AD186">IF(COUNTA($M$2:$M$169)&lt;ROW(M9),"",INDEX($AD$1:$AD$169,SMALL(IF($M$2:$M$169&lt;&gt;"",ROW($M$2:$M$169)),ROW(M9))))</f>
        <v>#NUM!</v>
      </c>
      <c r="AE186" s="98" t="e">
        <f t="array" ref="AE186">IF(COUNTA($M$2:$M$169)&lt;ROW(M9),"",INDEX($AE$1:$AE$169,SMALL(IF($M$2:$M$169&lt;&gt;"",ROW($M$2:$M$169)),ROW(M9))))</f>
        <v>#NUM!</v>
      </c>
      <c r="AF186" s="98" t="e">
        <f t="array" ref="AF186">IF(COUNTA($M$2:$M$169)&lt;ROW(M9),"",INDEX($AF$1:$AF$169,SMALL(IF($M$2:$M$169&lt;&gt;"",ROW($M$2:$M$169)),ROW(M9))))</f>
        <v>#NUM!</v>
      </c>
      <c r="AG186" s="98" t="e">
        <f t="array" ref="AG186">IF(COUNTA($M$2:$M$169)&lt;ROW(M9),"",INDEX($AG$1:$AG$169,SMALL(IF($M$2:$M$169&lt;&gt;"",ROW($M$2:$M$169)),ROW(M9))))</f>
        <v>#NUM!</v>
      </c>
      <c r="AH186" s="98" t="e">
        <f t="array" ref="AH186">IF(COUNTA($M$2:$M$169)&lt;ROW(M9),"",INDEX($AH$1:$AH$169,SMALL(IF($M$2:$M$169&lt;&gt;"",ROW($M$2:$M$169)),ROW(M9))))</f>
        <v>#NUM!</v>
      </c>
      <c r="AI186" s="98" t="e">
        <f t="array" ref="AI186">IF(COUNTA($M$2:$M$169)&lt;ROW(M9),"",INDEX($AI$1:$AI$169,SMALL(IF($M$2:$M$169&lt;&gt;"",ROW($M$2:$M$169)),ROW(M9))))</f>
        <v>#NUM!</v>
      </c>
      <c r="AJ186" s="98" t="e">
        <f t="array" ref="AJ186">IF(COUNTA($M$2:$M$169)&lt;ROW(M9),"",INDEX($AJ$1:$AJ$169,SMALL(IF($M$2:$M$169&lt;&gt;"",ROW($M$2:$M$169)),ROW(M9))))</f>
        <v>#NUM!</v>
      </c>
      <c r="AK186" s="98" t="e">
        <f t="array" ref="AK186">IF(COUNTA($M$2:$M$169)&lt;ROW(M9),"",INDEX($AK$1:$AK$169,SMALL(IF($M$2:$M$169&lt;&gt;"",ROW($M$2:$M$169)),ROW(M9))))</f>
        <v>#NUM!</v>
      </c>
      <c r="AL186" s="98" t="e">
        <f t="array" ref="AL186">IF(COUNTA($M$2:$M$169)&lt;ROW(M9),"",INDEX($AL$1:$AL$169,SMALL(IF($M$2:$M$169&lt;&gt;"",ROW($M$2:$M$169)),ROW(M9))))</f>
        <v>#NUM!</v>
      </c>
      <c r="AM186" s="98" t="e">
        <f t="array" ref="AM186">IF(COUNTA($M$2:$M$169)&lt;ROW(M9),"",INDEX($AM$1:$AM$169,SMALL(IF($M$2:$M$169&lt;&gt;"",ROW($M$2:$M$169)),ROW(M9))))</f>
        <v>#NUM!</v>
      </c>
      <c r="AN186" s="98" t="e">
        <f t="array" ref="AN186">IF(COUNTA($M$2:$M$169)&lt;ROW(M9),"",INDEX($AN$1:$AN$169,SMALL(IF($M$2:$M$169&lt;&gt;"",ROW($M$2:$M$169)),ROW(M9))))</f>
        <v>#NUM!</v>
      </c>
      <c r="AO186" s="98" t="e">
        <f t="array" ref="AO186">IF(COUNTA($M$2:$M$169)&lt;ROW(M9),"",INDEX($AO$1:$AO$169,SMALL(IF($M$2:$M$169&lt;&gt;"",ROW($M$2:$M$169)),ROW(M9))))</f>
        <v>#NUM!</v>
      </c>
      <c r="AP186" s="98" t="e">
        <f t="array" ref="AP186">IF(COUNTA($M$2:$M$169)&lt;ROW(M9),"",INDEX($AP$1:$AP$169,SMALL(IF($M$2:$M$169&lt;&gt;"",ROW($M$2:$M$169)),ROW(M9))))</f>
        <v>#NUM!</v>
      </c>
      <c r="AQ186" s="98" t="e">
        <f t="array" ref="AQ186">IF(COUNTA($M$2:$M$169)&lt;ROW(M9),"",INDEX($AQ$1:$AQ$169,SMALL(IF($M$2:$M$169&lt;&gt;"",ROW($M$2:$M$169)),ROW(M9))))</f>
        <v>#NUM!</v>
      </c>
      <c r="AR186" s="98" t="e">
        <f t="array" ref="AR186">IF(COUNTA($M$2:$M$169)&lt;ROW(M9),"",INDEX($AR$1:$AR$169,SMALL(IF($M$2:$M$169&lt;&gt;"",ROW($M$2:$M$169)),ROW(M9))))</f>
        <v>#NUM!</v>
      </c>
      <c r="AS186" s="98" t="e">
        <f t="array" ref="AS186">IF(COUNTA($M$2:$M$169)&lt;ROW(N9),"",INDEX($AS$1:$AS$169,SMALL(IF($M$2:$M$169&lt;&gt;"",ROW($M$2:$M$169)),ROW(N9))))</f>
        <v>#NUM!</v>
      </c>
      <c r="AT186" s="98"/>
      <c r="AU186" s="98"/>
      <c r="AV186" s="98"/>
      <c r="BA186" s="98"/>
      <c r="BB186" s="98"/>
    </row>
    <row r="187" spans="6:54" ht="12.75" customHeight="1" x14ac:dyDescent="0.15">
      <c r="F187" s="98"/>
      <c r="G187" s="98"/>
      <c r="H187" s="98"/>
      <c r="I187" s="98"/>
      <c r="J187" s="98"/>
      <c r="K187" s="98" t="e">
        <f t="array" ref="K187">IF(COUNTA($M$2:$M$169)&lt;ROW(M10),"",INDEX($K$1:$K$169,SMALL(IF($M$2:$M$169&lt;&gt;"",ROW($M$2:$M$169)),ROW(M10))))</f>
        <v>#NUM!</v>
      </c>
      <c r="L187" s="98" t="e">
        <f t="array" ref="L187">IF(COUNTA($M$2:$M$169)&lt;ROW(M10),"",INDEX($L$1:$L$169,SMALL(IF($M$2:$M$169&lt;&gt;"",ROW($M$2:$M$169)),ROW(M10))))</f>
        <v>#NUM!</v>
      </c>
      <c r="M187" s="98" t="e">
        <f t="array" ref="M187">IF(COUNTA($M$2:$M$169)&lt;ROW(M10),"",INDEX($M$1:$M$169,SMALL(IF($M$2:$M$169&lt;&gt;"",ROW($M$2:$M$169)),ROW(M10))))</f>
        <v>#NUM!</v>
      </c>
      <c r="N187" s="98"/>
      <c r="O187" s="98"/>
      <c r="P187" s="98"/>
      <c r="Q187" s="98"/>
      <c r="R187" s="98" t="e">
        <f t="array" ref="R187">IF(COUNTA($M$2:$M$169)&lt;ROW(M10),"",INDEX($R$1:$R$169,SMALL(IF($M$2:$M$169&lt;&gt;"",ROW($M$2:$M$169)),ROW(M10))))</f>
        <v>#NUM!</v>
      </c>
      <c r="S187" s="98" t="e">
        <f t="array" ref="S187">IF(COUNTA($M$2:$M$169)&lt;ROW(N10),"",INDEX($S$1:$S$169,SMALL(IF($M$2:$M$169&lt;&gt;"",ROW($M$2:$M$169)),ROW(N10))))</f>
        <v>#NUM!</v>
      </c>
      <c r="T187" s="98" t="e">
        <f t="array" ref="T187">IF(COUNTA($M$2:$M$169)&lt;ROW(M10),"",INDEX($T$1:$T$169,SMALL(IF($M$2:$M$169&lt;&gt;"",ROW($M$2:$M$169)),ROW(M10))))</f>
        <v>#NUM!</v>
      </c>
      <c r="U187" s="98" t="e">
        <f t="array" ref="U187">IF(COUNTA($M$2:$M$169)&lt;ROW(M10),"",INDEX($U$1:$U$169,SMALL(IF($M$2:$M$169&lt;&gt;"",ROW($M$2:$M$169)),ROW(M10))))</f>
        <v>#NUM!</v>
      </c>
      <c r="V187" s="98" t="e">
        <f t="array" ref="V187">IF(COUNTA($M$2:$M$169)&lt;ROW(M10),"",INDEX($V$1:$V$169,SMALL(IF($M$2:$M$169&lt;&gt;"",ROW($M$2:$M$169)),ROW(M10))))</f>
        <v>#NUM!</v>
      </c>
      <c r="W187" s="98" t="e">
        <f t="array" ref="W187">IF(COUNTA($M$2:$M$169)&lt;ROW(M10),"",INDEX($W$1:$W$169,SMALL(IF($M$2:$M$169&lt;&gt;"",ROW($M$2:$M$169)),ROW(M10))))</f>
        <v>#NUM!</v>
      </c>
      <c r="X187" s="98" t="e">
        <f t="array" ref="X187">IF(COUNTA($M$2:$M$169)&lt;ROW(M10),"",INDEX($X$1:$X$169,SMALL(IF($M$2:$M$169&lt;&gt;"",ROW($M$2:$M$169)),ROW(M10))))</f>
        <v>#NUM!</v>
      </c>
      <c r="Y187" s="98" t="e">
        <f t="array" ref="Y187">IF(COUNTA($M$2:$M$169)&lt;ROW(M10),"",INDEX($Y$1:$Y$169,SMALL(IF($M$2:$M$169&lt;&gt;"",ROW($M$2:$M$169)),ROW(M10))))</f>
        <v>#NUM!</v>
      </c>
      <c r="Z187" s="98" t="e">
        <f t="array" ref="Z187">IF(COUNTA($M$2:$M$169)&lt;ROW(M10),"",INDEX($Z$1:$Z$169,SMALL(IF($M$2:$M$169&lt;&gt;"",ROW($M$2:$M$169)),ROW(M10))))</f>
        <v>#NUM!</v>
      </c>
      <c r="AA187" s="98" t="e">
        <f t="array" ref="AA187">IF(COUNTA($M$2:$M$169)&lt;ROW(M10),"",INDEX($AA$1:$AA$169,SMALL(IF($M$2:$M$169&lt;&gt;"",ROW($M$2:$M$169)),ROW(M10))))</f>
        <v>#NUM!</v>
      </c>
      <c r="AB187" s="98" t="e">
        <f t="array" ref="AB187">IF(COUNTA($M$2:$M$169)&lt;ROW(M10),"",INDEX($AB$1:$AB$169,SMALL(IF($M$2:$M$169&lt;&gt;"",ROW($M$2:$M$169)),ROW(M10))))</f>
        <v>#NUM!</v>
      </c>
      <c r="AC187" s="98" t="e">
        <f t="array" ref="AC187">IF(COUNTA($M$2:$M$169)&lt;ROW(M10),"",INDEX($AC$1:$AC$169,SMALL(IF($M$2:$M$169&lt;&gt;"",ROW($M$2:$M$169)),ROW(M10))))</f>
        <v>#NUM!</v>
      </c>
      <c r="AD187" s="98" t="e">
        <f t="array" ref="AD187">IF(COUNTA($M$2:$M$169)&lt;ROW(M10),"",INDEX($AD$1:$AD$169,SMALL(IF($M$2:$M$169&lt;&gt;"",ROW($M$2:$M$169)),ROW(M10))))</f>
        <v>#NUM!</v>
      </c>
      <c r="AE187" s="98" t="e">
        <f t="array" ref="AE187">IF(COUNTA($M$2:$M$169)&lt;ROW(M10),"",INDEX($AE$1:$AE$169,SMALL(IF($M$2:$M$169&lt;&gt;"",ROW($M$2:$M$169)),ROW(M10))))</f>
        <v>#NUM!</v>
      </c>
      <c r="AF187" s="98" t="e">
        <f t="array" ref="AF187">IF(COUNTA($M$2:$M$169)&lt;ROW(M10),"",INDEX($AF$1:$AF$169,SMALL(IF($M$2:$M$169&lt;&gt;"",ROW($M$2:$M$169)),ROW(M10))))</f>
        <v>#NUM!</v>
      </c>
      <c r="AG187" s="98" t="e">
        <f t="array" ref="AG187">IF(COUNTA($M$2:$M$169)&lt;ROW(M10),"",INDEX($AG$1:$AG$169,SMALL(IF($M$2:$M$169&lt;&gt;"",ROW($M$2:$M$169)),ROW(M10))))</f>
        <v>#NUM!</v>
      </c>
      <c r="AH187" s="98" t="e">
        <f t="array" ref="AH187">IF(COUNTA($M$2:$M$169)&lt;ROW(M10),"",INDEX($AH$1:$AH$169,SMALL(IF($M$2:$M$169&lt;&gt;"",ROW($M$2:$M$169)),ROW(M10))))</f>
        <v>#NUM!</v>
      </c>
      <c r="AI187" s="98" t="e">
        <f t="array" ref="AI187">IF(COUNTA($M$2:$M$169)&lt;ROW(M10),"",INDEX($AI$1:$AI$169,SMALL(IF($M$2:$M$169&lt;&gt;"",ROW($M$2:$M$169)),ROW(M10))))</f>
        <v>#NUM!</v>
      </c>
      <c r="AJ187" s="98" t="e">
        <f t="array" ref="AJ187">IF(COUNTA($M$2:$M$169)&lt;ROW(M10),"",INDEX($AJ$1:$AJ$169,SMALL(IF($M$2:$M$169&lt;&gt;"",ROW($M$2:$M$169)),ROW(M10))))</f>
        <v>#NUM!</v>
      </c>
      <c r="AK187" s="98" t="e">
        <f t="array" ref="AK187">IF(COUNTA($M$2:$M$169)&lt;ROW(M10),"",INDEX($AK$1:$AK$169,SMALL(IF($M$2:$M$169&lt;&gt;"",ROW($M$2:$M$169)),ROW(M10))))</f>
        <v>#NUM!</v>
      </c>
      <c r="AL187" s="98" t="e">
        <f t="array" ref="AL187">IF(COUNTA($M$2:$M$169)&lt;ROW(M10),"",INDEX($AL$1:$AL$169,SMALL(IF($M$2:$M$169&lt;&gt;"",ROW($M$2:$M$169)),ROW(M10))))</f>
        <v>#NUM!</v>
      </c>
      <c r="AM187" s="98" t="e">
        <f t="array" ref="AM187">IF(COUNTA($M$2:$M$169)&lt;ROW(M10),"",INDEX($AM$1:$AM$169,SMALL(IF($M$2:$M$169&lt;&gt;"",ROW($M$2:$M$169)),ROW(M10))))</f>
        <v>#NUM!</v>
      </c>
      <c r="AN187" s="98" t="e">
        <f t="array" ref="AN187">IF(COUNTA($M$2:$M$169)&lt;ROW(M10),"",INDEX($AN$1:$AN$169,SMALL(IF($M$2:$M$169&lt;&gt;"",ROW($M$2:$M$169)),ROW(M10))))</f>
        <v>#NUM!</v>
      </c>
      <c r="AO187" s="98" t="e">
        <f t="array" ref="AO187">IF(COUNTA($M$2:$M$169)&lt;ROW(M10),"",INDEX($AO$1:$AO$169,SMALL(IF($M$2:$M$169&lt;&gt;"",ROW($M$2:$M$169)),ROW(M10))))</f>
        <v>#NUM!</v>
      </c>
      <c r="AP187" s="98" t="e">
        <f t="array" ref="AP187">IF(COUNTA($M$2:$M$169)&lt;ROW(M10),"",INDEX($AP$1:$AP$169,SMALL(IF($M$2:$M$169&lt;&gt;"",ROW($M$2:$M$169)),ROW(M10))))</f>
        <v>#NUM!</v>
      </c>
      <c r="AQ187" s="98" t="e">
        <f t="array" ref="AQ187">IF(COUNTA($M$2:$M$169)&lt;ROW(M10),"",INDEX($AQ$1:$AQ$169,SMALL(IF($M$2:$M$169&lt;&gt;"",ROW($M$2:$M$169)),ROW(M10))))</f>
        <v>#NUM!</v>
      </c>
      <c r="AR187" s="98" t="e">
        <f t="array" ref="AR187">IF(COUNTA($M$2:$M$169)&lt;ROW(M10),"",INDEX($AR$1:$AR$169,SMALL(IF($M$2:$M$169&lt;&gt;"",ROW($M$2:$M$169)),ROW(M10))))</f>
        <v>#NUM!</v>
      </c>
      <c r="AS187" s="98" t="e">
        <f t="array" ref="AS187">IF(COUNTA($M$2:$M$169)&lt;ROW(N10),"",INDEX($AS$1:$AS$169,SMALL(IF($M$2:$M$169&lt;&gt;"",ROW($M$2:$M$169)),ROW(N10))))</f>
        <v>#NUM!</v>
      </c>
      <c r="AT187" s="98"/>
      <c r="AU187" s="98"/>
      <c r="AV187" s="98"/>
      <c r="BA187" s="98"/>
      <c r="BB187" s="98"/>
    </row>
    <row r="188" spans="6:54" ht="12.75" customHeight="1" x14ac:dyDescent="0.15">
      <c r="F188" s="98"/>
      <c r="G188" s="98"/>
      <c r="H188" s="98"/>
      <c r="I188" s="98"/>
      <c r="J188" s="98"/>
      <c r="K188" s="98" t="e">
        <f t="array" ref="K188">IF(COUNTA($M$2:$M$169)&lt;ROW(M11),"",INDEX($K$1:$K$169,SMALL(IF($M$2:$M$169&lt;&gt;"",ROW($M$2:$M$169)),ROW(M11))))</f>
        <v>#NUM!</v>
      </c>
      <c r="L188" s="98" t="e">
        <f t="array" ref="L188">IF(COUNTA($M$2:$M$169)&lt;ROW(M11),"",INDEX($L$1:$L$169,SMALL(IF($M$2:$M$169&lt;&gt;"",ROW($M$2:$M$169)),ROW(M11))))</f>
        <v>#NUM!</v>
      </c>
      <c r="M188" s="98" t="e">
        <f t="array" ref="M188">IF(COUNTA($M$2:$M$169)&lt;ROW(M11),"",INDEX($M$1:$M$169,SMALL(IF($M$2:$M$169&lt;&gt;"",ROW($M$2:$M$169)),ROW(M11))))</f>
        <v>#NUM!</v>
      </c>
      <c r="N188" s="98"/>
      <c r="O188" s="98"/>
      <c r="P188" s="98"/>
      <c r="Q188" s="98"/>
      <c r="R188" s="98" t="e">
        <f t="array" ref="R188">IF(COUNTA($M$2:$M$169)&lt;ROW(M11),"",INDEX($R$1:$R$169,SMALL(IF($M$2:$M$169&lt;&gt;"",ROW($M$2:$M$169)),ROW(M11))))</f>
        <v>#NUM!</v>
      </c>
      <c r="S188" s="98" t="e">
        <f t="array" ref="S188">IF(COUNTA($M$2:$M$169)&lt;ROW(N11),"",INDEX($S$1:$S$169,SMALL(IF($M$2:$M$169&lt;&gt;"",ROW($M$2:$M$169)),ROW(N11))))</f>
        <v>#NUM!</v>
      </c>
      <c r="T188" s="98" t="e">
        <f t="array" ref="T188">IF(COUNTA($M$2:$M$169)&lt;ROW(M11),"",INDEX($T$1:$T$169,SMALL(IF($M$2:$M$169&lt;&gt;"",ROW($M$2:$M$169)),ROW(M11))))</f>
        <v>#NUM!</v>
      </c>
      <c r="U188" s="98" t="e">
        <f t="array" ref="U188">IF(COUNTA($M$2:$M$169)&lt;ROW(M11),"",INDEX($U$1:$U$169,SMALL(IF($M$2:$M$169&lt;&gt;"",ROW($M$2:$M$169)),ROW(M11))))</f>
        <v>#NUM!</v>
      </c>
      <c r="V188" s="98" t="e">
        <f t="array" ref="V188">IF(COUNTA($M$2:$M$169)&lt;ROW(M11),"",INDEX($V$1:$V$169,SMALL(IF($M$2:$M$169&lt;&gt;"",ROW($M$2:$M$169)),ROW(M11))))</f>
        <v>#NUM!</v>
      </c>
      <c r="W188" s="98" t="e">
        <f t="array" ref="W188">IF(COUNTA($M$2:$M$169)&lt;ROW(M11),"",INDEX($W$1:$W$169,SMALL(IF($M$2:$M$169&lt;&gt;"",ROW($M$2:$M$169)),ROW(M11))))</f>
        <v>#NUM!</v>
      </c>
      <c r="X188" s="98" t="e">
        <f t="array" ref="X188">IF(COUNTA($M$2:$M$169)&lt;ROW(M11),"",INDEX($X$1:$X$169,SMALL(IF($M$2:$M$169&lt;&gt;"",ROW($M$2:$M$169)),ROW(M11))))</f>
        <v>#NUM!</v>
      </c>
      <c r="Y188" s="98" t="e">
        <f t="array" ref="Y188">IF(COUNTA($M$2:$M$169)&lt;ROW(M11),"",INDEX($Y$1:$Y$169,SMALL(IF($M$2:$M$169&lt;&gt;"",ROW($M$2:$M$169)),ROW(M11))))</f>
        <v>#NUM!</v>
      </c>
      <c r="Z188" s="98" t="e">
        <f t="array" ref="Z188">IF(COUNTA($M$2:$M$169)&lt;ROW(M11),"",INDEX($Z$1:$Z$169,SMALL(IF($M$2:$M$169&lt;&gt;"",ROW($M$2:$M$169)),ROW(M11))))</f>
        <v>#NUM!</v>
      </c>
      <c r="AA188" s="98" t="e">
        <f t="array" ref="AA188">IF(COUNTA($M$2:$M$169)&lt;ROW(M11),"",INDEX($AA$1:$AA$169,SMALL(IF($M$2:$M$169&lt;&gt;"",ROW($M$2:$M$169)),ROW(M11))))</f>
        <v>#NUM!</v>
      </c>
      <c r="AB188" s="98" t="e">
        <f t="array" ref="AB188">IF(COUNTA($M$2:$M$169)&lt;ROW(M11),"",INDEX($AB$1:$AB$169,SMALL(IF($M$2:$M$169&lt;&gt;"",ROW($M$2:$M$169)),ROW(M11))))</f>
        <v>#NUM!</v>
      </c>
      <c r="AC188" s="98" t="e">
        <f t="array" ref="AC188">IF(COUNTA($M$2:$M$169)&lt;ROW(M11),"",INDEX($AC$1:$AC$169,SMALL(IF($M$2:$M$169&lt;&gt;"",ROW($M$2:$M$169)),ROW(M11))))</f>
        <v>#NUM!</v>
      </c>
      <c r="AD188" s="98" t="e">
        <f t="array" ref="AD188">IF(COUNTA($M$2:$M$169)&lt;ROW(M11),"",INDEX($AD$1:$AD$169,SMALL(IF($M$2:$M$169&lt;&gt;"",ROW($M$2:$M$169)),ROW(M11))))</f>
        <v>#NUM!</v>
      </c>
      <c r="AE188" s="98" t="e">
        <f t="array" ref="AE188">IF(COUNTA($M$2:$M$169)&lt;ROW(M11),"",INDEX($AE$1:$AE$169,SMALL(IF($M$2:$M$169&lt;&gt;"",ROW($M$2:$M$169)),ROW(M11))))</f>
        <v>#NUM!</v>
      </c>
      <c r="AF188" s="98" t="e">
        <f t="array" ref="AF188">IF(COUNTA($M$2:$M$169)&lt;ROW(M11),"",INDEX($AF$1:$AF$169,SMALL(IF($M$2:$M$169&lt;&gt;"",ROW($M$2:$M$169)),ROW(M11))))</f>
        <v>#NUM!</v>
      </c>
      <c r="AG188" s="98" t="e">
        <f t="array" ref="AG188">IF(COUNTA($M$2:$M$169)&lt;ROW(M11),"",INDEX($AG$1:$AG$169,SMALL(IF($M$2:$M$169&lt;&gt;"",ROW($M$2:$M$169)),ROW(M11))))</f>
        <v>#NUM!</v>
      </c>
      <c r="AH188" s="98" t="e">
        <f t="array" ref="AH188">IF(COUNTA($M$2:$M$169)&lt;ROW(M11),"",INDEX($AH$1:$AH$169,SMALL(IF($M$2:$M$169&lt;&gt;"",ROW($M$2:$M$169)),ROW(M11))))</f>
        <v>#NUM!</v>
      </c>
      <c r="AI188" s="98" t="e">
        <f t="array" ref="AI188">IF(COUNTA($M$2:$M$169)&lt;ROW(M11),"",INDEX($AI$1:$AI$169,SMALL(IF($M$2:$M$169&lt;&gt;"",ROW($M$2:$M$169)),ROW(M11))))</f>
        <v>#NUM!</v>
      </c>
      <c r="AJ188" s="98" t="e">
        <f t="array" ref="AJ188">IF(COUNTA($M$2:$M$169)&lt;ROW(M11),"",INDEX($AJ$1:$AJ$169,SMALL(IF($M$2:$M$169&lt;&gt;"",ROW($M$2:$M$169)),ROW(M11))))</f>
        <v>#NUM!</v>
      </c>
      <c r="AK188" s="98" t="e">
        <f t="array" ref="AK188">IF(COUNTA($M$2:$M$169)&lt;ROW(M11),"",INDEX($AK$1:$AK$169,SMALL(IF($M$2:$M$169&lt;&gt;"",ROW($M$2:$M$169)),ROW(M11))))</f>
        <v>#NUM!</v>
      </c>
      <c r="AL188" s="98" t="e">
        <f t="array" ref="AL188">IF(COUNTA($M$2:$M$169)&lt;ROW(M11),"",INDEX($AL$1:$AL$169,SMALL(IF($M$2:$M$169&lt;&gt;"",ROW($M$2:$M$169)),ROW(M11))))</f>
        <v>#NUM!</v>
      </c>
      <c r="AM188" s="98" t="e">
        <f t="array" ref="AM188">IF(COUNTA($M$2:$M$169)&lt;ROW(M11),"",INDEX($AM$1:$AM$169,SMALL(IF($M$2:$M$169&lt;&gt;"",ROW($M$2:$M$169)),ROW(M11))))</f>
        <v>#NUM!</v>
      </c>
      <c r="AN188" s="98" t="e">
        <f t="array" ref="AN188">IF(COUNTA($M$2:$M$169)&lt;ROW(M11),"",INDEX($AN$1:$AN$169,SMALL(IF($M$2:$M$169&lt;&gt;"",ROW($M$2:$M$169)),ROW(M11))))</f>
        <v>#NUM!</v>
      </c>
      <c r="AO188" s="98" t="e">
        <f t="array" ref="AO188">IF(COUNTA($M$2:$M$169)&lt;ROW(M11),"",INDEX($AO$1:$AO$169,SMALL(IF($M$2:$M$169&lt;&gt;"",ROW($M$2:$M$169)),ROW(M11))))</f>
        <v>#NUM!</v>
      </c>
      <c r="AP188" s="98" t="e">
        <f t="array" ref="AP188">IF(COUNTA($M$2:$M$169)&lt;ROW(M11),"",INDEX($AP$1:$AP$169,SMALL(IF($M$2:$M$169&lt;&gt;"",ROW($M$2:$M$169)),ROW(M11))))</f>
        <v>#NUM!</v>
      </c>
      <c r="AQ188" s="98" t="e">
        <f t="array" ref="AQ188">IF(COUNTA($M$2:$M$169)&lt;ROW(M11),"",INDEX($AQ$1:$AQ$169,SMALL(IF($M$2:$M$169&lt;&gt;"",ROW($M$2:$M$169)),ROW(M11))))</f>
        <v>#NUM!</v>
      </c>
      <c r="AR188" s="98" t="e">
        <f t="array" ref="AR188">IF(COUNTA($M$2:$M$169)&lt;ROW(M11),"",INDEX($AR$1:$AR$169,SMALL(IF($M$2:$M$169&lt;&gt;"",ROW($M$2:$M$169)),ROW(M11))))</f>
        <v>#NUM!</v>
      </c>
      <c r="AS188" s="98" t="e">
        <f t="array" ref="AS188">IF(COUNTA($M$2:$M$169)&lt;ROW(N11),"",INDEX($AS$1:$AS$169,SMALL(IF($M$2:$M$169&lt;&gt;"",ROW($M$2:$M$169)),ROW(N11))))</f>
        <v>#NUM!</v>
      </c>
      <c r="AT188" s="98"/>
      <c r="AU188" s="98"/>
      <c r="AV188" s="98"/>
      <c r="BA188" s="98"/>
      <c r="BB188" s="98"/>
    </row>
    <row r="189" spans="6:54" ht="12.75" customHeight="1" x14ac:dyDescent="0.15">
      <c r="F189" s="98"/>
      <c r="G189" s="98"/>
      <c r="H189" s="98"/>
      <c r="I189" s="98"/>
      <c r="J189" s="98"/>
      <c r="K189" s="98" t="e">
        <f t="array" ref="K189">IF(COUNTA($M$2:$M$169)&lt;ROW(M12),"",INDEX($K$1:$K$169,SMALL(IF($M$2:$M$169&lt;&gt;"",ROW($M$2:$M$169)),ROW(M12))))</f>
        <v>#NUM!</v>
      </c>
      <c r="L189" s="98" t="e">
        <f t="array" ref="L189">IF(COUNTA($M$2:$M$169)&lt;ROW(M12),"",INDEX($L$1:$L$169,SMALL(IF($M$2:$M$169&lt;&gt;"",ROW($M$2:$M$169)),ROW(M12))))</f>
        <v>#NUM!</v>
      </c>
      <c r="M189" s="98" t="e">
        <f t="array" ref="M189">IF(COUNTA($M$2:$M$169)&lt;ROW(M12),"",INDEX($M$1:$M$169,SMALL(IF($M$2:$M$169&lt;&gt;"",ROW($M$2:$M$169)),ROW(M12))))</f>
        <v>#NUM!</v>
      </c>
      <c r="N189" s="98"/>
      <c r="O189" s="98"/>
      <c r="P189" s="98"/>
      <c r="Q189" s="98"/>
      <c r="R189" s="98" t="e">
        <f t="array" ref="R189">IF(COUNTA($M$2:$M$169)&lt;ROW(M12),"",INDEX($R$1:$R$169,SMALL(IF($M$2:$M$169&lt;&gt;"",ROW($M$2:$M$169)),ROW(M12))))</f>
        <v>#NUM!</v>
      </c>
      <c r="S189" s="98" t="e">
        <f t="array" ref="S189">IF(COUNTA($M$2:$M$169)&lt;ROW(N12),"",INDEX($S$1:$S$169,SMALL(IF($M$2:$M$169&lt;&gt;"",ROW($M$2:$M$169)),ROW(N12))))</f>
        <v>#NUM!</v>
      </c>
      <c r="T189" s="98" t="e">
        <f t="array" ref="T189">IF(COUNTA($M$2:$M$169)&lt;ROW(M12),"",INDEX($T$1:$T$169,SMALL(IF($M$2:$M$169&lt;&gt;"",ROW($M$2:$M$169)),ROW(M12))))</f>
        <v>#NUM!</v>
      </c>
      <c r="U189" s="98" t="e">
        <f t="array" ref="U189">IF(COUNTA($M$2:$M$169)&lt;ROW(M12),"",INDEX($U$1:$U$169,SMALL(IF($M$2:$M$169&lt;&gt;"",ROW($M$2:$M$169)),ROW(M12))))</f>
        <v>#NUM!</v>
      </c>
      <c r="V189" s="98" t="e">
        <f t="array" ref="V189">IF(COUNTA($M$2:$M$169)&lt;ROW(M12),"",INDEX($V$1:$V$169,SMALL(IF($M$2:$M$169&lt;&gt;"",ROW($M$2:$M$169)),ROW(M12))))</f>
        <v>#NUM!</v>
      </c>
      <c r="W189" s="98" t="e">
        <f t="array" ref="W189">IF(COUNTA($M$2:$M$169)&lt;ROW(M12),"",INDEX($W$1:$W$169,SMALL(IF($M$2:$M$169&lt;&gt;"",ROW($M$2:$M$169)),ROW(M12))))</f>
        <v>#NUM!</v>
      </c>
      <c r="X189" s="98" t="e">
        <f t="array" ref="X189">IF(COUNTA($M$2:$M$169)&lt;ROW(M12),"",INDEX($X$1:$X$169,SMALL(IF($M$2:$M$169&lt;&gt;"",ROW($M$2:$M$169)),ROW(M12))))</f>
        <v>#NUM!</v>
      </c>
      <c r="Y189" s="98" t="e">
        <f t="array" ref="Y189">IF(COUNTA($M$2:$M$169)&lt;ROW(M12),"",INDEX($Y$1:$Y$169,SMALL(IF($M$2:$M$169&lt;&gt;"",ROW($M$2:$M$169)),ROW(M12))))</f>
        <v>#NUM!</v>
      </c>
      <c r="Z189" s="98" t="e">
        <f t="array" ref="Z189">IF(COUNTA($M$2:$M$169)&lt;ROW(M12),"",INDEX($Z$1:$Z$169,SMALL(IF($M$2:$M$169&lt;&gt;"",ROW($M$2:$M$169)),ROW(M12))))</f>
        <v>#NUM!</v>
      </c>
      <c r="AA189" s="98" t="e">
        <f t="array" ref="AA189">IF(COUNTA($M$2:$M$169)&lt;ROW(M12),"",INDEX($AA$1:$AA$169,SMALL(IF($M$2:$M$169&lt;&gt;"",ROW($M$2:$M$169)),ROW(M12))))</f>
        <v>#NUM!</v>
      </c>
      <c r="AB189" s="98" t="e">
        <f t="array" ref="AB189">IF(COUNTA($M$2:$M$169)&lt;ROW(M12),"",INDEX($AB$1:$AB$169,SMALL(IF($M$2:$M$169&lt;&gt;"",ROW($M$2:$M$169)),ROW(M12))))</f>
        <v>#NUM!</v>
      </c>
      <c r="AC189" s="98" t="e">
        <f t="array" ref="AC189">IF(COUNTA($M$2:$M$169)&lt;ROW(M12),"",INDEX($AC$1:$AC$169,SMALL(IF($M$2:$M$169&lt;&gt;"",ROW($M$2:$M$169)),ROW(M12))))</f>
        <v>#NUM!</v>
      </c>
      <c r="AD189" s="98" t="e">
        <f t="array" ref="AD189">IF(COUNTA($M$2:$M$169)&lt;ROW(M12),"",INDEX($AD$1:$AD$169,SMALL(IF($M$2:$M$169&lt;&gt;"",ROW($M$2:$M$169)),ROW(M12))))</f>
        <v>#NUM!</v>
      </c>
      <c r="AE189" s="98" t="e">
        <f t="array" ref="AE189">IF(COUNTA($M$2:$M$169)&lt;ROW(M12),"",INDEX($AE$1:$AE$169,SMALL(IF($M$2:$M$169&lt;&gt;"",ROW($M$2:$M$169)),ROW(M12))))</f>
        <v>#NUM!</v>
      </c>
      <c r="AF189" s="98" t="e">
        <f t="array" ref="AF189">IF(COUNTA($M$2:$M$169)&lt;ROW(M12),"",INDEX($AF$1:$AF$169,SMALL(IF($M$2:$M$169&lt;&gt;"",ROW($M$2:$M$169)),ROW(M12))))</f>
        <v>#NUM!</v>
      </c>
      <c r="AG189" s="98" t="e">
        <f t="array" ref="AG189">IF(COUNTA($M$2:$M$169)&lt;ROW(M12),"",INDEX($AG$1:$AG$169,SMALL(IF($M$2:$M$169&lt;&gt;"",ROW($M$2:$M$169)),ROW(M12))))</f>
        <v>#NUM!</v>
      </c>
      <c r="AH189" s="98" t="e">
        <f t="array" ref="AH189">IF(COUNTA($M$2:$M$169)&lt;ROW(M12),"",INDEX($AH$1:$AH$169,SMALL(IF($M$2:$M$169&lt;&gt;"",ROW($M$2:$M$169)),ROW(M12))))</f>
        <v>#NUM!</v>
      </c>
      <c r="AI189" s="98" t="e">
        <f t="array" ref="AI189">IF(COUNTA($M$2:$M$169)&lt;ROW(M12),"",INDEX($AI$1:$AI$169,SMALL(IF($M$2:$M$169&lt;&gt;"",ROW($M$2:$M$169)),ROW(M12))))</f>
        <v>#NUM!</v>
      </c>
      <c r="AJ189" s="98" t="e">
        <f t="array" ref="AJ189">IF(COUNTA($M$2:$M$169)&lt;ROW(M12),"",INDEX($AJ$1:$AJ$169,SMALL(IF($M$2:$M$169&lt;&gt;"",ROW($M$2:$M$169)),ROW(M12))))</f>
        <v>#NUM!</v>
      </c>
      <c r="AK189" s="98" t="e">
        <f t="array" ref="AK189">IF(COUNTA($M$2:$M$169)&lt;ROW(M12),"",INDEX($AK$1:$AK$169,SMALL(IF($M$2:$M$169&lt;&gt;"",ROW($M$2:$M$169)),ROW(M12))))</f>
        <v>#NUM!</v>
      </c>
      <c r="AL189" s="98" t="e">
        <f t="array" ref="AL189">IF(COUNTA($M$2:$M$169)&lt;ROW(M12),"",INDEX($AL$1:$AL$169,SMALL(IF($M$2:$M$169&lt;&gt;"",ROW($M$2:$M$169)),ROW(M12))))</f>
        <v>#NUM!</v>
      </c>
      <c r="AM189" s="98" t="e">
        <f t="array" ref="AM189">IF(COUNTA($M$2:$M$169)&lt;ROW(M12),"",INDEX($AM$1:$AM$169,SMALL(IF($M$2:$M$169&lt;&gt;"",ROW($M$2:$M$169)),ROW(M12))))</f>
        <v>#NUM!</v>
      </c>
      <c r="AN189" s="98" t="e">
        <f t="array" ref="AN189">IF(COUNTA($M$2:$M$169)&lt;ROW(M12),"",INDEX($AN$1:$AN$169,SMALL(IF($M$2:$M$169&lt;&gt;"",ROW($M$2:$M$169)),ROW(M12))))</f>
        <v>#NUM!</v>
      </c>
      <c r="AO189" s="98" t="e">
        <f t="array" ref="AO189">IF(COUNTA($M$2:$M$169)&lt;ROW(M12),"",INDEX($AO$1:$AO$169,SMALL(IF($M$2:$M$169&lt;&gt;"",ROW($M$2:$M$169)),ROW(M12))))</f>
        <v>#NUM!</v>
      </c>
      <c r="AP189" s="98" t="e">
        <f t="array" ref="AP189">IF(COUNTA($M$2:$M$169)&lt;ROW(M12),"",INDEX($AP$1:$AP$169,SMALL(IF($M$2:$M$169&lt;&gt;"",ROW($M$2:$M$169)),ROW(M12))))</f>
        <v>#NUM!</v>
      </c>
      <c r="AQ189" s="98" t="e">
        <f t="array" ref="AQ189">IF(COUNTA($M$2:$M$169)&lt;ROW(M12),"",INDEX($AQ$1:$AQ$169,SMALL(IF($M$2:$M$169&lt;&gt;"",ROW($M$2:$M$169)),ROW(M12))))</f>
        <v>#NUM!</v>
      </c>
      <c r="AR189" s="98" t="e">
        <f t="array" ref="AR189">IF(COUNTA($M$2:$M$169)&lt;ROW(M12),"",INDEX($AR$1:$AR$169,SMALL(IF($M$2:$M$169&lt;&gt;"",ROW($M$2:$M$169)),ROW(M12))))</f>
        <v>#NUM!</v>
      </c>
      <c r="AS189" s="98" t="e">
        <f t="array" ref="AS189">IF(COUNTA($M$2:$M$169)&lt;ROW(N12),"",INDEX($AS$1:$AS$169,SMALL(IF($M$2:$M$169&lt;&gt;"",ROW($M$2:$M$169)),ROW(N12))))</f>
        <v>#NUM!</v>
      </c>
      <c r="AT189" s="98"/>
      <c r="AU189" s="98"/>
      <c r="AV189" s="98"/>
      <c r="BA189" s="98"/>
      <c r="BB189" s="98"/>
    </row>
    <row r="190" spans="6:54" ht="12.75" customHeight="1" x14ac:dyDescent="0.15">
      <c r="F190" s="98"/>
      <c r="G190" s="98"/>
      <c r="H190" s="98"/>
      <c r="I190" s="98"/>
      <c r="J190" s="98"/>
      <c r="K190" s="98" t="e">
        <f t="array" ref="K190">IF(COUNTA($M$2:$M$169)&lt;ROW(M13),"",INDEX($K$1:$K$169,SMALL(IF($M$2:$M$169&lt;&gt;"",ROW($M$2:$M$169)),ROW(M13))))</f>
        <v>#NUM!</v>
      </c>
      <c r="L190" s="98" t="e">
        <f t="array" ref="L190">IF(COUNTA($M$2:$M$169)&lt;ROW(M13),"",INDEX($L$1:$L$169,SMALL(IF($M$2:$M$169&lt;&gt;"",ROW($M$2:$M$169)),ROW(M13))))</f>
        <v>#NUM!</v>
      </c>
      <c r="M190" s="98" t="e">
        <f t="array" ref="M190">IF(COUNTA($M$2:$M$169)&lt;ROW(M13),"",INDEX($M$1:$M$169,SMALL(IF($M$2:$M$169&lt;&gt;"",ROW($M$2:$M$169)),ROW(M13))))</f>
        <v>#NUM!</v>
      </c>
      <c r="N190" s="98"/>
      <c r="O190" s="98"/>
      <c r="P190" s="98"/>
      <c r="Q190" s="98"/>
      <c r="R190" s="98" t="e">
        <f t="array" ref="R190">IF(COUNTA($M$2:$M$169)&lt;ROW(M13),"",INDEX($R$1:$R$169,SMALL(IF($M$2:$M$169&lt;&gt;"",ROW($M$2:$M$169)),ROW(M13))))</f>
        <v>#NUM!</v>
      </c>
      <c r="S190" s="98" t="e">
        <f t="array" ref="S190">IF(COUNTA($M$2:$M$169)&lt;ROW(N13),"",INDEX($S$1:$S$169,SMALL(IF($M$2:$M$169&lt;&gt;"",ROW($M$2:$M$169)),ROW(N13))))</f>
        <v>#NUM!</v>
      </c>
      <c r="T190" s="98" t="e">
        <f t="array" ref="T190">IF(COUNTA($M$2:$M$169)&lt;ROW(M13),"",INDEX($T$1:$T$169,SMALL(IF($M$2:$M$169&lt;&gt;"",ROW($M$2:$M$169)),ROW(M13))))</f>
        <v>#NUM!</v>
      </c>
      <c r="U190" s="98" t="e">
        <f t="array" ref="U190">IF(COUNTA($M$2:$M$169)&lt;ROW(M13),"",INDEX($U$1:$U$169,SMALL(IF($M$2:$M$169&lt;&gt;"",ROW($M$2:$M$169)),ROW(M13))))</f>
        <v>#NUM!</v>
      </c>
      <c r="V190" s="98" t="e">
        <f t="array" ref="V190">IF(COUNTA($M$2:$M$169)&lt;ROW(M13),"",INDEX($V$1:$V$169,SMALL(IF($M$2:$M$169&lt;&gt;"",ROW($M$2:$M$169)),ROW(M13))))</f>
        <v>#NUM!</v>
      </c>
      <c r="W190" s="98" t="e">
        <f t="array" ref="W190">IF(COUNTA($M$2:$M$169)&lt;ROW(M13),"",INDEX($W$1:$W$169,SMALL(IF($M$2:$M$169&lt;&gt;"",ROW($M$2:$M$169)),ROW(M13))))</f>
        <v>#NUM!</v>
      </c>
      <c r="X190" s="98" t="e">
        <f t="array" ref="X190">IF(COUNTA($M$2:$M$169)&lt;ROW(M13),"",INDEX($X$1:$X$169,SMALL(IF($M$2:$M$169&lt;&gt;"",ROW($M$2:$M$169)),ROW(M13))))</f>
        <v>#NUM!</v>
      </c>
      <c r="Y190" s="98" t="e">
        <f t="array" ref="Y190">IF(COUNTA($M$2:$M$169)&lt;ROW(M13),"",INDEX($Y$1:$Y$169,SMALL(IF($M$2:$M$169&lt;&gt;"",ROW($M$2:$M$169)),ROW(M13))))</f>
        <v>#NUM!</v>
      </c>
      <c r="Z190" s="98" t="e">
        <f t="array" ref="Z190">IF(COUNTA($M$2:$M$169)&lt;ROW(M13),"",INDEX($Z$1:$Z$169,SMALL(IF($M$2:$M$169&lt;&gt;"",ROW($M$2:$M$169)),ROW(M13))))</f>
        <v>#NUM!</v>
      </c>
      <c r="AA190" s="98" t="e">
        <f t="array" ref="AA190">IF(COUNTA($M$2:$M$169)&lt;ROW(M13),"",INDEX($AA$1:$AA$169,SMALL(IF($M$2:$M$169&lt;&gt;"",ROW($M$2:$M$169)),ROW(M13))))</f>
        <v>#NUM!</v>
      </c>
      <c r="AB190" s="98" t="e">
        <f t="array" ref="AB190">IF(COUNTA($M$2:$M$169)&lt;ROW(M13),"",INDEX($AB$1:$AB$169,SMALL(IF($M$2:$M$169&lt;&gt;"",ROW($M$2:$M$169)),ROW(M13))))</f>
        <v>#NUM!</v>
      </c>
      <c r="AC190" s="98" t="e">
        <f t="array" ref="AC190">IF(COUNTA($M$2:$M$169)&lt;ROW(M13),"",INDEX($AC$1:$AC$169,SMALL(IF($M$2:$M$169&lt;&gt;"",ROW($M$2:$M$169)),ROW(M13))))</f>
        <v>#NUM!</v>
      </c>
      <c r="AD190" s="98" t="e">
        <f t="array" ref="AD190">IF(COUNTA($M$2:$M$169)&lt;ROW(M13),"",INDEX($AD$1:$AD$169,SMALL(IF($M$2:$M$169&lt;&gt;"",ROW($M$2:$M$169)),ROW(M13))))</f>
        <v>#NUM!</v>
      </c>
      <c r="AE190" s="98" t="e">
        <f t="array" ref="AE190">IF(COUNTA($M$2:$M$169)&lt;ROW(M13),"",INDEX($AE$1:$AE$169,SMALL(IF($M$2:$M$169&lt;&gt;"",ROW($M$2:$M$169)),ROW(M13))))</f>
        <v>#NUM!</v>
      </c>
      <c r="AF190" s="98" t="e">
        <f t="array" ref="AF190">IF(COUNTA($M$2:$M$169)&lt;ROW(M13),"",INDEX($AF$1:$AF$169,SMALL(IF($M$2:$M$169&lt;&gt;"",ROW($M$2:$M$169)),ROW(M13))))</f>
        <v>#NUM!</v>
      </c>
      <c r="AG190" s="98" t="e">
        <f t="array" ref="AG190">IF(COUNTA($M$2:$M$169)&lt;ROW(M13),"",INDEX($AG$1:$AG$169,SMALL(IF($M$2:$M$169&lt;&gt;"",ROW($M$2:$M$169)),ROW(M13))))</f>
        <v>#NUM!</v>
      </c>
      <c r="AH190" s="98" t="e">
        <f t="array" ref="AH190">IF(COUNTA($M$2:$M$169)&lt;ROW(M13),"",INDEX($AH$1:$AH$169,SMALL(IF($M$2:$M$169&lt;&gt;"",ROW($M$2:$M$169)),ROW(M13))))</f>
        <v>#NUM!</v>
      </c>
      <c r="AI190" s="98" t="e">
        <f t="array" ref="AI190">IF(COUNTA($M$2:$M$169)&lt;ROW(M13),"",INDEX($AI$1:$AI$169,SMALL(IF($M$2:$M$169&lt;&gt;"",ROW($M$2:$M$169)),ROW(M13))))</f>
        <v>#NUM!</v>
      </c>
      <c r="AJ190" s="98" t="e">
        <f t="array" ref="AJ190">IF(COUNTA($M$2:$M$169)&lt;ROW(M13),"",INDEX($AJ$1:$AJ$169,SMALL(IF($M$2:$M$169&lt;&gt;"",ROW($M$2:$M$169)),ROW(M13))))</f>
        <v>#NUM!</v>
      </c>
      <c r="AK190" s="98" t="e">
        <f t="array" ref="AK190">IF(COUNTA($M$2:$M$169)&lt;ROW(M13),"",INDEX($AK$1:$AK$169,SMALL(IF($M$2:$M$169&lt;&gt;"",ROW($M$2:$M$169)),ROW(M13))))</f>
        <v>#NUM!</v>
      </c>
      <c r="AL190" s="98" t="e">
        <f t="array" ref="AL190">IF(COUNTA($M$2:$M$169)&lt;ROW(M13),"",INDEX($AL$1:$AL$169,SMALL(IF($M$2:$M$169&lt;&gt;"",ROW($M$2:$M$169)),ROW(M13))))</f>
        <v>#NUM!</v>
      </c>
      <c r="AM190" s="98" t="e">
        <f t="array" ref="AM190">IF(COUNTA($M$2:$M$169)&lt;ROW(M13),"",INDEX($AM$1:$AM$169,SMALL(IF($M$2:$M$169&lt;&gt;"",ROW($M$2:$M$169)),ROW(M13))))</f>
        <v>#NUM!</v>
      </c>
      <c r="AN190" s="98" t="e">
        <f t="array" ref="AN190">IF(COUNTA($M$2:$M$169)&lt;ROW(M13),"",INDEX($AN$1:$AN$169,SMALL(IF($M$2:$M$169&lt;&gt;"",ROW($M$2:$M$169)),ROW(M13))))</f>
        <v>#NUM!</v>
      </c>
      <c r="AO190" s="98" t="e">
        <f t="array" ref="AO190">IF(COUNTA($M$2:$M$169)&lt;ROW(M13),"",INDEX($AO$1:$AO$169,SMALL(IF($M$2:$M$169&lt;&gt;"",ROW($M$2:$M$169)),ROW(M13))))</f>
        <v>#NUM!</v>
      </c>
      <c r="AP190" s="98" t="e">
        <f t="array" ref="AP190">IF(COUNTA($M$2:$M$169)&lt;ROW(M13),"",INDEX($AP$1:$AP$169,SMALL(IF($M$2:$M$169&lt;&gt;"",ROW($M$2:$M$169)),ROW(M13))))</f>
        <v>#NUM!</v>
      </c>
      <c r="AQ190" s="98" t="e">
        <f t="array" ref="AQ190">IF(COUNTA($M$2:$M$169)&lt;ROW(M13),"",INDEX($AQ$1:$AQ$169,SMALL(IF($M$2:$M$169&lt;&gt;"",ROW($M$2:$M$169)),ROW(M13))))</f>
        <v>#NUM!</v>
      </c>
      <c r="AR190" s="98" t="e">
        <f t="array" ref="AR190">IF(COUNTA($M$2:$M$169)&lt;ROW(M13),"",INDEX($AR$1:$AR$169,SMALL(IF($M$2:$M$169&lt;&gt;"",ROW($M$2:$M$169)),ROW(M13))))</f>
        <v>#NUM!</v>
      </c>
      <c r="AS190" s="98" t="e">
        <f t="array" ref="AS190">IF(COUNTA($M$2:$M$169)&lt;ROW(N13),"",INDEX($AS$1:$AS$169,SMALL(IF($M$2:$M$169&lt;&gt;"",ROW($M$2:$M$169)),ROW(N13))))</f>
        <v>#NUM!</v>
      </c>
      <c r="AT190" s="98"/>
      <c r="AU190" s="98"/>
      <c r="AV190" s="98"/>
      <c r="BA190" s="98"/>
      <c r="BB190" s="98"/>
    </row>
    <row r="191" spans="6:54" ht="12.75" customHeight="1" x14ac:dyDescent="0.15">
      <c r="F191" s="98"/>
      <c r="G191" s="98"/>
      <c r="H191" s="98"/>
      <c r="I191" s="98"/>
      <c r="J191" s="98"/>
      <c r="K191" s="98" t="e">
        <f t="array" ref="K191">IF(COUNTA($M$2:$M$169)&lt;ROW(M14),"",INDEX($K$1:$K$169,SMALL(IF($M$2:$M$169&lt;&gt;"",ROW($M$2:$M$169)),ROW(M14))))</f>
        <v>#NUM!</v>
      </c>
      <c r="L191" s="98" t="e">
        <f t="array" ref="L191">IF(COUNTA($M$2:$M$169)&lt;ROW(M14),"",INDEX($L$1:$L$169,SMALL(IF($M$2:$M$169&lt;&gt;"",ROW($M$2:$M$169)),ROW(M14))))</f>
        <v>#NUM!</v>
      </c>
      <c r="M191" s="98" t="e">
        <f t="array" ref="M191">IF(COUNTA($M$2:$M$169)&lt;ROW(M14),"",INDEX($M$1:$M$169,SMALL(IF($M$2:$M$169&lt;&gt;"",ROW($M$2:$M$169)),ROW(M14))))</f>
        <v>#NUM!</v>
      </c>
      <c r="N191" s="98"/>
      <c r="O191" s="98"/>
      <c r="P191" s="98"/>
      <c r="Q191" s="98"/>
      <c r="R191" s="98" t="e">
        <f t="array" ref="R191">IF(COUNTA($M$2:$M$169)&lt;ROW(M14),"",INDEX($R$1:$R$169,SMALL(IF($M$2:$M$169&lt;&gt;"",ROW($M$2:$M$169)),ROW(M14))))</f>
        <v>#NUM!</v>
      </c>
      <c r="S191" s="98" t="e">
        <f t="array" ref="S191">IF(COUNTA($M$2:$M$169)&lt;ROW(N14),"",INDEX($S$1:$S$169,SMALL(IF($M$2:$M$169&lt;&gt;"",ROW($M$2:$M$169)),ROW(N14))))</f>
        <v>#NUM!</v>
      </c>
      <c r="T191" s="98" t="e">
        <f t="array" ref="T191">IF(COUNTA($M$2:$M$169)&lt;ROW(M14),"",INDEX($T$1:$T$169,SMALL(IF($M$2:$M$169&lt;&gt;"",ROW($M$2:$M$169)),ROW(M14))))</f>
        <v>#NUM!</v>
      </c>
      <c r="U191" s="98" t="e">
        <f t="array" ref="U191">IF(COUNTA($M$2:$M$169)&lt;ROW(M14),"",INDEX($U$1:$U$169,SMALL(IF($M$2:$M$169&lt;&gt;"",ROW($M$2:$M$169)),ROW(M14))))</f>
        <v>#NUM!</v>
      </c>
      <c r="V191" s="98" t="e">
        <f t="array" ref="V191">IF(COUNTA($M$2:$M$169)&lt;ROW(M14),"",INDEX($V$1:$V$169,SMALL(IF($M$2:$M$169&lt;&gt;"",ROW($M$2:$M$169)),ROW(M14))))</f>
        <v>#NUM!</v>
      </c>
      <c r="W191" s="98" t="e">
        <f t="array" ref="W191">IF(COUNTA($M$2:$M$169)&lt;ROW(M14),"",INDEX($W$1:$W$169,SMALL(IF($M$2:$M$169&lt;&gt;"",ROW($M$2:$M$169)),ROW(M14))))</f>
        <v>#NUM!</v>
      </c>
      <c r="X191" s="98" t="e">
        <f t="array" ref="X191">IF(COUNTA($M$2:$M$169)&lt;ROW(M14),"",INDEX($X$1:$X$169,SMALL(IF($M$2:$M$169&lt;&gt;"",ROW($M$2:$M$169)),ROW(M14))))</f>
        <v>#NUM!</v>
      </c>
      <c r="Y191" s="98" t="e">
        <f t="array" ref="Y191">IF(COUNTA($M$2:$M$169)&lt;ROW(M14),"",INDEX($Y$1:$Y$169,SMALL(IF($M$2:$M$169&lt;&gt;"",ROW($M$2:$M$169)),ROW(M14))))</f>
        <v>#NUM!</v>
      </c>
      <c r="Z191" s="98" t="e">
        <f t="array" ref="Z191">IF(COUNTA($M$2:$M$169)&lt;ROW(M14),"",INDEX($Z$1:$Z$169,SMALL(IF($M$2:$M$169&lt;&gt;"",ROW($M$2:$M$169)),ROW(M14))))</f>
        <v>#NUM!</v>
      </c>
      <c r="AA191" s="98" t="e">
        <f t="array" ref="AA191">IF(COUNTA($M$2:$M$169)&lt;ROW(M14),"",INDEX($AA$1:$AA$169,SMALL(IF($M$2:$M$169&lt;&gt;"",ROW($M$2:$M$169)),ROW(M14))))</f>
        <v>#NUM!</v>
      </c>
      <c r="AB191" s="98" t="e">
        <f t="array" ref="AB191">IF(COUNTA($M$2:$M$169)&lt;ROW(M14),"",INDEX($AB$1:$AB$169,SMALL(IF($M$2:$M$169&lt;&gt;"",ROW($M$2:$M$169)),ROW(M14))))</f>
        <v>#NUM!</v>
      </c>
      <c r="AC191" s="98" t="e">
        <f t="array" ref="AC191">IF(COUNTA($M$2:$M$169)&lt;ROW(M14),"",INDEX($AC$1:$AC$169,SMALL(IF($M$2:$M$169&lt;&gt;"",ROW($M$2:$M$169)),ROW(M14))))</f>
        <v>#NUM!</v>
      </c>
      <c r="AD191" s="98" t="e">
        <f t="array" ref="AD191">IF(COUNTA($M$2:$M$169)&lt;ROW(M14),"",INDEX($AD$1:$AD$169,SMALL(IF($M$2:$M$169&lt;&gt;"",ROW($M$2:$M$169)),ROW(M14))))</f>
        <v>#NUM!</v>
      </c>
      <c r="AE191" s="98" t="e">
        <f t="array" ref="AE191">IF(COUNTA($M$2:$M$169)&lt;ROW(M14),"",INDEX($AE$1:$AE$169,SMALL(IF($M$2:$M$169&lt;&gt;"",ROW($M$2:$M$169)),ROW(M14))))</f>
        <v>#NUM!</v>
      </c>
      <c r="AF191" s="98" t="e">
        <f t="array" ref="AF191">IF(COUNTA($M$2:$M$169)&lt;ROW(M14),"",INDEX($AF$1:$AF$169,SMALL(IF($M$2:$M$169&lt;&gt;"",ROW($M$2:$M$169)),ROW(M14))))</f>
        <v>#NUM!</v>
      </c>
      <c r="AG191" s="98" t="e">
        <f t="array" ref="AG191">IF(COUNTA($M$2:$M$169)&lt;ROW(M14),"",INDEX($AG$1:$AG$169,SMALL(IF($M$2:$M$169&lt;&gt;"",ROW($M$2:$M$169)),ROW(M14))))</f>
        <v>#NUM!</v>
      </c>
      <c r="AH191" s="98" t="e">
        <f t="array" ref="AH191">IF(COUNTA($M$2:$M$169)&lt;ROW(M14),"",INDEX($AH$1:$AH$169,SMALL(IF($M$2:$M$169&lt;&gt;"",ROW($M$2:$M$169)),ROW(M14))))</f>
        <v>#NUM!</v>
      </c>
      <c r="AI191" s="98" t="e">
        <f t="array" ref="AI191">IF(COUNTA($M$2:$M$169)&lt;ROW(M14),"",INDEX($AI$1:$AI$169,SMALL(IF($M$2:$M$169&lt;&gt;"",ROW($M$2:$M$169)),ROW(M14))))</f>
        <v>#NUM!</v>
      </c>
      <c r="AJ191" s="98" t="e">
        <f t="array" ref="AJ191">IF(COUNTA($M$2:$M$169)&lt;ROW(M14),"",INDEX($AJ$1:$AJ$169,SMALL(IF($M$2:$M$169&lt;&gt;"",ROW($M$2:$M$169)),ROW(M14))))</f>
        <v>#NUM!</v>
      </c>
      <c r="AK191" s="98" t="e">
        <f t="array" ref="AK191">IF(COUNTA($M$2:$M$169)&lt;ROW(M14),"",INDEX($AK$1:$AK$169,SMALL(IF($M$2:$M$169&lt;&gt;"",ROW($M$2:$M$169)),ROW(M14))))</f>
        <v>#NUM!</v>
      </c>
      <c r="AL191" s="98" t="e">
        <f t="array" ref="AL191">IF(COUNTA($M$2:$M$169)&lt;ROW(M14),"",INDEX($AL$1:$AL$169,SMALL(IF($M$2:$M$169&lt;&gt;"",ROW($M$2:$M$169)),ROW(M14))))</f>
        <v>#NUM!</v>
      </c>
      <c r="AM191" s="98" t="e">
        <f t="array" ref="AM191">IF(COUNTA($M$2:$M$169)&lt;ROW(M14),"",INDEX($AM$1:$AM$169,SMALL(IF($M$2:$M$169&lt;&gt;"",ROW($M$2:$M$169)),ROW(M14))))</f>
        <v>#NUM!</v>
      </c>
      <c r="AN191" s="98" t="e">
        <f t="array" ref="AN191">IF(COUNTA($M$2:$M$169)&lt;ROW(M14),"",INDEX($AN$1:$AN$169,SMALL(IF($M$2:$M$169&lt;&gt;"",ROW($M$2:$M$169)),ROW(M14))))</f>
        <v>#NUM!</v>
      </c>
      <c r="AO191" s="98" t="e">
        <f t="array" ref="AO191">IF(COUNTA($M$2:$M$169)&lt;ROW(M14),"",INDEX($AO$1:$AO$169,SMALL(IF($M$2:$M$169&lt;&gt;"",ROW($M$2:$M$169)),ROW(M14))))</f>
        <v>#NUM!</v>
      </c>
      <c r="AP191" s="98" t="e">
        <f t="array" ref="AP191">IF(COUNTA($M$2:$M$169)&lt;ROW(M14),"",INDEX($AP$1:$AP$169,SMALL(IF($M$2:$M$169&lt;&gt;"",ROW($M$2:$M$169)),ROW(M14))))</f>
        <v>#NUM!</v>
      </c>
      <c r="AQ191" s="98" t="e">
        <f t="array" ref="AQ191">IF(COUNTA($M$2:$M$169)&lt;ROW(M14),"",INDEX($AQ$1:$AQ$169,SMALL(IF($M$2:$M$169&lt;&gt;"",ROW($M$2:$M$169)),ROW(M14))))</f>
        <v>#NUM!</v>
      </c>
      <c r="AR191" s="98" t="e">
        <f t="array" ref="AR191">IF(COUNTA($M$2:$M$169)&lt;ROW(M14),"",INDEX($AR$1:$AR$169,SMALL(IF($M$2:$M$169&lt;&gt;"",ROW($M$2:$M$169)),ROW(M14))))</f>
        <v>#NUM!</v>
      </c>
      <c r="AS191" s="98" t="e">
        <f t="array" ref="AS191">IF(COUNTA($M$2:$M$169)&lt;ROW(N14),"",INDEX($AS$1:$AS$169,SMALL(IF($M$2:$M$169&lt;&gt;"",ROW($M$2:$M$169)),ROW(N14))))</f>
        <v>#NUM!</v>
      </c>
      <c r="AT191" s="98"/>
      <c r="AU191" s="98"/>
      <c r="AV191" s="98"/>
      <c r="BA191" s="98"/>
      <c r="BB191" s="98"/>
    </row>
    <row r="192" spans="6:54" ht="12.75" customHeight="1" x14ac:dyDescent="0.15">
      <c r="F192" s="98"/>
      <c r="G192" s="98"/>
      <c r="H192" s="98"/>
      <c r="I192" s="98"/>
      <c r="J192" s="98"/>
      <c r="K192" s="98" t="e">
        <f t="array" ref="K192">IF(COUNTA($M$2:$M$169)&lt;ROW(M15),"",INDEX($K$1:$K$169,SMALL(IF($M$2:$M$169&lt;&gt;"",ROW($M$2:$M$169)),ROW(M15))))</f>
        <v>#NUM!</v>
      </c>
      <c r="L192" s="98" t="e">
        <f t="array" ref="L192">IF(COUNTA($M$2:$M$169)&lt;ROW(M15),"",INDEX($L$1:$L$169,SMALL(IF($M$2:$M$169&lt;&gt;"",ROW($M$2:$M$169)),ROW(M15))))</f>
        <v>#NUM!</v>
      </c>
      <c r="M192" s="98" t="e">
        <f t="array" ref="M192">IF(COUNTA($M$2:$M$169)&lt;ROW(M15),"",INDEX($M$1:$M$169,SMALL(IF($M$2:$M$169&lt;&gt;"",ROW($M$2:$M$169)),ROW(M15))))</f>
        <v>#NUM!</v>
      </c>
      <c r="N192" s="98"/>
      <c r="O192" s="98"/>
      <c r="P192" s="98"/>
      <c r="Q192" s="98"/>
      <c r="R192" s="98" t="e">
        <f t="array" ref="R192">IF(COUNTA($M$2:$M$169)&lt;ROW(M15),"",INDEX($R$1:$R$169,SMALL(IF($M$2:$M$169&lt;&gt;"",ROW($M$2:$M$169)),ROW(M15))))</f>
        <v>#NUM!</v>
      </c>
      <c r="S192" s="98" t="e">
        <f t="array" ref="S192">IF(COUNTA($M$2:$M$169)&lt;ROW(N15),"",INDEX($S$1:$S$169,SMALL(IF($M$2:$M$169&lt;&gt;"",ROW($M$2:$M$169)),ROW(N15))))</f>
        <v>#NUM!</v>
      </c>
      <c r="T192" s="98" t="e">
        <f t="array" ref="T192">IF(COUNTA($M$2:$M$169)&lt;ROW(M15),"",INDEX($T$1:$T$169,SMALL(IF($M$2:$M$169&lt;&gt;"",ROW($M$2:$M$169)),ROW(M15))))</f>
        <v>#NUM!</v>
      </c>
      <c r="U192" s="98" t="e">
        <f t="array" ref="U192">IF(COUNTA($M$2:$M$169)&lt;ROW(M15),"",INDEX($U$1:$U$169,SMALL(IF($M$2:$M$169&lt;&gt;"",ROW($M$2:$M$169)),ROW(M15))))</f>
        <v>#NUM!</v>
      </c>
      <c r="V192" s="98" t="e">
        <f t="array" ref="V192">IF(COUNTA($M$2:$M$169)&lt;ROW(M15),"",INDEX($V$1:$V$169,SMALL(IF($M$2:$M$169&lt;&gt;"",ROW($M$2:$M$169)),ROW(M15))))</f>
        <v>#NUM!</v>
      </c>
      <c r="W192" s="98" t="e">
        <f t="array" ref="W192">IF(COUNTA($M$2:$M$169)&lt;ROW(M15),"",INDEX($W$1:$W$169,SMALL(IF($M$2:$M$169&lt;&gt;"",ROW($M$2:$M$169)),ROW(M15))))</f>
        <v>#NUM!</v>
      </c>
      <c r="X192" s="98" t="e">
        <f t="array" ref="X192">IF(COUNTA($M$2:$M$169)&lt;ROW(M15),"",INDEX($X$1:$X$169,SMALL(IF($M$2:$M$169&lt;&gt;"",ROW($M$2:$M$169)),ROW(M15))))</f>
        <v>#NUM!</v>
      </c>
      <c r="Y192" s="98" t="e">
        <f t="array" ref="Y192">IF(COUNTA($M$2:$M$169)&lt;ROW(M15),"",INDEX($Y$1:$Y$169,SMALL(IF($M$2:$M$169&lt;&gt;"",ROW($M$2:$M$169)),ROW(M15))))</f>
        <v>#NUM!</v>
      </c>
      <c r="Z192" s="98" t="e">
        <f t="array" ref="Z192">IF(COUNTA($M$2:$M$169)&lt;ROW(M15),"",INDEX($Z$1:$Z$169,SMALL(IF($M$2:$M$169&lt;&gt;"",ROW($M$2:$M$169)),ROW(M15))))</f>
        <v>#NUM!</v>
      </c>
      <c r="AA192" s="98" t="e">
        <f t="array" ref="AA192">IF(COUNTA($M$2:$M$169)&lt;ROW(M15),"",INDEX($AA$1:$AA$169,SMALL(IF($M$2:$M$169&lt;&gt;"",ROW($M$2:$M$169)),ROW(M15))))</f>
        <v>#NUM!</v>
      </c>
      <c r="AB192" s="98" t="e">
        <f t="array" ref="AB192">IF(COUNTA($M$2:$M$169)&lt;ROW(M15),"",INDEX($AB$1:$AB$169,SMALL(IF($M$2:$M$169&lt;&gt;"",ROW($M$2:$M$169)),ROW(M15))))</f>
        <v>#NUM!</v>
      </c>
      <c r="AC192" s="98" t="e">
        <f t="array" ref="AC192">IF(COUNTA($M$2:$M$169)&lt;ROW(M15),"",INDEX($AC$1:$AC$169,SMALL(IF($M$2:$M$169&lt;&gt;"",ROW($M$2:$M$169)),ROW(M15))))</f>
        <v>#NUM!</v>
      </c>
      <c r="AD192" s="98" t="e">
        <f t="array" ref="AD192">IF(COUNTA($M$2:$M$169)&lt;ROW(M15),"",INDEX($AD$1:$AD$169,SMALL(IF($M$2:$M$169&lt;&gt;"",ROW($M$2:$M$169)),ROW(M15))))</f>
        <v>#NUM!</v>
      </c>
      <c r="AE192" s="98" t="e">
        <f t="array" ref="AE192">IF(COUNTA($M$2:$M$169)&lt;ROW(M15),"",INDEX($AE$1:$AE$169,SMALL(IF($M$2:$M$169&lt;&gt;"",ROW($M$2:$M$169)),ROW(M15))))</f>
        <v>#NUM!</v>
      </c>
      <c r="AF192" s="98" t="e">
        <f t="array" ref="AF192">IF(COUNTA($M$2:$M$169)&lt;ROW(M15),"",INDEX($AF$1:$AF$169,SMALL(IF($M$2:$M$169&lt;&gt;"",ROW($M$2:$M$169)),ROW(M15))))</f>
        <v>#NUM!</v>
      </c>
      <c r="AG192" s="98" t="e">
        <f t="array" ref="AG192">IF(COUNTA($M$2:$M$169)&lt;ROW(M15),"",INDEX($AG$1:$AG$169,SMALL(IF($M$2:$M$169&lt;&gt;"",ROW($M$2:$M$169)),ROW(M15))))</f>
        <v>#NUM!</v>
      </c>
      <c r="AH192" s="98" t="e">
        <f t="array" ref="AH192">IF(COUNTA($M$2:$M$169)&lt;ROW(M15),"",INDEX($AH$1:$AH$169,SMALL(IF($M$2:$M$169&lt;&gt;"",ROW($M$2:$M$169)),ROW(M15))))</f>
        <v>#NUM!</v>
      </c>
      <c r="AI192" s="98" t="e">
        <f t="array" ref="AI192">IF(COUNTA($M$2:$M$169)&lt;ROW(M15),"",INDEX($AI$1:$AI$169,SMALL(IF($M$2:$M$169&lt;&gt;"",ROW($M$2:$M$169)),ROW(M15))))</f>
        <v>#NUM!</v>
      </c>
      <c r="AJ192" s="98" t="e">
        <f t="array" ref="AJ192">IF(COUNTA($M$2:$M$169)&lt;ROW(M15),"",INDEX($AJ$1:$AJ$169,SMALL(IF($M$2:$M$169&lt;&gt;"",ROW($M$2:$M$169)),ROW(M15))))</f>
        <v>#NUM!</v>
      </c>
      <c r="AK192" s="98" t="e">
        <f t="array" ref="AK192">IF(COUNTA($M$2:$M$169)&lt;ROW(M15),"",INDEX($AK$1:$AK$169,SMALL(IF($M$2:$M$169&lt;&gt;"",ROW($M$2:$M$169)),ROW(M15))))</f>
        <v>#NUM!</v>
      </c>
      <c r="AL192" s="98" t="e">
        <f t="array" ref="AL192">IF(COUNTA($M$2:$M$169)&lt;ROW(M15),"",INDEX($AL$1:$AL$169,SMALL(IF($M$2:$M$169&lt;&gt;"",ROW($M$2:$M$169)),ROW(M15))))</f>
        <v>#NUM!</v>
      </c>
      <c r="AM192" s="98" t="e">
        <f t="array" ref="AM192">IF(COUNTA($M$2:$M$169)&lt;ROW(M15),"",INDEX($AM$1:$AM$169,SMALL(IF($M$2:$M$169&lt;&gt;"",ROW($M$2:$M$169)),ROW(M15))))</f>
        <v>#NUM!</v>
      </c>
      <c r="AN192" s="98" t="e">
        <f t="array" ref="AN192">IF(COUNTA($M$2:$M$169)&lt;ROW(M15),"",INDEX($AN$1:$AN$169,SMALL(IF($M$2:$M$169&lt;&gt;"",ROW($M$2:$M$169)),ROW(M15))))</f>
        <v>#NUM!</v>
      </c>
      <c r="AO192" s="98" t="e">
        <f t="array" ref="AO192">IF(COUNTA($M$2:$M$169)&lt;ROW(M15),"",INDEX($AO$1:$AO$169,SMALL(IF($M$2:$M$169&lt;&gt;"",ROW($M$2:$M$169)),ROW(M15))))</f>
        <v>#NUM!</v>
      </c>
      <c r="AP192" s="98" t="e">
        <f t="array" ref="AP192">IF(COUNTA($M$2:$M$169)&lt;ROW(M15),"",INDEX($AP$1:$AP$169,SMALL(IF($M$2:$M$169&lt;&gt;"",ROW($M$2:$M$169)),ROW(M15))))</f>
        <v>#NUM!</v>
      </c>
      <c r="AQ192" s="98" t="e">
        <f t="array" ref="AQ192">IF(COUNTA($M$2:$M$169)&lt;ROW(M15),"",INDEX($AQ$1:$AQ$169,SMALL(IF($M$2:$M$169&lt;&gt;"",ROW($M$2:$M$169)),ROW(M15))))</f>
        <v>#NUM!</v>
      </c>
      <c r="AR192" s="98" t="e">
        <f t="array" ref="AR192">IF(COUNTA($M$2:$M$169)&lt;ROW(M15),"",INDEX($AR$1:$AR$169,SMALL(IF($M$2:$M$169&lt;&gt;"",ROW($M$2:$M$169)),ROW(M15))))</f>
        <v>#NUM!</v>
      </c>
      <c r="AS192" s="98" t="e">
        <f t="array" ref="AS192">IF(COUNTA($M$2:$M$169)&lt;ROW(N15),"",INDEX($AS$1:$AS$169,SMALL(IF($M$2:$M$169&lt;&gt;"",ROW($M$2:$M$169)),ROW(N15))))</f>
        <v>#NUM!</v>
      </c>
      <c r="AT192" s="98"/>
      <c r="AU192" s="98"/>
      <c r="AV192" s="98"/>
      <c r="BA192" s="98"/>
      <c r="BB192" s="98"/>
    </row>
    <row r="193" spans="6:54" ht="12.75" customHeight="1" x14ac:dyDescent="0.15">
      <c r="F193" s="98"/>
      <c r="G193" s="98"/>
      <c r="H193" s="98"/>
      <c r="I193" s="98"/>
      <c r="J193" s="98"/>
      <c r="K193" s="98" t="e">
        <f t="array" ref="K193">IF(COUNTA($M$2:$M$169)&lt;ROW(M16),"",INDEX($K$1:$K$169,SMALL(IF($M$2:$M$169&lt;&gt;"",ROW($M$2:$M$169)),ROW(M16))))</f>
        <v>#NUM!</v>
      </c>
      <c r="L193" s="98" t="e">
        <f t="array" ref="L193">IF(COUNTA($M$2:$M$169)&lt;ROW(M16),"",INDEX($L$1:$L$169,SMALL(IF($M$2:$M$169&lt;&gt;"",ROW($M$2:$M$169)),ROW(M16))))</f>
        <v>#NUM!</v>
      </c>
      <c r="M193" s="98" t="e">
        <f t="array" ref="M193">IF(COUNTA($M$2:$M$169)&lt;ROW(M16),"",INDEX($M$1:$M$169,SMALL(IF($M$2:$M$169&lt;&gt;"",ROW($M$2:$M$169)),ROW(M16))))</f>
        <v>#NUM!</v>
      </c>
      <c r="N193" s="98"/>
      <c r="O193" s="98"/>
      <c r="P193" s="98"/>
      <c r="Q193" s="98"/>
      <c r="R193" s="98" t="e">
        <f t="array" ref="R193">IF(COUNTA($M$2:$M$169)&lt;ROW(M16),"",INDEX($R$1:$R$169,SMALL(IF($M$2:$M$169&lt;&gt;"",ROW($M$2:$M$169)),ROW(M16))))</f>
        <v>#NUM!</v>
      </c>
      <c r="S193" s="98" t="e">
        <f t="array" ref="S193">IF(COUNTA($M$2:$M$169)&lt;ROW(N16),"",INDEX($S$1:$S$169,SMALL(IF($M$2:$M$169&lt;&gt;"",ROW($M$2:$M$169)),ROW(N16))))</f>
        <v>#NUM!</v>
      </c>
      <c r="T193" s="98" t="e">
        <f t="array" ref="T193">IF(COUNTA($M$2:$M$169)&lt;ROW(M16),"",INDEX($T$1:$T$169,SMALL(IF($M$2:$M$169&lt;&gt;"",ROW($M$2:$M$169)),ROW(M16))))</f>
        <v>#NUM!</v>
      </c>
      <c r="U193" s="98" t="e">
        <f t="array" ref="U193">IF(COUNTA($M$2:$M$169)&lt;ROW(M16),"",INDEX($U$1:$U$169,SMALL(IF($M$2:$M$169&lt;&gt;"",ROW($M$2:$M$169)),ROW(M16))))</f>
        <v>#NUM!</v>
      </c>
      <c r="V193" s="98" t="e">
        <f t="array" ref="V193">IF(COUNTA($M$2:$M$169)&lt;ROW(M16),"",INDEX($V$1:$V$169,SMALL(IF($M$2:$M$169&lt;&gt;"",ROW($M$2:$M$169)),ROW(M16))))</f>
        <v>#NUM!</v>
      </c>
      <c r="W193" s="98" t="e">
        <f t="array" ref="W193">IF(COUNTA($M$2:$M$169)&lt;ROW(M16),"",INDEX($W$1:$W$169,SMALL(IF($M$2:$M$169&lt;&gt;"",ROW($M$2:$M$169)),ROW(M16))))</f>
        <v>#NUM!</v>
      </c>
      <c r="X193" s="98" t="e">
        <f t="array" ref="X193">IF(COUNTA($M$2:$M$169)&lt;ROW(M16),"",INDEX($X$1:$X$169,SMALL(IF($M$2:$M$169&lt;&gt;"",ROW($M$2:$M$169)),ROW(M16))))</f>
        <v>#NUM!</v>
      </c>
      <c r="Y193" s="98" t="e">
        <f t="array" ref="Y193">IF(COUNTA($M$2:$M$169)&lt;ROW(M16),"",INDEX($Y$1:$Y$169,SMALL(IF($M$2:$M$169&lt;&gt;"",ROW($M$2:$M$169)),ROW(M16))))</f>
        <v>#NUM!</v>
      </c>
      <c r="Z193" s="98" t="e">
        <f t="array" ref="Z193">IF(COUNTA($M$2:$M$169)&lt;ROW(M16),"",INDEX($Z$1:$Z$169,SMALL(IF($M$2:$M$169&lt;&gt;"",ROW($M$2:$M$169)),ROW(M16))))</f>
        <v>#NUM!</v>
      </c>
      <c r="AA193" s="98" t="e">
        <f t="array" ref="AA193">IF(COUNTA($M$2:$M$169)&lt;ROW(M16),"",INDEX($AA$1:$AA$169,SMALL(IF($M$2:$M$169&lt;&gt;"",ROW($M$2:$M$169)),ROW(M16))))</f>
        <v>#NUM!</v>
      </c>
      <c r="AB193" s="98" t="e">
        <f t="array" ref="AB193">IF(COUNTA($M$2:$M$169)&lt;ROW(M16),"",INDEX($AB$1:$AB$169,SMALL(IF($M$2:$M$169&lt;&gt;"",ROW($M$2:$M$169)),ROW(M16))))</f>
        <v>#NUM!</v>
      </c>
      <c r="AC193" s="98" t="e">
        <f t="array" ref="AC193">IF(COUNTA($M$2:$M$169)&lt;ROW(M16),"",INDEX($AC$1:$AC$169,SMALL(IF($M$2:$M$169&lt;&gt;"",ROW($M$2:$M$169)),ROW(M16))))</f>
        <v>#NUM!</v>
      </c>
      <c r="AD193" s="98" t="e">
        <f t="array" ref="AD193">IF(COUNTA($M$2:$M$169)&lt;ROW(M16),"",INDEX($AD$1:$AD$169,SMALL(IF($M$2:$M$169&lt;&gt;"",ROW($M$2:$M$169)),ROW(M16))))</f>
        <v>#NUM!</v>
      </c>
      <c r="AE193" s="98" t="e">
        <f t="array" ref="AE193">IF(COUNTA($M$2:$M$169)&lt;ROW(M16),"",INDEX($AE$1:$AE$169,SMALL(IF($M$2:$M$169&lt;&gt;"",ROW($M$2:$M$169)),ROW(M16))))</f>
        <v>#NUM!</v>
      </c>
      <c r="AF193" s="98" t="e">
        <f t="array" ref="AF193">IF(COUNTA($M$2:$M$169)&lt;ROW(M16),"",INDEX($AF$1:$AF$169,SMALL(IF($M$2:$M$169&lt;&gt;"",ROW($M$2:$M$169)),ROW(M16))))</f>
        <v>#NUM!</v>
      </c>
      <c r="AG193" s="98" t="e">
        <f t="array" ref="AG193">IF(COUNTA($M$2:$M$169)&lt;ROW(M16),"",INDEX($AG$1:$AG$169,SMALL(IF($M$2:$M$169&lt;&gt;"",ROW($M$2:$M$169)),ROW(M16))))</f>
        <v>#NUM!</v>
      </c>
      <c r="AH193" s="98" t="e">
        <f t="array" ref="AH193">IF(COUNTA($M$2:$M$169)&lt;ROW(M16),"",INDEX($AH$1:$AH$169,SMALL(IF($M$2:$M$169&lt;&gt;"",ROW($M$2:$M$169)),ROW(M16))))</f>
        <v>#NUM!</v>
      </c>
      <c r="AI193" s="98" t="e">
        <f t="array" ref="AI193">IF(COUNTA($M$2:$M$169)&lt;ROW(M16),"",INDEX($AI$1:$AI$169,SMALL(IF($M$2:$M$169&lt;&gt;"",ROW($M$2:$M$169)),ROW(M16))))</f>
        <v>#NUM!</v>
      </c>
      <c r="AJ193" s="98" t="e">
        <f t="array" ref="AJ193">IF(COUNTA($M$2:$M$169)&lt;ROW(M16),"",INDEX($AJ$1:$AJ$169,SMALL(IF($M$2:$M$169&lt;&gt;"",ROW($M$2:$M$169)),ROW(M16))))</f>
        <v>#NUM!</v>
      </c>
      <c r="AK193" s="98" t="e">
        <f t="array" ref="AK193">IF(COUNTA($M$2:$M$169)&lt;ROW(M16),"",INDEX($AK$1:$AK$169,SMALL(IF($M$2:$M$169&lt;&gt;"",ROW($M$2:$M$169)),ROW(M16))))</f>
        <v>#NUM!</v>
      </c>
      <c r="AL193" s="98" t="e">
        <f t="array" ref="AL193">IF(COUNTA($M$2:$M$169)&lt;ROW(M16),"",INDEX($AL$1:$AL$169,SMALL(IF($M$2:$M$169&lt;&gt;"",ROW($M$2:$M$169)),ROW(M16))))</f>
        <v>#NUM!</v>
      </c>
      <c r="AM193" s="98" t="e">
        <f t="array" ref="AM193">IF(COUNTA($M$2:$M$169)&lt;ROW(M16),"",INDEX($AM$1:$AM$169,SMALL(IF($M$2:$M$169&lt;&gt;"",ROW($M$2:$M$169)),ROW(M16))))</f>
        <v>#NUM!</v>
      </c>
      <c r="AN193" s="98" t="e">
        <f t="array" ref="AN193">IF(COUNTA($M$2:$M$169)&lt;ROW(M16),"",INDEX($AN$1:$AN$169,SMALL(IF($M$2:$M$169&lt;&gt;"",ROW($M$2:$M$169)),ROW(M16))))</f>
        <v>#NUM!</v>
      </c>
      <c r="AO193" s="98" t="e">
        <f t="array" ref="AO193">IF(COUNTA($M$2:$M$169)&lt;ROW(M16),"",INDEX($AO$1:$AO$169,SMALL(IF($M$2:$M$169&lt;&gt;"",ROW($M$2:$M$169)),ROW(M16))))</f>
        <v>#NUM!</v>
      </c>
      <c r="AP193" s="98" t="e">
        <f t="array" ref="AP193">IF(COUNTA($M$2:$M$169)&lt;ROW(M16),"",INDEX($AP$1:$AP$169,SMALL(IF($M$2:$M$169&lt;&gt;"",ROW($M$2:$M$169)),ROW(M16))))</f>
        <v>#NUM!</v>
      </c>
      <c r="AQ193" s="98" t="e">
        <f t="array" ref="AQ193">IF(COUNTA($M$2:$M$169)&lt;ROW(M16),"",INDEX($AQ$1:$AQ$169,SMALL(IF($M$2:$M$169&lt;&gt;"",ROW($M$2:$M$169)),ROW(M16))))</f>
        <v>#NUM!</v>
      </c>
      <c r="AR193" s="98" t="e">
        <f t="array" ref="AR193">IF(COUNTA($M$2:$M$169)&lt;ROW(M16),"",INDEX($AR$1:$AR$169,SMALL(IF($M$2:$M$169&lt;&gt;"",ROW($M$2:$M$169)),ROW(M16))))</f>
        <v>#NUM!</v>
      </c>
      <c r="AS193" s="98" t="e">
        <f t="array" ref="AS193">IF(COUNTA($M$2:$M$169)&lt;ROW(N16),"",INDEX($AS$1:$AS$169,SMALL(IF($M$2:$M$169&lt;&gt;"",ROW($M$2:$M$169)),ROW(N16))))</f>
        <v>#NUM!</v>
      </c>
      <c r="AT193" s="98"/>
      <c r="AU193" s="98"/>
      <c r="AV193" s="98"/>
      <c r="BA193" s="98"/>
      <c r="BB193" s="98"/>
    </row>
    <row r="194" spans="6:54" ht="12.75" customHeight="1" x14ac:dyDescent="0.15">
      <c r="F194" s="98"/>
      <c r="G194" s="98"/>
      <c r="H194" s="98"/>
      <c r="I194" s="98"/>
      <c r="J194" s="98"/>
      <c r="K194" s="98" t="e">
        <f t="array" ref="K194">IF(COUNTA($M$2:$M$169)&lt;ROW(M17),"",INDEX($K$1:$K$169,SMALL(IF($M$2:$M$169&lt;&gt;"",ROW($M$2:$M$169)),ROW(M17))))</f>
        <v>#NUM!</v>
      </c>
      <c r="L194" s="98" t="e">
        <f t="array" ref="L194">IF(COUNTA($M$2:$M$169)&lt;ROW(M17),"",INDEX($L$1:$L$169,SMALL(IF($M$2:$M$169&lt;&gt;"",ROW($M$2:$M$169)),ROW(M17))))</f>
        <v>#NUM!</v>
      </c>
      <c r="M194" s="98" t="e">
        <f t="array" ref="M194">IF(COUNTA($M$2:$M$169)&lt;ROW(M17),"",INDEX($M$1:$M$169,SMALL(IF($M$2:$M$169&lt;&gt;"",ROW($M$2:$M$169)),ROW(M17))))</f>
        <v>#NUM!</v>
      </c>
      <c r="N194" s="98"/>
      <c r="O194" s="98"/>
      <c r="P194" s="98"/>
      <c r="Q194" s="98"/>
      <c r="R194" s="98" t="e">
        <f t="array" ref="R194">IF(COUNTA($M$2:$M$169)&lt;ROW(M17),"",INDEX($R$1:$R$169,SMALL(IF($M$2:$M$169&lt;&gt;"",ROW($M$2:$M$169)),ROW(M17))))</f>
        <v>#NUM!</v>
      </c>
      <c r="S194" s="98" t="e">
        <f t="array" ref="S194">IF(COUNTA($M$2:$M$169)&lt;ROW(N17),"",INDEX($S$1:$S$169,SMALL(IF($M$2:$M$169&lt;&gt;"",ROW($M$2:$M$169)),ROW(N17))))</f>
        <v>#NUM!</v>
      </c>
      <c r="T194" s="98" t="e">
        <f t="array" ref="T194">IF(COUNTA($M$2:$M$169)&lt;ROW(M17),"",INDEX($T$1:$T$169,SMALL(IF($M$2:$M$169&lt;&gt;"",ROW($M$2:$M$169)),ROW(M17))))</f>
        <v>#NUM!</v>
      </c>
      <c r="U194" s="98" t="e">
        <f t="array" ref="U194">IF(COUNTA($M$2:$M$169)&lt;ROW(M17),"",INDEX($U$1:$U$169,SMALL(IF($M$2:$M$169&lt;&gt;"",ROW($M$2:$M$169)),ROW(M17))))</f>
        <v>#NUM!</v>
      </c>
      <c r="V194" s="98" t="e">
        <f t="array" ref="V194">IF(COUNTA($M$2:$M$169)&lt;ROW(M17),"",INDEX($V$1:$V$169,SMALL(IF($M$2:$M$169&lt;&gt;"",ROW($M$2:$M$169)),ROW(M17))))</f>
        <v>#NUM!</v>
      </c>
      <c r="W194" s="98" t="e">
        <f t="array" ref="W194">IF(COUNTA($M$2:$M$169)&lt;ROW(M17),"",INDEX($W$1:$W$169,SMALL(IF($M$2:$M$169&lt;&gt;"",ROW($M$2:$M$169)),ROW(M17))))</f>
        <v>#NUM!</v>
      </c>
      <c r="X194" s="98" t="e">
        <f t="array" ref="X194">IF(COUNTA($M$2:$M$169)&lt;ROW(M17),"",INDEX($X$1:$X$169,SMALL(IF($M$2:$M$169&lt;&gt;"",ROW($M$2:$M$169)),ROW(M17))))</f>
        <v>#NUM!</v>
      </c>
      <c r="Y194" s="98" t="e">
        <f t="array" ref="Y194">IF(COUNTA($M$2:$M$169)&lt;ROW(M17),"",INDEX($Y$1:$Y$169,SMALL(IF($M$2:$M$169&lt;&gt;"",ROW($M$2:$M$169)),ROW(M17))))</f>
        <v>#NUM!</v>
      </c>
      <c r="Z194" s="98" t="e">
        <f t="array" ref="Z194">IF(COUNTA($M$2:$M$169)&lt;ROW(M17),"",INDEX($Z$1:$Z$169,SMALL(IF($M$2:$M$169&lt;&gt;"",ROW($M$2:$M$169)),ROW(M17))))</f>
        <v>#NUM!</v>
      </c>
      <c r="AA194" s="98" t="e">
        <f t="array" ref="AA194">IF(COUNTA($M$2:$M$169)&lt;ROW(M17),"",INDEX($AA$1:$AA$169,SMALL(IF($M$2:$M$169&lt;&gt;"",ROW($M$2:$M$169)),ROW(M17))))</f>
        <v>#NUM!</v>
      </c>
      <c r="AB194" s="98" t="e">
        <f t="array" ref="AB194">IF(COUNTA($M$2:$M$169)&lt;ROW(M17),"",INDEX($AB$1:$AB$169,SMALL(IF($M$2:$M$169&lt;&gt;"",ROW($M$2:$M$169)),ROW(M17))))</f>
        <v>#NUM!</v>
      </c>
      <c r="AC194" s="98" t="e">
        <f t="array" ref="AC194">IF(COUNTA($M$2:$M$169)&lt;ROW(M17),"",INDEX($AC$1:$AC$169,SMALL(IF($M$2:$M$169&lt;&gt;"",ROW($M$2:$M$169)),ROW(M17))))</f>
        <v>#NUM!</v>
      </c>
      <c r="AD194" s="98" t="e">
        <f t="array" ref="AD194">IF(COUNTA($M$2:$M$169)&lt;ROW(M17),"",INDEX($AD$1:$AD$169,SMALL(IF($M$2:$M$169&lt;&gt;"",ROW($M$2:$M$169)),ROW(M17))))</f>
        <v>#NUM!</v>
      </c>
      <c r="AE194" s="98" t="e">
        <f t="array" ref="AE194">IF(COUNTA($M$2:$M$169)&lt;ROW(M17),"",INDEX($AE$1:$AE$169,SMALL(IF($M$2:$M$169&lt;&gt;"",ROW($M$2:$M$169)),ROW(M17))))</f>
        <v>#NUM!</v>
      </c>
      <c r="AF194" s="98" t="e">
        <f t="array" ref="AF194">IF(COUNTA($M$2:$M$169)&lt;ROW(M17),"",INDEX($AF$1:$AF$169,SMALL(IF($M$2:$M$169&lt;&gt;"",ROW($M$2:$M$169)),ROW(M17))))</f>
        <v>#NUM!</v>
      </c>
      <c r="AG194" s="98" t="e">
        <f t="array" ref="AG194">IF(COUNTA($M$2:$M$169)&lt;ROW(M17),"",INDEX($AG$1:$AG$169,SMALL(IF($M$2:$M$169&lt;&gt;"",ROW($M$2:$M$169)),ROW(M17))))</f>
        <v>#NUM!</v>
      </c>
      <c r="AH194" s="98" t="e">
        <f t="array" ref="AH194">IF(COUNTA($M$2:$M$169)&lt;ROW(M17),"",INDEX($AH$1:$AH$169,SMALL(IF($M$2:$M$169&lt;&gt;"",ROW($M$2:$M$169)),ROW(M17))))</f>
        <v>#NUM!</v>
      </c>
      <c r="AI194" s="98" t="e">
        <f t="array" ref="AI194">IF(COUNTA($M$2:$M$169)&lt;ROW(M17),"",INDEX($AI$1:$AI$169,SMALL(IF($M$2:$M$169&lt;&gt;"",ROW($M$2:$M$169)),ROW(M17))))</f>
        <v>#NUM!</v>
      </c>
      <c r="AJ194" s="98" t="e">
        <f t="array" ref="AJ194">IF(COUNTA($M$2:$M$169)&lt;ROW(M17),"",INDEX($AJ$1:$AJ$169,SMALL(IF($M$2:$M$169&lt;&gt;"",ROW($M$2:$M$169)),ROW(M17))))</f>
        <v>#NUM!</v>
      </c>
      <c r="AK194" s="98" t="e">
        <f t="array" ref="AK194">IF(COUNTA($M$2:$M$169)&lt;ROW(M17),"",INDEX($AK$1:$AK$169,SMALL(IF($M$2:$M$169&lt;&gt;"",ROW($M$2:$M$169)),ROW(M17))))</f>
        <v>#NUM!</v>
      </c>
      <c r="AL194" s="98" t="e">
        <f t="array" ref="AL194">IF(COUNTA($M$2:$M$169)&lt;ROW(M17),"",INDEX($AL$1:$AL$169,SMALL(IF($M$2:$M$169&lt;&gt;"",ROW($M$2:$M$169)),ROW(M17))))</f>
        <v>#NUM!</v>
      </c>
      <c r="AM194" s="98" t="e">
        <f t="array" ref="AM194">IF(COUNTA($M$2:$M$169)&lt;ROW(M17),"",INDEX($AM$1:$AM$169,SMALL(IF($M$2:$M$169&lt;&gt;"",ROW($M$2:$M$169)),ROW(M17))))</f>
        <v>#NUM!</v>
      </c>
      <c r="AN194" s="98" t="e">
        <f t="array" ref="AN194">IF(COUNTA($M$2:$M$169)&lt;ROW(M17),"",INDEX($AN$1:$AN$169,SMALL(IF($M$2:$M$169&lt;&gt;"",ROW($M$2:$M$169)),ROW(M17))))</f>
        <v>#NUM!</v>
      </c>
      <c r="AO194" s="98" t="e">
        <f t="array" ref="AO194">IF(COUNTA($M$2:$M$169)&lt;ROW(M17),"",INDEX($AO$1:$AO$169,SMALL(IF($M$2:$M$169&lt;&gt;"",ROW($M$2:$M$169)),ROW(M17))))</f>
        <v>#NUM!</v>
      </c>
      <c r="AP194" s="98" t="e">
        <f t="array" ref="AP194">IF(COUNTA($M$2:$M$169)&lt;ROW(M17),"",INDEX($AP$1:$AP$169,SMALL(IF($M$2:$M$169&lt;&gt;"",ROW($M$2:$M$169)),ROW(M17))))</f>
        <v>#NUM!</v>
      </c>
      <c r="AQ194" s="98" t="e">
        <f t="array" ref="AQ194">IF(COUNTA($M$2:$M$169)&lt;ROW(M17),"",INDEX($AQ$1:$AQ$169,SMALL(IF($M$2:$M$169&lt;&gt;"",ROW($M$2:$M$169)),ROW(M17))))</f>
        <v>#NUM!</v>
      </c>
      <c r="AR194" s="98" t="e">
        <f t="array" ref="AR194">IF(COUNTA($M$2:$M$169)&lt;ROW(M17),"",INDEX($AR$1:$AR$169,SMALL(IF($M$2:$M$169&lt;&gt;"",ROW($M$2:$M$169)),ROW(M17))))</f>
        <v>#NUM!</v>
      </c>
      <c r="AS194" s="98" t="e">
        <f t="array" ref="AS194">IF(COUNTA($M$2:$M$169)&lt;ROW(N17),"",INDEX($AS$1:$AS$169,SMALL(IF($M$2:$M$169&lt;&gt;"",ROW($M$2:$M$169)),ROW(N17))))</f>
        <v>#NUM!</v>
      </c>
      <c r="AT194" s="98"/>
      <c r="AU194" s="98"/>
      <c r="AV194" s="98"/>
      <c r="BA194" s="98"/>
      <c r="BB194" s="98"/>
    </row>
    <row r="195" spans="6:54" ht="12.75" customHeight="1" x14ac:dyDescent="0.15">
      <c r="F195" s="98"/>
      <c r="G195" s="98"/>
      <c r="H195" s="98"/>
      <c r="I195" s="98"/>
      <c r="J195" s="98"/>
      <c r="K195" s="98" t="e">
        <f t="array" ref="K195">IF(COUNTA($M$2:$M$169)&lt;ROW(M18),"",INDEX($K$1:$K$169,SMALL(IF($M$2:$M$169&lt;&gt;"",ROW($M$2:$M$169)),ROW(M18))))</f>
        <v>#NUM!</v>
      </c>
      <c r="L195" s="98" t="e">
        <f t="array" ref="L195">IF(COUNTA($M$2:$M$169)&lt;ROW(M18),"",INDEX($L$1:$L$169,SMALL(IF($M$2:$M$169&lt;&gt;"",ROW($M$2:$M$169)),ROW(M18))))</f>
        <v>#NUM!</v>
      </c>
      <c r="M195" s="98" t="e">
        <f t="array" ref="M195">IF(COUNTA($M$2:$M$169)&lt;ROW(M18),"",INDEX($M$1:$M$169,SMALL(IF($M$2:$M$169&lt;&gt;"",ROW($M$2:$M$169)),ROW(M18))))</f>
        <v>#NUM!</v>
      </c>
      <c r="N195" s="98"/>
      <c r="O195" s="98"/>
      <c r="P195" s="98"/>
      <c r="Q195" s="98"/>
      <c r="R195" s="98" t="e">
        <f t="array" ref="R195">IF(COUNTA($M$2:$M$169)&lt;ROW(M18),"",INDEX($R$1:$R$169,SMALL(IF($M$2:$M$169&lt;&gt;"",ROW($M$2:$M$169)),ROW(M18))))</f>
        <v>#NUM!</v>
      </c>
      <c r="S195" s="98" t="e">
        <f t="array" ref="S195">IF(COUNTA($M$2:$M$169)&lt;ROW(N18),"",INDEX($S$1:$S$169,SMALL(IF($M$2:$M$169&lt;&gt;"",ROW($M$2:$M$169)),ROW(N18))))</f>
        <v>#NUM!</v>
      </c>
      <c r="T195" s="98" t="e">
        <f t="array" ref="T195">IF(COUNTA($M$2:$M$169)&lt;ROW(M18),"",INDEX($T$1:$T$169,SMALL(IF($M$2:$M$169&lt;&gt;"",ROW($M$2:$M$169)),ROW(M18))))</f>
        <v>#NUM!</v>
      </c>
      <c r="U195" s="98" t="e">
        <f t="array" ref="U195">IF(COUNTA($M$2:$M$169)&lt;ROW(M18),"",INDEX($U$1:$U$169,SMALL(IF($M$2:$M$169&lt;&gt;"",ROW($M$2:$M$169)),ROW(M18))))</f>
        <v>#NUM!</v>
      </c>
      <c r="V195" s="98" t="e">
        <f t="array" ref="V195">IF(COUNTA($M$2:$M$169)&lt;ROW(M18),"",INDEX($V$1:$V$169,SMALL(IF($M$2:$M$169&lt;&gt;"",ROW($M$2:$M$169)),ROW(M18))))</f>
        <v>#NUM!</v>
      </c>
      <c r="W195" s="98" t="e">
        <f t="array" ref="W195">IF(COUNTA($M$2:$M$169)&lt;ROW(M18),"",INDEX($W$1:$W$169,SMALL(IF($M$2:$M$169&lt;&gt;"",ROW($M$2:$M$169)),ROW(M18))))</f>
        <v>#NUM!</v>
      </c>
      <c r="X195" s="98" t="e">
        <f t="array" ref="X195">IF(COUNTA($M$2:$M$169)&lt;ROW(M18),"",INDEX($X$1:$X$169,SMALL(IF($M$2:$M$169&lt;&gt;"",ROW($M$2:$M$169)),ROW(M18))))</f>
        <v>#NUM!</v>
      </c>
      <c r="Y195" s="98" t="e">
        <f t="array" ref="Y195">IF(COUNTA($M$2:$M$169)&lt;ROW(M18),"",INDEX($Y$1:$Y$169,SMALL(IF($M$2:$M$169&lt;&gt;"",ROW($M$2:$M$169)),ROW(M18))))</f>
        <v>#NUM!</v>
      </c>
      <c r="Z195" s="98" t="e">
        <f t="array" ref="Z195">IF(COUNTA($M$2:$M$169)&lt;ROW(M18),"",INDEX($Z$1:$Z$169,SMALL(IF($M$2:$M$169&lt;&gt;"",ROW($M$2:$M$169)),ROW(M18))))</f>
        <v>#NUM!</v>
      </c>
      <c r="AA195" s="98" t="e">
        <f t="array" ref="AA195">IF(COUNTA($M$2:$M$169)&lt;ROW(M18),"",INDEX($AA$1:$AA$169,SMALL(IF($M$2:$M$169&lt;&gt;"",ROW($M$2:$M$169)),ROW(M18))))</f>
        <v>#NUM!</v>
      </c>
      <c r="AB195" s="98" t="e">
        <f t="array" ref="AB195">IF(COUNTA($M$2:$M$169)&lt;ROW(M18),"",INDEX($AB$1:$AB$169,SMALL(IF($M$2:$M$169&lt;&gt;"",ROW($M$2:$M$169)),ROW(M18))))</f>
        <v>#NUM!</v>
      </c>
      <c r="AC195" s="98" t="e">
        <f t="array" ref="AC195">IF(COUNTA($M$2:$M$169)&lt;ROW(M18),"",INDEX($AC$1:$AC$169,SMALL(IF($M$2:$M$169&lt;&gt;"",ROW($M$2:$M$169)),ROW(M18))))</f>
        <v>#NUM!</v>
      </c>
      <c r="AD195" s="98" t="e">
        <f t="array" ref="AD195">IF(COUNTA($M$2:$M$169)&lt;ROW(M18),"",INDEX($AD$1:$AD$169,SMALL(IF($M$2:$M$169&lt;&gt;"",ROW($M$2:$M$169)),ROW(M18))))</f>
        <v>#NUM!</v>
      </c>
      <c r="AE195" s="98" t="e">
        <f t="array" ref="AE195">IF(COUNTA($M$2:$M$169)&lt;ROW(M18),"",INDEX($AE$1:$AE$169,SMALL(IF($M$2:$M$169&lt;&gt;"",ROW($M$2:$M$169)),ROW(M18))))</f>
        <v>#NUM!</v>
      </c>
      <c r="AF195" s="98" t="e">
        <f t="array" ref="AF195">IF(COUNTA($M$2:$M$169)&lt;ROW(M18),"",INDEX($AF$1:$AF$169,SMALL(IF($M$2:$M$169&lt;&gt;"",ROW($M$2:$M$169)),ROW(M18))))</f>
        <v>#NUM!</v>
      </c>
      <c r="AG195" s="98" t="e">
        <f t="array" ref="AG195">IF(COUNTA($M$2:$M$169)&lt;ROW(M18),"",INDEX($AG$1:$AG$169,SMALL(IF($M$2:$M$169&lt;&gt;"",ROW($M$2:$M$169)),ROW(M18))))</f>
        <v>#NUM!</v>
      </c>
      <c r="AH195" s="98" t="e">
        <f t="array" ref="AH195">IF(COUNTA($M$2:$M$169)&lt;ROW(M18),"",INDEX($AH$1:$AH$169,SMALL(IF($M$2:$M$169&lt;&gt;"",ROW($M$2:$M$169)),ROW(M18))))</f>
        <v>#NUM!</v>
      </c>
      <c r="AI195" s="98" t="e">
        <f t="array" ref="AI195">IF(COUNTA($M$2:$M$169)&lt;ROW(M18),"",INDEX($AI$1:$AI$169,SMALL(IF($M$2:$M$169&lt;&gt;"",ROW($M$2:$M$169)),ROW(M18))))</f>
        <v>#NUM!</v>
      </c>
      <c r="AJ195" s="98" t="e">
        <f t="array" ref="AJ195">IF(COUNTA($M$2:$M$169)&lt;ROW(M18),"",INDEX($AJ$1:$AJ$169,SMALL(IF($M$2:$M$169&lt;&gt;"",ROW($M$2:$M$169)),ROW(M18))))</f>
        <v>#NUM!</v>
      </c>
      <c r="AK195" s="98" t="e">
        <f t="array" ref="AK195">IF(COUNTA($M$2:$M$169)&lt;ROW(M18),"",INDEX($AK$1:$AK$169,SMALL(IF($M$2:$M$169&lt;&gt;"",ROW($M$2:$M$169)),ROW(M18))))</f>
        <v>#NUM!</v>
      </c>
      <c r="AL195" s="98" t="e">
        <f t="array" ref="AL195">IF(COUNTA($M$2:$M$169)&lt;ROW(M18),"",INDEX($AL$1:$AL$169,SMALL(IF($M$2:$M$169&lt;&gt;"",ROW($M$2:$M$169)),ROW(M18))))</f>
        <v>#NUM!</v>
      </c>
      <c r="AM195" s="98" t="e">
        <f t="array" ref="AM195">IF(COUNTA($M$2:$M$169)&lt;ROW(M18),"",INDEX($AM$1:$AM$169,SMALL(IF($M$2:$M$169&lt;&gt;"",ROW($M$2:$M$169)),ROW(M18))))</f>
        <v>#NUM!</v>
      </c>
      <c r="AN195" s="98" t="e">
        <f t="array" ref="AN195">IF(COUNTA($M$2:$M$169)&lt;ROW(M18),"",INDEX($AN$1:$AN$169,SMALL(IF($M$2:$M$169&lt;&gt;"",ROW($M$2:$M$169)),ROW(M18))))</f>
        <v>#NUM!</v>
      </c>
      <c r="AO195" s="98" t="e">
        <f t="array" ref="AO195">IF(COUNTA($M$2:$M$169)&lt;ROW(M18),"",INDEX($AO$1:$AO$169,SMALL(IF($M$2:$M$169&lt;&gt;"",ROW($M$2:$M$169)),ROW(M18))))</f>
        <v>#NUM!</v>
      </c>
      <c r="AP195" s="98" t="e">
        <f t="array" ref="AP195">IF(COUNTA($M$2:$M$169)&lt;ROW(M18),"",INDEX($AP$1:$AP$169,SMALL(IF($M$2:$M$169&lt;&gt;"",ROW($M$2:$M$169)),ROW(M18))))</f>
        <v>#NUM!</v>
      </c>
      <c r="AQ195" s="98" t="e">
        <f t="array" ref="AQ195">IF(COUNTA($M$2:$M$169)&lt;ROW(M18),"",INDEX($AQ$1:$AQ$169,SMALL(IF($M$2:$M$169&lt;&gt;"",ROW($M$2:$M$169)),ROW(M18))))</f>
        <v>#NUM!</v>
      </c>
      <c r="AR195" s="98" t="e">
        <f t="array" ref="AR195">IF(COUNTA($M$2:$M$169)&lt;ROW(M18),"",INDEX($AR$1:$AR$169,SMALL(IF($M$2:$M$169&lt;&gt;"",ROW($M$2:$M$169)),ROW(M18))))</f>
        <v>#NUM!</v>
      </c>
      <c r="AS195" s="98" t="e">
        <f t="array" ref="AS195">IF(COUNTA($M$2:$M$169)&lt;ROW(N18),"",INDEX($AS$1:$AS$169,SMALL(IF($M$2:$M$169&lt;&gt;"",ROW($M$2:$M$169)),ROW(N18))))</f>
        <v>#NUM!</v>
      </c>
      <c r="AT195" s="98"/>
      <c r="AU195" s="98"/>
      <c r="AV195" s="98"/>
      <c r="BA195" s="98"/>
      <c r="BB195" s="98"/>
    </row>
    <row r="196" spans="6:54" ht="12.75" customHeight="1" x14ac:dyDescent="0.15">
      <c r="F196" s="98"/>
      <c r="G196" s="98"/>
      <c r="H196" s="98"/>
      <c r="I196" s="98"/>
      <c r="J196" s="98"/>
      <c r="K196" s="98" t="e">
        <f t="array" ref="K196">IF(COUNTA($M$2:$M$169)&lt;ROW(M19),"",INDEX($K$1:$K$169,SMALL(IF($M$2:$M$169&lt;&gt;"",ROW($M$2:$M$169)),ROW(M19))))</f>
        <v>#NUM!</v>
      </c>
      <c r="L196" s="98" t="e">
        <f t="array" ref="L196">IF(COUNTA($M$2:$M$169)&lt;ROW(M19),"",INDEX($L$1:$L$169,SMALL(IF($M$2:$M$169&lt;&gt;"",ROW($M$2:$M$169)),ROW(M19))))</f>
        <v>#NUM!</v>
      </c>
      <c r="M196" s="98" t="e">
        <f t="array" ref="M196">IF(COUNTA($M$2:$M$169)&lt;ROW(M19),"",INDEX($M$1:$M$169,SMALL(IF($M$2:$M$169&lt;&gt;"",ROW($M$2:$M$169)),ROW(M19))))</f>
        <v>#NUM!</v>
      </c>
      <c r="N196" s="98"/>
      <c r="O196" s="98"/>
      <c r="P196" s="98"/>
      <c r="Q196" s="98"/>
      <c r="R196" s="98" t="e">
        <f t="array" ref="R196">IF(COUNTA($M$2:$M$169)&lt;ROW(M19),"",INDEX($R$1:$R$169,SMALL(IF($M$2:$M$169&lt;&gt;"",ROW($M$2:$M$169)),ROW(M19))))</f>
        <v>#NUM!</v>
      </c>
      <c r="S196" s="98" t="e">
        <f t="array" ref="S196">IF(COUNTA($M$2:$M$169)&lt;ROW(N19),"",INDEX($S$1:$S$169,SMALL(IF($M$2:$M$169&lt;&gt;"",ROW($M$2:$M$169)),ROW(N19))))</f>
        <v>#NUM!</v>
      </c>
      <c r="T196" s="98" t="e">
        <f t="array" ref="T196">IF(COUNTA($M$2:$M$169)&lt;ROW(M19),"",INDEX($T$1:$T$169,SMALL(IF($M$2:$M$169&lt;&gt;"",ROW($M$2:$M$169)),ROW(M19))))</f>
        <v>#NUM!</v>
      </c>
      <c r="U196" s="98" t="e">
        <f t="array" ref="U196">IF(COUNTA($M$2:$M$169)&lt;ROW(M19),"",INDEX($U$1:$U$169,SMALL(IF($M$2:$M$169&lt;&gt;"",ROW($M$2:$M$169)),ROW(M19))))</f>
        <v>#NUM!</v>
      </c>
      <c r="V196" s="98" t="e">
        <f t="array" ref="V196">IF(COUNTA($M$2:$M$169)&lt;ROW(M19),"",INDEX($V$1:$V$169,SMALL(IF($M$2:$M$169&lt;&gt;"",ROW($M$2:$M$169)),ROW(M19))))</f>
        <v>#NUM!</v>
      </c>
      <c r="W196" s="98" t="e">
        <f t="array" ref="W196">IF(COUNTA($M$2:$M$169)&lt;ROW(M19),"",INDEX($W$1:$W$169,SMALL(IF($M$2:$M$169&lt;&gt;"",ROW($M$2:$M$169)),ROW(M19))))</f>
        <v>#NUM!</v>
      </c>
      <c r="X196" s="98" t="e">
        <f t="array" ref="X196">IF(COUNTA($M$2:$M$169)&lt;ROW(M19),"",INDEX($X$1:$X$169,SMALL(IF($M$2:$M$169&lt;&gt;"",ROW($M$2:$M$169)),ROW(M19))))</f>
        <v>#NUM!</v>
      </c>
      <c r="Y196" s="98" t="e">
        <f t="array" ref="Y196">IF(COUNTA($M$2:$M$169)&lt;ROW(M19),"",INDEX($Y$1:$Y$169,SMALL(IF($M$2:$M$169&lt;&gt;"",ROW($M$2:$M$169)),ROW(M19))))</f>
        <v>#NUM!</v>
      </c>
      <c r="Z196" s="98" t="e">
        <f t="array" ref="Z196">IF(COUNTA($M$2:$M$169)&lt;ROW(M19),"",INDEX($Z$1:$Z$169,SMALL(IF($M$2:$M$169&lt;&gt;"",ROW($M$2:$M$169)),ROW(M19))))</f>
        <v>#NUM!</v>
      </c>
      <c r="AA196" s="98" t="e">
        <f t="array" ref="AA196">IF(COUNTA($M$2:$M$169)&lt;ROW(M19),"",INDEX($AA$1:$AA$169,SMALL(IF($M$2:$M$169&lt;&gt;"",ROW($M$2:$M$169)),ROW(M19))))</f>
        <v>#NUM!</v>
      </c>
      <c r="AB196" s="98" t="e">
        <f t="array" ref="AB196">IF(COUNTA($M$2:$M$169)&lt;ROW(M19),"",INDEX($AB$1:$AB$169,SMALL(IF($M$2:$M$169&lt;&gt;"",ROW($M$2:$M$169)),ROW(M19))))</f>
        <v>#NUM!</v>
      </c>
      <c r="AC196" s="98" t="e">
        <f t="array" ref="AC196">IF(COUNTA($M$2:$M$169)&lt;ROW(M19),"",INDEX($AC$1:$AC$169,SMALL(IF($M$2:$M$169&lt;&gt;"",ROW($M$2:$M$169)),ROW(M19))))</f>
        <v>#NUM!</v>
      </c>
      <c r="AD196" s="98" t="e">
        <f t="array" ref="AD196">IF(COUNTA($M$2:$M$169)&lt;ROW(M19),"",INDEX($AD$1:$AD$169,SMALL(IF($M$2:$M$169&lt;&gt;"",ROW($M$2:$M$169)),ROW(M19))))</f>
        <v>#NUM!</v>
      </c>
      <c r="AE196" s="98" t="e">
        <f t="array" ref="AE196">IF(COUNTA($M$2:$M$169)&lt;ROW(M19),"",INDEX($AE$1:$AE$169,SMALL(IF($M$2:$M$169&lt;&gt;"",ROW($M$2:$M$169)),ROW(M19))))</f>
        <v>#NUM!</v>
      </c>
      <c r="AF196" s="98" t="e">
        <f t="array" ref="AF196">IF(COUNTA($M$2:$M$169)&lt;ROW(M19),"",INDEX($AF$1:$AF$169,SMALL(IF($M$2:$M$169&lt;&gt;"",ROW($M$2:$M$169)),ROW(M19))))</f>
        <v>#NUM!</v>
      </c>
      <c r="AG196" s="98" t="e">
        <f t="array" ref="AG196">IF(COUNTA($M$2:$M$169)&lt;ROW(M19),"",INDEX($AG$1:$AG$169,SMALL(IF($M$2:$M$169&lt;&gt;"",ROW($M$2:$M$169)),ROW(M19))))</f>
        <v>#NUM!</v>
      </c>
      <c r="AH196" s="98" t="e">
        <f t="array" ref="AH196">IF(COUNTA($M$2:$M$169)&lt;ROW(M19),"",INDEX($AH$1:$AH$169,SMALL(IF($M$2:$M$169&lt;&gt;"",ROW($M$2:$M$169)),ROW(M19))))</f>
        <v>#NUM!</v>
      </c>
      <c r="AI196" s="98" t="e">
        <f t="array" ref="AI196">IF(COUNTA($M$2:$M$169)&lt;ROW(M19),"",INDEX($AI$1:$AI$169,SMALL(IF($M$2:$M$169&lt;&gt;"",ROW($M$2:$M$169)),ROW(M19))))</f>
        <v>#NUM!</v>
      </c>
      <c r="AJ196" s="98" t="e">
        <f t="array" ref="AJ196">IF(COUNTA($M$2:$M$169)&lt;ROW(M19),"",INDEX($AJ$1:$AJ$169,SMALL(IF($M$2:$M$169&lt;&gt;"",ROW($M$2:$M$169)),ROW(M19))))</f>
        <v>#NUM!</v>
      </c>
      <c r="AK196" s="98" t="e">
        <f t="array" ref="AK196">IF(COUNTA($M$2:$M$169)&lt;ROW(M19),"",INDEX($AK$1:$AK$169,SMALL(IF($M$2:$M$169&lt;&gt;"",ROW($M$2:$M$169)),ROW(M19))))</f>
        <v>#NUM!</v>
      </c>
      <c r="AL196" s="98" t="e">
        <f t="array" ref="AL196">IF(COUNTA($M$2:$M$169)&lt;ROW(M19),"",INDEX($AL$1:$AL$169,SMALL(IF($M$2:$M$169&lt;&gt;"",ROW($M$2:$M$169)),ROW(M19))))</f>
        <v>#NUM!</v>
      </c>
      <c r="AM196" s="98" t="e">
        <f t="array" ref="AM196">IF(COUNTA($M$2:$M$169)&lt;ROW(M19),"",INDEX($AM$1:$AM$169,SMALL(IF($M$2:$M$169&lt;&gt;"",ROW($M$2:$M$169)),ROW(M19))))</f>
        <v>#NUM!</v>
      </c>
      <c r="AN196" s="98" t="e">
        <f t="array" ref="AN196">IF(COUNTA($M$2:$M$169)&lt;ROW(M19),"",INDEX($AN$1:$AN$169,SMALL(IF($M$2:$M$169&lt;&gt;"",ROW($M$2:$M$169)),ROW(M19))))</f>
        <v>#NUM!</v>
      </c>
      <c r="AO196" s="98" t="e">
        <f t="array" ref="AO196">IF(COUNTA($M$2:$M$169)&lt;ROW(M19),"",INDEX($AO$1:$AO$169,SMALL(IF($M$2:$M$169&lt;&gt;"",ROW($M$2:$M$169)),ROW(M19))))</f>
        <v>#NUM!</v>
      </c>
      <c r="AP196" s="98" t="e">
        <f t="array" ref="AP196">IF(COUNTA($M$2:$M$169)&lt;ROW(M19),"",INDEX($AP$1:$AP$169,SMALL(IF($M$2:$M$169&lt;&gt;"",ROW($M$2:$M$169)),ROW(M19))))</f>
        <v>#NUM!</v>
      </c>
      <c r="AQ196" s="98" t="e">
        <f t="array" ref="AQ196">IF(COUNTA($M$2:$M$169)&lt;ROW(M19),"",INDEX($AQ$1:$AQ$169,SMALL(IF($M$2:$M$169&lt;&gt;"",ROW($M$2:$M$169)),ROW(M19))))</f>
        <v>#NUM!</v>
      </c>
      <c r="AR196" s="98" t="e">
        <f t="array" ref="AR196">IF(COUNTA($M$2:$M$169)&lt;ROW(M19),"",INDEX($AR$1:$AR$169,SMALL(IF($M$2:$M$169&lt;&gt;"",ROW($M$2:$M$169)),ROW(M19))))</f>
        <v>#NUM!</v>
      </c>
      <c r="AS196" s="98" t="e">
        <f t="array" ref="AS196">IF(COUNTA($M$2:$M$169)&lt;ROW(N19),"",INDEX($AS$1:$AS$169,SMALL(IF($M$2:$M$169&lt;&gt;"",ROW($M$2:$M$169)),ROW(N19))))</f>
        <v>#NUM!</v>
      </c>
      <c r="AT196" s="98"/>
      <c r="AU196" s="98"/>
      <c r="AV196" s="98"/>
      <c r="BA196" s="98"/>
      <c r="BB196" s="98"/>
    </row>
    <row r="197" spans="6:54" ht="12.75" customHeight="1" x14ac:dyDescent="0.15">
      <c r="F197" s="98"/>
      <c r="G197" s="98"/>
      <c r="H197" s="98"/>
      <c r="I197" s="98"/>
      <c r="J197" s="98"/>
      <c r="K197" s="98" t="e">
        <f t="array" ref="K197">IF(COUNTA($M$2:$M$169)&lt;ROW(M20),"",INDEX($K$1:$K$169,SMALL(IF($M$2:$M$169&lt;&gt;"",ROW($M$2:$M$169)),ROW(M20))))</f>
        <v>#NUM!</v>
      </c>
      <c r="L197" s="98" t="e">
        <f t="array" ref="L197">IF(COUNTA($M$2:$M$169)&lt;ROW(M20),"",INDEX($L$1:$L$169,SMALL(IF($M$2:$M$169&lt;&gt;"",ROW($M$2:$M$169)),ROW(M20))))</f>
        <v>#NUM!</v>
      </c>
      <c r="M197" s="98" t="e">
        <f t="array" ref="M197">IF(COUNTA($M$2:$M$169)&lt;ROW(M20),"",INDEX($M$1:$M$169,SMALL(IF($M$2:$M$169&lt;&gt;"",ROW($M$2:$M$169)),ROW(M20))))</f>
        <v>#NUM!</v>
      </c>
      <c r="N197" s="98"/>
      <c r="O197" s="98"/>
      <c r="P197" s="98"/>
      <c r="Q197" s="98"/>
      <c r="R197" s="98" t="e">
        <f t="array" ref="R197">IF(COUNTA($M$2:$M$169)&lt;ROW(M20),"",INDEX($R$1:$R$169,SMALL(IF($M$2:$M$169&lt;&gt;"",ROW($M$2:$M$169)),ROW(M20))))</f>
        <v>#NUM!</v>
      </c>
      <c r="S197" s="98" t="e">
        <f t="array" ref="S197">IF(COUNTA($M$2:$M$169)&lt;ROW(N20),"",INDEX($S$1:$S$169,SMALL(IF($M$2:$M$169&lt;&gt;"",ROW($M$2:$M$169)),ROW(N20))))</f>
        <v>#NUM!</v>
      </c>
      <c r="T197" s="98" t="e">
        <f t="array" ref="T197">IF(COUNTA($M$2:$M$169)&lt;ROW(M20),"",INDEX($T$1:$T$169,SMALL(IF($M$2:$M$169&lt;&gt;"",ROW($M$2:$M$169)),ROW(M20))))</f>
        <v>#NUM!</v>
      </c>
      <c r="U197" s="98" t="e">
        <f t="array" ref="U197">IF(COUNTA($M$2:$M$169)&lt;ROW(M20),"",INDEX($U$1:$U$169,SMALL(IF($M$2:$M$169&lt;&gt;"",ROW($M$2:$M$169)),ROW(M20))))</f>
        <v>#NUM!</v>
      </c>
      <c r="V197" s="98" t="e">
        <f t="array" ref="V197">IF(COUNTA($M$2:$M$169)&lt;ROW(M20),"",INDEX($V$1:$V$169,SMALL(IF($M$2:$M$169&lt;&gt;"",ROW($M$2:$M$169)),ROW(M20))))</f>
        <v>#NUM!</v>
      </c>
      <c r="W197" s="98" t="e">
        <f t="array" ref="W197">IF(COUNTA($M$2:$M$169)&lt;ROW(M20),"",INDEX($W$1:$W$169,SMALL(IF($M$2:$M$169&lt;&gt;"",ROW($M$2:$M$169)),ROW(M20))))</f>
        <v>#NUM!</v>
      </c>
      <c r="X197" s="98" t="e">
        <f t="array" ref="X197">IF(COUNTA($M$2:$M$169)&lt;ROW(M20),"",INDEX($X$1:$X$169,SMALL(IF($M$2:$M$169&lt;&gt;"",ROW($M$2:$M$169)),ROW(M20))))</f>
        <v>#NUM!</v>
      </c>
      <c r="Y197" s="98" t="e">
        <f t="array" ref="Y197">IF(COUNTA($M$2:$M$169)&lt;ROW(M20),"",INDEX($Y$1:$Y$169,SMALL(IF($M$2:$M$169&lt;&gt;"",ROW($M$2:$M$169)),ROW(M20))))</f>
        <v>#NUM!</v>
      </c>
      <c r="Z197" s="98" t="e">
        <f t="array" ref="Z197">IF(COUNTA($M$2:$M$169)&lt;ROW(M20),"",INDEX($Z$1:$Z$169,SMALL(IF($M$2:$M$169&lt;&gt;"",ROW($M$2:$M$169)),ROW(M20))))</f>
        <v>#NUM!</v>
      </c>
      <c r="AA197" s="98" t="e">
        <f t="array" ref="AA197">IF(COUNTA($M$2:$M$169)&lt;ROW(M20),"",INDEX($AA$1:$AA$169,SMALL(IF($M$2:$M$169&lt;&gt;"",ROW($M$2:$M$169)),ROW(M20))))</f>
        <v>#NUM!</v>
      </c>
      <c r="AB197" s="98" t="e">
        <f t="array" ref="AB197">IF(COUNTA($M$2:$M$169)&lt;ROW(M20),"",INDEX($AB$1:$AB$169,SMALL(IF($M$2:$M$169&lt;&gt;"",ROW($M$2:$M$169)),ROW(M20))))</f>
        <v>#NUM!</v>
      </c>
      <c r="AC197" s="98" t="e">
        <f t="array" ref="AC197">IF(COUNTA($M$2:$M$169)&lt;ROW(M20),"",INDEX($AC$1:$AC$169,SMALL(IF($M$2:$M$169&lt;&gt;"",ROW($M$2:$M$169)),ROW(M20))))</f>
        <v>#NUM!</v>
      </c>
      <c r="AD197" s="98" t="e">
        <f t="array" ref="AD197">IF(COUNTA($M$2:$M$169)&lt;ROW(M20),"",INDEX($AD$1:$AD$169,SMALL(IF($M$2:$M$169&lt;&gt;"",ROW($M$2:$M$169)),ROW(M20))))</f>
        <v>#NUM!</v>
      </c>
      <c r="AE197" s="98" t="e">
        <f t="array" ref="AE197">IF(COUNTA($M$2:$M$169)&lt;ROW(M20),"",INDEX($AE$1:$AE$169,SMALL(IF($M$2:$M$169&lt;&gt;"",ROW($M$2:$M$169)),ROW(M20))))</f>
        <v>#NUM!</v>
      </c>
      <c r="AF197" s="98" t="e">
        <f t="array" ref="AF197">IF(COUNTA($M$2:$M$169)&lt;ROW(M20),"",INDEX($AF$1:$AF$169,SMALL(IF($M$2:$M$169&lt;&gt;"",ROW($M$2:$M$169)),ROW(M20))))</f>
        <v>#NUM!</v>
      </c>
      <c r="AG197" s="98" t="e">
        <f t="array" ref="AG197">IF(COUNTA($M$2:$M$169)&lt;ROW(M20),"",INDEX($AG$1:$AG$169,SMALL(IF($M$2:$M$169&lt;&gt;"",ROW($M$2:$M$169)),ROW(M20))))</f>
        <v>#NUM!</v>
      </c>
      <c r="AH197" s="98" t="e">
        <f t="array" ref="AH197">IF(COUNTA($M$2:$M$169)&lt;ROW(M20),"",INDEX($AH$1:$AH$169,SMALL(IF($M$2:$M$169&lt;&gt;"",ROW($M$2:$M$169)),ROW(M20))))</f>
        <v>#NUM!</v>
      </c>
      <c r="AI197" s="98" t="e">
        <f t="array" ref="AI197">IF(COUNTA($M$2:$M$169)&lt;ROW(M20),"",INDEX($AI$1:$AI$169,SMALL(IF($M$2:$M$169&lt;&gt;"",ROW($M$2:$M$169)),ROW(M20))))</f>
        <v>#NUM!</v>
      </c>
      <c r="AJ197" s="98" t="e">
        <f t="array" ref="AJ197">IF(COUNTA($M$2:$M$169)&lt;ROW(M20),"",INDEX($AJ$1:$AJ$169,SMALL(IF($M$2:$M$169&lt;&gt;"",ROW($M$2:$M$169)),ROW(M20))))</f>
        <v>#NUM!</v>
      </c>
      <c r="AK197" s="98" t="e">
        <f t="array" ref="AK197">IF(COUNTA($M$2:$M$169)&lt;ROW(M20),"",INDEX($AK$1:$AK$169,SMALL(IF($M$2:$M$169&lt;&gt;"",ROW($M$2:$M$169)),ROW(M20))))</f>
        <v>#NUM!</v>
      </c>
      <c r="AL197" s="98" t="e">
        <f t="array" ref="AL197">IF(COUNTA($M$2:$M$169)&lt;ROW(M20),"",INDEX($AL$1:$AL$169,SMALL(IF($M$2:$M$169&lt;&gt;"",ROW($M$2:$M$169)),ROW(M20))))</f>
        <v>#NUM!</v>
      </c>
      <c r="AM197" s="98" t="e">
        <f t="array" ref="AM197">IF(COUNTA($M$2:$M$169)&lt;ROW(M20),"",INDEX($AM$1:$AM$169,SMALL(IF($M$2:$M$169&lt;&gt;"",ROW($M$2:$M$169)),ROW(M20))))</f>
        <v>#NUM!</v>
      </c>
      <c r="AN197" s="98" t="e">
        <f t="array" ref="AN197">IF(COUNTA($M$2:$M$169)&lt;ROW(M20),"",INDEX($AN$1:$AN$169,SMALL(IF($M$2:$M$169&lt;&gt;"",ROW($M$2:$M$169)),ROW(M20))))</f>
        <v>#NUM!</v>
      </c>
      <c r="AO197" s="98" t="e">
        <f t="array" ref="AO197">IF(COUNTA($M$2:$M$169)&lt;ROW(M20),"",INDEX($AO$1:$AO$169,SMALL(IF($M$2:$M$169&lt;&gt;"",ROW($M$2:$M$169)),ROW(M20))))</f>
        <v>#NUM!</v>
      </c>
      <c r="AP197" s="98" t="e">
        <f t="array" ref="AP197">IF(COUNTA($M$2:$M$169)&lt;ROW(M20),"",INDEX($AP$1:$AP$169,SMALL(IF($M$2:$M$169&lt;&gt;"",ROW($M$2:$M$169)),ROW(M20))))</f>
        <v>#NUM!</v>
      </c>
      <c r="AQ197" s="98" t="e">
        <f t="array" ref="AQ197">IF(COUNTA($M$2:$M$169)&lt;ROW(M20),"",INDEX($AQ$1:$AQ$169,SMALL(IF($M$2:$M$169&lt;&gt;"",ROW($M$2:$M$169)),ROW(M20))))</f>
        <v>#NUM!</v>
      </c>
      <c r="AR197" s="98" t="e">
        <f t="array" ref="AR197">IF(COUNTA($M$2:$M$169)&lt;ROW(M20),"",INDEX($AR$1:$AR$169,SMALL(IF($M$2:$M$169&lt;&gt;"",ROW($M$2:$M$169)),ROW(M20))))</f>
        <v>#NUM!</v>
      </c>
      <c r="AS197" s="98" t="e">
        <f t="array" ref="AS197">IF(COUNTA($M$2:$M$169)&lt;ROW(N20),"",INDEX($AS$1:$AS$169,SMALL(IF($M$2:$M$169&lt;&gt;"",ROW($M$2:$M$169)),ROW(N20))))</f>
        <v>#NUM!</v>
      </c>
      <c r="AT197" s="98"/>
      <c r="AU197" s="98"/>
      <c r="AV197" s="98"/>
      <c r="BA197" s="98"/>
      <c r="BB197" s="98"/>
    </row>
    <row r="198" spans="6:54" ht="12.75" customHeight="1" x14ac:dyDescent="0.15">
      <c r="F198" s="98"/>
      <c r="G198" s="98"/>
      <c r="H198" s="98"/>
      <c r="I198" s="98"/>
      <c r="J198" s="98"/>
      <c r="K198" s="98" t="e">
        <f t="array" ref="K198">IF(COUNTA($M$2:$M$169)&lt;ROW(M21),"",INDEX($K$1:$K$169,SMALL(IF($M$2:$M$169&lt;&gt;"",ROW($M$2:$M$169)),ROW(M21))))</f>
        <v>#NUM!</v>
      </c>
      <c r="L198" s="98" t="e">
        <f t="array" ref="L198">IF(COUNTA($M$2:$M$169)&lt;ROW(M21),"",INDEX($L$1:$L$169,SMALL(IF($M$2:$M$169&lt;&gt;"",ROW($M$2:$M$169)),ROW(M21))))</f>
        <v>#NUM!</v>
      </c>
      <c r="M198" s="98" t="e">
        <f t="array" ref="M198">IF(COUNTA($M$2:$M$169)&lt;ROW(M21),"",INDEX($M$1:$M$169,SMALL(IF($M$2:$M$169&lt;&gt;"",ROW($M$2:$M$169)),ROW(M21))))</f>
        <v>#NUM!</v>
      </c>
      <c r="N198" s="98"/>
      <c r="O198" s="98"/>
      <c r="P198" s="98"/>
      <c r="Q198" s="98"/>
      <c r="R198" s="98" t="e">
        <f t="array" ref="R198">IF(COUNTA($M$2:$M$169)&lt;ROW(M21),"",INDEX($R$1:$R$169,SMALL(IF($M$2:$M$169&lt;&gt;"",ROW($M$2:$M$169)),ROW(M21))))</f>
        <v>#NUM!</v>
      </c>
      <c r="S198" s="98" t="e">
        <f t="array" ref="S198">IF(COUNTA($M$2:$M$169)&lt;ROW(N21),"",INDEX($S$1:$S$169,SMALL(IF($M$2:$M$169&lt;&gt;"",ROW($M$2:$M$169)),ROW(N21))))</f>
        <v>#NUM!</v>
      </c>
      <c r="T198" s="98" t="e">
        <f t="array" ref="T198">IF(COUNTA($M$2:$M$169)&lt;ROW(M21),"",INDEX($T$1:$T$169,SMALL(IF($M$2:$M$169&lt;&gt;"",ROW($M$2:$M$169)),ROW(M21))))</f>
        <v>#NUM!</v>
      </c>
      <c r="U198" s="98" t="e">
        <f t="array" ref="U198">IF(COUNTA($M$2:$M$169)&lt;ROW(M21),"",INDEX($U$1:$U$169,SMALL(IF($M$2:$M$169&lt;&gt;"",ROW($M$2:$M$169)),ROW(M21))))</f>
        <v>#NUM!</v>
      </c>
      <c r="V198" s="98" t="e">
        <f t="array" ref="V198">IF(COUNTA($M$2:$M$169)&lt;ROW(M21),"",INDEX($V$1:$V$169,SMALL(IF($M$2:$M$169&lt;&gt;"",ROW($M$2:$M$169)),ROW(M21))))</f>
        <v>#NUM!</v>
      </c>
      <c r="W198" s="98" t="e">
        <f t="array" ref="W198">IF(COUNTA($M$2:$M$169)&lt;ROW(M21),"",INDEX($W$1:$W$169,SMALL(IF($M$2:$M$169&lt;&gt;"",ROW($M$2:$M$169)),ROW(M21))))</f>
        <v>#NUM!</v>
      </c>
      <c r="X198" s="98" t="e">
        <f t="array" ref="X198">IF(COUNTA($M$2:$M$169)&lt;ROW(M21),"",INDEX($X$1:$X$169,SMALL(IF($M$2:$M$169&lt;&gt;"",ROW($M$2:$M$169)),ROW(M21))))</f>
        <v>#NUM!</v>
      </c>
      <c r="Y198" s="98" t="e">
        <f t="array" ref="Y198">IF(COUNTA($M$2:$M$169)&lt;ROW(M21),"",INDEX($Y$1:$Y$169,SMALL(IF($M$2:$M$169&lt;&gt;"",ROW($M$2:$M$169)),ROW(M21))))</f>
        <v>#NUM!</v>
      </c>
      <c r="Z198" s="98" t="e">
        <f t="array" ref="Z198">IF(COUNTA($M$2:$M$169)&lt;ROW(M21),"",INDEX($Z$1:$Z$169,SMALL(IF($M$2:$M$169&lt;&gt;"",ROW($M$2:$M$169)),ROW(M21))))</f>
        <v>#NUM!</v>
      </c>
      <c r="AA198" s="98" t="e">
        <f t="array" ref="AA198">IF(COUNTA($M$2:$M$169)&lt;ROW(M21),"",INDEX($AA$1:$AA$169,SMALL(IF($M$2:$M$169&lt;&gt;"",ROW($M$2:$M$169)),ROW(M21))))</f>
        <v>#NUM!</v>
      </c>
      <c r="AB198" s="98" t="e">
        <f t="array" ref="AB198">IF(COUNTA($M$2:$M$169)&lt;ROW(M21),"",INDEX($AB$1:$AB$169,SMALL(IF($M$2:$M$169&lt;&gt;"",ROW($M$2:$M$169)),ROW(M21))))</f>
        <v>#NUM!</v>
      </c>
      <c r="AC198" s="98" t="e">
        <f t="array" ref="AC198">IF(COUNTA($M$2:$M$169)&lt;ROW(M21),"",INDEX($AC$1:$AC$169,SMALL(IF($M$2:$M$169&lt;&gt;"",ROW($M$2:$M$169)),ROW(M21))))</f>
        <v>#NUM!</v>
      </c>
      <c r="AD198" s="98" t="e">
        <f t="array" ref="AD198">IF(COUNTA($M$2:$M$169)&lt;ROW(M21),"",INDEX($AD$1:$AD$169,SMALL(IF($M$2:$M$169&lt;&gt;"",ROW($M$2:$M$169)),ROW(M21))))</f>
        <v>#NUM!</v>
      </c>
      <c r="AE198" s="98" t="e">
        <f t="array" ref="AE198">IF(COUNTA($M$2:$M$169)&lt;ROW(M21),"",INDEX($AE$1:$AE$169,SMALL(IF($M$2:$M$169&lt;&gt;"",ROW($M$2:$M$169)),ROW(M21))))</f>
        <v>#NUM!</v>
      </c>
      <c r="AF198" s="98" t="e">
        <f t="array" ref="AF198">IF(COUNTA($M$2:$M$169)&lt;ROW(M21),"",INDEX($AF$1:$AF$169,SMALL(IF($M$2:$M$169&lt;&gt;"",ROW($M$2:$M$169)),ROW(M21))))</f>
        <v>#NUM!</v>
      </c>
      <c r="AG198" s="98" t="e">
        <f t="array" ref="AG198">IF(COUNTA($M$2:$M$169)&lt;ROW(M21),"",INDEX($AG$1:$AG$169,SMALL(IF($M$2:$M$169&lt;&gt;"",ROW($M$2:$M$169)),ROW(M21))))</f>
        <v>#NUM!</v>
      </c>
      <c r="AH198" s="98" t="e">
        <f t="array" ref="AH198">IF(COUNTA($M$2:$M$169)&lt;ROW(M21),"",INDEX($AH$1:$AH$169,SMALL(IF($M$2:$M$169&lt;&gt;"",ROW($M$2:$M$169)),ROW(M21))))</f>
        <v>#NUM!</v>
      </c>
      <c r="AI198" s="98" t="e">
        <f t="array" ref="AI198">IF(COUNTA($M$2:$M$169)&lt;ROW(M21),"",INDEX($AI$1:$AI$169,SMALL(IF($M$2:$M$169&lt;&gt;"",ROW($M$2:$M$169)),ROW(M21))))</f>
        <v>#NUM!</v>
      </c>
      <c r="AJ198" s="98" t="e">
        <f t="array" ref="AJ198">IF(COUNTA($M$2:$M$169)&lt;ROW(M21),"",INDEX($AJ$1:$AJ$169,SMALL(IF($M$2:$M$169&lt;&gt;"",ROW($M$2:$M$169)),ROW(M21))))</f>
        <v>#NUM!</v>
      </c>
      <c r="AK198" s="98" t="e">
        <f t="array" ref="AK198">IF(COUNTA($M$2:$M$169)&lt;ROW(M21),"",INDEX($AK$1:$AK$169,SMALL(IF($M$2:$M$169&lt;&gt;"",ROW($M$2:$M$169)),ROW(M21))))</f>
        <v>#NUM!</v>
      </c>
      <c r="AL198" s="98" t="e">
        <f t="array" ref="AL198">IF(COUNTA($M$2:$M$169)&lt;ROW(M21),"",INDEX($AL$1:$AL$169,SMALL(IF($M$2:$M$169&lt;&gt;"",ROW($M$2:$M$169)),ROW(M21))))</f>
        <v>#NUM!</v>
      </c>
      <c r="AM198" s="98" t="e">
        <f t="array" ref="AM198">IF(COUNTA($M$2:$M$169)&lt;ROW(M21),"",INDEX($AM$1:$AM$169,SMALL(IF($M$2:$M$169&lt;&gt;"",ROW($M$2:$M$169)),ROW(M21))))</f>
        <v>#NUM!</v>
      </c>
      <c r="AN198" s="98" t="e">
        <f t="array" ref="AN198">IF(COUNTA($M$2:$M$169)&lt;ROW(M21),"",INDEX($AN$1:$AN$169,SMALL(IF($M$2:$M$169&lt;&gt;"",ROW($M$2:$M$169)),ROW(M21))))</f>
        <v>#NUM!</v>
      </c>
      <c r="AO198" s="98" t="e">
        <f t="array" ref="AO198">IF(COUNTA($M$2:$M$169)&lt;ROW(M21),"",INDEX($AO$1:$AO$169,SMALL(IF($M$2:$M$169&lt;&gt;"",ROW($M$2:$M$169)),ROW(M21))))</f>
        <v>#NUM!</v>
      </c>
      <c r="AP198" s="98" t="e">
        <f t="array" ref="AP198">IF(COUNTA($M$2:$M$169)&lt;ROW(M21),"",INDEX($AP$1:$AP$169,SMALL(IF($M$2:$M$169&lt;&gt;"",ROW($M$2:$M$169)),ROW(M21))))</f>
        <v>#NUM!</v>
      </c>
      <c r="AQ198" s="98" t="e">
        <f t="array" ref="AQ198">IF(COUNTA($M$2:$M$169)&lt;ROW(M21),"",INDEX($AQ$1:$AQ$169,SMALL(IF($M$2:$M$169&lt;&gt;"",ROW($M$2:$M$169)),ROW(M21))))</f>
        <v>#NUM!</v>
      </c>
      <c r="AR198" s="98" t="e">
        <f t="array" ref="AR198">IF(COUNTA($M$2:$M$169)&lt;ROW(M21),"",INDEX($AR$1:$AR$169,SMALL(IF($M$2:$M$169&lt;&gt;"",ROW($M$2:$M$169)),ROW(M21))))</f>
        <v>#NUM!</v>
      </c>
      <c r="AS198" s="98" t="e">
        <f t="array" ref="AS198">IF(COUNTA($M$2:$M$169)&lt;ROW(N21),"",INDEX($AS$1:$AS$169,SMALL(IF($M$2:$M$169&lt;&gt;"",ROW($M$2:$M$169)),ROW(N21))))</f>
        <v>#NUM!</v>
      </c>
      <c r="AT198" s="98"/>
      <c r="AU198" s="98"/>
      <c r="AV198" s="98"/>
      <c r="BA198" s="98"/>
      <c r="BB198" s="98"/>
    </row>
    <row r="199" spans="6:54" ht="12.75" customHeight="1" x14ac:dyDescent="0.15">
      <c r="F199" s="98"/>
      <c r="G199" s="98"/>
      <c r="H199" s="98"/>
      <c r="I199" s="98"/>
      <c r="J199" s="98"/>
      <c r="K199" s="98" t="e">
        <f t="array" ref="K199">IF(COUNTA($M$2:$M$169)&lt;ROW(M22),"",INDEX($K$1:$K$169,SMALL(IF($M$2:$M$169&lt;&gt;"",ROW($M$2:$M$169)),ROW(M22))))</f>
        <v>#NUM!</v>
      </c>
      <c r="L199" s="98" t="e">
        <f t="array" ref="L199">IF(COUNTA($M$2:$M$169)&lt;ROW(M22),"",INDEX($L$1:$L$169,SMALL(IF($M$2:$M$169&lt;&gt;"",ROW($M$2:$M$169)),ROW(M22))))</f>
        <v>#NUM!</v>
      </c>
      <c r="M199" s="98" t="e">
        <f t="array" ref="M199">IF(COUNTA($M$2:$M$169)&lt;ROW(M22),"",INDEX($M$1:$M$169,SMALL(IF($M$2:$M$169&lt;&gt;"",ROW($M$2:$M$169)),ROW(M22))))</f>
        <v>#NUM!</v>
      </c>
      <c r="N199" s="98"/>
      <c r="O199" s="98"/>
      <c r="P199" s="98"/>
      <c r="Q199" s="98"/>
      <c r="R199" s="98" t="e">
        <f t="array" ref="R199">IF(COUNTA($M$2:$M$169)&lt;ROW(M22),"",INDEX($R$1:$R$169,SMALL(IF($M$2:$M$169&lt;&gt;"",ROW($M$2:$M$169)),ROW(M22))))</f>
        <v>#NUM!</v>
      </c>
      <c r="S199" s="98" t="e">
        <f t="array" ref="S199">IF(COUNTA($M$2:$M$169)&lt;ROW(N22),"",INDEX($S$1:$S$169,SMALL(IF($M$2:$M$169&lt;&gt;"",ROW($M$2:$M$169)),ROW(N22))))</f>
        <v>#NUM!</v>
      </c>
      <c r="T199" s="98" t="e">
        <f t="array" ref="T199">IF(COUNTA($M$2:$M$169)&lt;ROW(M22),"",INDEX($T$1:$T$169,SMALL(IF($M$2:$M$169&lt;&gt;"",ROW($M$2:$M$169)),ROW(M22))))</f>
        <v>#NUM!</v>
      </c>
      <c r="U199" s="98" t="e">
        <f t="array" ref="U199">IF(COUNTA($M$2:$M$169)&lt;ROW(M22),"",INDEX($U$1:$U$169,SMALL(IF($M$2:$M$169&lt;&gt;"",ROW($M$2:$M$169)),ROW(M22))))</f>
        <v>#NUM!</v>
      </c>
      <c r="V199" s="98" t="e">
        <f t="array" ref="V199">IF(COUNTA($M$2:$M$169)&lt;ROW(M22),"",INDEX($V$1:$V$169,SMALL(IF($M$2:$M$169&lt;&gt;"",ROW($M$2:$M$169)),ROW(M22))))</f>
        <v>#NUM!</v>
      </c>
      <c r="W199" s="98" t="e">
        <f t="array" ref="W199">IF(COUNTA($M$2:$M$169)&lt;ROW(M22),"",INDEX($W$1:$W$169,SMALL(IF($M$2:$M$169&lt;&gt;"",ROW($M$2:$M$169)),ROW(M22))))</f>
        <v>#NUM!</v>
      </c>
      <c r="X199" s="98" t="e">
        <f t="array" ref="X199">IF(COUNTA($M$2:$M$169)&lt;ROW(M22),"",INDEX($X$1:$X$169,SMALL(IF($M$2:$M$169&lt;&gt;"",ROW($M$2:$M$169)),ROW(M22))))</f>
        <v>#NUM!</v>
      </c>
      <c r="Y199" s="98" t="e">
        <f t="array" ref="Y199">IF(COUNTA($M$2:$M$169)&lt;ROW(M22),"",INDEX($Y$1:$Y$169,SMALL(IF($M$2:$M$169&lt;&gt;"",ROW($M$2:$M$169)),ROW(M22))))</f>
        <v>#NUM!</v>
      </c>
      <c r="Z199" s="98" t="e">
        <f t="array" ref="Z199">IF(COUNTA($M$2:$M$169)&lt;ROW(M22),"",INDEX($Z$1:$Z$169,SMALL(IF($M$2:$M$169&lt;&gt;"",ROW($M$2:$M$169)),ROW(M22))))</f>
        <v>#NUM!</v>
      </c>
      <c r="AA199" s="98" t="e">
        <f t="array" ref="AA199">IF(COUNTA($M$2:$M$169)&lt;ROW(M22),"",INDEX($AA$1:$AA$169,SMALL(IF($M$2:$M$169&lt;&gt;"",ROW($M$2:$M$169)),ROW(M22))))</f>
        <v>#NUM!</v>
      </c>
      <c r="AB199" s="98" t="e">
        <f t="array" ref="AB199">IF(COUNTA($M$2:$M$169)&lt;ROW(M22),"",INDEX($AB$1:$AB$169,SMALL(IF($M$2:$M$169&lt;&gt;"",ROW($M$2:$M$169)),ROW(M22))))</f>
        <v>#NUM!</v>
      </c>
      <c r="AC199" s="98" t="e">
        <f t="array" ref="AC199">IF(COUNTA($M$2:$M$169)&lt;ROW(M22),"",INDEX($AC$1:$AC$169,SMALL(IF($M$2:$M$169&lt;&gt;"",ROW($M$2:$M$169)),ROW(M22))))</f>
        <v>#NUM!</v>
      </c>
      <c r="AD199" s="98" t="e">
        <f t="array" ref="AD199">IF(COUNTA($M$2:$M$169)&lt;ROW(M22),"",INDEX($AD$1:$AD$169,SMALL(IF($M$2:$M$169&lt;&gt;"",ROW($M$2:$M$169)),ROW(M22))))</f>
        <v>#NUM!</v>
      </c>
      <c r="AE199" s="98" t="e">
        <f t="array" ref="AE199">IF(COUNTA($M$2:$M$169)&lt;ROW(M22),"",INDEX($AE$1:$AE$169,SMALL(IF($M$2:$M$169&lt;&gt;"",ROW($M$2:$M$169)),ROW(M22))))</f>
        <v>#NUM!</v>
      </c>
      <c r="AF199" s="98" t="e">
        <f t="array" ref="AF199">IF(COUNTA($M$2:$M$169)&lt;ROW(M22),"",INDEX($AF$1:$AF$169,SMALL(IF($M$2:$M$169&lt;&gt;"",ROW($M$2:$M$169)),ROW(M22))))</f>
        <v>#NUM!</v>
      </c>
      <c r="AG199" s="98" t="e">
        <f t="array" ref="AG199">IF(COUNTA($M$2:$M$169)&lt;ROW(M22),"",INDEX($AG$1:$AG$169,SMALL(IF($M$2:$M$169&lt;&gt;"",ROW($M$2:$M$169)),ROW(M22))))</f>
        <v>#NUM!</v>
      </c>
      <c r="AH199" s="98" t="e">
        <f t="array" ref="AH199">IF(COUNTA($M$2:$M$169)&lt;ROW(M22),"",INDEX($AH$1:$AH$169,SMALL(IF($M$2:$M$169&lt;&gt;"",ROW($M$2:$M$169)),ROW(M22))))</f>
        <v>#NUM!</v>
      </c>
      <c r="AI199" s="98" t="e">
        <f t="array" ref="AI199">IF(COUNTA($M$2:$M$169)&lt;ROW(M22),"",INDEX($AI$1:$AI$169,SMALL(IF($M$2:$M$169&lt;&gt;"",ROW($M$2:$M$169)),ROW(M22))))</f>
        <v>#NUM!</v>
      </c>
      <c r="AJ199" s="98" t="e">
        <f t="array" ref="AJ199">IF(COUNTA($M$2:$M$169)&lt;ROW(M22),"",INDEX($AJ$1:$AJ$169,SMALL(IF($M$2:$M$169&lt;&gt;"",ROW($M$2:$M$169)),ROW(M22))))</f>
        <v>#NUM!</v>
      </c>
      <c r="AK199" s="98" t="e">
        <f t="array" ref="AK199">IF(COUNTA($M$2:$M$169)&lt;ROW(M22),"",INDEX($AK$1:$AK$169,SMALL(IF($M$2:$M$169&lt;&gt;"",ROW($M$2:$M$169)),ROW(M22))))</f>
        <v>#NUM!</v>
      </c>
      <c r="AL199" s="98" t="e">
        <f t="array" ref="AL199">IF(COUNTA($M$2:$M$169)&lt;ROW(M22),"",INDEX($AL$1:$AL$169,SMALL(IF($M$2:$M$169&lt;&gt;"",ROW($M$2:$M$169)),ROW(M22))))</f>
        <v>#NUM!</v>
      </c>
      <c r="AM199" s="98" t="e">
        <f t="array" ref="AM199">IF(COUNTA($M$2:$M$169)&lt;ROW(M22),"",INDEX($AM$1:$AM$169,SMALL(IF($M$2:$M$169&lt;&gt;"",ROW($M$2:$M$169)),ROW(M22))))</f>
        <v>#NUM!</v>
      </c>
      <c r="AN199" s="98" t="e">
        <f t="array" ref="AN199">IF(COUNTA($M$2:$M$169)&lt;ROW(M22),"",INDEX($AN$1:$AN$169,SMALL(IF($M$2:$M$169&lt;&gt;"",ROW($M$2:$M$169)),ROW(M22))))</f>
        <v>#NUM!</v>
      </c>
      <c r="AO199" s="98" t="e">
        <f t="array" ref="AO199">IF(COUNTA($M$2:$M$169)&lt;ROW(M22),"",INDEX($AO$1:$AO$169,SMALL(IF($M$2:$M$169&lt;&gt;"",ROW($M$2:$M$169)),ROW(M22))))</f>
        <v>#NUM!</v>
      </c>
      <c r="AP199" s="98" t="e">
        <f t="array" ref="AP199">IF(COUNTA($M$2:$M$169)&lt;ROW(M22),"",INDEX($AP$1:$AP$169,SMALL(IF($M$2:$M$169&lt;&gt;"",ROW($M$2:$M$169)),ROW(M22))))</f>
        <v>#NUM!</v>
      </c>
      <c r="AQ199" s="98" t="e">
        <f t="array" ref="AQ199">IF(COUNTA($M$2:$M$169)&lt;ROW(M22),"",INDEX($AQ$1:$AQ$169,SMALL(IF($M$2:$M$169&lt;&gt;"",ROW($M$2:$M$169)),ROW(M22))))</f>
        <v>#NUM!</v>
      </c>
      <c r="AR199" s="98" t="e">
        <f t="array" ref="AR199">IF(COUNTA($M$2:$M$169)&lt;ROW(M22),"",INDEX($AR$1:$AR$169,SMALL(IF($M$2:$M$169&lt;&gt;"",ROW($M$2:$M$169)),ROW(M22))))</f>
        <v>#NUM!</v>
      </c>
      <c r="AS199" s="98" t="e">
        <f t="array" ref="AS199">IF(COUNTA($M$2:$M$169)&lt;ROW(N22),"",INDEX($AS$1:$AS$169,SMALL(IF($M$2:$M$169&lt;&gt;"",ROW($M$2:$M$169)),ROW(N22))))</f>
        <v>#NUM!</v>
      </c>
      <c r="AT199" s="98"/>
      <c r="AU199" s="98"/>
      <c r="AV199" s="98"/>
      <c r="BA199" s="98"/>
      <c r="BB199" s="98"/>
    </row>
    <row r="200" spans="6:54" ht="12.75" customHeight="1" x14ac:dyDescent="0.15">
      <c r="F200" s="98"/>
      <c r="G200" s="98"/>
      <c r="H200" s="98"/>
      <c r="I200" s="98"/>
      <c r="J200" s="98"/>
      <c r="K200" s="98" t="e">
        <f t="array" ref="K200">IF(COUNTA($M$2:$M$169)&lt;ROW(M23),"",INDEX($K$1:$K$169,SMALL(IF($M$2:$M$169&lt;&gt;"",ROW($M$2:$M$169)),ROW(M23))))</f>
        <v>#NUM!</v>
      </c>
      <c r="L200" s="98" t="e">
        <f t="array" ref="L200">IF(COUNTA($M$2:$M$169)&lt;ROW(M23),"",INDEX($L$1:$L$169,SMALL(IF($M$2:$M$169&lt;&gt;"",ROW($M$2:$M$169)),ROW(M23))))</f>
        <v>#NUM!</v>
      </c>
      <c r="M200" s="98" t="e">
        <f t="array" ref="M200">IF(COUNTA($M$2:$M$169)&lt;ROW(M23),"",INDEX($M$1:$M$169,SMALL(IF($M$2:$M$169&lt;&gt;"",ROW($M$2:$M$169)),ROW(M23))))</f>
        <v>#NUM!</v>
      </c>
      <c r="N200" s="98"/>
      <c r="O200" s="98"/>
      <c r="P200" s="98"/>
      <c r="Q200" s="98"/>
      <c r="R200" s="98" t="e">
        <f t="array" ref="R200">IF(COUNTA($M$2:$M$169)&lt;ROW(M23),"",INDEX($R$1:$R$169,SMALL(IF($M$2:$M$169&lt;&gt;"",ROW($M$2:$M$169)),ROW(M23))))</f>
        <v>#NUM!</v>
      </c>
      <c r="S200" s="98" t="e">
        <f t="array" ref="S200">IF(COUNTA($M$2:$M$169)&lt;ROW(N23),"",INDEX($S$1:$S$169,SMALL(IF($M$2:$M$169&lt;&gt;"",ROW($M$2:$M$169)),ROW(N23))))</f>
        <v>#NUM!</v>
      </c>
      <c r="T200" s="98" t="e">
        <f t="array" ref="T200">IF(COUNTA($M$2:$M$169)&lt;ROW(M23),"",INDEX($T$1:$T$169,SMALL(IF($M$2:$M$169&lt;&gt;"",ROW($M$2:$M$169)),ROW(M23))))</f>
        <v>#NUM!</v>
      </c>
      <c r="U200" s="98" t="e">
        <f t="array" ref="U200">IF(COUNTA($M$2:$M$169)&lt;ROW(M23),"",INDEX($U$1:$U$169,SMALL(IF($M$2:$M$169&lt;&gt;"",ROW($M$2:$M$169)),ROW(M23))))</f>
        <v>#NUM!</v>
      </c>
      <c r="V200" s="98" t="e">
        <f t="array" ref="V200">IF(COUNTA($M$2:$M$169)&lt;ROW(M23),"",INDEX($V$1:$V$169,SMALL(IF($M$2:$M$169&lt;&gt;"",ROW($M$2:$M$169)),ROW(M23))))</f>
        <v>#NUM!</v>
      </c>
      <c r="W200" s="98" t="e">
        <f t="array" ref="W200">IF(COUNTA($M$2:$M$169)&lt;ROW(M23),"",INDEX($W$1:$W$169,SMALL(IF($M$2:$M$169&lt;&gt;"",ROW($M$2:$M$169)),ROW(M23))))</f>
        <v>#NUM!</v>
      </c>
      <c r="X200" s="98" t="e">
        <f t="array" ref="X200">IF(COUNTA($M$2:$M$169)&lt;ROW(M23),"",INDEX($X$1:$X$169,SMALL(IF($M$2:$M$169&lt;&gt;"",ROW($M$2:$M$169)),ROW(M23))))</f>
        <v>#NUM!</v>
      </c>
      <c r="Y200" s="98" t="e">
        <f t="array" ref="Y200">IF(COUNTA($M$2:$M$169)&lt;ROW(M23),"",INDEX($Y$1:$Y$169,SMALL(IF($M$2:$M$169&lt;&gt;"",ROW($M$2:$M$169)),ROW(M23))))</f>
        <v>#NUM!</v>
      </c>
      <c r="Z200" s="98" t="e">
        <f t="array" ref="Z200">IF(COUNTA($M$2:$M$169)&lt;ROW(M23),"",INDEX($Z$1:$Z$169,SMALL(IF($M$2:$M$169&lt;&gt;"",ROW($M$2:$M$169)),ROW(M23))))</f>
        <v>#NUM!</v>
      </c>
      <c r="AA200" s="98" t="e">
        <f t="array" ref="AA200">IF(COUNTA($M$2:$M$169)&lt;ROW(M23),"",INDEX($AA$1:$AA$169,SMALL(IF($M$2:$M$169&lt;&gt;"",ROW($M$2:$M$169)),ROW(M23))))</f>
        <v>#NUM!</v>
      </c>
      <c r="AB200" s="98" t="e">
        <f t="array" ref="AB200">IF(COUNTA($M$2:$M$169)&lt;ROW(M23),"",INDEX($AB$1:$AB$169,SMALL(IF($M$2:$M$169&lt;&gt;"",ROW($M$2:$M$169)),ROW(M23))))</f>
        <v>#NUM!</v>
      </c>
      <c r="AC200" s="98" t="e">
        <f t="array" ref="AC200">IF(COUNTA($M$2:$M$169)&lt;ROW(M23),"",INDEX($AC$1:$AC$169,SMALL(IF($M$2:$M$169&lt;&gt;"",ROW($M$2:$M$169)),ROW(M23))))</f>
        <v>#NUM!</v>
      </c>
      <c r="AD200" s="98" t="e">
        <f t="array" ref="AD200">IF(COUNTA($M$2:$M$169)&lt;ROW(M23),"",INDEX($AD$1:$AD$169,SMALL(IF($M$2:$M$169&lt;&gt;"",ROW($M$2:$M$169)),ROW(M23))))</f>
        <v>#NUM!</v>
      </c>
      <c r="AE200" s="98" t="e">
        <f t="array" ref="AE200">IF(COUNTA($M$2:$M$169)&lt;ROW(M23),"",INDEX($AE$1:$AE$169,SMALL(IF($M$2:$M$169&lt;&gt;"",ROW($M$2:$M$169)),ROW(M23))))</f>
        <v>#NUM!</v>
      </c>
      <c r="AF200" s="98" t="e">
        <f t="array" ref="AF200">IF(COUNTA($M$2:$M$169)&lt;ROW(M23),"",INDEX($AF$1:$AF$169,SMALL(IF($M$2:$M$169&lt;&gt;"",ROW($M$2:$M$169)),ROW(M23))))</f>
        <v>#NUM!</v>
      </c>
      <c r="AG200" s="98" t="e">
        <f t="array" ref="AG200">IF(COUNTA($M$2:$M$169)&lt;ROW(M23),"",INDEX($AG$1:$AG$169,SMALL(IF($M$2:$M$169&lt;&gt;"",ROW($M$2:$M$169)),ROW(M23))))</f>
        <v>#NUM!</v>
      </c>
      <c r="AH200" s="98" t="e">
        <f t="array" ref="AH200">IF(COUNTA($M$2:$M$169)&lt;ROW(M23),"",INDEX($AH$1:$AH$169,SMALL(IF($M$2:$M$169&lt;&gt;"",ROW($M$2:$M$169)),ROW(M23))))</f>
        <v>#NUM!</v>
      </c>
      <c r="AI200" s="98" t="e">
        <f t="array" ref="AI200">IF(COUNTA($M$2:$M$169)&lt;ROW(M23),"",INDEX($AI$1:$AI$169,SMALL(IF($M$2:$M$169&lt;&gt;"",ROW($M$2:$M$169)),ROW(M23))))</f>
        <v>#NUM!</v>
      </c>
      <c r="AJ200" s="98" t="e">
        <f t="array" ref="AJ200">IF(COUNTA($M$2:$M$169)&lt;ROW(M23),"",INDEX($AJ$1:$AJ$169,SMALL(IF($M$2:$M$169&lt;&gt;"",ROW($M$2:$M$169)),ROW(M23))))</f>
        <v>#NUM!</v>
      </c>
      <c r="AK200" s="98" t="e">
        <f t="array" ref="AK200">IF(COUNTA($M$2:$M$169)&lt;ROW(M23),"",INDEX($AK$1:$AK$169,SMALL(IF($M$2:$M$169&lt;&gt;"",ROW($M$2:$M$169)),ROW(M23))))</f>
        <v>#NUM!</v>
      </c>
      <c r="AL200" s="98" t="e">
        <f t="array" ref="AL200">IF(COUNTA($M$2:$M$169)&lt;ROW(M23),"",INDEX($AL$1:$AL$169,SMALL(IF($M$2:$M$169&lt;&gt;"",ROW($M$2:$M$169)),ROW(M23))))</f>
        <v>#NUM!</v>
      </c>
      <c r="AM200" s="98" t="e">
        <f t="array" ref="AM200">IF(COUNTA($M$2:$M$169)&lt;ROW(M23),"",INDEX($AM$1:$AM$169,SMALL(IF($M$2:$M$169&lt;&gt;"",ROW($M$2:$M$169)),ROW(M23))))</f>
        <v>#NUM!</v>
      </c>
      <c r="AN200" s="98" t="e">
        <f t="array" ref="AN200">IF(COUNTA($M$2:$M$169)&lt;ROW(M23),"",INDEX($AN$1:$AN$169,SMALL(IF($M$2:$M$169&lt;&gt;"",ROW($M$2:$M$169)),ROW(M23))))</f>
        <v>#NUM!</v>
      </c>
      <c r="AO200" s="98" t="e">
        <f t="array" ref="AO200">IF(COUNTA($M$2:$M$169)&lt;ROW(M23),"",INDEX($AO$1:$AO$169,SMALL(IF($M$2:$M$169&lt;&gt;"",ROW($M$2:$M$169)),ROW(M23))))</f>
        <v>#NUM!</v>
      </c>
      <c r="AP200" s="98" t="e">
        <f t="array" ref="AP200">IF(COUNTA($M$2:$M$169)&lt;ROW(M23),"",INDEX($AP$1:$AP$169,SMALL(IF($M$2:$M$169&lt;&gt;"",ROW($M$2:$M$169)),ROW(M23))))</f>
        <v>#NUM!</v>
      </c>
      <c r="AQ200" s="98" t="e">
        <f t="array" ref="AQ200">IF(COUNTA($M$2:$M$169)&lt;ROW(M23),"",INDEX($AQ$1:$AQ$169,SMALL(IF($M$2:$M$169&lt;&gt;"",ROW($M$2:$M$169)),ROW(M23))))</f>
        <v>#NUM!</v>
      </c>
      <c r="AR200" s="98" t="e">
        <f t="array" ref="AR200">IF(COUNTA($M$2:$M$169)&lt;ROW(M23),"",INDEX($AR$1:$AR$169,SMALL(IF($M$2:$M$169&lt;&gt;"",ROW($M$2:$M$169)),ROW(M23))))</f>
        <v>#NUM!</v>
      </c>
      <c r="AS200" s="98" t="e">
        <f t="array" ref="AS200">IF(COUNTA($M$2:$M$169)&lt;ROW(N23),"",INDEX($AS$1:$AS$169,SMALL(IF($M$2:$M$169&lt;&gt;"",ROW($M$2:$M$169)),ROW(N23))))</f>
        <v>#NUM!</v>
      </c>
      <c r="AT200" s="98"/>
      <c r="AU200" s="98"/>
      <c r="AV200" s="98"/>
      <c r="BA200" s="98"/>
      <c r="BB200" s="98"/>
    </row>
    <row r="201" spans="6:54" ht="12.75" customHeight="1" x14ac:dyDescent="0.15">
      <c r="F201" s="98"/>
      <c r="G201" s="98"/>
      <c r="H201" s="98"/>
      <c r="I201" s="98"/>
      <c r="J201" s="98"/>
      <c r="K201" s="98" t="e">
        <f t="array" ref="K201">IF(COUNTA($M$2:$M$169)&lt;ROW(M24),"",INDEX($K$1:$K$169,SMALL(IF($M$2:$M$169&lt;&gt;"",ROW($M$2:$M$169)),ROW(M24))))</f>
        <v>#NUM!</v>
      </c>
      <c r="L201" s="98" t="e">
        <f t="array" ref="L201">IF(COUNTA($M$2:$M$169)&lt;ROW(M24),"",INDEX($L$1:$L$169,SMALL(IF($M$2:$M$169&lt;&gt;"",ROW($M$2:$M$169)),ROW(M24))))</f>
        <v>#NUM!</v>
      </c>
      <c r="M201" s="98" t="e">
        <f t="array" ref="M201">IF(COUNTA($M$2:$M$169)&lt;ROW(M24),"",INDEX($M$1:$M$169,SMALL(IF($M$2:$M$169&lt;&gt;"",ROW($M$2:$M$169)),ROW(M24))))</f>
        <v>#NUM!</v>
      </c>
      <c r="N201" s="98"/>
      <c r="O201" s="98"/>
      <c r="P201" s="98"/>
      <c r="Q201" s="98"/>
      <c r="R201" s="98" t="e">
        <f t="array" ref="R201">IF(COUNTA($M$2:$M$169)&lt;ROW(M24),"",INDEX($R$1:$R$169,SMALL(IF($M$2:$M$169&lt;&gt;"",ROW($M$2:$M$169)),ROW(M24))))</f>
        <v>#NUM!</v>
      </c>
      <c r="S201" s="98" t="e">
        <f t="array" ref="S201">IF(COUNTA($M$2:$M$169)&lt;ROW(N24),"",INDEX($S$1:$S$169,SMALL(IF($M$2:$M$169&lt;&gt;"",ROW($M$2:$M$169)),ROW(N24))))</f>
        <v>#NUM!</v>
      </c>
      <c r="T201" s="98" t="e">
        <f t="array" ref="T201">IF(COUNTA($M$2:$M$169)&lt;ROW(M24),"",INDEX($T$1:$T$169,SMALL(IF($M$2:$M$169&lt;&gt;"",ROW($M$2:$M$169)),ROW(M24))))</f>
        <v>#NUM!</v>
      </c>
      <c r="U201" s="98" t="e">
        <f t="array" ref="U201">IF(COUNTA($M$2:$M$169)&lt;ROW(M24),"",INDEX($U$1:$U$169,SMALL(IF($M$2:$M$169&lt;&gt;"",ROW($M$2:$M$169)),ROW(M24))))</f>
        <v>#NUM!</v>
      </c>
      <c r="V201" s="98" t="e">
        <f t="array" ref="V201">IF(COUNTA($M$2:$M$169)&lt;ROW(M24),"",INDEX($V$1:$V$169,SMALL(IF($M$2:$M$169&lt;&gt;"",ROW($M$2:$M$169)),ROW(M24))))</f>
        <v>#NUM!</v>
      </c>
      <c r="W201" s="98" t="e">
        <f t="array" ref="W201">IF(COUNTA($M$2:$M$169)&lt;ROW(M24),"",INDEX($W$1:$W$169,SMALL(IF($M$2:$M$169&lt;&gt;"",ROW($M$2:$M$169)),ROW(M24))))</f>
        <v>#NUM!</v>
      </c>
      <c r="X201" s="98" t="e">
        <f t="array" ref="X201">IF(COUNTA($M$2:$M$169)&lt;ROW(M24),"",INDEX($X$1:$X$169,SMALL(IF($M$2:$M$169&lt;&gt;"",ROW($M$2:$M$169)),ROW(M24))))</f>
        <v>#NUM!</v>
      </c>
      <c r="Y201" s="98" t="e">
        <f t="array" ref="Y201">IF(COUNTA($M$2:$M$169)&lt;ROW(M24),"",INDEX($Y$1:$Y$169,SMALL(IF($M$2:$M$169&lt;&gt;"",ROW($M$2:$M$169)),ROW(M24))))</f>
        <v>#NUM!</v>
      </c>
      <c r="Z201" s="98" t="e">
        <f t="array" ref="Z201">IF(COUNTA($M$2:$M$169)&lt;ROW(M24),"",INDEX($Z$1:$Z$169,SMALL(IF($M$2:$M$169&lt;&gt;"",ROW($M$2:$M$169)),ROW(M24))))</f>
        <v>#NUM!</v>
      </c>
      <c r="AA201" s="98" t="e">
        <f t="array" ref="AA201">IF(COUNTA($M$2:$M$169)&lt;ROW(M24),"",INDEX($AA$1:$AA$169,SMALL(IF($M$2:$M$169&lt;&gt;"",ROW($M$2:$M$169)),ROW(M24))))</f>
        <v>#NUM!</v>
      </c>
      <c r="AB201" s="98" t="e">
        <f t="array" ref="AB201">IF(COUNTA($M$2:$M$169)&lt;ROW(M24),"",INDEX($AB$1:$AB$169,SMALL(IF($M$2:$M$169&lt;&gt;"",ROW($M$2:$M$169)),ROW(M24))))</f>
        <v>#NUM!</v>
      </c>
      <c r="AC201" s="98" t="e">
        <f t="array" ref="AC201">IF(COUNTA($M$2:$M$169)&lt;ROW(M24),"",INDEX($AC$1:$AC$169,SMALL(IF($M$2:$M$169&lt;&gt;"",ROW($M$2:$M$169)),ROW(M24))))</f>
        <v>#NUM!</v>
      </c>
      <c r="AD201" s="98" t="e">
        <f t="array" ref="AD201">IF(COUNTA($M$2:$M$169)&lt;ROW(M24),"",INDEX($AD$1:$AD$169,SMALL(IF($M$2:$M$169&lt;&gt;"",ROW($M$2:$M$169)),ROW(M24))))</f>
        <v>#NUM!</v>
      </c>
      <c r="AE201" s="98" t="e">
        <f t="array" ref="AE201">IF(COUNTA($M$2:$M$169)&lt;ROW(M24),"",INDEX($AE$1:$AE$169,SMALL(IF($M$2:$M$169&lt;&gt;"",ROW($M$2:$M$169)),ROW(M24))))</f>
        <v>#NUM!</v>
      </c>
      <c r="AF201" s="98" t="e">
        <f t="array" ref="AF201">IF(COUNTA($M$2:$M$169)&lt;ROW(M24),"",INDEX($AF$1:$AF$169,SMALL(IF($M$2:$M$169&lt;&gt;"",ROW($M$2:$M$169)),ROW(M24))))</f>
        <v>#NUM!</v>
      </c>
      <c r="AG201" s="98" t="e">
        <f t="array" ref="AG201">IF(COUNTA($M$2:$M$169)&lt;ROW(M24),"",INDEX($AG$1:$AG$169,SMALL(IF($M$2:$M$169&lt;&gt;"",ROW($M$2:$M$169)),ROW(M24))))</f>
        <v>#NUM!</v>
      </c>
      <c r="AH201" s="98" t="e">
        <f t="array" ref="AH201">IF(COUNTA($M$2:$M$169)&lt;ROW(M24),"",INDEX($AH$1:$AH$169,SMALL(IF($M$2:$M$169&lt;&gt;"",ROW($M$2:$M$169)),ROW(M24))))</f>
        <v>#NUM!</v>
      </c>
      <c r="AI201" s="98" t="e">
        <f t="array" ref="AI201">IF(COUNTA($M$2:$M$169)&lt;ROW(M24),"",INDEX($AI$1:$AI$169,SMALL(IF($M$2:$M$169&lt;&gt;"",ROW($M$2:$M$169)),ROW(M24))))</f>
        <v>#NUM!</v>
      </c>
      <c r="AJ201" s="98" t="e">
        <f t="array" ref="AJ201">IF(COUNTA($M$2:$M$169)&lt;ROW(M24),"",INDEX($AJ$1:$AJ$169,SMALL(IF($M$2:$M$169&lt;&gt;"",ROW($M$2:$M$169)),ROW(M24))))</f>
        <v>#NUM!</v>
      </c>
      <c r="AK201" s="98" t="e">
        <f t="array" ref="AK201">IF(COUNTA($M$2:$M$169)&lt;ROW(M24),"",INDEX($AK$1:$AK$169,SMALL(IF($M$2:$M$169&lt;&gt;"",ROW($M$2:$M$169)),ROW(M24))))</f>
        <v>#NUM!</v>
      </c>
      <c r="AL201" s="98" t="e">
        <f t="array" ref="AL201">IF(COUNTA($M$2:$M$169)&lt;ROW(M24),"",INDEX($AL$1:$AL$169,SMALL(IF($M$2:$M$169&lt;&gt;"",ROW($M$2:$M$169)),ROW(M24))))</f>
        <v>#NUM!</v>
      </c>
      <c r="AM201" s="98" t="e">
        <f t="array" ref="AM201">IF(COUNTA($M$2:$M$169)&lt;ROW(M24),"",INDEX($AM$1:$AM$169,SMALL(IF($M$2:$M$169&lt;&gt;"",ROW($M$2:$M$169)),ROW(M24))))</f>
        <v>#NUM!</v>
      </c>
      <c r="AN201" s="98" t="e">
        <f t="array" ref="AN201">IF(COUNTA($M$2:$M$169)&lt;ROW(M24),"",INDEX($AN$1:$AN$169,SMALL(IF($M$2:$M$169&lt;&gt;"",ROW($M$2:$M$169)),ROW(M24))))</f>
        <v>#NUM!</v>
      </c>
      <c r="AO201" s="98" t="e">
        <f t="array" ref="AO201">IF(COUNTA($M$2:$M$169)&lt;ROW(M24),"",INDEX($AO$1:$AO$169,SMALL(IF($M$2:$M$169&lt;&gt;"",ROW($M$2:$M$169)),ROW(M24))))</f>
        <v>#NUM!</v>
      </c>
      <c r="AP201" s="98" t="e">
        <f t="array" ref="AP201">IF(COUNTA($M$2:$M$169)&lt;ROW(M24),"",INDEX($AP$1:$AP$169,SMALL(IF($M$2:$M$169&lt;&gt;"",ROW($M$2:$M$169)),ROW(M24))))</f>
        <v>#NUM!</v>
      </c>
      <c r="AQ201" s="98" t="e">
        <f t="array" ref="AQ201">IF(COUNTA($M$2:$M$169)&lt;ROW(M24),"",INDEX($AQ$1:$AQ$169,SMALL(IF($M$2:$M$169&lt;&gt;"",ROW($M$2:$M$169)),ROW(M24))))</f>
        <v>#NUM!</v>
      </c>
      <c r="AR201" s="98" t="e">
        <f t="array" ref="AR201">IF(COUNTA($M$2:$M$169)&lt;ROW(M24),"",INDEX($AR$1:$AR$169,SMALL(IF($M$2:$M$169&lt;&gt;"",ROW($M$2:$M$169)),ROW(M24))))</f>
        <v>#NUM!</v>
      </c>
      <c r="AS201" s="98" t="e">
        <f t="array" ref="AS201">IF(COUNTA($M$2:$M$169)&lt;ROW(N24),"",INDEX($AS$1:$AS$169,SMALL(IF($M$2:$M$169&lt;&gt;"",ROW($M$2:$M$169)),ROW(N24))))</f>
        <v>#NUM!</v>
      </c>
      <c r="AT201" s="98"/>
      <c r="AU201" s="98"/>
      <c r="AV201" s="98"/>
      <c r="BA201" s="98"/>
      <c r="BB201" s="98"/>
    </row>
    <row r="202" spans="6:54" ht="12.75" customHeight="1" x14ac:dyDescent="0.15">
      <c r="F202" s="98"/>
      <c r="G202" s="98"/>
      <c r="H202" s="98"/>
      <c r="I202" s="98"/>
      <c r="J202" s="98"/>
      <c r="K202" s="98" t="e">
        <f t="array" ref="K202">IF(COUNTA($M$2:$M$169)&lt;ROW(M25),"",INDEX($K$1:$K$169,SMALL(IF($M$2:$M$169&lt;&gt;"",ROW($M$2:$M$169)),ROW(M25))))</f>
        <v>#NUM!</v>
      </c>
      <c r="L202" s="98" t="e">
        <f t="array" ref="L202">IF(COUNTA($M$2:$M$169)&lt;ROW(M25),"",INDEX($L$1:$L$169,SMALL(IF($M$2:$M$169&lt;&gt;"",ROW($M$2:$M$169)),ROW(M25))))</f>
        <v>#NUM!</v>
      </c>
      <c r="M202" s="98" t="e">
        <f t="array" ref="M202">IF(COUNTA($M$2:$M$169)&lt;ROW(M25),"",INDEX($M$1:$M$169,SMALL(IF($M$2:$M$169&lt;&gt;"",ROW($M$2:$M$169)),ROW(M25))))</f>
        <v>#NUM!</v>
      </c>
      <c r="N202" s="98"/>
      <c r="O202" s="98"/>
      <c r="P202" s="98"/>
      <c r="Q202" s="98"/>
      <c r="R202" s="98" t="e">
        <f t="array" ref="R202">IF(COUNTA($M$2:$M$169)&lt;ROW(M25),"",INDEX($R$1:$R$169,SMALL(IF($M$2:$M$169&lt;&gt;"",ROW($M$2:$M$169)),ROW(M25))))</f>
        <v>#NUM!</v>
      </c>
      <c r="S202" s="98" t="e">
        <f t="array" ref="S202">IF(COUNTA($M$2:$M$169)&lt;ROW(N25),"",INDEX($S$1:$S$169,SMALL(IF($M$2:$M$169&lt;&gt;"",ROW($M$2:$M$169)),ROW(N25))))</f>
        <v>#NUM!</v>
      </c>
      <c r="T202" s="98" t="e">
        <f t="array" ref="T202">IF(COUNTA($M$2:$M$169)&lt;ROW(M25),"",INDEX($T$1:$T$169,SMALL(IF($M$2:$M$169&lt;&gt;"",ROW($M$2:$M$169)),ROW(M25))))</f>
        <v>#NUM!</v>
      </c>
      <c r="U202" s="98" t="e">
        <f t="array" ref="U202">IF(COUNTA($M$2:$M$169)&lt;ROW(M25),"",INDEX($U$1:$U$169,SMALL(IF($M$2:$M$169&lt;&gt;"",ROW($M$2:$M$169)),ROW(M25))))</f>
        <v>#NUM!</v>
      </c>
      <c r="V202" s="98" t="e">
        <f t="array" ref="V202">IF(COUNTA($M$2:$M$169)&lt;ROW(M25),"",INDEX($V$1:$V$169,SMALL(IF($M$2:$M$169&lt;&gt;"",ROW($M$2:$M$169)),ROW(M25))))</f>
        <v>#NUM!</v>
      </c>
      <c r="W202" s="98" t="e">
        <f t="array" ref="W202">IF(COUNTA($M$2:$M$169)&lt;ROW(M25),"",INDEX($W$1:$W$169,SMALL(IF($M$2:$M$169&lt;&gt;"",ROW($M$2:$M$169)),ROW(M25))))</f>
        <v>#NUM!</v>
      </c>
      <c r="X202" s="98" t="e">
        <f t="array" ref="X202">IF(COUNTA($M$2:$M$169)&lt;ROW(M25),"",INDEX($X$1:$X$169,SMALL(IF($M$2:$M$169&lt;&gt;"",ROW($M$2:$M$169)),ROW(M25))))</f>
        <v>#NUM!</v>
      </c>
      <c r="Y202" s="98" t="e">
        <f t="array" ref="Y202">IF(COUNTA($M$2:$M$169)&lt;ROW(M25),"",INDEX($Y$1:$Y$169,SMALL(IF($M$2:$M$169&lt;&gt;"",ROW($M$2:$M$169)),ROW(M25))))</f>
        <v>#NUM!</v>
      </c>
      <c r="Z202" s="98" t="e">
        <f t="array" ref="Z202">IF(COUNTA($M$2:$M$169)&lt;ROW(M25),"",INDEX($Z$1:$Z$169,SMALL(IF($M$2:$M$169&lt;&gt;"",ROW($M$2:$M$169)),ROW(M25))))</f>
        <v>#NUM!</v>
      </c>
      <c r="AA202" s="98" t="e">
        <f t="array" ref="AA202">IF(COUNTA($M$2:$M$169)&lt;ROW(M25),"",INDEX($AA$1:$AA$169,SMALL(IF($M$2:$M$169&lt;&gt;"",ROW($M$2:$M$169)),ROW(M25))))</f>
        <v>#NUM!</v>
      </c>
      <c r="AB202" s="98" t="e">
        <f t="array" ref="AB202">IF(COUNTA($M$2:$M$169)&lt;ROW(M25),"",INDEX($AB$1:$AB$169,SMALL(IF($M$2:$M$169&lt;&gt;"",ROW($M$2:$M$169)),ROW(M25))))</f>
        <v>#NUM!</v>
      </c>
      <c r="AC202" s="98" t="e">
        <f t="array" ref="AC202">IF(COUNTA($M$2:$M$169)&lt;ROW(M25),"",INDEX($AC$1:$AC$169,SMALL(IF($M$2:$M$169&lt;&gt;"",ROW($M$2:$M$169)),ROW(M25))))</f>
        <v>#NUM!</v>
      </c>
      <c r="AD202" s="98" t="e">
        <f t="array" ref="AD202">IF(COUNTA($M$2:$M$169)&lt;ROW(M25),"",INDEX($AD$1:$AD$169,SMALL(IF($M$2:$M$169&lt;&gt;"",ROW($M$2:$M$169)),ROW(M25))))</f>
        <v>#NUM!</v>
      </c>
      <c r="AE202" s="98" t="e">
        <f t="array" ref="AE202">IF(COUNTA($M$2:$M$169)&lt;ROW(M25),"",INDEX($AE$1:$AE$169,SMALL(IF($M$2:$M$169&lt;&gt;"",ROW($M$2:$M$169)),ROW(M25))))</f>
        <v>#NUM!</v>
      </c>
      <c r="AF202" s="98" t="e">
        <f t="array" ref="AF202">IF(COUNTA($M$2:$M$169)&lt;ROW(M25),"",INDEX($AF$1:$AF$169,SMALL(IF($M$2:$M$169&lt;&gt;"",ROW($M$2:$M$169)),ROW(M25))))</f>
        <v>#NUM!</v>
      </c>
      <c r="AG202" s="98" t="e">
        <f t="array" ref="AG202">IF(COUNTA($M$2:$M$169)&lt;ROW(M25),"",INDEX($AG$1:$AG$169,SMALL(IF($M$2:$M$169&lt;&gt;"",ROW($M$2:$M$169)),ROW(M25))))</f>
        <v>#NUM!</v>
      </c>
      <c r="AH202" s="98" t="e">
        <f t="array" ref="AH202">IF(COUNTA($M$2:$M$169)&lt;ROW(M25),"",INDEX($AH$1:$AH$169,SMALL(IF($M$2:$M$169&lt;&gt;"",ROW($M$2:$M$169)),ROW(M25))))</f>
        <v>#NUM!</v>
      </c>
      <c r="AI202" s="98" t="e">
        <f t="array" ref="AI202">IF(COUNTA($M$2:$M$169)&lt;ROW(M25),"",INDEX($AI$1:$AI$169,SMALL(IF($M$2:$M$169&lt;&gt;"",ROW($M$2:$M$169)),ROW(M25))))</f>
        <v>#NUM!</v>
      </c>
      <c r="AJ202" s="98" t="e">
        <f t="array" ref="AJ202">IF(COUNTA($M$2:$M$169)&lt;ROW(M25),"",INDEX($AJ$1:$AJ$169,SMALL(IF($M$2:$M$169&lt;&gt;"",ROW($M$2:$M$169)),ROW(M25))))</f>
        <v>#NUM!</v>
      </c>
      <c r="AK202" s="98" t="e">
        <f t="array" ref="AK202">IF(COUNTA($M$2:$M$169)&lt;ROW(M25),"",INDEX($AK$1:$AK$169,SMALL(IF($M$2:$M$169&lt;&gt;"",ROW($M$2:$M$169)),ROW(M25))))</f>
        <v>#NUM!</v>
      </c>
      <c r="AL202" s="98" t="e">
        <f t="array" ref="AL202">IF(COUNTA($M$2:$M$169)&lt;ROW(M25),"",INDEX($AL$1:$AL$169,SMALL(IF($M$2:$M$169&lt;&gt;"",ROW($M$2:$M$169)),ROW(M25))))</f>
        <v>#NUM!</v>
      </c>
      <c r="AM202" s="98" t="e">
        <f t="array" ref="AM202">IF(COUNTA($M$2:$M$169)&lt;ROW(M25),"",INDEX($AM$1:$AM$169,SMALL(IF($M$2:$M$169&lt;&gt;"",ROW($M$2:$M$169)),ROW(M25))))</f>
        <v>#NUM!</v>
      </c>
      <c r="AN202" s="98" t="e">
        <f t="array" ref="AN202">IF(COUNTA($M$2:$M$169)&lt;ROW(M25),"",INDEX($AN$1:$AN$169,SMALL(IF($M$2:$M$169&lt;&gt;"",ROW($M$2:$M$169)),ROW(M25))))</f>
        <v>#NUM!</v>
      </c>
      <c r="AO202" s="98" t="e">
        <f t="array" ref="AO202">IF(COUNTA($M$2:$M$169)&lt;ROW(M25),"",INDEX($AO$1:$AO$169,SMALL(IF($M$2:$M$169&lt;&gt;"",ROW($M$2:$M$169)),ROW(M25))))</f>
        <v>#NUM!</v>
      </c>
      <c r="AP202" s="98" t="e">
        <f t="array" ref="AP202">IF(COUNTA($M$2:$M$169)&lt;ROW(M25),"",INDEX($AP$1:$AP$169,SMALL(IF($M$2:$M$169&lt;&gt;"",ROW($M$2:$M$169)),ROW(M25))))</f>
        <v>#NUM!</v>
      </c>
      <c r="AQ202" s="98" t="e">
        <f t="array" ref="AQ202">IF(COUNTA($M$2:$M$169)&lt;ROW(M25),"",INDEX($AQ$1:$AQ$169,SMALL(IF($M$2:$M$169&lt;&gt;"",ROW($M$2:$M$169)),ROW(M25))))</f>
        <v>#NUM!</v>
      </c>
      <c r="AR202" s="98" t="e">
        <f t="array" ref="AR202">IF(COUNTA($M$2:$M$169)&lt;ROW(M25),"",INDEX($AR$1:$AR$169,SMALL(IF($M$2:$M$169&lt;&gt;"",ROW($M$2:$M$169)),ROW(M25))))</f>
        <v>#NUM!</v>
      </c>
      <c r="AS202" s="98" t="e">
        <f t="array" ref="AS202">IF(COUNTA($M$2:$M$169)&lt;ROW(N25),"",INDEX($AS$1:$AS$169,SMALL(IF($M$2:$M$169&lt;&gt;"",ROW($M$2:$M$169)),ROW(N25))))</f>
        <v>#NUM!</v>
      </c>
      <c r="AT202" s="98"/>
      <c r="AU202" s="98"/>
      <c r="AV202" s="98"/>
      <c r="BA202" s="98"/>
      <c r="BB202" s="98"/>
    </row>
    <row r="203" spans="6:54" ht="12.75" customHeight="1" x14ac:dyDescent="0.15">
      <c r="F203" s="98"/>
      <c r="G203" s="98"/>
      <c r="H203" s="98"/>
      <c r="I203" s="98"/>
      <c r="J203" s="98"/>
      <c r="K203" s="98" t="e">
        <f t="array" ref="K203">IF(COUNTA($M$2:$M$169)&lt;ROW(M26),"",INDEX($K$1:$K$169,SMALL(IF($M$2:$M$169&lt;&gt;"",ROW($M$2:$M$169)),ROW(M26))))</f>
        <v>#NUM!</v>
      </c>
      <c r="L203" s="98" t="e">
        <f t="array" ref="L203">IF(COUNTA($M$2:$M$169)&lt;ROW(M26),"",INDEX($L$1:$L$169,SMALL(IF($M$2:$M$169&lt;&gt;"",ROW($M$2:$M$169)),ROW(M26))))</f>
        <v>#NUM!</v>
      </c>
      <c r="M203" s="98" t="e">
        <f t="array" ref="M203">IF(COUNTA($M$2:$M$169)&lt;ROW(M26),"",INDEX($M$1:$M$169,SMALL(IF($M$2:$M$169&lt;&gt;"",ROW($M$2:$M$169)),ROW(M26))))</f>
        <v>#NUM!</v>
      </c>
      <c r="N203" s="98"/>
      <c r="O203" s="98"/>
      <c r="P203" s="98"/>
      <c r="Q203" s="98"/>
      <c r="R203" s="98" t="e">
        <f t="array" ref="R203">IF(COUNTA($M$2:$M$169)&lt;ROW(M26),"",INDEX($R$1:$R$169,SMALL(IF($M$2:$M$169&lt;&gt;"",ROW($M$2:$M$169)),ROW(M26))))</f>
        <v>#NUM!</v>
      </c>
      <c r="S203" s="98" t="e">
        <f t="array" ref="S203">IF(COUNTA($M$2:$M$169)&lt;ROW(N26),"",INDEX($S$1:$S$169,SMALL(IF($M$2:$M$169&lt;&gt;"",ROW($M$2:$M$169)),ROW(N26))))</f>
        <v>#NUM!</v>
      </c>
      <c r="T203" s="98" t="e">
        <f t="array" ref="T203">IF(COUNTA($M$2:$M$169)&lt;ROW(M26),"",INDEX($T$1:$T$169,SMALL(IF($M$2:$M$169&lt;&gt;"",ROW($M$2:$M$169)),ROW(M26))))</f>
        <v>#NUM!</v>
      </c>
      <c r="U203" s="98" t="e">
        <f t="array" ref="U203">IF(COUNTA($M$2:$M$169)&lt;ROW(M26),"",INDEX($U$1:$U$169,SMALL(IF($M$2:$M$169&lt;&gt;"",ROW($M$2:$M$169)),ROW(M26))))</f>
        <v>#NUM!</v>
      </c>
      <c r="V203" s="98" t="e">
        <f t="array" ref="V203">IF(COUNTA($M$2:$M$169)&lt;ROW(M26),"",INDEX($V$1:$V$169,SMALL(IF($M$2:$M$169&lt;&gt;"",ROW($M$2:$M$169)),ROW(M26))))</f>
        <v>#NUM!</v>
      </c>
      <c r="W203" s="98" t="e">
        <f t="array" ref="W203">IF(COUNTA($M$2:$M$169)&lt;ROW(M26),"",INDEX($W$1:$W$169,SMALL(IF($M$2:$M$169&lt;&gt;"",ROW($M$2:$M$169)),ROW(M26))))</f>
        <v>#NUM!</v>
      </c>
      <c r="X203" s="98" t="e">
        <f t="array" ref="X203">IF(COUNTA($M$2:$M$169)&lt;ROW(M26),"",INDEX($X$1:$X$169,SMALL(IF($M$2:$M$169&lt;&gt;"",ROW($M$2:$M$169)),ROW(M26))))</f>
        <v>#NUM!</v>
      </c>
      <c r="Y203" s="98" t="e">
        <f t="array" ref="Y203">IF(COUNTA($M$2:$M$169)&lt;ROW(M26),"",INDEX($Y$1:$Y$169,SMALL(IF($M$2:$M$169&lt;&gt;"",ROW($M$2:$M$169)),ROW(M26))))</f>
        <v>#NUM!</v>
      </c>
      <c r="Z203" s="98" t="e">
        <f t="array" ref="Z203">IF(COUNTA($M$2:$M$169)&lt;ROW(M26),"",INDEX($Z$1:$Z$169,SMALL(IF($M$2:$M$169&lt;&gt;"",ROW($M$2:$M$169)),ROW(M26))))</f>
        <v>#NUM!</v>
      </c>
      <c r="AA203" s="98" t="e">
        <f t="array" ref="AA203">IF(COUNTA($M$2:$M$169)&lt;ROW(M26),"",INDEX($AA$1:$AA$169,SMALL(IF($M$2:$M$169&lt;&gt;"",ROW($M$2:$M$169)),ROW(M26))))</f>
        <v>#NUM!</v>
      </c>
      <c r="AB203" s="98" t="e">
        <f t="array" ref="AB203">IF(COUNTA($M$2:$M$169)&lt;ROW(M26),"",INDEX($AB$1:$AB$169,SMALL(IF($M$2:$M$169&lt;&gt;"",ROW($M$2:$M$169)),ROW(M26))))</f>
        <v>#NUM!</v>
      </c>
      <c r="AC203" s="98" t="e">
        <f t="array" ref="AC203">IF(COUNTA($M$2:$M$169)&lt;ROW(M26),"",INDEX($AC$1:$AC$169,SMALL(IF($M$2:$M$169&lt;&gt;"",ROW($M$2:$M$169)),ROW(M26))))</f>
        <v>#NUM!</v>
      </c>
      <c r="AD203" s="98" t="e">
        <f t="array" ref="AD203">IF(COUNTA($M$2:$M$169)&lt;ROW(M26),"",INDEX($AD$1:$AD$169,SMALL(IF($M$2:$M$169&lt;&gt;"",ROW($M$2:$M$169)),ROW(M26))))</f>
        <v>#NUM!</v>
      </c>
      <c r="AE203" s="98" t="e">
        <f t="array" ref="AE203">IF(COUNTA($M$2:$M$169)&lt;ROW(M26),"",INDEX($AE$1:$AE$169,SMALL(IF($M$2:$M$169&lt;&gt;"",ROW($M$2:$M$169)),ROW(M26))))</f>
        <v>#NUM!</v>
      </c>
      <c r="AF203" s="98" t="e">
        <f t="array" ref="AF203">IF(COUNTA($M$2:$M$169)&lt;ROW(M26),"",INDEX($AF$1:$AF$169,SMALL(IF($M$2:$M$169&lt;&gt;"",ROW($M$2:$M$169)),ROW(M26))))</f>
        <v>#NUM!</v>
      </c>
      <c r="AG203" s="98" t="e">
        <f t="array" ref="AG203">IF(COUNTA($M$2:$M$169)&lt;ROW(M26),"",INDEX($AG$1:$AG$169,SMALL(IF($M$2:$M$169&lt;&gt;"",ROW($M$2:$M$169)),ROW(M26))))</f>
        <v>#NUM!</v>
      </c>
      <c r="AH203" s="98" t="e">
        <f t="array" ref="AH203">IF(COUNTA($M$2:$M$169)&lt;ROW(M26),"",INDEX($AH$1:$AH$169,SMALL(IF($M$2:$M$169&lt;&gt;"",ROW($M$2:$M$169)),ROW(M26))))</f>
        <v>#NUM!</v>
      </c>
      <c r="AI203" s="98" t="e">
        <f t="array" ref="AI203">IF(COUNTA($M$2:$M$169)&lt;ROW(M26),"",INDEX($AI$1:$AI$169,SMALL(IF($M$2:$M$169&lt;&gt;"",ROW($M$2:$M$169)),ROW(M26))))</f>
        <v>#NUM!</v>
      </c>
      <c r="AJ203" s="98" t="e">
        <f t="array" ref="AJ203">IF(COUNTA($M$2:$M$169)&lt;ROW(M26),"",INDEX($AJ$1:$AJ$169,SMALL(IF($M$2:$M$169&lt;&gt;"",ROW($M$2:$M$169)),ROW(M26))))</f>
        <v>#NUM!</v>
      </c>
      <c r="AK203" s="98" t="e">
        <f t="array" ref="AK203">IF(COUNTA($M$2:$M$169)&lt;ROW(M26),"",INDEX($AK$1:$AK$169,SMALL(IF($M$2:$M$169&lt;&gt;"",ROW($M$2:$M$169)),ROW(M26))))</f>
        <v>#NUM!</v>
      </c>
      <c r="AL203" s="98" t="e">
        <f t="array" ref="AL203">IF(COUNTA($M$2:$M$169)&lt;ROW(M26),"",INDEX($AL$1:$AL$169,SMALL(IF($M$2:$M$169&lt;&gt;"",ROW($M$2:$M$169)),ROW(M26))))</f>
        <v>#NUM!</v>
      </c>
      <c r="AM203" s="98" t="e">
        <f t="array" ref="AM203">IF(COUNTA($M$2:$M$169)&lt;ROW(M26),"",INDEX($AM$1:$AM$169,SMALL(IF($M$2:$M$169&lt;&gt;"",ROW($M$2:$M$169)),ROW(M26))))</f>
        <v>#NUM!</v>
      </c>
      <c r="AN203" s="98" t="e">
        <f t="array" ref="AN203">IF(COUNTA($M$2:$M$169)&lt;ROW(M26),"",INDEX($AN$1:$AN$169,SMALL(IF($M$2:$M$169&lt;&gt;"",ROW($M$2:$M$169)),ROW(M26))))</f>
        <v>#NUM!</v>
      </c>
      <c r="AO203" s="98" t="e">
        <f t="array" ref="AO203">IF(COUNTA($M$2:$M$169)&lt;ROW(M26),"",INDEX($AO$1:$AO$169,SMALL(IF($M$2:$M$169&lt;&gt;"",ROW($M$2:$M$169)),ROW(M26))))</f>
        <v>#NUM!</v>
      </c>
      <c r="AP203" s="98" t="e">
        <f t="array" ref="AP203">IF(COUNTA($M$2:$M$169)&lt;ROW(M26),"",INDEX($AP$1:$AP$169,SMALL(IF($M$2:$M$169&lt;&gt;"",ROW($M$2:$M$169)),ROW(M26))))</f>
        <v>#NUM!</v>
      </c>
      <c r="AQ203" s="98" t="e">
        <f t="array" ref="AQ203">IF(COUNTA($M$2:$M$169)&lt;ROW(M26),"",INDEX($AQ$1:$AQ$169,SMALL(IF($M$2:$M$169&lt;&gt;"",ROW($M$2:$M$169)),ROW(M26))))</f>
        <v>#NUM!</v>
      </c>
      <c r="AR203" s="98" t="e">
        <f t="array" ref="AR203">IF(COUNTA($M$2:$M$169)&lt;ROW(M26),"",INDEX($AR$1:$AR$169,SMALL(IF($M$2:$M$169&lt;&gt;"",ROW($M$2:$M$169)),ROW(M26))))</f>
        <v>#NUM!</v>
      </c>
      <c r="AS203" s="98" t="e">
        <f t="array" ref="AS203">IF(COUNTA($M$2:$M$169)&lt;ROW(N26),"",INDEX($AS$1:$AS$169,SMALL(IF($M$2:$M$169&lt;&gt;"",ROW($M$2:$M$169)),ROW(N26))))</f>
        <v>#NUM!</v>
      </c>
      <c r="AT203" s="98"/>
      <c r="AU203" s="98"/>
      <c r="AV203" s="98"/>
      <c r="BA203" s="98"/>
      <c r="BB203" s="98"/>
    </row>
    <row r="204" spans="6:54" ht="12.75" customHeight="1" x14ac:dyDescent="0.15">
      <c r="F204" s="98"/>
      <c r="G204" s="98"/>
      <c r="H204" s="98"/>
      <c r="I204" s="98"/>
      <c r="J204" s="98"/>
      <c r="K204" s="98" t="e">
        <f t="array" ref="K204">IF(COUNTA($M$2:$M$169)&lt;ROW(M27),"",INDEX($K$1:$K$169,SMALL(IF($M$2:$M$169&lt;&gt;"",ROW($M$2:$M$169)),ROW(M27))))</f>
        <v>#NUM!</v>
      </c>
      <c r="L204" s="98" t="e">
        <f t="array" ref="L204">IF(COUNTA($M$2:$M$169)&lt;ROW(M27),"",INDEX($L$1:$L$169,SMALL(IF($M$2:$M$169&lt;&gt;"",ROW($M$2:$M$169)),ROW(M27))))</f>
        <v>#NUM!</v>
      </c>
      <c r="M204" s="98" t="e">
        <f t="array" ref="M204">IF(COUNTA($M$2:$M$169)&lt;ROW(M27),"",INDEX($M$1:$M$169,SMALL(IF($M$2:$M$169&lt;&gt;"",ROW($M$2:$M$169)),ROW(M27))))</f>
        <v>#NUM!</v>
      </c>
      <c r="N204" s="98"/>
      <c r="O204" s="98"/>
      <c r="P204" s="98"/>
      <c r="Q204" s="98"/>
      <c r="R204" s="98" t="e">
        <f t="array" ref="R204">IF(COUNTA($M$2:$M$169)&lt;ROW(M27),"",INDEX($R$1:$R$169,SMALL(IF($M$2:$M$169&lt;&gt;"",ROW($M$2:$M$169)),ROW(M27))))</f>
        <v>#NUM!</v>
      </c>
      <c r="S204" s="98" t="e">
        <f t="array" ref="S204">IF(COUNTA($M$2:$M$169)&lt;ROW(N27),"",INDEX($S$1:$S$169,SMALL(IF($M$2:$M$169&lt;&gt;"",ROW($M$2:$M$169)),ROW(N27))))</f>
        <v>#NUM!</v>
      </c>
      <c r="T204" s="98" t="e">
        <f t="array" ref="T204">IF(COUNTA($M$2:$M$169)&lt;ROW(M27),"",INDEX($T$1:$T$169,SMALL(IF($M$2:$M$169&lt;&gt;"",ROW($M$2:$M$169)),ROW(M27))))</f>
        <v>#NUM!</v>
      </c>
      <c r="U204" s="98" t="e">
        <f t="array" ref="U204">IF(COUNTA($M$2:$M$169)&lt;ROW(M27),"",INDEX($U$1:$U$169,SMALL(IF($M$2:$M$169&lt;&gt;"",ROW($M$2:$M$169)),ROW(M27))))</f>
        <v>#NUM!</v>
      </c>
      <c r="V204" s="98" t="e">
        <f t="array" ref="V204">IF(COUNTA($M$2:$M$169)&lt;ROW(M27),"",INDEX($V$1:$V$169,SMALL(IF($M$2:$M$169&lt;&gt;"",ROW($M$2:$M$169)),ROW(M27))))</f>
        <v>#NUM!</v>
      </c>
      <c r="W204" s="98" t="e">
        <f t="array" ref="W204">IF(COUNTA($M$2:$M$169)&lt;ROW(M27),"",INDEX($W$1:$W$169,SMALL(IF($M$2:$M$169&lt;&gt;"",ROW($M$2:$M$169)),ROW(M27))))</f>
        <v>#NUM!</v>
      </c>
      <c r="X204" s="98" t="e">
        <f t="array" ref="X204">IF(COUNTA($M$2:$M$169)&lt;ROW(M27),"",INDEX($X$1:$X$169,SMALL(IF($M$2:$M$169&lt;&gt;"",ROW($M$2:$M$169)),ROW(M27))))</f>
        <v>#NUM!</v>
      </c>
      <c r="Y204" s="98" t="e">
        <f t="array" ref="Y204">IF(COUNTA($M$2:$M$169)&lt;ROW(M27),"",INDEX($Y$1:$Y$169,SMALL(IF($M$2:$M$169&lt;&gt;"",ROW($M$2:$M$169)),ROW(M27))))</f>
        <v>#NUM!</v>
      </c>
      <c r="Z204" s="98" t="e">
        <f t="array" ref="Z204">IF(COUNTA($M$2:$M$169)&lt;ROW(M27),"",INDEX($Z$1:$Z$169,SMALL(IF($M$2:$M$169&lt;&gt;"",ROW($M$2:$M$169)),ROW(M27))))</f>
        <v>#NUM!</v>
      </c>
      <c r="AA204" s="98" t="e">
        <f t="array" ref="AA204">IF(COUNTA($M$2:$M$169)&lt;ROW(M27),"",INDEX($AA$1:$AA$169,SMALL(IF($M$2:$M$169&lt;&gt;"",ROW($M$2:$M$169)),ROW(M27))))</f>
        <v>#NUM!</v>
      </c>
      <c r="AB204" s="98" t="e">
        <f t="array" ref="AB204">IF(COUNTA($M$2:$M$169)&lt;ROW(M27),"",INDEX($AB$1:$AB$169,SMALL(IF($M$2:$M$169&lt;&gt;"",ROW($M$2:$M$169)),ROW(M27))))</f>
        <v>#NUM!</v>
      </c>
      <c r="AC204" s="98" t="e">
        <f t="array" ref="AC204">IF(COUNTA($M$2:$M$169)&lt;ROW(M27),"",INDEX($AC$1:$AC$169,SMALL(IF($M$2:$M$169&lt;&gt;"",ROW($M$2:$M$169)),ROW(M27))))</f>
        <v>#NUM!</v>
      </c>
      <c r="AD204" s="98" t="e">
        <f t="array" ref="AD204">IF(COUNTA($M$2:$M$169)&lt;ROW(M27),"",INDEX($AD$1:$AD$169,SMALL(IF($M$2:$M$169&lt;&gt;"",ROW($M$2:$M$169)),ROW(M27))))</f>
        <v>#NUM!</v>
      </c>
      <c r="AE204" s="98" t="e">
        <f t="array" ref="AE204">IF(COUNTA($M$2:$M$169)&lt;ROW(M27),"",INDEX($AE$1:$AE$169,SMALL(IF($M$2:$M$169&lt;&gt;"",ROW($M$2:$M$169)),ROW(M27))))</f>
        <v>#NUM!</v>
      </c>
      <c r="AF204" s="98" t="e">
        <f t="array" ref="AF204">IF(COUNTA($M$2:$M$169)&lt;ROW(M27),"",INDEX($AF$1:$AF$169,SMALL(IF($M$2:$M$169&lt;&gt;"",ROW($M$2:$M$169)),ROW(M27))))</f>
        <v>#NUM!</v>
      </c>
      <c r="AG204" s="98" t="e">
        <f t="array" ref="AG204">IF(COUNTA($M$2:$M$169)&lt;ROW(M27),"",INDEX($AG$1:$AG$169,SMALL(IF($M$2:$M$169&lt;&gt;"",ROW($M$2:$M$169)),ROW(M27))))</f>
        <v>#NUM!</v>
      </c>
      <c r="AH204" s="98" t="e">
        <f t="array" ref="AH204">IF(COUNTA($M$2:$M$169)&lt;ROW(M27),"",INDEX($AH$1:$AH$169,SMALL(IF($M$2:$M$169&lt;&gt;"",ROW($M$2:$M$169)),ROW(M27))))</f>
        <v>#NUM!</v>
      </c>
      <c r="AI204" s="98" t="e">
        <f t="array" ref="AI204">IF(COUNTA($M$2:$M$169)&lt;ROW(M27),"",INDEX($AI$1:$AI$169,SMALL(IF($M$2:$M$169&lt;&gt;"",ROW($M$2:$M$169)),ROW(M27))))</f>
        <v>#NUM!</v>
      </c>
      <c r="AJ204" s="98" t="e">
        <f t="array" ref="AJ204">IF(COUNTA($M$2:$M$169)&lt;ROW(M27),"",INDEX($AJ$1:$AJ$169,SMALL(IF($M$2:$M$169&lt;&gt;"",ROW($M$2:$M$169)),ROW(M27))))</f>
        <v>#NUM!</v>
      </c>
      <c r="AK204" s="98" t="e">
        <f t="array" ref="AK204">IF(COUNTA($M$2:$M$169)&lt;ROW(M27),"",INDEX($AK$1:$AK$169,SMALL(IF($M$2:$M$169&lt;&gt;"",ROW($M$2:$M$169)),ROW(M27))))</f>
        <v>#NUM!</v>
      </c>
      <c r="AL204" s="98" t="e">
        <f t="array" ref="AL204">IF(COUNTA($M$2:$M$169)&lt;ROW(M27),"",INDEX($AL$1:$AL$169,SMALL(IF($M$2:$M$169&lt;&gt;"",ROW($M$2:$M$169)),ROW(M27))))</f>
        <v>#NUM!</v>
      </c>
      <c r="AM204" s="98" t="e">
        <f t="array" ref="AM204">IF(COUNTA($M$2:$M$169)&lt;ROW(M27),"",INDEX($AM$1:$AM$169,SMALL(IF($M$2:$M$169&lt;&gt;"",ROW($M$2:$M$169)),ROW(M27))))</f>
        <v>#NUM!</v>
      </c>
      <c r="AN204" s="98" t="e">
        <f t="array" ref="AN204">IF(COUNTA($M$2:$M$169)&lt;ROW(M27),"",INDEX($AN$1:$AN$169,SMALL(IF($M$2:$M$169&lt;&gt;"",ROW($M$2:$M$169)),ROW(M27))))</f>
        <v>#NUM!</v>
      </c>
      <c r="AO204" s="98" t="e">
        <f t="array" ref="AO204">IF(COUNTA($M$2:$M$169)&lt;ROW(M27),"",INDEX($AO$1:$AO$169,SMALL(IF($M$2:$M$169&lt;&gt;"",ROW($M$2:$M$169)),ROW(M27))))</f>
        <v>#NUM!</v>
      </c>
      <c r="AP204" s="98" t="e">
        <f t="array" ref="AP204">IF(COUNTA($M$2:$M$169)&lt;ROW(M27),"",INDEX($AP$1:$AP$169,SMALL(IF($M$2:$M$169&lt;&gt;"",ROW($M$2:$M$169)),ROW(M27))))</f>
        <v>#NUM!</v>
      </c>
      <c r="AQ204" s="98" t="e">
        <f t="array" ref="AQ204">IF(COUNTA($M$2:$M$169)&lt;ROW(M27),"",INDEX($AQ$1:$AQ$169,SMALL(IF($M$2:$M$169&lt;&gt;"",ROW($M$2:$M$169)),ROW(M27))))</f>
        <v>#NUM!</v>
      </c>
      <c r="AR204" s="98" t="e">
        <f t="array" ref="AR204">IF(COUNTA($M$2:$M$169)&lt;ROW(M27),"",INDEX($AR$1:$AR$169,SMALL(IF($M$2:$M$169&lt;&gt;"",ROW($M$2:$M$169)),ROW(M27))))</f>
        <v>#NUM!</v>
      </c>
      <c r="AS204" s="98" t="e">
        <f t="array" ref="AS204">IF(COUNTA($M$2:$M$169)&lt;ROW(N27),"",INDEX($AS$1:$AS$169,SMALL(IF($M$2:$M$169&lt;&gt;"",ROW($M$2:$M$169)),ROW(N27))))</f>
        <v>#NUM!</v>
      </c>
      <c r="AT204" s="98"/>
      <c r="AU204" s="98"/>
      <c r="AV204" s="98"/>
      <c r="BA204" s="98"/>
      <c r="BB204" s="98"/>
    </row>
    <row r="205" spans="6:54" ht="12.75" customHeight="1" x14ac:dyDescent="0.15">
      <c r="F205" s="98"/>
      <c r="G205" s="98"/>
      <c r="H205" s="98"/>
      <c r="I205" s="98"/>
      <c r="J205" s="98"/>
      <c r="K205" s="98" t="e">
        <f t="array" ref="K205">IF(COUNTA($M$2:$M$169)&lt;ROW(M28),"",INDEX($K$1:$K$169,SMALL(IF($M$2:$M$169&lt;&gt;"",ROW($M$2:$M$169)),ROW(M28))))</f>
        <v>#NUM!</v>
      </c>
      <c r="L205" s="98" t="e">
        <f t="array" ref="L205">IF(COUNTA($M$2:$M$169)&lt;ROW(M28),"",INDEX($L$1:$L$169,SMALL(IF($M$2:$M$169&lt;&gt;"",ROW($M$2:$M$169)),ROW(M28))))</f>
        <v>#NUM!</v>
      </c>
      <c r="M205" s="98" t="e">
        <f t="array" ref="M205">IF(COUNTA($M$2:$M$169)&lt;ROW(M28),"",INDEX($M$1:$M$169,SMALL(IF($M$2:$M$169&lt;&gt;"",ROW($M$2:$M$169)),ROW(M28))))</f>
        <v>#NUM!</v>
      </c>
      <c r="N205" s="98"/>
      <c r="O205" s="98"/>
      <c r="P205" s="98"/>
      <c r="Q205" s="98"/>
      <c r="R205" s="98" t="e">
        <f t="array" ref="R205">IF(COUNTA($M$2:$M$169)&lt;ROW(M28),"",INDEX($R$1:$R$169,SMALL(IF($M$2:$M$169&lt;&gt;"",ROW($M$2:$M$169)),ROW(M28))))</f>
        <v>#NUM!</v>
      </c>
      <c r="S205" s="98" t="e">
        <f t="array" ref="S205">IF(COUNTA($M$2:$M$169)&lt;ROW(N28),"",INDEX($S$1:$S$169,SMALL(IF($M$2:$M$169&lt;&gt;"",ROW($M$2:$M$169)),ROW(N28))))</f>
        <v>#NUM!</v>
      </c>
      <c r="T205" s="98" t="e">
        <f t="array" ref="T205">IF(COUNTA($M$2:$M$169)&lt;ROW(M28),"",INDEX($T$1:$T$169,SMALL(IF($M$2:$M$169&lt;&gt;"",ROW($M$2:$M$169)),ROW(M28))))</f>
        <v>#NUM!</v>
      </c>
      <c r="U205" s="98" t="e">
        <f t="array" ref="U205">IF(COUNTA($M$2:$M$169)&lt;ROW(M28),"",INDEX($U$1:$U$169,SMALL(IF($M$2:$M$169&lt;&gt;"",ROW($M$2:$M$169)),ROW(M28))))</f>
        <v>#NUM!</v>
      </c>
      <c r="V205" s="98" t="e">
        <f t="array" ref="V205">IF(COUNTA($M$2:$M$169)&lt;ROW(M28),"",INDEX($V$1:$V$169,SMALL(IF($M$2:$M$169&lt;&gt;"",ROW($M$2:$M$169)),ROW(M28))))</f>
        <v>#NUM!</v>
      </c>
      <c r="W205" s="98" t="e">
        <f t="array" ref="W205">IF(COUNTA($M$2:$M$169)&lt;ROW(M28),"",INDEX($W$1:$W$169,SMALL(IF($M$2:$M$169&lt;&gt;"",ROW($M$2:$M$169)),ROW(M28))))</f>
        <v>#NUM!</v>
      </c>
      <c r="X205" s="98" t="e">
        <f t="array" ref="X205">IF(COUNTA($M$2:$M$169)&lt;ROW(M28),"",INDEX($X$1:$X$169,SMALL(IF($M$2:$M$169&lt;&gt;"",ROW($M$2:$M$169)),ROW(M28))))</f>
        <v>#NUM!</v>
      </c>
      <c r="Y205" s="98" t="e">
        <f t="array" ref="Y205">IF(COUNTA($M$2:$M$169)&lt;ROW(M28),"",INDEX($Y$1:$Y$169,SMALL(IF($M$2:$M$169&lt;&gt;"",ROW($M$2:$M$169)),ROW(M28))))</f>
        <v>#NUM!</v>
      </c>
      <c r="Z205" s="98" t="e">
        <f t="array" ref="Z205">IF(COUNTA($M$2:$M$169)&lt;ROW(M28),"",INDEX($Z$1:$Z$169,SMALL(IF($M$2:$M$169&lt;&gt;"",ROW($M$2:$M$169)),ROW(M28))))</f>
        <v>#NUM!</v>
      </c>
      <c r="AA205" s="98" t="e">
        <f t="array" ref="AA205">IF(COUNTA($M$2:$M$169)&lt;ROW(M28),"",INDEX($AA$1:$AA$169,SMALL(IF($M$2:$M$169&lt;&gt;"",ROW($M$2:$M$169)),ROW(M28))))</f>
        <v>#NUM!</v>
      </c>
      <c r="AB205" s="98" t="e">
        <f t="array" ref="AB205">IF(COUNTA($M$2:$M$169)&lt;ROW(M28),"",INDEX($AB$1:$AB$169,SMALL(IF($M$2:$M$169&lt;&gt;"",ROW($M$2:$M$169)),ROW(M28))))</f>
        <v>#NUM!</v>
      </c>
      <c r="AC205" s="98" t="e">
        <f t="array" ref="AC205">IF(COUNTA($M$2:$M$169)&lt;ROW(M28),"",INDEX($AC$1:$AC$169,SMALL(IF($M$2:$M$169&lt;&gt;"",ROW($M$2:$M$169)),ROW(M28))))</f>
        <v>#NUM!</v>
      </c>
      <c r="AD205" s="98" t="e">
        <f t="array" ref="AD205">IF(COUNTA($M$2:$M$169)&lt;ROW(M28),"",INDEX($AD$1:$AD$169,SMALL(IF($M$2:$M$169&lt;&gt;"",ROW($M$2:$M$169)),ROW(M28))))</f>
        <v>#NUM!</v>
      </c>
      <c r="AE205" s="98" t="e">
        <f t="array" ref="AE205">IF(COUNTA($M$2:$M$169)&lt;ROW(M28),"",INDEX($AE$1:$AE$169,SMALL(IF($M$2:$M$169&lt;&gt;"",ROW($M$2:$M$169)),ROW(M28))))</f>
        <v>#NUM!</v>
      </c>
      <c r="AF205" s="98" t="e">
        <f t="array" ref="AF205">IF(COUNTA($M$2:$M$169)&lt;ROW(M28),"",INDEX($AF$1:$AF$169,SMALL(IF($M$2:$M$169&lt;&gt;"",ROW($M$2:$M$169)),ROW(M28))))</f>
        <v>#NUM!</v>
      </c>
      <c r="AG205" s="98" t="e">
        <f t="array" ref="AG205">IF(COUNTA($M$2:$M$169)&lt;ROW(M28),"",INDEX($AG$1:$AG$169,SMALL(IF($M$2:$M$169&lt;&gt;"",ROW($M$2:$M$169)),ROW(M28))))</f>
        <v>#NUM!</v>
      </c>
      <c r="AH205" s="98" t="e">
        <f t="array" ref="AH205">IF(COUNTA($M$2:$M$169)&lt;ROW(M28),"",INDEX($AH$1:$AH$169,SMALL(IF($M$2:$M$169&lt;&gt;"",ROW($M$2:$M$169)),ROW(M28))))</f>
        <v>#NUM!</v>
      </c>
      <c r="AI205" s="98" t="e">
        <f t="array" ref="AI205">IF(COUNTA($M$2:$M$169)&lt;ROW(M28),"",INDEX($AI$1:$AI$169,SMALL(IF($M$2:$M$169&lt;&gt;"",ROW($M$2:$M$169)),ROW(M28))))</f>
        <v>#NUM!</v>
      </c>
      <c r="AJ205" s="98" t="e">
        <f t="array" ref="AJ205">IF(COUNTA($M$2:$M$169)&lt;ROW(M28),"",INDEX($AJ$1:$AJ$169,SMALL(IF($M$2:$M$169&lt;&gt;"",ROW($M$2:$M$169)),ROW(M28))))</f>
        <v>#NUM!</v>
      </c>
      <c r="AK205" s="98" t="e">
        <f t="array" ref="AK205">IF(COUNTA($M$2:$M$169)&lt;ROW(M28),"",INDEX($AK$1:$AK$169,SMALL(IF($M$2:$M$169&lt;&gt;"",ROW($M$2:$M$169)),ROW(M28))))</f>
        <v>#NUM!</v>
      </c>
      <c r="AL205" s="98" t="e">
        <f t="array" ref="AL205">IF(COUNTA($M$2:$M$169)&lt;ROW(M28),"",INDEX($AL$1:$AL$169,SMALL(IF($M$2:$M$169&lt;&gt;"",ROW($M$2:$M$169)),ROW(M28))))</f>
        <v>#NUM!</v>
      </c>
      <c r="AM205" s="98" t="e">
        <f t="array" ref="AM205">IF(COUNTA($M$2:$M$169)&lt;ROW(M28),"",INDEX($AM$1:$AM$169,SMALL(IF($M$2:$M$169&lt;&gt;"",ROW($M$2:$M$169)),ROW(M28))))</f>
        <v>#NUM!</v>
      </c>
      <c r="AN205" s="98" t="e">
        <f t="array" ref="AN205">IF(COUNTA($M$2:$M$169)&lt;ROW(M28),"",INDEX($AN$1:$AN$169,SMALL(IF($M$2:$M$169&lt;&gt;"",ROW($M$2:$M$169)),ROW(M28))))</f>
        <v>#NUM!</v>
      </c>
      <c r="AO205" s="98" t="e">
        <f t="array" ref="AO205">IF(COUNTA($M$2:$M$169)&lt;ROW(M28),"",INDEX($AO$1:$AO$169,SMALL(IF($M$2:$M$169&lt;&gt;"",ROW($M$2:$M$169)),ROW(M28))))</f>
        <v>#NUM!</v>
      </c>
      <c r="AP205" s="98" t="e">
        <f t="array" ref="AP205">IF(COUNTA($M$2:$M$169)&lt;ROW(M28),"",INDEX($AP$1:$AP$169,SMALL(IF($M$2:$M$169&lt;&gt;"",ROW($M$2:$M$169)),ROW(M28))))</f>
        <v>#NUM!</v>
      </c>
      <c r="AQ205" s="98" t="e">
        <f t="array" ref="AQ205">IF(COUNTA($M$2:$M$169)&lt;ROW(M28),"",INDEX($AQ$1:$AQ$169,SMALL(IF($M$2:$M$169&lt;&gt;"",ROW($M$2:$M$169)),ROW(M28))))</f>
        <v>#NUM!</v>
      </c>
      <c r="AR205" s="98" t="e">
        <f t="array" ref="AR205">IF(COUNTA($M$2:$M$169)&lt;ROW(M28),"",INDEX($AR$1:$AR$169,SMALL(IF($M$2:$M$169&lt;&gt;"",ROW($M$2:$M$169)),ROW(M28))))</f>
        <v>#NUM!</v>
      </c>
      <c r="AS205" s="98" t="e">
        <f t="array" ref="AS205">IF(COUNTA($M$2:$M$169)&lt;ROW(N28),"",INDEX($AS$1:$AS$169,SMALL(IF($M$2:$M$169&lt;&gt;"",ROW($M$2:$M$169)),ROW(N28))))</f>
        <v>#NUM!</v>
      </c>
      <c r="AT205" s="98"/>
      <c r="AU205" s="98"/>
      <c r="AV205" s="98"/>
      <c r="BA205" s="98"/>
      <c r="BB205" s="98"/>
    </row>
    <row r="206" spans="6:54" ht="12.75" customHeight="1" x14ac:dyDescent="0.15">
      <c r="F206" s="98"/>
      <c r="G206" s="98"/>
      <c r="H206" s="98"/>
      <c r="I206" s="98"/>
      <c r="J206" s="98"/>
      <c r="K206" s="98" t="e">
        <f t="array" ref="K206">IF(COUNTA($M$2:$M$169)&lt;ROW(M29),"",INDEX($K$1:$K$169,SMALL(IF($M$2:$M$169&lt;&gt;"",ROW($M$2:$M$169)),ROW(M29))))</f>
        <v>#NUM!</v>
      </c>
      <c r="L206" s="98" t="e">
        <f t="array" ref="L206">IF(COUNTA($M$2:$M$169)&lt;ROW(M29),"",INDEX($L$1:$L$169,SMALL(IF($M$2:$M$169&lt;&gt;"",ROW($M$2:$M$169)),ROW(M29))))</f>
        <v>#NUM!</v>
      </c>
      <c r="M206" s="98" t="e">
        <f t="array" ref="M206">IF(COUNTA($M$2:$M$169)&lt;ROW(M29),"",INDEX($M$1:$M$169,SMALL(IF($M$2:$M$169&lt;&gt;"",ROW($M$2:$M$169)),ROW(M29))))</f>
        <v>#NUM!</v>
      </c>
      <c r="N206" s="98"/>
      <c r="O206" s="98"/>
      <c r="P206" s="98"/>
      <c r="Q206" s="98"/>
      <c r="R206" s="98" t="e">
        <f t="array" ref="R206">IF(COUNTA($M$2:$M$169)&lt;ROW(M29),"",INDEX($R$1:$R$169,SMALL(IF($M$2:$M$169&lt;&gt;"",ROW($M$2:$M$169)),ROW(M29))))</f>
        <v>#NUM!</v>
      </c>
      <c r="S206" s="98" t="e">
        <f t="array" ref="S206">IF(COUNTA($M$2:$M$169)&lt;ROW(N29),"",INDEX($S$1:$S$169,SMALL(IF($M$2:$M$169&lt;&gt;"",ROW($M$2:$M$169)),ROW(N29))))</f>
        <v>#NUM!</v>
      </c>
      <c r="T206" s="98" t="e">
        <f t="array" ref="T206">IF(COUNTA($M$2:$M$169)&lt;ROW(M29),"",INDEX($T$1:$T$169,SMALL(IF($M$2:$M$169&lt;&gt;"",ROW($M$2:$M$169)),ROW(M29))))</f>
        <v>#NUM!</v>
      </c>
      <c r="U206" s="98" t="e">
        <f t="array" ref="U206">IF(COUNTA($M$2:$M$169)&lt;ROW(M29),"",INDEX($U$1:$U$169,SMALL(IF($M$2:$M$169&lt;&gt;"",ROW($M$2:$M$169)),ROW(M29))))</f>
        <v>#NUM!</v>
      </c>
      <c r="V206" s="98" t="e">
        <f t="array" ref="V206">IF(COUNTA($M$2:$M$169)&lt;ROW(M29),"",INDEX($V$1:$V$169,SMALL(IF($M$2:$M$169&lt;&gt;"",ROW($M$2:$M$169)),ROW(M29))))</f>
        <v>#NUM!</v>
      </c>
      <c r="W206" s="98" t="e">
        <f t="array" ref="W206">IF(COUNTA($M$2:$M$169)&lt;ROW(M29),"",INDEX($W$1:$W$169,SMALL(IF($M$2:$M$169&lt;&gt;"",ROW($M$2:$M$169)),ROW(M29))))</f>
        <v>#NUM!</v>
      </c>
      <c r="X206" s="98" t="e">
        <f t="array" ref="X206">IF(COUNTA($M$2:$M$169)&lt;ROW(M29),"",INDEX($X$1:$X$169,SMALL(IF($M$2:$M$169&lt;&gt;"",ROW($M$2:$M$169)),ROW(M29))))</f>
        <v>#NUM!</v>
      </c>
      <c r="Y206" s="98" t="e">
        <f t="array" ref="Y206">IF(COUNTA($M$2:$M$169)&lt;ROW(M29),"",INDEX($Y$1:$Y$169,SMALL(IF($M$2:$M$169&lt;&gt;"",ROW($M$2:$M$169)),ROW(M29))))</f>
        <v>#NUM!</v>
      </c>
      <c r="Z206" s="98" t="e">
        <f t="array" ref="Z206">IF(COUNTA($M$2:$M$169)&lt;ROW(M29),"",INDEX($Z$1:$Z$169,SMALL(IF($M$2:$M$169&lt;&gt;"",ROW($M$2:$M$169)),ROW(M29))))</f>
        <v>#NUM!</v>
      </c>
      <c r="AA206" s="98" t="e">
        <f t="array" ref="AA206">IF(COUNTA($M$2:$M$169)&lt;ROW(M29),"",INDEX($AA$1:$AA$169,SMALL(IF($M$2:$M$169&lt;&gt;"",ROW($M$2:$M$169)),ROW(M29))))</f>
        <v>#NUM!</v>
      </c>
      <c r="AB206" s="98" t="e">
        <f t="array" ref="AB206">IF(COUNTA($M$2:$M$169)&lt;ROW(M29),"",INDEX($AB$1:$AB$169,SMALL(IF($M$2:$M$169&lt;&gt;"",ROW($M$2:$M$169)),ROW(M29))))</f>
        <v>#NUM!</v>
      </c>
      <c r="AC206" s="98" t="e">
        <f t="array" ref="AC206">IF(COUNTA($M$2:$M$169)&lt;ROW(M29),"",INDEX($AC$1:$AC$169,SMALL(IF($M$2:$M$169&lt;&gt;"",ROW($M$2:$M$169)),ROW(M29))))</f>
        <v>#NUM!</v>
      </c>
      <c r="AD206" s="98" t="e">
        <f t="array" ref="AD206">IF(COUNTA($M$2:$M$169)&lt;ROW(M29),"",INDEX($AD$1:$AD$169,SMALL(IF($M$2:$M$169&lt;&gt;"",ROW($M$2:$M$169)),ROW(M29))))</f>
        <v>#NUM!</v>
      </c>
      <c r="AE206" s="98" t="e">
        <f t="array" ref="AE206">IF(COUNTA($M$2:$M$169)&lt;ROW(M29),"",INDEX($AE$1:$AE$169,SMALL(IF($M$2:$M$169&lt;&gt;"",ROW($M$2:$M$169)),ROW(M29))))</f>
        <v>#NUM!</v>
      </c>
      <c r="AF206" s="98" t="e">
        <f t="array" ref="AF206">IF(COUNTA($M$2:$M$169)&lt;ROW(M29),"",INDEX($AF$1:$AF$169,SMALL(IF($M$2:$M$169&lt;&gt;"",ROW($M$2:$M$169)),ROW(M29))))</f>
        <v>#NUM!</v>
      </c>
      <c r="AG206" s="98" t="e">
        <f t="array" ref="AG206">IF(COUNTA($M$2:$M$169)&lt;ROW(M29),"",INDEX($AG$1:$AG$169,SMALL(IF($M$2:$M$169&lt;&gt;"",ROW($M$2:$M$169)),ROW(M29))))</f>
        <v>#NUM!</v>
      </c>
      <c r="AH206" s="98" t="e">
        <f t="array" ref="AH206">IF(COUNTA($M$2:$M$169)&lt;ROW(M29),"",INDEX($AH$1:$AH$169,SMALL(IF($M$2:$M$169&lt;&gt;"",ROW($M$2:$M$169)),ROW(M29))))</f>
        <v>#NUM!</v>
      </c>
      <c r="AI206" s="98" t="e">
        <f t="array" ref="AI206">IF(COUNTA($M$2:$M$169)&lt;ROW(M29),"",INDEX($AI$1:$AI$169,SMALL(IF($M$2:$M$169&lt;&gt;"",ROW($M$2:$M$169)),ROW(M29))))</f>
        <v>#NUM!</v>
      </c>
      <c r="AJ206" s="98" t="e">
        <f t="array" ref="AJ206">IF(COUNTA($M$2:$M$169)&lt;ROW(M29),"",INDEX($AJ$1:$AJ$169,SMALL(IF($M$2:$M$169&lt;&gt;"",ROW($M$2:$M$169)),ROW(M29))))</f>
        <v>#NUM!</v>
      </c>
      <c r="AK206" s="98" t="e">
        <f t="array" ref="AK206">IF(COUNTA($M$2:$M$169)&lt;ROW(M29),"",INDEX($AK$1:$AK$169,SMALL(IF($M$2:$M$169&lt;&gt;"",ROW($M$2:$M$169)),ROW(M29))))</f>
        <v>#NUM!</v>
      </c>
      <c r="AL206" s="98" t="e">
        <f t="array" ref="AL206">IF(COUNTA($M$2:$M$169)&lt;ROW(M29),"",INDEX($AL$1:$AL$169,SMALL(IF($M$2:$M$169&lt;&gt;"",ROW($M$2:$M$169)),ROW(M29))))</f>
        <v>#NUM!</v>
      </c>
      <c r="AM206" s="98" t="e">
        <f t="array" ref="AM206">IF(COUNTA($M$2:$M$169)&lt;ROW(M29),"",INDEX($AM$1:$AM$169,SMALL(IF($M$2:$M$169&lt;&gt;"",ROW($M$2:$M$169)),ROW(M29))))</f>
        <v>#NUM!</v>
      </c>
      <c r="AN206" s="98" t="e">
        <f t="array" ref="AN206">IF(COUNTA($M$2:$M$169)&lt;ROW(M29),"",INDEX($AN$1:$AN$169,SMALL(IF($M$2:$M$169&lt;&gt;"",ROW($M$2:$M$169)),ROW(M29))))</f>
        <v>#NUM!</v>
      </c>
      <c r="AO206" s="98" t="e">
        <f t="array" ref="AO206">IF(COUNTA($M$2:$M$169)&lt;ROW(M29),"",INDEX($AO$1:$AO$169,SMALL(IF($M$2:$M$169&lt;&gt;"",ROW($M$2:$M$169)),ROW(M29))))</f>
        <v>#NUM!</v>
      </c>
      <c r="AP206" s="98" t="e">
        <f t="array" ref="AP206">IF(COUNTA($M$2:$M$169)&lt;ROW(M29),"",INDEX($AP$1:$AP$169,SMALL(IF($M$2:$M$169&lt;&gt;"",ROW($M$2:$M$169)),ROW(M29))))</f>
        <v>#NUM!</v>
      </c>
      <c r="AQ206" s="98" t="e">
        <f t="array" ref="AQ206">IF(COUNTA($M$2:$M$169)&lt;ROW(M29),"",INDEX($AQ$1:$AQ$169,SMALL(IF($M$2:$M$169&lt;&gt;"",ROW($M$2:$M$169)),ROW(M29))))</f>
        <v>#NUM!</v>
      </c>
      <c r="AR206" s="98" t="e">
        <f t="array" ref="AR206">IF(COUNTA($M$2:$M$169)&lt;ROW(M29),"",INDEX($AR$1:$AR$169,SMALL(IF($M$2:$M$169&lt;&gt;"",ROW($M$2:$M$169)),ROW(M29))))</f>
        <v>#NUM!</v>
      </c>
      <c r="AS206" s="98" t="e">
        <f t="array" ref="AS206">IF(COUNTA($M$2:$M$169)&lt;ROW(N29),"",INDEX($AS$1:$AS$169,SMALL(IF($M$2:$M$169&lt;&gt;"",ROW($M$2:$M$169)),ROW(N29))))</f>
        <v>#NUM!</v>
      </c>
      <c r="AT206" s="98"/>
      <c r="AU206" s="98"/>
      <c r="AV206" s="98"/>
      <c r="BA206" s="98"/>
      <c r="BB206" s="98"/>
    </row>
    <row r="207" spans="6:54" ht="12.75" customHeight="1" x14ac:dyDescent="0.15">
      <c r="F207" s="98"/>
      <c r="G207" s="98"/>
      <c r="H207" s="98"/>
      <c r="I207" s="98"/>
      <c r="J207" s="98"/>
      <c r="K207" s="98" t="e">
        <f t="array" ref="K207">IF(COUNTA($M$2:$M$169)&lt;ROW(M30),"",INDEX($K$1:$K$169,SMALL(IF($M$2:$M$169&lt;&gt;"",ROW($M$2:$M$169)),ROW(M30))))</f>
        <v>#NUM!</v>
      </c>
      <c r="L207" s="98" t="e">
        <f t="array" ref="L207">IF(COUNTA($M$2:$M$169)&lt;ROW(M30),"",INDEX($L$1:$L$169,SMALL(IF($M$2:$M$169&lt;&gt;"",ROW($M$2:$M$169)),ROW(M30))))</f>
        <v>#NUM!</v>
      </c>
      <c r="M207" s="98" t="e">
        <f t="array" ref="M207">IF(COUNTA($M$2:$M$169)&lt;ROW(M30),"",INDEX($M$1:$M$169,SMALL(IF($M$2:$M$169&lt;&gt;"",ROW($M$2:$M$169)),ROW(M30))))</f>
        <v>#NUM!</v>
      </c>
      <c r="N207" s="98"/>
      <c r="O207" s="98"/>
      <c r="P207" s="98"/>
      <c r="Q207" s="98"/>
      <c r="R207" s="98" t="e">
        <f t="array" ref="R207">IF(COUNTA($M$2:$M$169)&lt;ROW(M30),"",INDEX($R$1:$R$169,SMALL(IF($M$2:$M$169&lt;&gt;"",ROW($M$2:$M$169)),ROW(M30))))</f>
        <v>#NUM!</v>
      </c>
      <c r="S207" s="98" t="e">
        <f t="array" ref="S207">IF(COUNTA($M$2:$M$169)&lt;ROW(N30),"",INDEX($S$1:$S$169,SMALL(IF($M$2:$M$169&lt;&gt;"",ROW($M$2:$M$169)),ROW(N30))))</f>
        <v>#NUM!</v>
      </c>
      <c r="T207" s="98" t="e">
        <f t="array" ref="T207">IF(COUNTA($M$2:$M$169)&lt;ROW(M30),"",INDEX($T$1:$T$169,SMALL(IF($M$2:$M$169&lt;&gt;"",ROW($M$2:$M$169)),ROW(M30))))</f>
        <v>#NUM!</v>
      </c>
      <c r="U207" s="98" t="e">
        <f t="array" ref="U207">IF(COUNTA($M$2:$M$169)&lt;ROW(M30),"",INDEX($U$1:$U$169,SMALL(IF($M$2:$M$169&lt;&gt;"",ROW($M$2:$M$169)),ROW(M30))))</f>
        <v>#NUM!</v>
      </c>
      <c r="V207" s="98" t="e">
        <f t="array" ref="V207">IF(COUNTA($M$2:$M$169)&lt;ROW(M30),"",INDEX($V$1:$V$169,SMALL(IF($M$2:$M$169&lt;&gt;"",ROW($M$2:$M$169)),ROW(M30))))</f>
        <v>#NUM!</v>
      </c>
      <c r="W207" s="98" t="e">
        <f t="array" ref="W207">IF(COUNTA($M$2:$M$169)&lt;ROW(M30),"",INDEX($W$1:$W$169,SMALL(IF($M$2:$M$169&lt;&gt;"",ROW($M$2:$M$169)),ROW(M30))))</f>
        <v>#NUM!</v>
      </c>
      <c r="X207" s="98" t="e">
        <f t="array" ref="X207">IF(COUNTA($M$2:$M$169)&lt;ROW(M30),"",INDEX($X$1:$X$169,SMALL(IF($M$2:$M$169&lt;&gt;"",ROW($M$2:$M$169)),ROW(M30))))</f>
        <v>#NUM!</v>
      </c>
      <c r="Y207" s="98" t="e">
        <f t="array" ref="Y207">IF(COUNTA($M$2:$M$169)&lt;ROW(M30),"",INDEX($Y$1:$Y$169,SMALL(IF($M$2:$M$169&lt;&gt;"",ROW($M$2:$M$169)),ROW(M30))))</f>
        <v>#NUM!</v>
      </c>
      <c r="Z207" s="98" t="e">
        <f t="array" ref="Z207">IF(COUNTA($M$2:$M$169)&lt;ROW(M30),"",INDEX($Z$1:$Z$169,SMALL(IF($M$2:$M$169&lt;&gt;"",ROW($M$2:$M$169)),ROW(M30))))</f>
        <v>#NUM!</v>
      </c>
      <c r="AA207" s="98" t="e">
        <f t="array" ref="AA207">IF(COUNTA($M$2:$M$169)&lt;ROW(M30),"",INDEX($AA$1:$AA$169,SMALL(IF($M$2:$M$169&lt;&gt;"",ROW($M$2:$M$169)),ROW(M30))))</f>
        <v>#NUM!</v>
      </c>
      <c r="AB207" s="98" t="e">
        <f t="array" ref="AB207">IF(COUNTA($M$2:$M$169)&lt;ROW(M30),"",INDEX($AB$1:$AB$169,SMALL(IF($M$2:$M$169&lt;&gt;"",ROW($M$2:$M$169)),ROW(M30))))</f>
        <v>#NUM!</v>
      </c>
      <c r="AC207" s="98" t="e">
        <f t="array" ref="AC207">IF(COUNTA($M$2:$M$169)&lt;ROW(M30),"",INDEX($AC$1:$AC$169,SMALL(IF($M$2:$M$169&lt;&gt;"",ROW($M$2:$M$169)),ROW(M30))))</f>
        <v>#NUM!</v>
      </c>
      <c r="AD207" s="98" t="e">
        <f t="array" ref="AD207">IF(COUNTA($M$2:$M$169)&lt;ROW(M30),"",INDEX($AD$1:$AD$169,SMALL(IF($M$2:$M$169&lt;&gt;"",ROW($M$2:$M$169)),ROW(M30))))</f>
        <v>#NUM!</v>
      </c>
      <c r="AE207" s="98" t="e">
        <f t="array" ref="AE207">IF(COUNTA($M$2:$M$169)&lt;ROW(M30),"",INDEX($AE$1:$AE$169,SMALL(IF($M$2:$M$169&lt;&gt;"",ROW($M$2:$M$169)),ROW(M30))))</f>
        <v>#NUM!</v>
      </c>
      <c r="AF207" s="98" t="e">
        <f t="array" ref="AF207">IF(COUNTA($M$2:$M$169)&lt;ROW(M30),"",INDEX($AF$1:$AF$169,SMALL(IF($M$2:$M$169&lt;&gt;"",ROW($M$2:$M$169)),ROW(M30))))</f>
        <v>#NUM!</v>
      </c>
      <c r="AG207" s="98" t="e">
        <f t="array" ref="AG207">IF(COUNTA($M$2:$M$169)&lt;ROW(M30),"",INDEX($AG$1:$AG$169,SMALL(IF($M$2:$M$169&lt;&gt;"",ROW($M$2:$M$169)),ROW(M30))))</f>
        <v>#NUM!</v>
      </c>
      <c r="AH207" s="98" t="e">
        <f t="array" ref="AH207">IF(COUNTA($M$2:$M$169)&lt;ROW(M30),"",INDEX($AH$1:$AH$169,SMALL(IF($M$2:$M$169&lt;&gt;"",ROW($M$2:$M$169)),ROW(M30))))</f>
        <v>#NUM!</v>
      </c>
      <c r="AI207" s="98" t="e">
        <f t="array" ref="AI207">IF(COUNTA($M$2:$M$169)&lt;ROW(M30),"",INDEX($AI$1:$AI$169,SMALL(IF($M$2:$M$169&lt;&gt;"",ROW($M$2:$M$169)),ROW(M30))))</f>
        <v>#NUM!</v>
      </c>
      <c r="AJ207" s="98" t="e">
        <f t="array" ref="AJ207">IF(COUNTA($M$2:$M$169)&lt;ROW(M30),"",INDEX($AJ$1:$AJ$169,SMALL(IF($M$2:$M$169&lt;&gt;"",ROW($M$2:$M$169)),ROW(M30))))</f>
        <v>#NUM!</v>
      </c>
      <c r="AK207" s="98" t="e">
        <f t="array" ref="AK207">IF(COUNTA($M$2:$M$169)&lt;ROW(M30),"",INDEX($AK$1:$AK$169,SMALL(IF($M$2:$M$169&lt;&gt;"",ROW($M$2:$M$169)),ROW(M30))))</f>
        <v>#NUM!</v>
      </c>
      <c r="AL207" s="98" t="e">
        <f t="array" ref="AL207">IF(COUNTA($M$2:$M$169)&lt;ROW(M30),"",INDEX($AL$1:$AL$169,SMALL(IF($M$2:$M$169&lt;&gt;"",ROW($M$2:$M$169)),ROW(M30))))</f>
        <v>#NUM!</v>
      </c>
      <c r="AM207" s="98" t="e">
        <f t="array" ref="AM207">IF(COUNTA($M$2:$M$169)&lt;ROW(M30),"",INDEX($AM$1:$AM$169,SMALL(IF($M$2:$M$169&lt;&gt;"",ROW($M$2:$M$169)),ROW(M30))))</f>
        <v>#NUM!</v>
      </c>
      <c r="AN207" s="98" t="e">
        <f t="array" ref="AN207">IF(COUNTA($M$2:$M$169)&lt;ROW(M30),"",INDEX($AN$1:$AN$169,SMALL(IF($M$2:$M$169&lt;&gt;"",ROW($M$2:$M$169)),ROW(M30))))</f>
        <v>#NUM!</v>
      </c>
      <c r="AO207" s="98" t="e">
        <f t="array" ref="AO207">IF(COUNTA($M$2:$M$169)&lt;ROW(M30),"",INDEX($AO$1:$AO$169,SMALL(IF($M$2:$M$169&lt;&gt;"",ROW($M$2:$M$169)),ROW(M30))))</f>
        <v>#NUM!</v>
      </c>
      <c r="AP207" s="98" t="e">
        <f t="array" ref="AP207">IF(COUNTA($M$2:$M$169)&lt;ROW(M30),"",INDEX($AP$1:$AP$169,SMALL(IF($M$2:$M$169&lt;&gt;"",ROW($M$2:$M$169)),ROW(M30))))</f>
        <v>#NUM!</v>
      </c>
      <c r="AQ207" s="98" t="e">
        <f t="array" ref="AQ207">IF(COUNTA($M$2:$M$169)&lt;ROW(M30),"",INDEX($AQ$1:$AQ$169,SMALL(IF($M$2:$M$169&lt;&gt;"",ROW($M$2:$M$169)),ROW(M30))))</f>
        <v>#NUM!</v>
      </c>
      <c r="AR207" s="98" t="e">
        <f t="array" ref="AR207">IF(COUNTA($M$2:$M$169)&lt;ROW(M30),"",INDEX($AR$1:$AR$169,SMALL(IF($M$2:$M$169&lt;&gt;"",ROW($M$2:$M$169)),ROW(M30))))</f>
        <v>#NUM!</v>
      </c>
      <c r="AS207" s="98" t="e">
        <f t="array" ref="AS207">IF(COUNTA($M$2:$M$169)&lt;ROW(N30),"",INDEX($AS$1:$AS$169,SMALL(IF($M$2:$M$169&lt;&gt;"",ROW($M$2:$M$169)),ROW(N30))))</f>
        <v>#NUM!</v>
      </c>
      <c r="AT207" s="98"/>
      <c r="AU207" s="98"/>
      <c r="AV207" s="98"/>
      <c r="BA207" s="98"/>
      <c r="BB207" s="98"/>
    </row>
    <row r="208" spans="6:54" ht="12.75" customHeight="1" x14ac:dyDescent="0.15">
      <c r="F208" s="98"/>
      <c r="G208" s="98"/>
      <c r="H208" s="98"/>
      <c r="I208" s="98"/>
      <c r="J208" s="98"/>
      <c r="K208" s="98" t="e">
        <f t="array" ref="K208">IF(COUNTA($M$2:$M$169)&lt;ROW(M31),"",INDEX($K$1:$K$169,SMALL(IF($M$2:$M$169&lt;&gt;"",ROW($M$2:$M$169)),ROW(M31))))</f>
        <v>#NUM!</v>
      </c>
      <c r="L208" s="98" t="e">
        <f t="array" ref="L208">IF(COUNTA($M$2:$M$169)&lt;ROW(M31),"",INDEX($L$1:$L$169,SMALL(IF($M$2:$M$169&lt;&gt;"",ROW($M$2:$M$169)),ROW(M31))))</f>
        <v>#NUM!</v>
      </c>
      <c r="M208" s="98" t="e">
        <f t="array" ref="M208">IF(COUNTA($M$2:$M$169)&lt;ROW(M31),"",INDEX($M$1:$M$169,SMALL(IF($M$2:$M$169&lt;&gt;"",ROW($M$2:$M$169)),ROW(M31))))</f>
        <v>#NUM!</v>
      </c>
      <c r="N208" s="98"/>
      <c r="O208" s="98"/>
      <c r="P208" s="98"/>
      <c r="Q208" s="98"/>
      <c r="R208" s="98" t="e">
        <f t="array" ref="R208">IF(COUNTA($M$2:$M$169)&lt;ROW(M31),"",INDEX($R$1:$R$169,SMALL(IF($M$2:$M$169&lt;&gt;"",ROW($M$2:$M$169)),ROW(M31))))</f>
        <v>#NUM!</v>
      </c>
      <c r="S208" s="98" t="e">
        <f t="array" ref="S208">IF(COUNTA($M$2:$M$169)&lt;ROW(N31),"",INDEX($S$1:$S$169,SMALL(IF($M$2:$M$169&lt;&gt;"",ROW($M$2:$M$169)),ROW(N31))))</f>
        <v>#NUM!</v>
      </c>
      <c r="T208" s="98" t="e">
        <f t="array" ref="T208">IF(COUNTA($M$2:$M$169)&lt;ROW(M31),"",INDEX($T$1:$T$169,SMALL(IF($M$2:$M$169&lt;&gt;"",ROW($M$2:$M$169)),ROW(M31))))</f>
        <v>#NUM!</v>
      </c>
      <c r="U208" s="98" t="e">
        <f t="array" ref="U208">IF(COUNTA($M$2:$M$169)&lt;ROW(M31),"",INDEX($U$1:$U$169,SMALL(IF($M$2:$M$169&lt;&gt;"",ROW($M$2:$M$169)),ROW(M31))))</f>
        <v>#NUM!</v>
      </c>
      <c r="V208" s="98" t="e">
        <f t="array" ref="V208">IF(COUNTA($M$2:$M$169)&lt;ROW(M31),"",INDEX($V$1:$V$169,SMALL(IF($M$2:$M$169&lt;&gt;"",ROW($M$2:$M$169)),ROW(M31))))</f>
        <v>#NUM!</v>
      </c>
      <c r="W208" s="98" t="e">
        <f t="array" ref="W208">IF(COUNTA($M$2:$M$169)&lt;ROW(M31),"",INDEX($W$1:$W$169,SMALL(IF($M$2:$M$169&lt;&gt;"",ROW($M$2:$M$169)),ROW(M31))))</f>
        <v>#NUM!</v>
      </c>
      <c r="X208" s="98" t="e">
        <f t="array" ref="X208">IF(COUNTA($M$2:$M$169)&lt;ROW(M31),"",INDEX($X$1:$X$169,SMALL(IF($M$2:$M$169&lt;&gt;"",ROW($M$2:$M$169)),ROW(M31))))</f>
        <v>#NUM!</v>
      </c>
      <c r="Y208" s="98" t="e">
        <f t="array" ref="Y208">IF(COUNTA($M$2:$M$169)&lt;ROW(M31),"",INDEX($Y$1:$Y$169,SMALL(IF($M$2:$M$169&lt;&gt;"",ROW($M$2:$M$169)),ROW(M31))))</f>
        <v>#NUM!</v>
      </c>
      <c r="Z208" s="98" t="e">
        <f t="array" ref="Z208">IF(COUNTA($M$2:$M$169)&lt;ROW(M31),"",INDEX($Z$1:$Z$169,SMALL(IF($M$2:$M$169&lt;&gt;"",ROW($M$2:$M$169)),ROW(M31))))</f>
        <v>#NUM!</v>
      </c>
      <c r="AA208" s="98" t="e">
        <f t="array" ref="AA208">IF(COUNTA($M$2:$M$169)&lt;ROW(M31),"",INDEX($AA$1:$AA$169,SMALL(IF($M$2:$M$169&lt;&gt;"",ROW($M$2:$M$169)),ROW(M31))))</f>
        <v>#NUM!</v>
      </c>
      <c r="AB208" s="98" t="e">
        <f t="array" ref="AB208">IF(COUNTA($M$2:$M$169)&lt;ROW(M31),"",INDEX($AB$1:$AB$169,SMALL(IF($M$2:$M$169&lt;&gt;"",ROW($M$2:$M$169)),ROW(M31))))</f>
        <v>#NUM!</v>
      </c>
      <c r="AC208" s="98" t="e">
        <f t="array" ref="AC208">IF(COUNTA($M$2:$M$169)&lt;ROW(M31),"",INDEX($AC$1:$AC$169,SMALL(IF($M$2:$M$169&lt;&gt;"",ROW($M$2:$M$169)),ROW(M31))))</f>
        <v>#NUM!</v>
      </c>
      <c r="AD208" s="98" t="e">
        <f t="array" ref="AD208">IF(COUNTA($M$2:$M$169)&lt;ROW(M31),"",INDEX($AD$1:$AD$169,SMALL(IF($M$2:$M$169&lt;&gt;"",ROW($M$2:$M$169)),ROW(M31))))</f>
        <v>#NUM!</v>
      </c>
      <c r="AE208" s="98" t="e">
        <f t="array" ref="AE208">IF(COUNTA($M$2:$M$169)&lt;ROW(M31),"",INDEX($AE$1:$AE$169,SMALL(IF($M$2:$M$169&lt;&gt;"",ROW($M$2:$M$169)),ROW(M31))))</f>
        <v>#NUM!</v>
      </c>
      <c r="AF208" s="98" t="e">
        <f t="array" ref="AF208">IF(COUNTA($M$2:$M$169)&lt;ROW(M31),"",INDEX($AF$1:$AF$169,SMALL(IF($M$2:$M$169&lt;&gt;"",ROW($M$2:$M$169)),ROW(M31))))</f>
        <v>#NUM!</v>
      </c>
      <c r="AG208" s="98" t="e">
        <f t="array" ref="AG208">IF(COUNTA($M$2:$M$169)&lt;ROW(M31),"",INDEX($AG$1:$AG$169,SMALL(IF($M$2:$M$169&lt;&gt;"",ROW($M$2:$M$169)),ROW(M31))))</f>
        <v>#NUM!</v>
      </c>
      <c r="AH208" s="98" t="e">
        <f t="array" ref="AH208">IF(COUNTA($M$2:$M$169)&lt;ROW(M31),"",INDEX($AH$1:$AH$169,SMALL(IF($M$2:$M$169&lt;&gt;"",ROW($M$2:$M$169)),ROW(M31))))</f>
        <v>#NUM!</v>
      </c>
      <c r="AI208" s="98" t="e">
        <f t="array" ref="AI208">IF(COUNTA($M$2:$M$169)&lt;ROW(M31),"",INDEX($AI$1:$AI$169,SMALL(IF($M$2:$M$169&lt;&gt;"",ROW($M$2:$M$169)),ROW(M31))))</f>
        <v>#NUM!</v>
      </c>
      <c r="AJ208" s="98" t="e">
        <f t="array" ref="AJ208">IF(COUNTA($M$2:$M$169)&lt;ROW(M31),"",INDEX($AJ$1:$AJ$169,SMALL(IF($M$2:$M$169&lt;&gt;"",ROW($M$2:$M$169)),ROW(M31))))</f>
        <v>#NUM!</v>
      </c>
      <c r="AK208" s="98" t="e">
        <f t="array" ref="AK208">IF(COUNTA($M$2:$M$169)&lt;ROW(M31),"",INDEX($AK$1:$AK$169,SMALL(IF($M$2:$M$169&lt;&gt;"",ROW($M$2:$M$169)),ROW(M31))))</f>
        <v>#NUM!</v>
      </c>
      <c r="AL208" s="98" t="e">
        <f t="array" ref="AL208">IF(COUNTA($M$2:$M$169)&lt;ROW(M31),"",INDEX($AL$1:$AL$169,SMALL(IF($M$2:$M$169&lt;&gt;"",ROW($M$2:$M$169)),ROW(M31))))</f>
        <v>#NUM!</v>
      </c>
      <c r="AM208" s="98" t="e">
        <f t="array" ref="AM208">IF(COUNTA($M$2:$M$169)&lt;ROW(M31),"",INDEX($AM$1:$AM$169,SMALL(IF($M$2:$M$169&lt;&gt;"",ROW($M$2:$M$169)),ROW(M31))))</f>
        <v>#NUM!</v>
      </c>
      <c r="AN208" s="98" t="e">
        <f t="array" ref="AN208">IF(COUNTA($M$2:$M$169)&lt;ROW(M31),"",INDEX($AN$1:$AN$169,SMALL(IF($M$2:$M$169&lt;&gt;"",ROW($M$2:$M$169)),ROW(M31))))</f>
        <v>#NUM!</v>
      </c>
      <c r="AO208" s="98" t="e">
        <f t="array" ref="AO208">IF(COUNTA($M$2:$M$169)&lt;ROW(M31),"",INDEX($AO$1:$AO$169,SMALL(IF($M$2:$M$169&lt;&gt;"",ROW($M$2:$M$169)),ROW(M31))))</f>
        <v>#NUM!</v>
      </c>
      <c r="AP208" s="98" t="e">
        <f t="array" ref="AP208">IF(COUNTA($M$2:$M$169)&lt;ROW(M31),"",INDEX($AP$1:$AP$169,SMALL(IF($M$2:$M$169&lt;&gt;"",ROW($M$2:$M$169)),ROW(M31))))</f>
        <v>#NUM!</v>
      </c>
      <c r="AQ208" s="98" t="e">
        <f t="array" ref="AQ208">IF(COUNTA($M$2:$M$169)&lt;ROW(M31),"",INDEX($AQ$1:$AQ$169,SMALL(IF($M$2:$M$169&lt;&gt;"",ROW($M$2:$M$169)),ROW(M31))))</f>
        <v>#NUM!</v>
      </c>
      <c r="AR208" s="98" t="e">
        <f t="array" ref="AR208">IF(COUNTA($M$2:$M$169)&lt;ROW(M31),"",INDEX($AR$1:$AR$169,SMALL(IF($M$2:$M$169&lt;&gt;"",ROW($M$2:$M$169)),ROW(M31))))</f>
        <v>#NUM!</v>
      </c>
      <c r="AS208" s="98" t="e">
        <f t="array" ref="AS208">IF(COUNTA($M$2:$M$169)&lt;ROW(N31),"",INDEX($AS$1:$AS$169,SMALL(IF($M$2:$M$169&lt;&gt;"",ROW($M$2:$M$169)),ROW(N31))))</f>
        <v>#NUM!</v>
      </c>
      <c r="AT208" s="98"/>
      <c r="AU208" s="98"/>
      <c r="AV208" s="98"/>
      <c r="BA208" s="98"/>
      <c r="BB208" s="98"/>
    </row>
    <row r="209" spans="6:54" ht="12.75" customHeight="1" x14ac:dyDescent="0.15">
      <c r="F209" s="98"/>
      <c r="G209" s="98"/>
      <c r="H209" s="98"/>
      <c r="I209" s="98"/>
      <c r="J209" s="98"/>
      <c r="K209" s="98" t="e">
        <f t="array" ref="K209">IF(COUNTA($M$2:$M$169)&lt;ROW(M32),"",INDEX($K$1:$K$169,SMALL(IF($M$2:$M$169&lt;&gt;"",ROW($M$2:$M$169)),ROW(M32))))</f>
        <v>#NUM!</v>
      </c>
      <c r="L209" s="98" t="e">
        <f t="array" ref="L209">IF(COUNTA($M$2:$M$169)&lt;ROW(M32),"",INDEX($L$1:$L$169,SMALL(IF($M$2:$M$169&lt;&gt;"",ROW($M$2:$M$169)),ROW(M32))))</f>
        <v>#NUM!</v>
      </c>
      <c r="M209" s="98" t="e">
        <f t="array" ref="M209">IF(COUNTA($M$2:$M$169)&lt;ROW(M32),"",INDEX($M$1:$M$169,SMALL(IF($M$2:$M$169&lt;&gt;"",ROW($M$2:$M$169)),ROW(M32))))</f>
        <v>#NUM!</v>
      </c>
      <c r="N209" s="98"/>
      <c r="O209" s="98"/>
      <c r="P209" s="98"/>
      <c r="Q209" s="98"/>
      <c r="R209" s="98" t="e">
        <f t="array" ref="R209">IF(COUNTA($M$2:$M$169)&lt;ROW(M32),"",INDEX($R$1:$R$169,SMALL(IF($M$2:$M$169&lt;&gt;"",ROW($M$2:$M$169)),ROW(M32))))</f>
        <v>#NUM!</v>
      </c>
      <c r="S209" s="98" t="e">
        <f t="array" ref="S209">IF(COUNTA($M$2:$M$169)&lt;ROW(N32),"",INDEX($S$1:$S$169,SMALL(IF($M$2:$M$169&lt;&gt;"",ROW($M$2:$M$169)),ROW(N32))))</f>
        <v>#NUM!</v>
      </c>
      <c r="T209" s="98" t="e">
        <f t="array" ref="T209">IF(COUNTA($M$2:$M$169)&lt;ROW(M32),"",INDEX($T$1:$T$169,SMALL(IF($M$2:$M$169&lt;&gt;"",ROW($M$2:$M$169)),ROW(M32))))</f>
        <v>#NUM!</v>
      </c>
      <c r="U209" s="98" t="e">
        <f t="array" ref="U209">IF(COUNTA($M$2:$M$169)&lt;ROW(M32),"",INDEX($U$1:$U$169,SMALL(IF($M$2:$M$169&lt;&gt;"",ROW($M$2:$M$169)),ROW(M32))))</f>
        <v>#NUM!</v>
      </c>
      <c r="V209" s="98" t="e">
        <f t="array" ref="V209">IF(COUNTA($M$2:$M$169)&lt;ROW(M32),"",INDEX($V$1:$V$169,SMALL(IF($M$2:$M$169&lt;&gt;"",ROW($M$2:$M$169)),ROW(M32))))</f>
        <v>#NUM!</v>
      </c>
      <c r="W209" s="98" t="e">
        <f t="array" ref="W209">IF(COUNTA($M$2:$M$169)&lt;ROW(M32),"",INDEX($W$1:$W$169,SMALL(IF($M$2:$M$169&lt;&gt;"",ROW($M$2:$M$169)),ROW(M32))))</f>
        <v>#NUM!</v>
      </c>
      <c r="X209" s="98" t="e">
        <f t="array" ref="X209">IF(COUNTA($M$2:$M$169)&lt;ROW(M32),"",INDEX($X$1:$X$169,SMALL(IF($M$2:$M$169&lt;&gt;"",ROW($M$2:$M$169)),ROW(M32))))</f>
        <v>#NUM!</v>
      </c>
      <c r="Y209" s="98" t="e">
        <f t="array" ref="Y209">IF(COUNTA($M$2:$M$169)&lt;ROW(M32),"",INDEX($Y$1:$Y$169,SMALL(IF($M$2:$M$169&lt;&gt;"",ROW($M$2:$M$169)),ROW(M32))))</f>
        <v>#NUM!</v>
      </c>
      <c r="Z209" s="98" t="e">
        <f t="array" ref="Z209">IF(COUNTA($M$2:$M$169)&lt;ROW(M32),"",INDEX($Z$1:$Z$169,SMALL(IF($M$2:$M$169&lt;&gt;"",ROW($M$2:$M$169)),ROW(M32))))</f>
        <v>#NUM!</v>
      </c>
      <c r="AA209" s="98" t="e">
        <f t="array" ref="AA209">IF(COUNTA($M$2:$M$169)&lt;ROW(M32),"",INDEX($AA$1:$AA$169,SMALL(IF($M$2:$M$169&lt;&gt;"",ROW($M$2:$M$169)),ROW(M32))))</f>
        <v>#NUM!</v>
      </c>
      <c r="AB209" s="98" t="e">
        <f t="array" ref="AB209">IF(COUNTA($M$2:$M$169)&lt;ROW(M32),"",INDEX($AB$1:$AB$169,SMALL(IF($M$2:$M$169&lt;&gt;"",ROW($M$2:$M$169)),ROW(M32))))</f>
        <v>#NUM!</v>
      </c>
      <c r="AC209" s="98" t="e">
        <f t="array" ref="AC209">IF(COUNTA($M$2:$M$169)&lt;ROW(M32),"",INDEX($AC$1:$AC$169,SMALL(IF($M$2:$M$169&lt;&gt;"",ROW($M$2:$M$169)),ROW(M32))))</f>
        <v>#NUM!</v>
      </c>
      <c r="AD209" s="98" t="e">
        <f t="array" ref="AD209">IF(COUNTA($M$2:$M$169)&lt;ROW(M32),"",INDEX($AD$1:$AD$169,SMALL(IF($M$2:$M$169&lt;&gt;"",ROW($M$2:$M$169)),ROW(M32))))</f>
        <v>#NUM!</v>
      </c>
      <c r="AE209" s="98" t="e">
        <f t="array" ref="AE209">IF(COUNTA($M$2:$M$169)&lt;ROW(M32),"",INDEX($AE$1:$AE$169,SMALL(IF($M$2:$M$169&lt;&gt;"",ROW($M$2:$M$169)),ROW(M32))))</f>
        <v>#NUM!</v>
      </c>
      <c r="AF209" s="98" t="e">
        <f t="array" ref="AF209">IF(COUNTA($M$2:$M$169)&lt;ROW(M32),"",INDEX($AF$1:$AF$169,SMALL(IF($M$2:$M$169&lt;&gt;"",ROW($M$2:$M$169)),ROW(M32))))</f>
        <v>#NUM!</v>
      </c>
      <c r="AG209" s="98" t="e">
        <f t="array" ref="AG209">IF(COUNTA($M$2:$M$169)&lt;ROW(M32),"",INDEX($AG$1:$AG$169,SMALL(IF($M$2:$M$169&lt;&gt;"",ROW($M$2:$M$169)),ROW(M32))))</f>
        <v>#NUM!</v>
      </c>
      <c r="AH209" s="98" t="e">
        <f t="array" ref="AH209">IF(COUNTA($M$2:$M$169)&lt;ROW(M32),"",INDEX($AH$1:$AH$169,SMALL(IF($M$2:$M$169&lt;&gt;"",ROW($M$2:$M$169)),ROW(M32))))</f>
        <v>#NUM!</v>
      </c>
      <c r="AI209" s="98" t="e">
        <f t="array" ref="AI209">IF(COUNTA($M$2:$M$169)&lt;ROW(M32),"",INDEX($AI$1:$AI$169,SMALL(IF($M$2:$M$169&lt;&gt;"",ROW($M$2:$M$169)),ROW(M32))))</f>
        <v>#NUM!</v>
      </c>
      <c r="AJ209" s="98" t="e">
        <f t="array" ref="AJ209">IF(COUNTA($M$2:$M$169)&lt;ROW(M32),"",INDEX($AJ$1:$AJ$169,SMALL(IF($M$2:$M$169&lt;&gt;"",ROW($M$2:$M$169)),ROW(M32))))</f>
        <v>#NUM!</v>
      </c>
      <c r="AK209" s="98" t="e">
        <f t="array" ref="AK209">IF(COUNTA($M$2:$M$169)&lt;ROW(M32),"",INDEX($AK$1:$AK$169,SMALL(IF($M$2:$M$169&lt;&gt;"",ROW($M$2:$M$169)),ROW(M32))))</f>
        <v>#NUM!</v>
      </c>
      <c r="AL209" s="98" t="e">
        <f t="array" ref="AL209">IF(COUNTA($M$2:$M$169)&lt;ROW(M32),"",INDEX($AL$1:$AL$169,SMALL(IF($M$2:$M$169&lt;&gt;"",ROW($M$2:$M$169)),ROW(M32))))</f>
        <v>#NUM!</v>
      </c>
      <c r="AM209" s="98" t="e">
        <f t="array" ref="AM209">IF(COUNTA($M$2:$M$169)&lt;ROW(M32),"",INDEX($AM$1:$AM$169,SMALL(IF($M$2:$M$169&lt;&gt;"",ROW($M$2:$M$169)),ROW(M32))))</f>
        <v>#NUM!</v>
      </c>
      <c r="AN209" s="98" t="e">
        <f t="array" ref="AN209">IF(COUNTA($M$2:$M$169)&lt;ROW(M32),"",INDEX($AN$1:$AN$169,SMALL(IF($M$2:$M$169&lt;&gt;"",ROW($M$2:$M$169)),ROW(M32))))</f>
        <v>#NUM!</v>
      </c>
      <c r="AO209" s="98" t="e">
        <f t="array" ref="AO209">IF(COUNTA($M$2:$M$169)&lt;ROW(M32),"",INDEX($AO$1:$AO$169,SMALL(IF($M$2:$M$169&lt;&gt;"",ROW($M$2:$M$169)),ROW(M32))))</f>
        <v>#NUM!</v>
      </c>
      <c r="AP209" s="98" t="e">
        <f t="array" ref="AP209">IF(COUNTA($M$2:$M$169)&lt;ROW(M32),"",INDEX($AP$1:$AP$169,SMALL(IF($M$2:$M$169&lt;&gt;"",ROW($M$2:$M$169)),ROW(M32))))</f>
        <v>#NUM!</v>
      </c>
      <c r="AQ209" s="98" t="e">
        <f t="array" ref="AQ209">IF(COUNTA($M$2:$M$169)&lt;ROW(M32),"",INDEX($AQ$1:$AQ$169,SMALL(IF($M$2:$M$169&lt;&gt;"",ROW($M$2:$M$169)),ROW(M32))))</f>
        <v>#NUM!</v>
      </c>
      <c r="AR209" s="98" t="e">
        <f t="array" ref="AR209">IF(COUNTA($M$2:$M$169)&lt;ROW(M32),"",INDEX($AR$1:$AR$169,SMALL(IF($M$2:$M$169&lt;&gt;"",ROW($M$2:$M$169)),ROW(M32))))</f>
        <v>#NUM!</v>
      </c>
      <c r="AS209" s="98" t="e">
        <f t="array" ref="AS209">IF(COUNTA($M$2:$M$169)&lt;ROW(N32),"",INDEX($AS$1:$AS$169,SMALL(IF($M$2:$M$169&lt;&gt;"",ROW($M$2:$M$169)),ROW(N32))))</f>
        <v>#NUM!</v>
      </c>
      <c r="AT209" s="98"/>
      <c r="AU209" s="98"/>
      <c r="AV209" s="98"/>
      <c r="BA209" s="98"/>
      <c r="BB209" s="98"/>
    </row>
    <row r="210" spans="6:54" ht="12.75" customHeight="1" x14ac:dyDescent="0.15">
      <c r="F210" s="98"/>
      <c r="G210" s="98"/>
      <c r="H210" s="98"/>
      <c r="I210" s="98"/>
      <c r="J210" s="98"/>
      <c r="K210" s="98" t="e">
        <f t="array" ref="K210">IF(COUNTA($M$2:$M$169)&lt;ROW(M33),"",INDEX($K$1:$K$169,SMALL(IF($M$2:$M$169&lt;&gt;"",ROW($M$2:$M$169)),ROW(M33))))</f>
        <v>#NUM!</v>
      </c>
      <c r="L210" s="98" t="e">
        <f t="array" ref="L210">IF(COUNTA($M$2:$M$169)&lt;ROW(M33),"",INDEX($L$1:$L$169,SMALL(IF($M$2:$M$169&lt;&gt;"",ROW($M$2:$M$169)),ROW(M33))))</f>
        <v>#NUM!</v>
      </c>
      <c r="M210" s="98" t="e">
        <f t="array" ref="M210">IF(COUNTA($M$2:$M$169)&lt;ROW(M33),"",INDEX($M$1:$M$169,SMALL(IF($M$2:$M$169&lt;&gt;"",ROW($M$2:$M$169)),ROW(M33))))</f>
        <v>#NUM!</v>
      </c>
      <c r="N210" s="98"/>
      <c r="O210" s="98"/>
      <c r="P210" s="98"/>
      <c r="Q210" s="98"/>
      <c r="R210" s="98" t="e">
        <f t="array" ref="R210">IF(COUNTA($M$2:$M$169)&lt;ROW(M33),"",INDEX($R$1:$R$169,SMALL(IF($M$2:$M$169&lt;&gt;"",ROW($M$2:$M$169)),ROW(M33))))</f>
        <v>#NUM!</v>
      </c>
      <c r="S210" s="98" t="e">
        <f t="array" ref="S210">IF(COUNTA($M$2:$M$169)&lt;ROW(N33),"",INDEX($S$1:$S$169,SMALL(IF($M$2:$M$169&lt;&gt;"",ROW($M$2:$M$169)),ROW(N33))))</f>
        <v>#NUM!</v>
      </c>
      <c r="T210" s="98" t="e">
        <f t="array" ref="T210">IF(COUNTA($M$2:$M$169)&lt;ROW(M33),"",INDEX($T$1:$T$169,SMALL(IF($M$2:$M$169&lt;&gt;"",ROW($M$2:$M$169)),ROW(M33))))</f>
        <v>#NUM!</v>
      </c>
      <c r="U210" s="98" t="e">
        <f t="array" ref="U210">IF(COUNTA($M$2:$M$169)&lt;ROW(M33),"",INDEX($U$1:$U$169,SMALL(IF($M$2:$M$169&lt;&gt;"",ROW($M$2:$M$169)),ROW(M33))))</f>
        <v>#NUM!</v>
      </c>
      <c r="V210" s="98" t="e">
        <f t="array" ref="V210">IF(COUNTA($M$2:$M$169)&lt;ROW(M33),"",INDEX($V$1:$V$169,SMALL(IF($M$2:$M$169&lt;&gt;"",ROW($M$2:$M$169)),ROW(M33))))</f>
        <v>#NUM!</v>
      </c>
      <c r="W210" s="98" t="e">
        <f t="array" ref="W210">IF(COUNTA($M$2:$M$169)&lt;ROW(M33),"",INDEX($W$1:$W$169,SMALL(IF($M$2:$M$169&lt;&gt;"",ROW($M$2:$M$169)),ROW(M33))))</f>
        <v>#NUM!</v>
      </c>
      <c r="X210" s="98" t="e">
        <f t="array" ref="X210">IF(COUNTA($M$2:$M$169)&lt;ROW(M33),"",INDEX($X$1:$X$169,SMALL(IF($M$2:$M$169&lt;&gt;"",ROW($M$2:$M$169)),ROW(M33))))</f>
        <v>#NUM!</v>
      </c>
      <c r="Y210" s="98" t="e">
        <f t="array" ref="Y210">IF(COUNTA($M$2:$M$169)&lt;ROW(M33),"",INDEX($Y$1:$Y$169,SMALL(IF($M$2:$M$169&lt;&gt;"",ROW($M$2:$M$169)),ROW(M33))))</f>
        <v>#NUM!</v>
      </c>
      <c r="Z210" s="98" t="e">
        <f t="array" ref="Z210">IF(COUNTA($M$2:$M$169)&lt;ROW(M33),"",INDEX($Z$1:$Z$169,SMALL(IF($M$2:$M$169&lt;&gt;"",ROW($M$2:$M$169)),ROW(M33))))</f>
        <v>#NUM!</v>
      </c>
      <c r="AA210" s="98" t="e">
        <f t="array" ref="AA210">IF(COUNTA($M$2:$M$169)&lt;ROW(M33),"",INDEX($AA$1:$AA$169,SMALL(IF($M$2:$M$169&lt;&gt;"",ROW($M$2:$M$169)),ROW(M33))))</f>
        <v>#NUM!</v>
      </c>
      <c r="AB210" s="98" t="e">
        <f t="array" ref="AB210">IF(COUNTA($M$2:$M$169)&lt;ROW(M33),"",INDEX($AB$1:$AB$169,SMALL(IF($M$2:$M$169&lt;&gt;"",ROW($M$2:$M$169)),ROW(M33))))</f>
        <v>#NUM!</v>
      </c>
      <c r="AC210" s="98" t="e">
        <f t="array" ref="AC210">IF(COUNTA($M$2:$M$169)&lt;ROW(M33),"",INDEX($AC$1:$AC$169,SMALL(IF($M$2:$M$169&lt;&gt;"",ROW($M$2:$M$169)),ROW(M33))))</f>
        <v>#NUM!</v>
      </c>
      <c r="AD210" s="98" t="e">
        <f t="array" ref="AD210">IF(COUNTA($M$2:$M$169)&lt;ROW(M33),"",INDEX($AD$1:$AD$169,SMALL(IF($M$2:$M$169&lt;&gt;"",ROW($M$2:$M$169)),ROW(M33))))</f>
        <v>#NUM!</v>
      </c>
      <c r="AE210" s="98" t="e">
        <f t="array" ref="AE210">IF(COUNTA($M$2:$M$169)&lt;ROW(M33),"",INDEX($AE$1:$AE$169,SMALL(IF($M$2:$M$169&lt;&gt;"",ROW($M$2:$M$169)),ROW(M33))))</f>
        <v>#NUM!</v>
      </c>
      <c r="AF210" s="98" t="e">
        <f t="array" ref="AF210">IF(COUNTA($M$2:$M$169)&lt;ROW(M33),"",INDEX($AF$1:$AF$169,SMALL(IF($M$2:$M$169&lt;&gt;"",ROW($M$2:$M$169)),ROW(M33))))</f>
        <v>#NUM!</v>
      </c>
      <c r="AG210" s="98" t="e">
        <f t="array" ref="AG210">IF(COUNTA($M$2:$M$169)&lt;ROW(M33),"",INDEX($AG$1:$AG$169,SMALL(IF($M$2:$M$169&lt;&gt;"",ROW($M$2:$M$169)),ROW(M33))))</f>
        <v>#NUM!</v>
      </c>
      <c r="AH210" s="98" t="e">
        <f t="array" ref="AH210">IF(COUNTA($M$2:$M$169)&lt;ROW(M33),"",INDEX($AH$1:$AH$169,SMALL(IF($M$2:$M$169&lt;&gt;"",ROW($M$2:$M$169)),ROW(M33))))</f>
        <v>#NUM!</v>
      </c>
      <c r="AI210" s="98" t="e">
        <f t="array" ref="AI210">IF(COUNTA($M$2:$M$169)&lt;ROW(M33),"",INDEX($AI$1:$AI$169,SMALL(IF($M$2:$M$169&lt;&gt;"",ROW($M$2:$M$169)),ROW(M33))))</f>
        <v>#NUM!</v>
      </c>
      <c r="AJ210" s="98" t="e">
        <f t="array" ref="AJ210">IF(COUNTA($M$2:$M$169)&lt;ROW(M33),"",INDEX($AJ$1:$AJ$169,SMALL(IF($M$2:$M$169&lt;&gt;"",ROW($M$2:$M$169)),ROW(M33))))</f>
        <v>#NUM!</v>
      </c>
      <c r="AK210" s="98" t="e">
        <f t="array" ref="AK210">IF(COUNTA($M$2:$M$169)&lt;ROW(M33),"",INDEX($AK$1:$AK$169,SMALL(IF($M$2:$M$169&lt;&gt;"",ROW($M$2:$M$169)),ROW(M33))))</f>
        <v>#NUM!</v>
      </c>
      <c r="AL210" s="98" t="e">
        <f t="array" ref="AL210">IF(COUNTA($M$2:$M$169)&lt;ROW(M33),"",INDEX($AL$1:$AL$169,SMALL(IF($M$2:$M$169&lt;&gt;"",ROW($M$2:$M$169)),ROW(M33))))</f>
        <v>#NUM!</v>
      </c>
      <c r="AM210" s="98" t="e">
        <f t="array" ref="AM210">IF(COUNTA($M$2:$M$169)&lt;ROW(M33),"",INDEX($AM$1:$AM$169,SMALL(IF($M$2:$M$169&lt;&gt;"",ROW($M$2:$M$169)),ROW(M33))))</f>
        <v>#NUM!</v>
      </c>
      <c r="AN210" s="98" t="e">
        <f t="array" ref="AN210">IF(COUNTA($M$2:$M$169)&lt;ROW(M33),"",INDEX($AN$1:$AN$169,SMALL(IF($M$2:$M$169&lt;&gt;"",ROW($M$2:$M$169)),ROW(M33))))</f>
        <v>#NUM!</v>
      </c>
      <c r="AO210" s="98" t="e">
        <f t="array" ref="AO210">IF(COUNTA($M$2:$M$169)&lt;ROW(M33),"",INDEX($AO$1:$AO$169,SMALL(IF($M$2:$M$169&lt;&gt;"",ROW($M$2:$M$169)),ROW(M33))))</f>
        <v>#NUM!</v>
      </c>
      <c r="AP210" s="98" t="e">
        <f t="array" ref="AP210">IF(COUNTA($M$2:$M$169)&lt;ROW(M33),"",INDEX($AP$1:$AP$169,SMALL(IF($M$2:$M$169&lt;&gt;"",ROW($M$2:$M$169)),ROW(M33))))</f>
        <v>#NUM!</v>
      </c>
      <c r="AQ210" s="98" t="e">
        <f t="array" ref="AQ210">IF(COUNTA($M$2:$M$169)&lt;ROW(M33),"",INDEX($AQ$1:$AQ$169,SMALL(IF($M$2:$M$169&lt;&gt;"",ROW($M$2:$M$169)),ROW(M33))))</f>
        <v>#NUM!</v>
      </c>
      <c r="AR210" s="98" t="e">
        <f t="array" ref="AR210">IF(COUNTA($M$2:$M$169)&lt;ROW(M33),"",INDEX($AR$1:$AR$169,SMALL(IF($M$2:$M$169&lt;&gt;"",ROW($M$2:$M$169)),ROW(M33))))</f>
        <v>#NUM!</v>
      </c>
      <c r="AS210" s="98" t="e">
        <f t="array" ref="AS210">IF(COUNTA($M$2:$M$169)&lt;ROW(N33),"",INDEX($AS$1:$AS$169,SMALL(IF($M$2:$M$169&lt;&gt;"",ROW($M$2:$M$169)),ROW(N33))))</f>
        <v>#NUM!</v>
      </c>
      <c r="AT210" s="98"/>
      <c r="AU210" s="98"/>
      <c r="AV210" s="98"/>
      <c r="BA210" s="98"/>
      <c r="BB210" s="98"/>
    </row>
    <row r="211" spans="6:54" ht="12.75" customHeight="1" x14ac:dyDescent="0.15">
      <c r="F211" s="98"/>
      <c r="G211" s="98"/>
      <c r="H211" s="98"/>
      <c r="I211" s="98"/>
      <c r="J211" s="98"/>
      <c r="K211" s="98" t="e">
        <f t="array" ref="K211">IF(COUNTA($M$2:$M$169)&lt;ROW(M34),"",INDEX($K$1:$K$169,SMALL(IF($M$2:$M$169&lt;&gt;"",ROW($M$2:$M$169)),ROW(M34))))</f>
        <v>#NUM!</v>
      </c>
      <c r="L211" s="98" t="e">
        <f t="array" ref="L211">IF(COUNTA($M$2:$M$169)&lt;ROW(M34),"",INDEX($L$1:$L$169,SMALL(IF($M$2:$M$169&lt;&gt;"",ROW($M$2:$M$169)),ROW(M34))))</f>
        <v>#NUM!</v>
      </c>
      <c r="M211" s="98" t="e">
        <f t="array" ref="M211">IF(COUNTA($M$2:$M$169)&lt;ROW(M34),"",INDEX($M$1:$M$169,SMALL(IF($M$2:$M$169&lt;&gt;"",ROW($M$2:$M$169)),ROW(M34))))</f>
        <v>#NUM!</v>
      </c>
      <c r="N211" s="98"/>
      <c r="O211" s="98"/>
      <c r="P211" s="98"/>
      <c r="Q211" s="98"/>
      <c r="R211" s="98" t="e">
        <f t="array" ref="R211">IF(COUNTA($M$2:$M$169)&lt;ROW(M34),"",INDEX($R$1:$R$169,SMALL(IF($M$2:$M$169&lt;&gt;"",ROW($M$2:$M$169)),ROW(M34))))</f>
        <v>#NUM!</v>
      </c>
      <c r="S211" s="98" t="e">
        <f t="array" ref="S211">IF(COUNTA($M$2:$M$169)&lt;ROW(N34),"",INDEX($S$1:$S$169,SMALL(IF($M$2:$M$169&lt;&gt;"",ROW($M$2:$M$169)),ROW(N34))))</f>
        <v>#NUM!</v>
      </c>
      <c r="T211" s="98" t="e">
        <f t="array" ref="T211">IF(COUNTA($M$2:$M$169)&lt;ROW(M34),"",INDEX($T$1:$T$169,SMALL(IF($M$2:$M$169&lt;&gt;"",ROW($M$2:$M$169)),ROW(M34))))</f>
        <v>#NUM!</v>
      </c>
      <c r="U211" s="98" t="e">
        <f t="array" ref="U211">IF(COUNTA($M$2:$M$169)&lt;ROW(M34),"",INDEX($U$1:$U$169,SMALL(IF($M$2:$M$169&lt;&gt;"",ROW($M$2:$M$169)),ROW(M34))))</f>
        <v>#NUM!</v>
      </c>
      <c r="V211" s="98" t="e">
        <f t="array" ref="V211">IF(COUNTA($M$2:$M$169)&lt;ROW(M34),"",INDEX($V$1:$V$169,SMALL(IF($M$2:$M$169&lt;&gt;"",ROW($M$2:$M$169)),ROW(M34))))</f>
        <v>#NUM!</v>
      </c>
      <c r="W211" s="98" t="e">
        <f t="array" ref="W211">IF(COUNTA($M$2:$M$169)&lt;ROW(M34),"",INDEX($W$1:$W$169,SMALL(IF($M$2:$M$169&lt;&gt;"",ROW($M$2:$M$169)),ROW(M34))))</f>
        <v>#NUM!</v>
      </c>
      <c r="X211" s="98" t="e">
        <f t="array" ref="X211">IF(COUNTA($M$2:$M$169)&lt;ROW(M34),"",INDEX($X$1:$X$169,SMALL(IF($M$2:$M$169&lt;&gt;"",ROW($M$2:$M$169)),ROW(M34))))</f>
        <v>#NUM!</v>
      </c>
      <c r="Y211" s="98" t="e">
        <f t="array" ref="Y211">IF(COUNTA($M$2:$M$169)&lt;ROW(M34),"",INDEX($Y$1:$Y$169,SMALL(IF($M$2:$M$169&lt;&gt;"",ROW($M$2:$M$169)),ROW(M34))))</f>
        <v>#NUM!</v>
      </c>
      <c r="Z211" s="98" t="e">
        <f t="array" ref="Z211">IF(COUNTA($M$2:$M$169)&lt;ROW(M34),"",INDEX($Z$1:$Z$169,SMALL(IF($M$2:$M$169&lt;&gt;"",ROW($M$2:$M$169)),ROW(M34))))</f>
        <v>#NUM!</v>
      </c>
      <c r="AA211" s="98" t="e">
        <f t="array" ref="AA211">IF(COUNTA($M$2:$M$169)&lt;ROW(M34),"",INDEX($AA$1:$AA$169,SMALL(IF($M$2:$M$169&lt;&gt;"",ROW($M$2:$M$169)),ROW(M34))))</f>
        <v>#NUM!</v>
      </c>
      <c r="AB211" s="98" t="e">
        <f t="array" ref="AB211">IF(COUNTA($M$2:$M$169)&lt;ROW(M34),"",INDEX($AB$1:$AB$169,SMALL(IF($M$2:$M$169&lt;&gt;"",ROW($M$2:$M$169)),ROW(M34))))</f>
        <v>#NUM!</v>
      </c>
      <c r="AC211" s="98" t="e">
        <f t="array" ref="AC211">IF(COUNTA($M$2:$M$169)&lt;ROW(M34),"",INDEX($AC$1:$AC$169,SMALL(IF($M$2:$M$169&lt;&gt;"",ROW($M$2:$M$169)),ROW(M34))))</f>
        <v>#NUM!</v>
      </c>
      <c r="AD211" s="98" t="e">
        <f t="array" ref="AD211">IF(COUNTA($M$2:$M$169)&lt;ROW(M34),"",INDEX($AD$1:$AD$169,SMALL(IF($M$2:$M$169&lt;&gt;"",ROW($M$2:$M$169)),ROW(M34))))</f>
        <v>#NUM!</v>
      </c>
      <c r="AE211" s="98" t="e">
        <f t="array" ref="AE211">IF(COUNTA($M$2:$M$169)&lt;ROW(M34),"",INDEX($AE$1:$AE$169,SMALL(IF($M$2:$M$169&lt;&gt;"",ROW($M$2:$M$169)),ROW(M34))))</f>
        <v>#NUM!</v>
      </c>
      <c r="AF211" s="98" t="e">
        <f t="array" ref="AF211">IF(COUNTA($M$2:$M$169)&lt;ROW(M34),"",INDEX($AF$1:$AF$169,SMALL(IF($M$2:$M$169&lt;&gt;"",ROW($M$2:$M$169)),ROW(M34))))</f>
        <v>#NUM!</v>
      </c>
      <c r="AG211" s="98" t="e">
        <f t="array" ref="AG211">IF(COUNTA($M$2:$M$169)&lt;ROW(M34),"",INDEX($AG$1:$AG$169,SMALL(IF($M$2:$M$169&lt;&gt;"",ROW($M$2:$M$169)),ROW(M34))))</f>
        <v>#NUM!</v>
      </c>
      <c r="AH211" s="98" t="e">
        <f t="array" ref="AH211">IF(COUNTA($M$2:$M$169)&lt;ROW(M34),"",INDEX($AH$1:$AH$169,SMALL(IF($M$2:$M$169&lt;&gt;"",ROW($M$2:$M$169)),ROW(M34))))</f>
        <v>#NUM!</v>
      </c>
      <c r="AI211" s="98" t="e">
        <f t="array" ref="AI211">IF(COUNTA($M$2:$M$169)&lt;ROW(M34),"",INDEX($AI$1:$AI$169,SMALL(IF($M$2:$M$169&lt;&gt;"",ROW($M$2:$M$169)),ROW(M34))))</f>
        <v>#NUM!</v>
      </c>
      <c r="AJ211" s="98" t="e">
        <f t="array" ref="AJ211">IF(COUNTA($M$2:$M$169)&lt;ROW(M34),"",INDEX($AJ$1:$AJ$169,SMALL(IF($M$2:$M$169&lt;&gt;"",ROW($M$2:$M$169)),ROW(M34))))</f>
        <v>#NUM!</v>
      </c>
      <c r="AK211" s="98" t="e">
        <f t="array" ref="AK211">IF(COUNTA($M$2:$M$169)&lt;ROW(M34),"",INDEX($AK$1:$AK$169,SMALL(IF($M$2:$M$169&lt;&gt;"",ROW($M$2:$M$169)),ROW(M34))))</f>
        <v>#NUM!</v>
      </c>
      <c r="AL211" s="98" t="e">
        <f t="array" ref="AL211">IF(COUNTA($M$2:$M$169)&lt;ROW(M34),"",INDEX($AL$1:$AL$169,SMALL(IF($M$2:$M$169&lt;&gt;"",ROW($M$2:$M$169)),ROW(M34))))</f>
        <v>#NUM!</v>
      </c>
      <c r="AM211" s="98" t="e">
        <f t="array" ref="AM211">IF(COUNTA($M$2:$M$169)&lt;ROW(M34),"",INDEX($AM$1:$AM$169,SMALL(IF($M$2:$M$169&lt;&gt;"",ROW($M$2:$M$169)),ROW(M34))))</f>
        <v>#NUM!</v>
      </c>
      <c r="AN211" s="98" t="e">
        <f t="array" ref="AN211">IF(COUNTA($M$2:$M$169)&lt;ROW(M34),"",INDEX($AN$1:$AN$169,SMALL(IF($M$2:$M$169&lt;&gt;"",ROW($M$2:$M$169)),ROW(M34))))</f>
        <v>#NUM!</v>
      </c>
      <c r="AO211" s="98" t="e">
        <f t="array" ref="AO211">IF(COUNTA($M$2:$M$169)&lt;ROW(M34),"",INDEX($AO$1:$AO$169,SMALL(IF($M$2:$M$169&lt;&gt;"",ROW($M$2:$M$169)),ROW(M34))))</f>
        <v>#NUM!</v>
      </c>
      <c r="AP211" s="98" t="e">
        <f t="array" ref="AP211">IF(COUNTA($M$2:$M$169)&lt;ROW(M34),"",INDEX($AP$1:$AP$169,SMALL(IF($M$2:$M$169&lt;&gt;"",ROW($M$2:$M$169)),ROW(M34))))</f>
        <v>#NUM!</v>
      </c>
      <c r="AQ211" s="98" t="e">
        <f t="array" ref="AQ211">IF(COUNTA($M$2:$M$169)&lt;ROW(M34),"",INDEX($AQ$1:$AQ$169,SMALL(IF($M$2:$M$169&lt;&gt;"",ROW($M$2:$M$169)),ROW(M34))))</f>
        <v>#NUM!</v>
      </c>
      <c r="AR211" s="98" t="e">
        <f t="array" ref="AR211">IF(COUNTA($M$2:$M$169)&lt;ROW(M34),"",INDEX($AR$1:$AR$169,SMALL(IF($M$2:$M$169&lt;&gt;"",ROW($M$2:$M$169)),ROW(M34))))</f>
        <v>#NUM!</v>
      </c>
      <c r="AS211" s="98" t="e">
        <f t="array" ref="AS211">IF(COUNTA($M$2:$M$169)&lt;ROW(N34),"",INDEX($AS$1:$AS$169,SMALL(IF($M$2:$M$169&lt;&gt;"",ROW($M$2:$M$169)),ROW(N34))))</f>
        <v>#NUM!</v>
      </c>
      <c r="AT211" s="98"/>
      <c r="AU211" s="98"/>
      <c r="AV211" s="98"/>
      <c r="BA211" s="98"/>
      <c r="BB211" s="98"/>
    </row>
    <row r="212" spans="6:54" ht="12.75" customHeight="1" x14ac:dyDescent="0.15">
      <c r="F212" s="98"/>
      <c r="G212" s="98"/>
      <c r="H212" s="98"/>
      <c r="I212" s="98"/>
      <c r="J212" s="98"/>
      <c r="K212" s="98" t="e">
        <f t="array" ref="K212">IF(COUNTA($M$2:$M$169)&lt;ROW(M35),"",INDEX($K$1:$K$169,SMALL(IF($M$2:$M$169&lt;&gt;"",ROW($M$2:$M$169)),ROW(M35))))</f>
        <v>#NUM!</v>
      </c>
      <c r="L212" s="98" t="e">
        <f t="array" ref="L212">IF(COUNTA($M$2:$M$169)&lt;ROW(M35),"",INDEX($L$1:$L$169,SMALL(IF($M$2:$M$169&lt;&gt;"",ROW($M$2:$M$169)),ROW(M35))))</f>
        <v>#NUM!</v>
      </c>
      <c r="M212" s="98" t="e">
        <f t="array" ref="M212">IF(COUNTA($M$2:$M$169)&lt;ROW(M35),"",INDEX($M$1:$M$169,SMALL(IF($M$2:$M$169&lt;&gt;"",ROW($M$2:$M$169)),ROW(M35))))</f>
        <v>#NUM!</v>
      </c>
      <c r="N212" s="98"/>
      <c r="O212" s="98"/>
      <c r="P212" s="98"/>
      <c r="Q212" s="98"/>
      <c r="R212" s="98" t="e">
        <f t="array" ref="R212">IF(COUNTA($M$2:$M$169)&lt;ROW(M35),"",INDEX($R$1:$R$169,SMALL(IF($M$2:$M$169&lt;&gt;"",ROW($M$2:$M$169)),ROW(M35))))</f>
        <v>#NUM!</v>
      </c>
      <c r="S212" s="98" t="e">
        <f t="array" ref="S212">IF(COUNTA($M$2:$M$169)&lt;ROW(N35),"",INDEX($S$1:$S$169,SMALL(IF($M$2:$M$169&lt;&gt;"",ROW($M$2:$M$169)),ROW(N35))))</f>
        <v>#NUM!</v>
      </c>
      <c r="T212" s="98" t="e">
        <f t="array" ref="T212">IF(COUNTA($M$2:$M$169)&lt;ROW(M35),"",INDEX($T$1:$T$169,SMALL(IF($M$2:$M$169&lt;&gt;"",ROW($M$2:$M$169)),ROW(M35))))</f>
        <v>#NUM!</v>
      </c>
      <c r="U212" s="98" t="e">
        <f t="array" ref="U212">IF(COUNTA($M$2:$M$169)&lt;ROW(M35),"",INDEX($U$1:$U$169,SMALL(IF($M$2:$M$169&lt;&gt;"",ROW($M$2:$M$169)),ROW(M35))))</f>
        <v>#NUM!</v>
      </c>
      <c r="V212" s="98" t="e">
        <f t="array" ref="V212">IF(COUNTA($M$2:$M$169)&lt;ROW(M35),"",INDEX($V$1:$V$169,SMALL(IF($M$2:$M$169&lt;&gt;"",ROW($M$2:$M$169)),ROW(M35))))</f>
        <v>#NUM!</v>
      </c>
      <c r="W212" s="98" t="e">
        <f t="array" ref="W212">IF(COUNTA($M$2:$M$169)&lt;ROW(M35),"",INDEX($W$1:$W$169,SMALL(IF($M$2:$M$169&lt;&gt;"",ROW($M$2:$M$169)),ROW(M35))))</f>
        <v>#NUM!</v>
      </c>
      <c r="X212" s="98" t="e">
        <f t="array" ref="X212">IF(COUNTA($M$2:$M$169)&lt;ROW(M35),"",INDEX($X$1:$X$169,SMALL(IF($M$2:$M$169&lt;&gt;"",ROW($M$2:$M$169)),ROW(M35))))</f>
        <v>#NUM!</v>
      </c>
      <c r="Y212" s="98" t="e">
        <f t="array" ref="Y212">IF(COUNTA($M$2:$M$169)&lt;ROW(M35),"",INDEX($Y$1:$Y$169,SMALL(IF($M$2:$M$169&lt;&gt;"",ROW($M$2:$M$169)),ROW(M35))))</f>
        <v>#NUM!</v>
      </c>
      <c r="Z212" s="98" t="e">
        <f t="array" ref="Z212">IF(COUNTA($M$2:$M$169)&lt;ROW(M35),"",INDEX($Z$1:$Z$169,SMALL(IF($M$2:$M$169&lt;&gt;"",ROW($M$2:$M$169)),ROW(M35))))</f>
        <v>#NUM!</v>
      </c>
      <c r="AA212" s="98" t="e">
        <f t="array" ref="AA212">IF(COUNTA($M$2:$M$169)&lt;ROW(M35),"",INDEX($AA$1:$AA$169,SMALL(IF($M$2:$M$169&lt;&gt;"",ROW($M$2:$M$169)),ROW(M35))))</f>
        <v>#NUM!</v>
      </c>
      <c r="AB212" s="98" t="e">
        <f t="array" ref="AB212">IF(COUNTA($M$2:$M$169)&lt;ROW(M35),"",INDEX($AB$1:$AB$169,SMALL(IF($M$2:$M$169&lt;&gt;"",ROW($M$2:$M$169)),ROW(M35))))</f>
        <v>#NUM!</v>
      </c>
      <c r="AC212" s="98" t="e">
        <f t="array" ref="AC212">IF(COUNTA($M$2:$M$169)&lt;ROW(M35),"",INDEX($AC$1:$AC$169,SMALL(IF($M$2:$M$169&lt;&gt;"",ROW($M$2:$M$169)),ROW(M35))))</f>
        <v>#NUM!</v>
      </c>
      <c r="AD212" s="98" t="e">
        <f t="array" ref="AD212">IF(COUNTA($M$2:$M$169)&lt;ROW(M35),"",INDEX($AD$1:$AD$169,SMALL(IF($M$2:$M$169&lt;&gt;"",ROW($M$2:$M$169)),ROW(M35))))</f>
        <v>#NUM!</v>
      </c>
      <c r="AE212" s="98" t="e">
        <f t="array" ref="AE212">IF(COUNTA($M$2:$M$169)&lt;ROW(M35),"",INDEX($AE$1:$AE$169,SMALL(IF($M$2:$M$169&lt;&gt;"",ROW($M$2:$M$169)),ROW(M35))))</f>
        <v>#NUM!</v>
      </c>
      <c r="AF212" s="98" t="e">
        <f t="array" ref="AF212">IF(COUNTA($M$2:$M$169)&lt;ROW(M35),"",INDEX($AF$1:$AF$169,SMALL(IF($M$2:$M$169&lt;&gt;"",ROW($M$2:$M$169)),ROW(M35))))</f>
        <v>#NUM!</v>
      </c>
      <c r="AG212" s="98" t="e">
        <f t="array" ref="AG212">IF(COUNTA($M$2:$M$169)&lt;ROW(M35),"",INDEX($AG$1:$AG$169,SMALL(IF($M$2:$M$169&lt;&gt;"",ROW($M$2:$M$169)),ROW(M35))))</f>
        <v>#NUM!</v>
      </c>
      <c r="AH212" s="98" t="e">
        <f t="array" ref="AH212">IF(COUNTA($M$2:$M$169)&lt;ROW(M35),"",INDEX($AH$1:$AH$169,SMALL(IF($M$2:$M$169&lt;&gt;"",ROW($M$2:$M$169)),ROW(M35))))</f>
        <v>#NUM!</v>
      </c>
      <c r="AI212" s="98" t="e">
        <f t="array" ref="AI212">IF(COUNTA($M$2:$M$169)&lt;ROW(M35),"",INDEX($AI$1:$AI$169,SMALL(IF($M$2:$M$169&lt;&gt;"",ROW($M$2:$M$169)),ROW(M35))))</f>
        <v>#NUM!</v>
      </c>
      <c r="AJ212" s="98" t="e">
        <f t="array" ref="AJ212">IF(COUNTA($M$2:$M$169)&lt;ROW(M35),"",INDEX($AJ$1:$AJ$169,SMALL(IF($M$2:$M$169&lt;&gt;"",ROW($M$2:$M$169)),ROW(M35))))</f>
        <v>#NUM!</v>
      </c>
      <c r="AK212" s="98" t="e">
        <f t="array" ref="AK212">IF(COUNTA($M$2:$M$169)&lt;ROW(M35),"",INDEX($AK$1:$AK$169,SMALL(IF($M$2:$M$169&lt;&gt;"",ROW($M$2:$M$169)),ROW(M35))))</f>
        <v>#NUM!</v>
      </c>
      <c r="AL212" s="98" t="e">
        <f t="array" ref="AL212">IF(COUNTA($M$2:$M$169)&lt;ROW(M35),"",INDEX($AL$1:$AL$169,SMALL(IF($M$2:$M$169&lt;&gt;"",ROW($M$2:$M$169)),ROW(M35))))</f>
        <v>#NUM!</v>
      </c>
      <c r="AM212" s="98" t="e">
        <f t="array" ref="AM212">IF(COUNTA($M$2:$M$169)&lt;ROW(M35),"",INDEX($AM$1:$AM$169,SMALL(IF($M$2:$M$169&lt;&gt;"",ROW($M$2:$M$169)),ROW(M35))))</f>
        <v>#NUM!</v>
      </c>
      <c r="AN212" s="98" t="e">
        <f t="array" ref="AN212">IF(COUNTA($M$2:$M$169)&lt;ROW(M35),"",INDEX($AN$1:$AN$169,SMALL(IF($M$2:$M$169&lt;&gt;"",ROW($M$2:$M$169)),ROW(M35))))</f>
        <v>#NUM!</v>
      </c>
      <c r="AO212" s="98" t="e">
        <f t="array" ref="AO212">IF(COUNTA($M$2:$M$169)&lt;ROW(M35),"",INDEX($AO$1:$AO$169,SMALL(IF($M$2:$M$169&lt;&gt;"",ROW($M$2:$M$169)),ROW(M35))))</f>
        <v>#NUM!</v>
      </c>
      <c r="AP212" s="98" t="e">
        <f t="array" ref="AP212">IF(COUNTA($M$2:$M$169)&lt;ROW(M35),"",INDEX($AP$1:$AP$169,SMALL(IF($M$2:$M$169&lt;&gt;"",ROW($M$2:$M$169)),ROW(M35))))</f>
        <v>#NUM!</v>
      </c>
      <c r="AQ212" s="98" t="e">
        <f t="array" ref="AQ212">IF(COUNTA($M$2:$M$169)&lt;ROW(M35),"",INDEX($AQ$1:$AQ$169,SMALL(IF($M$2:$M$169&lt;&gt;"",ROW($M$2:$M$169)),ROW(M35))))</f>
        <v>#NUM!</v>
      </c>
      <c r="AR212" s="98" t="e">
        <f t="array" ref="AR212">IF(COUNTA($M$2:$M$169)&lt;ROW(M35),"",INDEX($AR$1:$AR$169,SMALL(IF($M$2:$M$169&lt;&gt;"",ROW($M$2:$M$169)),ROW(M35))))</f>
        <v>#NUM!</v>
      </c>
      <c r="AS212" s="98" t="e">
        <f t="array" ref="AS212">IF(COUNTA($M$2:$M$169)&lt;ROW(N35),"",INDEX($AS$1:$AS$169,SMALL(IF($M$2:$M$169&lt;&gt;"",ROW($M$2:$M$169)),ROW(N35))))</f>
        <v>#NUM!</v>
      </c>
      <c r="AT212" s="98"/>
      <c r="AU212" s="98"/>
      <c r="AV212" s="98"/>
      <c r="BA212" s="98"/>
      <c r="BB212" s="98"/>
    </row>
    <row r="213" spans="6:54" ht="12.75" customHeight="1" x14ac:dyDescent="0.15">
      <c r="F213" s="98"/>
      <c r="G213" s="98"/>
      <c r="H213" s="98"/>
      <c r="I213" s="98"/>
      <c r="J213" s="98"/>
      <c r="K213" s="98" t="e">
        <f t="array" ref="K213">IF(COUNTA($M$2:$M$169)&lt;ROW(M36),"",INDEX($K$1:$K$169,SMALL(IF($M$2:$M$169&lt;&gt;"",ROW($M$2:$M$169)),ROW(M36))))</f>
        <v>#NUM!</v>
      </c>
      <c r="L213" s="98" t="e">
        <f t="array" ref="L213">IF(COUNTA($M$2:$M$169)&lt;ROW(M36),"",INDEX($L$1:$L$169,SMALL(IF($M$2:$M$169&lt;&gt;"",ROW($M$2:$M$169)),ROW(M36))))</f>
        <v>#NUM!</v>
      </c>
      <c r="M213" s="98" t="e">
        <f t="array" ref="M213">IF(COUNTA($M$2:$M$169)&lt;ROW(M36),"",INDEX($M$1:$M$169,SMALL(IF($M$2:$M$169&lt;&gt;"",ROW($M$2:$M$169)),ROW(M36))))</f>
        <v>#NUM!</v>
      </c>
      <c r="N213" s="98"/>
      <c r="O213" s="98"/>
      <c r="P213" s="98"/>
      <c r="Q213" s="98"/>
      <c r="R213" s="98" t="e">
        <f t="array" ref="R213">IF(COUNTA($M$2:$M$169)&lt;ROW(M36),"",INDEX($R$1:$R$169,SMALL(IF($M$2:$M$169&lt;&gt;"",ROW($M$2:$M$169)),ROW(M36))))</f>
        <v>#NUM!</v>
      </c>
      <c r="S213" s="98" t="e">
        <f t="array" ref="S213">IF(COUNTA($M$2:$M$169)&lt;ROW(N36),"",INDEX($S$1:$S$169,SMALL(IF($M$2:$M$169&lt;&gt;"",ROW($M$2:$M$169)),ROW(N36))))</f>
        <v>#NUM!</v>
      </c>
      <c r="T213" s="98" t="e">
        <f t="array" ref="T213">IF(COUNTA($M$2:$M$169)&lt;ROW(M36),"",INDEX($T$1:$T$169,SMALL(IF($M$2:$M$169&lt;&gt;"",ROW($M$2:$M$169)),ROW(M36))))</f>
        <v>#NUM!</v>
      </c>
      <c r="U213" s="98" t="e">
        <f t="array" ref="U213">IF(COUNTA($M$2:$M$169)&lt;ROW(M36),"",INDEX($U$1:$U$169,SMALL(IF($M$2:$M$169&lt;&gt;"",ROW($M$2:$M$169)),ROW(M36))))</f>
        <v>#NUM!</v>
      </c>
      <c r="V213" s="98" t="e">
        <f t="array" ref="V213">IF(COUNTA($M$2:$M$169)&lt;ROW(M36),"",INDEX($V$1:$V$169,SMALL(IF($M$2:$M$169&lt;&gt;"",ROW($M$2:$M$169)),ROW(M36))))</f>
        <v>#NUM!</v>
      </c>
      <c r="W213" s="98" t="e">
        <f t="array" ref="W213">IF(COUNTA($M$2:$M$169)&lt;ROW(M36),"",INDEX($W$1:$W$169,SMALL(IF($M$2:$M$169&lt;&gt;"",ROW($M$2:$M$169)),ROW(M36))))</f>
        <v>#NUM!</v>
      </c>
      <c r="X213" s="98" t="e">
        <f t="array" ref="X213">IF(COUNTA($M$2:$M$169)&lt;ROW(M36),"",INDEX($X$1:$X$169,SMALL(IF($M$2:$M$169&lt;&gt;"",ROW($M$2:$M$169)),ROW(M36))))</f>
        <v>#NUM!</v>
      </c>
      <c r="Y213" s="98" t="e">
        <f t="array" ref="Y213">IF(COUNTA($M$2:$M$169)&lt;ROW(M36),"",INDEX($Y$1:$Y$169,SMALL(IF($M$2:$M$169&lt;&gt;"",ROW($M$2:$M$169)),ROW(M36))))</f>
        <v>#NUM!</v>
      </c>
      <c r="Z213" s="98" t="e">
        <f t="array" ref="Z213">IF(COUNTA($M$2:$M$169)&lt;ROW(M36),"",INDEX($Z$1:$Z$169,SMALL(IF($M$2:$M$169&lt;&gt;"",ROW($M$2:$M$169)),ROW(M36))))</f>
        <v>#NUM!</v>
      </c>
      <c r="AA213" s="98" t="e">
        <f t="array" ref="AA213">IF(COUNTA($M$2:$M$169)&lt;ROW(M36),"",INDEX($AA$1:$AA$169,SMALL(IF($M$2:$M$169&lt;&gt;"",ROW($M$2:$M$169)),ROW(M36))))</f>
        <v>#NUM!</v>
      </c>
      <c r="AB213" s="98" t="e">
        <f t="array" ref="AB213">IF(COUNTA($M$2:$M$169)&lt;ROW(M36),"",INDEX($AB$1:$AB$169,SMALL(IF($M$2:$M$169&lt;&gt;"",ROW($M$2:$M$169)),ROW(M36))))</f>
        <v>#NUM!</v>
      </c>
      <c r="AC213" s="98" t="e">
        <f t="array" ref="AC213">IF(COUNTA($M$2:$M$169)&lt;ROW(M36),"",INDEX($AC$1:$AC$169,SMALL(IF($M$2:$M$169&lt;&gt;"",ROW($M$2:$M$169)),ROW(M36))))</f>
        <v>#NUM!</v>
      </c>
      <c r="AD213" s="98" t="e">
        <f t="array" ref="AD213">IF(COUNTA($M$2:$M$169)&lt;ROW(M36),"",INDEX($AD$1:$AD$169,SMALL(IF($M$2:$M$169&lt;&gt;"",ROW($M$2:$M$169)),ROW(M36))))</f>
        <v>#NUM!</v>
      </c>
      <c r="AE213" s="98" t="e">
        <f t="array" ref="AE213">IF(COUNTA($M$2:$M$169)&lt;ROW(M36),"",INDEX($AE$1:$AE$169,SMALL(IF($M$2:$M$169&lt;&gt;"",ROW($M$2:$M$169)),ROW(M36))))</f>
        <v>#NUM!</v>
      </c>
      <c r="AF213" s="98" t="e">
        <f t="array" ref="AF213">IF(COUNTA($M$2:$M$169)&lt;ROW(M36),"",INDEX($AF$1:$AF$169,SMALL(IF($M$2:$M$169&lt;&gt;"",ROW($M$2:$M$169)),ROW(M36))))</f>
        <v>#NUM!</v>
      </c>
      <c r="AG213" s="98" t="e">
        <f t="array" ref="AG213">IF(COUNTA($M$2:$M$169)&lt;ROW(M36),"",INDEX($AG$1:$AG$169,SMALL(IF($M$2:$M$169&lt;&gt;"",ROW($M$2:$M$169)),ROW(M36))))</f>
        <v>#NUM!</v>
      </c>
      <c r="AH213" s="98" t="e">
        <f t="array" ref="AH213">IF(COUNTA($M$2:$M$169)&lt;ROW(M36),"",INDEX($AH$1:$AH$169,SMALL(IF($M$2:$M$169&lt;&gt;"",ROW($M$2:$M$169)),ROW(M36))))</f>
        <v>#NUM!</v>
      </c>
      <c r="AI213" s="98" t="e">
        <f t="array" ref="AI213">IF(COUNTA($M$2:$M$169)&lt;ROW(M36),"",INDEX($AI$1:$AI$169,SMALL(IF($M$2:$M$169&lt;&gt;"",ROW($M$2:$M$169)),ROW(M36))))</f>
        <v>#NUM!</v>
      </c>
      <c r="AJ213" s="98" t="e">
        <f t="array" ref="AJ213">IF(COUNTA($M$2:$M$169)&lt;ROW(M36),"",INDEX($AJ$1:$AJ$169,SMALL(IF($M$2:$M$169&lt;&gt;"",ROW($M$2:$M$169)),ROW(M36))))</f>
        <v>#NUM!</v>
      </c>
      <c r="AK213" s="98" t="e">
        <f t="array" ref="AK213">IF(COUNTA($M$2:$M$169)&lt;ROW(M36),"",INDEX($AK$1:$AK$169,SMALL(IF($M$2:$M$169&lt;&gt;"",ROW($M$2:$M$169)),ROW(M36))))</f>
        <v>#NUM!</v>
      </c>
      <c r="AL213" s="98" t="e">
        <f t="array" ref="AL213">IF(COUNTA($M$2:$M$169)&lt;ROW(M36),"",INDEX($AL$1:$AL$169,SMALL(IF($M$2:$M$169&lt;&gt;"",ROW($M$2:$M$169)),ROW(M36))))</f>
        <v>#NUM!</v>
      </c>
      <c r="AM213" s="98" t="e">
        <f t="array" ref="AM213">IF(COUNTA($M$2:$M$169)&lt;ROW(M36),"",INDEX($AM$1:$AM$169,SMALL(IF($M$2:$M$169&lt;&gt;"",ROW($M$2:$M$169)),ROW(M36))))</f>
        <v>#NUM!</v>
      </c>
      <c r="AN213" s="98" t="e">
        <f t="array" ref="AN213">IF(COUNTA($M$2:$M$169)&lt;ROW(M36),"",INDEX($AN$1:$AN$169,SMALL(IF($M$2:$M$169&lt;&gt;"",ROW($M$2:$M$169)),ROW(M36))))</f>
        <v>#NUM!</v>
      </c>
      <c r="AO213" s="98" t="e">
        <f t="array" ref="AO213">IF(COUNTA($M$2:$M$169)&lt;ROW(M36),"",INDEX($AO$1:$AO$169,SMALL(IF($M$2:$M$169&lt;&gt;"",ROW($M$2:$M$169)),ROW(M36))))</f>
        <v>#NUM!</v>
      </c>
      <c r="AP213" s="98" t="e">
        <f t="array" ref="AP213">IF(COUNTA($M$2:$M$169)&lt;ROW(M36),"",INDEX($AP$1:$AP$169,SMALL(IF($M$2:$M$169&lt;&gt;"",ROW($M$2:$M$169)),ROW(M36))))</f>
        <v>#NUM!</v>
      </c>
      <c r="AQ213" s="98" t="e">
        <f t="array" ref="AQ213">IF(COUNTA($M$2:$M$169)&lt;ROW(M36),"",INDEX($AQ$1:$AQ$169,SMALL(IF($M$2:$M$169&lt;&gt;"",ROW($M$2:$M$169)),ROW(M36))))</f>
        <v>#NUM!</v>
      </c>
      <c r="AR213" s="98" t="e">
        <f t="array" ref="AR213">IF(COUNTA($M$2:$M$169)&lt;ROW(M36),"",INDEX($AR$1:$AR$169,SMALL(IF($M$2:$M$169&lt;&gt;"",ROW($M$2:$M$169)),ROW(M36))))</f>
        <v>#NUM!</v>
      </c>
      <c r="AS213" s="98" t="e">
        <f t="array" ref="AS213">IF(COUNTA($M$2:$M$169)&lt;ROW(N36),"",INDEX($AS$1:$AS$169,SMALL(IF($M$2:$M$169&lt;&gt;"",ROW($M$2:$M$169)),ROW(N36))))</f>
        <v>#NUM!</v>
      </c>
      <c r="AT213" s="98"/>
      <c r="AU213" s="98"/>
      <c r="AV213" s="98"/>
      <c r="BA213" s="98"/>
      <c r="BB213" s="98"/>
    </row>
    <row r="214" spans="6:54" ht="12.75" customHeight="1" x14ac:dyDescent="0.15">
      <c r="F214" s="98"/>
      <c r="G214" s="98"/>
      <c r="H214" s="98"/>
      <c r="I214" s="98"/>
      <c r="J214" s="98"/>
      <c r="K214" s="98"/>
      <c r="L214" s="98"/>
      <c r="M214" s="98"/>
      <c r="N214" s="98"/>
      <c r="O214" s="98"/>
      <c r="P214" s="98"/>
      <c r="Q214" s="98"/>
      <c r="R214" s="98"/>
      <c r="S214" s="98"/>
      <c r="T214" s="98"/>
      <c r="U214" s="98"/>
      <c r="V214" s="98"/>
      <c r="W214" s="98"/>
      <c r="X214" s="98"/>
      <c r="Y214" s="98"/>
      <c r="Z214" s="98"/>
      <c r="AA214" s="98"/>
      <c r="AB214" s="98"/>
      <c r="AC214" s="98"/>
      <c r="AD214" s="98"/>
      <c r="AE214" s="98"/>
      <c r="AF214" s="98"/>
      <c r="AG214" s="98"/>
      <c r="AH214" s="98"/>
      <c r="AI214" s="98"/>
      <c r="AJ214" s="98"/>
      <c r="AK214" s="98"/>
      <c r="AL214" s="98"/>
      <c r="AM214" s="98"/>
      <c r="AN214" s="98"/>
      <c r="AO214" s="98"/>
      <c r="AP214" s="98"/>
      <c r="AQ214" s="98"/>
      <c r="AR214" s="98"/>
      <c r="AS214" s="98"/>
      <c r="AT214" s="98"/>
      <c r="AU214" s="98"/>
      <c r="AV214" s="98"/>
      <c r="BA214" s="98"/>
      <c r="BB214" s="98"/>
    </row>
    <row r="215" spans="6:54" ht="12.75" customHeight="1" x14ac:dyDescent="0.15">
      <c r="F215" s="98"/>
      <c r="G215" s="98"/>
      <c r="H215" s="98"/>
      <c r="I215" s="98"/>
      <c r="J215" s="98"/>
      <c r="K215" s="98"/>
      <c r="L215" s="98"/>
      <c r="M215" s="98"/>
      <c r="N215" s="98"/>
      <c r="O215" s="98"/>
      <c r="P215" s="98"/>
      <c r="Q215" s="98"/>
      <c r="R215" s="98"/>
      <c r="S215" s="98"/>
      <c r="T215" s="98"/>
      <c r="U215" s="98"/>
      <c r="V215" s="98"/>
      <c r="W215" s="98"/>
      <c r="X215" s="98"/>
      <c r="Y215" s="98"/>
      <c r="Z215" s="98"/>
      <c r="AA215" s="98"/>
      <c r="AB215" s="98"/>
      <c r="AC215" s="98"/>
      <c r="AD215" s="98"/>
      <c r="AE215" s="98"/>
      <c r="AF215" s="98"/>
      <c r="AG215" s="98"/>
      <c r="AH215" s="98"/>
      <c r="AI215" s="98"/>
      <c r="AJ215" s="98"/>
      <c r="AK215" s="98"/>
      <c r="AL215" s="98"/>
      <c r="AM215" s="98"/>
      <c r="AN215" s="98"/>
      <c r="AO215" s="98"/>
      <c r="AP215" s="98"/>
      <c r="AQ215" s="98"/>
      <c r="AR215" s="98"/>
      <c r="AS215" s="98"/>
      <c r="AT215" s="98"/>
      <c r="AU215" s="98"/>
      <c r="AV215" s="98"/>
      <c r="BA215" s="98"/>
      <c r="BB215" s="98"/>
    </row>
    <row r="216" spans="6:54" ht="12.75" customHeight="1" x14ac:dyDescent="0.15">
      <c r="F216" s="98"/>
      <c r="G216" s="98"/>
      <c r="H216" s="98"/>
      <c r="I216" s="98"/>
      <c r="J216" s="98"/>
      <c r="K216" s="98"/>
      <c r="L216" s="98"/>
      <c r="M216" s="98"/>
      <c r="N216" s="98"/>
      <c r="O216" s="232" t="s">
        <v>841</v>
      </c>
      <c r="P216" s="98"/>
      <c r="Q216" s="98"/>
      <c r="R216" s="98"/>
      <c r="S216" s="98"/>
      <c r="T216" s="98" t="str">
        <f>仕様書作成!DI30</f>
        <v/>
      </c>
      <c r="U216" s="98" t="str">
        <f>仕様書作成!DJ30</f>
        <v/>
      </c>
      <c r="V216" s="98" t="str">
        <f>仕様書作成!DK30</f>
        <v/>
      </c>
      <c r="W216" s="98" t="str">
        <f>仕様書作成!DL30</f>
        <v/>
      </c>
      <c r="X216" s="98" t="str">
        <f>仕様書作成!DM30</f>
        <v/>
      </c>
      <c r="Y216" s="98" t="str">
        <f>仕様書作成!DN30</f>
        <v/>
      </c>
      <c r="Z216" s="98" t="str">
        <f>仕様書作成!DO30</f>
        <v/>
      </c>
      <c r="AA216" s="98" t="str">
        <f>仕様書作成!DP30</f>
        <v/>
      </c>
      <c r="AB216" s="98" t="str">
        <f>仕様書作成!DQ30</f>
        <v/>
      </c>
      <c r="AC216" s="98" t="str">
        <f>仕様書作成!DR30</f>
        <v/>
      </c>
      <c r="AD216" s="98" t="str">
        <f>仕様書作成!DS30</f>
        <v/>
      </c>
      <c r="AE216" s="98" t="str">
        <f>仕様書作成!DT30</f>
        <v/>
      </c>
      <c r="AF216" s="98" t="str">
        <f>仕様書作成!DU30</f>
        <v/>
      </c>
      <c r="AG216" s="98" t="str">
        <f>仕様書作成!DV30</f>
        <v/>
      </c>
      <c r="AH216" s="98" t="str">
        <f>仕様書作成!DW30</f>
        <v/>
      </c>
      <c r="AI216" s="98" t="str">
        <f>仕様書作成!DX30</f>
        <v/>
      </c>
      <c r="AJ216" s="98" t="str">
        <f>仕様書作成!DY30</f>
        <v/>
      </c>
      <c r="AK216" s="98" t="str">
        <f>仕様書作成!DZ30</f>
        <v/>
      </c>
      <c r="AL216" s="98" t="str">
        <f>仕様書作成!EA30</f>
        <v/>
      </c>
      <c r="AM216" s="98" t="str">
        <f>仕様書作成!EB30</f>
        <v/>
      </c>
      <c r="AN216" s="98" t="str">
        <f>仕様書作成!EC30</f>
        <v/>
      </c>
      <c r="AO216" s="98" t="str">
        <f>仕様書作成!ED30</f>
        <v/>
      </c>
      <c r="AP216" s="98" t="str">
        <f>仕様書作成!EE30</f>
        <v/>
      </c>
      <c r="AQ216" s="98" t="str">
        <f>仕様書作成!EF30</f>
        <v/>
      </c>
      <c r="AR216" s="98"/>
      <c r="AS216" s="98"/>
      <c r="AT216" s="98"/>
      <c r="AU216" s="98"/>
      <c r="AV216" s="98"/>
      <c r="BA216" s="98"/>
      <c r="BB216" s="98"/>
    </row>
    <row r="217" spans="6:54" ht="12.75" customHeight="1" x14ac:dyDescent="0.15">
      <c r="F217" s="98"/>
      <c r="G217" s="98"/>
      <c r="H217" s="98"/>
      <c r="I217" s="98"/>
      <c r="J217" s="98"/>
      <c r="K217" s="98"/>
      <c r="L217" s="98"/>
      <c r="M217" s="98"/>
      <c r="N217" s="98"/>
      <c r="O217" s="232" t="s">
        <v>309</v>
      </c>
      <c r="P217" s="98"/>
      <c r="Q217" s="98"/>
      <c r="R217" s="98"/>
      <c r="S217" s="98"/>
      <c r="T217" s="98" t="str">
        <f>仕様書作成!DI31</f>
        <v/>
      </c>
      <c r="U217" s="98" t="str">
        <f>仕様書作成!DJ31</f>
        <v/>
      </c>
      <c r="V217" s="98" t="str">
        <f>仕様書作成!DK31</f>
        <v/>
      </c>
      <c r="W217" s="98" t="str">
        <f>仕様書作成!DL31</f>
        <v/>
      </c>
      <c r="X217" s="98" t="str">
        <f>仕様書作成!DM31</f>
        <v/>
      </c>
      <c r="Y217" s="98" t="str">
        <f>仕様書作成!DN31</f>
        <v/>
      </c>
      <c r="Z217" s="98" t="str">
        <f>仕様書作成!DO31</f>
        <v/>
      </c>
      <c r="AA217" s="98" t="str">
        <f>仕様書作成!DP31</f>
        <v/>
      </c>
      <c r="AB217" s="98" t="str">
        <f>仕様書作成!DQ31</f>
        <v/>
      </c>
      <c r="AC217" s="98" t="str">
        <f>仕様書作成!DR31</f>
        <v/>
      </c>
      <c r="AD217" s="98" t="str">
        <f>仕様書作成!DS31</f>
        <v/>
      </c>
      <c r="AE217" s="98" t="str">
        <f>仕様書作成!DT31</f>
        <v/>
      </c>
      <c r="AF217" s="98" t="str">
        <f>仕様書作成!DU31</f>
        <v/>
      </c>
      <c r="AG217" s="98" t="str">
        <f>仕様書作成!DV31</f>
        <v/>
      </c>
      <c r="AH217" s="98" t="str">
        <f>仕様書作成!DW31</f>
        <v/>
      </c>
      <c r="AI217" s="98" t="str">
        <f>仕様書作成!DX31</f>
        <v/>
      </c>
      <c r="AJ217" s="98" t="str">
        <f>仕様書作成!DY31</f>
        <v/>
      </c>
      <c r="AK217" s="98" t="str">
        <f>仕様書作成!DZ31</f>
        <v/>
      </c>
      <c r="AL217" s="98" t="str">
        <f>仕様書作成!EA31</f>
        <v/>
      </c>
      <c r="AM217" s="98" t="str">
        <f>仕様書作成!EB31</f>
        <v/>
      </c>
      <c r="AN217" s="98" t="str">
        <f>仕様書作成!EC31</f>
        <v/>
      </c>
      <c r="AO217" s="98" t="str">
        <f>仕様書作成!ED31</f>
        <v/>
      </c>
      <c r="AP217" s="98" t="str">
        <f>仕様書作成!EE31</f>
        <v/>
      </c>
      <c r="AQ217" s="98" t="str">
        <f>仕様書作成!EF31</f>
        <v/>
      </c>
      <c r="AR217" s="98"/>
      <c r="AS217" s="98"/>
      <c r="AT217" s="98"/>
      <c r="AU217" s="98"/>
      <c r="AV217" s="98"/>
      <c r="BA217" s="98"/>
      <c r="BB217" s="98"/>
    </row>
    <row r="218" spans="6:54" ht="12.75" customHeight="1" x14ac:dyDescent="0.15">
      <c r="F218" s="98"/>
      <c r="G218" s="98"/>
      <c r="H218" s="98"/>
      <c r="I218" s="98"/>
      <c r="J218" s="98"/>
      <c r="K218" s="98"/>
      <c r="L218" s="98"/>
      <c r="M218" s="98"/>
      <c r="N218" s="98"/>
      <c r="O218" s="232" t="s">
        <v>310</v>
      </c>
      <c r="P218" s="98"/>
      <c r="Q218" s="98"/>
      <c r="R218" s="98"/>
      <c r="S218" s="98"/>
      <c r="T218" s="98" t="str">
        <f>仕様書作成!DI32</f>
        <v/>
      </c>
      <c r="U218" s="98" t="str">
        <f>仕様書作成!DJ32</f>
        <v/>
      </c>
      <c r="V218" s="98" t="str">
        <f>仕様書作成!DK32</f>
        <v/>
      </c>
      <c r="W218" s="98" t="str">
        <f>仕様書作成!DL32</f>
        <v/>
      </c>
      <c r="X218" s="98" t="str">
        <f>仕様書作成!DM32</f>
        <v/>
      </c>
      <c r="Y218" s="98" t="str">
        <f>仕様書作成!DN32</f>
        <v/>
      </c>
      <c r="Z218" s="98" t="str">
        <f>仕様書作成!DO32</f>
        <v/>
      </c>
      <c r="AA218" s="98" t="str">
        <f>仕様書作成!DP32</f>
        <v/>
      </c>
      <c r="AB218" s="98" t="str">
        <f>仕様書作成!DQ32</f>
        <v/>
      </c>
      <c r="AC218" s="98" t="str">
        <f>仕様書作成!DR32</f>
        <v/>
      </c>
      <c r="AD218" s="98" t="str">
        <f>仕様書作成!DS32</f>
        <v/>
      </c>
      <c r="AE218" s="98" t="str">
        <f>仕様書作成!DT32</f>
        <v/>
      </c>
      <c r="AF218" s="98" t="str">
        <f>仕様書作成!DU32</f>
        <v/>
      </c>
      <c r="AG218" s="98" t="str">
        <f>仕様書作成!DV32</f>
        <v/>
      </c>
      <c r="AH218" s="98" t="str">
        <f>仕様書作成!DW32</f>
        <v/>
      </c>
      <c r="AI218" s="98" t="str">
        <f>仕様書作成!DX32</f>
        <v/>
      </c>
      <c r="AJ218" s="98" t="str">
        <f>仕様書作成!DY32</f>
        <v/>
      </c>
      <c r="AK218" s="98" t="str">
        <f>仕様書作成!DZ32</f>
        <v/>
      </c>
      <c r="AL218" s="98" t="str">
        <f>仕様書作成!EA32</f>
        <v/>
      </c>
      <c r="AM218" s="98" t="str">
        <f>仕様書作成!EB32</f>
        <v/>
      </c>
      <c r="AN218" s="98" t="str">
        <f>仕様書作成!EC32</f>
        <v/>
      </c>
      <c r="AO218" s="98" t="str">
        <f>仕様書作成!ED32</f>
        <v/>
      </c>
      <c r="AP218" s="98" t="str">
        <f>仕様書作成!EE32</f>
        <v/>
      </c>
      <c r="AQ218" s="98" t="str">
        <f>仕様書作成!EF32</f>
        <v/>
      </c>
      <c r="AR218" s="98"/>
      <c r="AS218" s="98"/>
      <c r="AT218" s="98"/>
      <c r="AU218" s="98"/>
      <c r="AV218" s="98"/>
      <c r="BA218" s="98"/>
      <c r="BB218" s="98"/>
    </row>
    <row r="219" spans="6:54" ht="12.75" customHeight="1" x14ac:dyDescent="0.15">
      <c r="F219" s="98"/>
      <c r="G219" s="98"/>
      <c r="H219" s="98"/>
      <c r="I219" s="98"/>
      <c r="J219" s="98"/>
      <c r="K219" s="98"/>
      <c r="L219" s="98"/>
      <c r="M219" s="98"/>
      <c r="N219" s="98"/>
      <c r="O219" s="233" t="s">
        <v>842</v>
      </c>
      <c r="P219" s="98"/>
      <c r="Q219" s="98"/>
      <c r="R219" s="98"/>
      <c r="S219" s="98"/>
      <c r="T219" s="98" t="str">
        <f>仕様書作成!DI34</f>
        <v/>
      </c>
      <c r="U219" s="98" t="str">
        <f>仕様書作成!DJ34</f>
        <v/>
      </c>
      <c r="V219" s="98" t="str">
        <f>仕様書作成!DK34</f>
        <v/>
      </c>
      <c r="W219" s="98" t="str">
        <f>仕様書作成!DL34</f>
        <v/>
      </c>
      <c r="X219" s="98" t="str">
        <f>仕様書作成!DM34</f>
        <v/>
      </c>
      <c r="Y219" s="98" t="str">
        <f>仕様書作成!DN34</f>
        <v/>
      </c>
      <c r="Z219" s="98" t="str">
        <f>仕様書作成!DO34</f>
        <v/>
      </c>
      <c r="AA219" s="98" t="str">
        <f>仕様書作成!DP34</f>
        <v/>
      </c>
      <c r="AB219" s="98" t="str">
        <f>仕様書作成!DQ34</f>
        <v/>
      </c>
      <c r="AC219" s="98" t="str">
        <f>仕様書作成!DR34</f>
        <v/>
      </c>
      <c r="AD219" s="98" t="str">
        <f>仕様書作成!DS34</f>
        <v/>
      </c>
      <c r="AE219" s="98" t="str">
        <f>仕様書作成!DT34</f>
        <v/>
      </c>
      <c r="AF219" s="98" t="str">
        <f>仕様書作成!DU34</f>
        <v/>
      </c>
      <c r="AG219" s="98" t="str">
        <f>仕様書作成!DV34</f>
        <v/>
      </c>
      <c r="AH219" s="98" t="str">
        <f>仕様書作成!DW34</f>
        <v/>
      </c>
      <c r="AI219" s="98" t="str">
        <f>仕様書作成!DX34</f>
        <v/>
      </c>
      <c r="AJ219" s="98" t="str">
        <f>仕様書作成!DY34</f>
        <v/>
      </c>
      <c r="AK219" s="98" t="str">
        <f>仕様書作成!DZ34</f>
        <v/>
      </c>
      <c r="AL219" s="98" t="str">
        <f>仕様書作成!EA34</f>
        <v/>
      </c>
      <c r="AM219" s="98" t="str">
        <f>仕様書作成!EB34</f>
        <v/>
      </c>
      <c r="AN219" s="98" t="str">
        <f>仕様書作成!EC34</f>
        <v/>
      </c>
      <c r="AO219" s="98" t="str">
        <f>仕様書作成!ED34</f>
        <v/>
      </c>
      <c r="AP219" s="98" t="str">
        <f>仕様書作成!EE34</f>
        <v/>
      </c>
      <c r="AQ219" s="98" t="str">
        <f>仕様書作成!EF34</f>
        <v/>
      </c>
      <c r="AR219" s="98"/>
      <c r="AS219" s="98"/>
      <c r="AT219" s="98"/>
      <c r="AU219" s="98"/>
      <c r="AV219" s="98"/>
      <c r="BA219" s="98"/>
      <c r="BB219" s="98"/>
    </row>
    <row r="220" spans="6:54" ht="12.75" customHeight="1" x14ac:dyDescent="0.15">
      <c r="F220" s="98"/>
      <c r="G220" s="98"/>
      <c r="H220" s="98"/>
      <c r="I220" s="98"/>
      <c r="J220" s="98"/>
      <c r="K220" s="98"/>
      <c r="L220" s="98"/>
      <c r="M220" s="98"/>
      <c r="N220" s="98"/>
      <c r="O220" s="233" t="s">
        <v>311</v>
      </c>
      <c r="P220" s="98"/>
      <c r="Q220" s="98"/>
      <c r="R220" s="98"/>
      <c r="S220" s="98"/>
      <c r="T220" s="98" t="str">
        <f>仕様書作成!DI35</f>
        <v/>
      </c>
      <c r="U220" s="98" t="str">
        <f>仕様書作成!DJ35</f>
        <v/>
      </c>
      <c r="V220" s="98" t="str">
        <f>仕様書作成!DK35</f>
        <v/>
      </c>
      <c r="W220" s="98" t="str">
        <f>仕様書作成!DL35</f>
        <v/>
      </c>
      <c r="X220" s="98" t="str">
        <f>仕様書作成!DM35</f>
        <v/>
      </c>
      <c r="Y220" s="98" t="str">
        <f>仕様書作成!DN35</f>
        <v/>
      </c>
      <c r="Z220" s="98" t="str">
        <f>仕様書作成!DO35</f>
        <v/>
      </c>
      <c r="AA220" s="98" t="str">
        <f>仕様書作成!DP35</f>
        <v/>
      </c>
      <c r="AB220" s="98" t="str">
        <f>仕様書作成!DQ35</f>
        <v/>
      </c>
      <c r="AC220" s="98" t="str">
        <f>仕様書作成!DR35</f>
        <v/>
      </c>
      <c r="AD220" s="98" t="str">
        <f>仕様書作成!DS35</f>
        <v/>
      </c>
      <c r="AE220" s="98" t="str">
        <f>仕様書作成!DT35</f>
        <v/>
      </c>
      <c r="AF220" s="98" t="str">
        <f>仕様書作成!DU35</f>
        <v/>
      </c>
      <c r="AG220" s="98" t="str">
        <f>仕様書作成!DV35</f>
        <v/>
      </c>
      <c r="AH220" s="98" t="str">
        <f>仕様書作成!DW35</f>
        <v/>
      </c>
      <c r="AI220" s="98" t="str">
        <f>仕様書作成!DX35</f>
        <v/>
      </c>
      <c r="AJ220" s="98" t="str">
        <f>仕様書作成!DY35</f>
        <v/>
      </c>
      <c r="AK220" s="98" t="str">
        <f>仕様書作成!DZ35</f>
        <v/>
      </c>
      <c r="AL220" s="98" t="str">
        <f>仕様書作成!EA35</f>
        <v/>
      </c>
      <c r="AM220" s="98" t="str">
        <f>仕様書作成!EB35</f>
        <v/>
      </c>
      <c r="AN220" s="98" t="str">
        <f>仕様書作成!EC35</f>
        <v/>
      </c>
      <c r="AO220" s="98" t="str">
        <f>仕様書作成!ED35</f>
        <v/>
      </c>
      <c r="AP220" s="98" t="str">
        <f>仕様書作成!EE35</f>
        <v/>
      </c>
      <c r="AQ220" s="98" t="str">
        <f>仕様書作成!EF35</f>
        <v/>
      </c>
      <c r="AR220" s="98"/>
      <c r="AS220" s="98"/>
      <c r="AT220" s="98"/>
      <c r="AU220" s="98"/>
      <c r="AV220" s="98"/>
      <c r="BA220" s="98"/>
      <c r="BB220" s="98"/>
    </row>
    <row r="221" spans="6:54" ht="12.75" customHeight="1" x14ac:dyDescent="0.15">
      <c r="F221" s="98"/>
      <c r="G221" s="98"/>
      <c r="H221" s="98"/>
      <c r="I221" s="98"/>
      <c r="J221" s="98"/>
      <c r="K221" s="98"/>
      <c r="L221" s="98"/>
      <c r="M221" s="98"/>
      <c r="N221" s="98"/>
      <c r="O221" s="233" t="s">
        <v>312</v>
      </c>
      <c r="P221" s="98"/>
      <c r="Q221" s="98"/>
      <c r="R221" s="98"/>
      <c r="S221" s="98"/>
      <c r="T221" s="98" t="str">
        <f>仕様書作成!DI36</f>
        <v/>
      </c>
      <c r="U221" s="98" t="str">
        <f>仕様書作成!DJ36</f>
        <v/>
      </c>
      <c r="V221" s="98" t="str">
        <f>仕様書作成!DK36</f>
        <v/>
      </c>
      <c r="W221" s="98" t="str">
        <f>仕様書作成!DL36</f>
        <v/>
      </c>
      <c r="X221" s="98" t="str">
        <f>仕様書作成!DM36</f>
        <v/>
      </c>
      <c r="Y221" s="98" t="str">
        <f>仕様書作成!DN36</f>
        <v/>
      </c>
      <c r="Z221" s="98" t="str">
        <f>仕様書作成!DO36</f>
        <v/>
      </c>
      <c r="AA221" s="98" t="str">
        <f>仕様書作成!DP36</f>
        <v/>
      </c>
      <c r="AB221" s="98" t="str">
        <f>仕様書作成!DQ36</f>
        <v/>
      </c>
      <c r="AC221" s="98" t="str">
        <f>仕様書作成!DR36</f>
        <v/>
      </c>
      <c r="AD221" s="98" t="str">
        <f>仕様書作成!DS36</f>
        <v/>
      </c>
      <c r="AE221" s="98" t="str">
        <f>仕様書作成!DT36</f>
        <v/>
      </c>
      <c r="AF221" s="98" t="str">
        <f>仕様書作成!DU36</f>
        <v/>
      </c>
      <c r="AG221" s="98" t="str">
        <f>仕様書作成!DV36</f>
        <v/>
      </c>
      <c r="AH221" s="98" t="str">
        <f>仕様書作成!DW36</f>
        <v/>
      </c>
      <c r="AI221" s="98" t="str">
        <f>仕様書作成!DX36</f>
        <v/>
      </c>
      <c r="AJ221" s="98" t="str">
        <f>仕様書作成!DY36</f>
        <v/>
      </c>
      <c r="AK221" s="98" t="str">
        <f>仕様書作成!DZ36</f>
        <v/>
      </c>
      <c r="AL221" s="98" t="str">
        <f>仕様書作成!EA36</f>
        <v/>
      </c>
      <c r="AM221" s="98" t="str">
        <f>仕様書作成!EB36</f>
        <v/>
      </c>
      <c r="AN221" s="98" t="str">
        <f>仕様書作成!EC36</f>
        <v/>
      </c>
      <c r="AO221" s="98" t="str">
        <f>仕様書作成!ED36</f>
        <v/>
      </c>
      <c r="AP221" s="98" t="str">
        <f>仕様書作成!EE36</f>
        <v/>
      </c>
      <c r="AQ221" s="98" t="str">
        <f>仕様書作成!EF36</f>
        <v/>
      </c>
      <c r="AR221" s="98"/>
      <c r="AS221" s="98"/>
      <c r="AT221" s="98"/>
      <c r="AU221" s="98"/>
      <c r="AV221" s="98"/>
      <c r="BA221" s="98"/>
      <c r="BB221" s="98"/>
    </row>
    <row r="222" spans="6:54" ht="12.75" customHeight="1" x14ac:dyDescent="0.15">
      <c r="F222" s="98"/>
      <c r="G222" s="98"/>
      <c r="H222" s="98"/>
      <c r="I222" s="98"/>
      <c r="J222" s="98"/>
      <c r="K222" s="98"/>
      <c r="L222" s="98"/>
      <c r="M222" s="98"/>
      <c r="N222" s="98"/>
      <c r="O222" s="98" t="s">
        <v>843</v>
      </c>
      <c r="P222" s="98"/>
      <c r="Q222" s="98"/>
      <c r="R222" s="98"/>
      <c r="S222" s="98"/>
      <c r="T222" s="98" t="str">
        <f>仕様書作成!DI37</f>
        <v/>
      </c>
      <c r="U222" s="98" t="str">
        <f>仕様書作成!DJ37</f>
        <v/>
      </c>
      <c r="V222" s="98" t="str">
        <f>仕様書作成!DK37</f>
        <v/>
      </c>
      <c r="W222" s="98" t="str">
        <f>仕様書作成!DL37</f>
        <v/>
      </c>
      <c r="X222" s="98" t="str">
        <f>仕様書作成!DM37</f>
        <v/>
      </c>
      <c r="Y222" s="98" t="str">
        <f>仕様書作成!DN37</f>
        <v/>
      </c>
      <c r="Z222" s="98" t="str">
        <f>仕様書作成!DO37</f>
        <v/>
      </c>
      <c r="AA222" s="98" t="str">
        <f>仕様書作成!DP37</f>
        <v/>
      </c>
      <c r="AB222" s="98" t="str">
        <f>仕様書作成!DQ37</f>
        <v/>
      </c>
      <c r="AC222" s="98" t="str">
        <f>仕様書作成!DR37</f>
        <v/>
      </c>
      <c r="AD222" s="98" t="str">
        <f>仕様書作成!DS37</f>
        <v/>
      </c>
      <c r="AE222" s="98" t="str">
        <f>仕様書作成!DT37</f>
        <v/>
      </c>
      <c r="AF222" s="98" t="str">
        <f>仕様書作成!DU37</f>
        <v/>
      </c>
      <c r="AG222" s="98" t="str">
        <f>仕様書作成!DV37</f>
        <v/>
      </c>
      <c r="AH222" s="98" t="str">
        <f>仕様書作成!DW37</f>
        <v/>
      </c>
      <c r="AI222" s="98" t="str">
        <f>仕様書作成!DX37</f>
        <v/>
      </c>
      <c r="AJ222" s="98" t="str">
        <f>仕様書作成!DY37</f>
        <v/>
      </c>
      <c r="AK222" s="98" t="str">
        <f>仕様書作成!DZ37</f>
        <v/>
      </c>
      <c r="AL222" s="98" t="str">
        <f>仕様書作成!EA37</f>
        <v/>
      </c>
      <c r="AM222" s="98" t="str">
        <f>仕様書作成!EB37</f>
        <v/>
      </c>
      <c r="AN222" s="98" t="str">
        <f>仕様書作成!EC37</f>
        <v/>
      </c>
      <c r="AO222" s="98" t="str">
        <f>仕様書作成!ED37</f>
        <v/>
      </c>
      <c r="AP222" s="98" t="str">
        <f>仕様書作成!EE37</f>
        <v/>
      </c>
      <c r="AQ222" s="98" t="str">
        <f>仕様書作成!EF37</f>
        <v/>
      </c>
      <c r="AR222" s="98"/>
      <c r="AS222" s="98"/>
      <c r="AT222" s="98"/>
      <c r="AU222" s="98"/>
      <c r="AV222" s="98"/>
      <c r="BA222" s="98"/>
      <c r="BB222" s="98"/>
    </row>
    <row r="223" spans="6:54" ht="12.75" customHeight="1" x14ac:dyDescent="0.15">
      <c r="F223" s="98"/>
      <c r="G223" s="98"/>
      <c r="H223" s="98"/>
      <c r="I223" s="98"/>
      <c r="J223" s="98"/>
      <c r="K223" s="98"/>
      <c r="L223" s="98"/>
      <c r="M223" s="98"/>
      <c r="N223" s="98"/>
      <c r="O223" s="98" t="s">
        <v>844</v>
      </c>
      <c r="P223" s="98"/>
      <c r="Q223" s="98"/>
      <c r="R223" s="98"/>
      <c r="S223" s="98"/>
      <c r="T223" s="98" t="str">
        <f>仕様書作成!DI14</f>
        <v/>
      </c>
      <c r="U223" s="98" t="str">
        <f>仕様書作成!DJ14</f>
        <v/>
      </c>
      <c r="V223" s="98" t="str">
        <f>仕様書作成!DK14</f>
        <v/>
      </c>
      <c r="W223" s="98" t="str">
        <f>仕様書作成!DL14</f>
        <v/>
      </c>
      <c r="X223" s="98" t="str">
        <f>仕様書作成!DM14</f>
        <v/>
      </c>
      <c r="Y223" s="98" t="str">
        <f>仕様書作成!DN14</f>
        <v/>
      </c>
      <c r="Z223" s="98" t="str">
        <f>仕様書作成!DO14</f>
        <v/>
      </c>
      <c r="AA223" s="98" t="str">
        <f>仕様書作成!DP14</f>
        <v/>
      </c>
      <c r="AB223" s="98" t="str">
        <f>仕様書作成!DQ14</f>
        <v/>
      </c>
      <c r="AC223" s="98" t="str">
        <f>仕様書作成!DR14</f>
        <v/>
      </c>
      <c r="AD223" s="98" t="str">
        <f>仕様書作成!DS14</f>
        <v/>
      </c>
      <c r="AE223" s="98" t="str">
        <f>仕様書作成!DT14</f>
        <v/>
      </c>
      <c r="AF223" s="98" t="str">
        <f>仕様書作成!DU14</f>
        <v/>
      </c>
      <c r="AG223" s="98" t="str">
        <f>仕様書作成!DV14</f>
        <v/>
      </c>
      <c r="AH223" s="98" t="str">
        <f>仕様書作成!DW14</f>
        <v/>
      </c>
      <c r="AI223" s="98" t="str">
        <f>仕様書作成!DX14</f>
        <v/>
      </c>
      <c r="AJ223" s="98" t="str">
        <f>仕様書作成!DY14</f>
        <v/>
      </c>
      <c r="AK223" s="98" t="str">
        <f>仕様書作成!DZ14</f>
        <v/>
      </c>
      <c r="AL223" s="98" t="str">
        <f>仕様書作成!EA14</f>
        <v/>
      </c>
      <c r="AM223" s="98" t="str">
        <f>仕様書作成!EB14</f>
        <v/>
      </c>
      <c r="AN223" s="98" t="str">
        <f>仕様書作成!EC14</f>
        <v/>
      </c>
      <c r="AO223" s="98" t="str">
        <f>仕様書作成!ED14</f>
        <v/>
      </c>
      <c r="AP223" s="98" t="str">
        <f>仕様書作成!EE14</f>
        <v/>
      </c>
      <c r="AQ223" s="98" t="str">
        <f>仕様書作成!EF14</f>
        <v/>
      </c>
      <c r="AR223" s="98"/>
      <c r="AS223" s="98"/>
      <c r="AT223" s="98"/>
      <c r="AU223" s="98"/>
      <c r="AV223" s="98"/>
      <c r="BA223" s="98"/>
      <c r="BB223" s="98"/>
    </row>
    <row r="224" spans="6:54" ht="12.75" customHeight="1" x14ac:dyDescent="0.15">
      <c r="F224" s="98"/>
      <c r="G224" s="98"/>
      <c r="H224" s="98"/>
      <c r="I224" s="98"/>
      <c r="J224" s="98"/>
      <c r="K224" s="98"/>
      <c r="L224" s="98"/>
      <c r="M224" s="98"/>
      <c r="N224" s="98"/>
      <c r="O224" s="98"/>
      <c r="P224" s="98"/>
      <c r="Q224" s="98"/>
      <c r="R224" s="98"/>
      <c r="S224" s="98"/>
      <c r="T224" s="98"/>
      <c r="U224" s="98"/>
      <c r="V224" s="98"/>
      <c r="W224" s="98"/>
      <c r="X224" s="98"/>
      <c r="Y224" s="98"/>
      <c r="Z224" s="98"/>
      <c r="AA224" s="98"/>
      <c r="AB224" s="98"/>
      <c r="AC224" s="98"/>
      <c r="AD224" s="98"/>
      <c r="AE224" s="98"/>
      <c r="AF224" s="98"/>
      <c r="AG224" s="98"/>
      <c r="AH224" s="98"/>
      <c r="AI224" s="98"/>
      <c r="AJ224" s="98"/>
      <c r="AK224" s="98"/>
      <c r="AL224" s="98"/>
      <c r="AM224" s="98"/>
      <c r="AN224" s="98"/>
      <c r="AO224" s="98"/>
      <c r="AP224" s="98"/>
      <c r="AQ224" s="98"/>
      <c r="AR224" s="98"/>
      <c r="AS224" s="98"/>
      <c r="AT224" s="98"/>
      <c r="AU224" s="98"/>
      <c r="AV224" s="98"/>
      <c r="BA224" s="98"/>
      <c r="BB224" s="98"/>
    </row>
    <row r="225" spans="6:54" ht="12.75" customHeight="1" x14ac:dyDescent="0.15">
      <c r="F225" s="98"/>
      <c r="G225" s="98"/>
      <c r="H225" s="98"/>
      <c r="I225" s="98"/>
      <c r="J225" s="98"/>
      <c r="K225" s="98"/>
      <c r="L225" s="98"/>
      <c r="M225" s="98"/>
      <c r="N225" s="98"/>
      <c r="O225" s="98"/>
      <c r="P225" s="98"/>
      <c r="Q225" s="98"/>
      <c r="R225" s="98"/>
      <c r="S225" s="98"/>
      <c r="T225" s="98"/>
      <c r="U225" s="98"/>
      <c r="V225" s="98"/>
      <c r="W225" s="98"/>
      <c r="X225" s="98"/>
      <c r="Y225" s="98"/>
      <c r="Z225" s="98"/>
      <c r="AA225" s="98"/>
      <c r="AB225" s="98"/>
      <c r="AC225" s="98"/>
      <c r="AD225" s="98"/>
      <c r="AE225" s="98"/>
      <c r="AF225" s="98"/>
      <c r="AG225" s="98"/>
      <c r="AH225" s="98"/>
      <c r="AI225" s="98"/>
      <c r="AJ225" s="98"/>
      <c r="AK225" s="98"/>
      <c r="AL225" s="98"/>
      <c r="AM225" s="98"/>
      <c r="AN225" s="98"/>
      <c r="AO225" s="98"/>
      <c r="AP225" s="98"/>
      <c r="AQ225" s="98"/>
      <c r="AR225" s="98"/>
      <c r="AS225" s="98"/>
      <c r="AT225" s="98"/>
      <c r="AU225" s="98"/>
      <c r="AV225" s="98"/>
      <c r="BA225" s="98"/>
      <c r="BB225" s="98"/>
    </row>
    <row r="226" spans="6:54" ht="12.75" customHeight="1" x14ac:dyDescent="0.15">
      <c r="F226" s="98"/>
      <c r="G226" s="98"/>
      <c r="H226" s="98"/>
      <c r="I226" s="98"/>
      <c r="J226" s="98"/>
      <c r="K226" s="98"/>
      <c r="L226" s="98"/>
      <c r="M226" s="98"/>
      <c r="N226" s="98"/>
      <c r="O226" s="98"/>
      <c r="P226" s="98"/>
      <c r="Q226" s="98"/>
      <c r="R226" s="98"/>
      <c r="S226" s="98"/>
      <c r="T226" s="98"/>
      <c r="U226" s="98"/>
      <c r="V226" s="98"/>
      <c r="W226" s="98"/>
      <c r="X226" s="98"/>
      <c r="Y226" s="98"/>
      <c r="Z226" s="98"/>
      <c r="AA226" s="98"/>
      <c r="AB226" s="98"/>
      <c r="AC226" s="98"/>
      <c r="AD226" s="98"/>
      <c r="AE226" s="98"/>
      <c r="AF226" s="98"/>
      <c r="AG226" s="98"/>
      <c r="AH226" s="98"/>
      <c r="AI226" s="98"/>
      <c r="AJ226" s="98"/>
      <c r="AK226" s="98"/>
      <c r="AL226" s="98"/>
      <c r="AM226" s="98"/>
      <c r="AN226" s="98"/>
      <c r="AO226" s="98"/>
      <c r="AP226" s="98"/>
      <c r="AQ226" s="98"/>
      <c r="AR226" s="98"/>
      <c r="AS226" s="98"/>
      <c r="AT226" s="98"/>
      <c r="AU226" s="98"/>
      <c r="AV226" s="98"/>
      <c r="BA226" s="98"/>
      <c r="BB226" s="98"/>
    </row>
    <row r="227" spans="6:54" ht="12.75" customHeight="1" x14ac:dyDescent="0.15">
      <c r="F227" s="98"/>
      <c r="G227" s="98"/>
      <c r="H227" s="98"/>
      <c r="I227" s="98"/>
      <c r="J227" s="98"/>
      <c r="K227" s="98"/>
      <c r="L227" s="98"/>
      <c r="M227" s="98"/>
      <c r="N227" s="98"/>
      <c r="O227" s="98"/>
      <c r="P227" s="98"/>
      <c r="Q227" s="98"/>
      <c r="R227" s="98"/>
      <c r="S227" s="98"/>
      <c r="T227" s="98"/>
      <c r="U227" s="98"/>
      <c r="V227" s="98"/>
      <c r="W227" s="98"/>
      <c r="X227" s="98"/>
      <c r="Y227" s="98"/>
      <c r="Z227" s="98"/>
      <c r="AA227" s="98"/>
      <c r="AB227" s="98"/>
      <c r="AC227" s="98"/>
      <c r="AD227" s="98"/>
      <c r="AE227" s="98"/>
      <c r="AF227" s="98"/>
      <c r="AG227" s="98"/>
      <c r="AH227" s="98"/>
      <c r="AI227" s="98"/>
      <c r="AJ227" s="98"/>
      <c r="AK227" s="98"/>
      <c r="AL227" s="98"/>
      <c r="AM227" s="98"/>
      <c r="AN227" s="98"/>
      <c r="AO227" s="98"/>
      <c r="AP227" s="98"/>
      <c r="AQ227" s="98"/>
      <c r="AR227" s="98"/>
      <c r="AS227" s="98"/>
      <c r="AT227" s="98"/>
      <c r="AU227" s="98"/>
      <c r="AV227" s="98"/>
      <c r="BA227" s="98"/>
      <c r="BB227" s="98"/>
    </row>
    <row r="228" spans="6:54" ht="12.75" customHeight="1" x14ac:dyDescent="0.15">
      <c r="F228" s="98"/>
      <c r="G228" s="98"/>
      <c r="H228" s="98"/>
      <c r="I228" s="98"/>
      <c r="J228" s="98"/>
      <c r="K228" s="98"/>
      <c r="L228" s="98"/>
      <c r="M228" s="98"/>
      <c r="N228" s="98"/>
      <c r="O228" s="98"/>
      <c r="P228" s="98"/>
      <c r="Q228" s="98"/>
      <c r="R228" s="98"/>
      <c r="S228" s="98"/>
      <c r="T228" s="98"/>
      <c r="U228" s="98"/>
      <c r="V228" s="98"/>
      <c r="W228" s="98"/>
      <c r="X228" s="98"/>
      <c r="Y228" s="98"/>
      <c r="Z228" s="98"/>
      <c r="AA228" s="98"/>
      <c r="AB228" s="98"/>
      <c r="AC228" s="98"/>
      <c r="AD228" s="98"/>
      <c r="AE228" s="98"/>
      <c r="AF228" s="98"/>
      <c r="AG228" s="98"/>
      <c r="AH228" s="98"/>
      <c r="AI228" s="98"/>
      <c r="AJ228" s="98"/>
      <c r="AK228" s="98"/>
      <c r="AL228" s="98"/>
      <c r="AM228" s="98"/>
      <c r="AN228" s="98"/>
      <c r="AO228" s="98"/>
      <c r="AP228" s="98"/>
      <c r="AQ228" s="98"/>
      <c r="AR228" s="98"/>
      <c r="AS228" s="98"/>
      <c r="AT228" s="98"/>
      <c r="AU228" s="98"/>
      <c r="AV228" s="98"/>
      <c r="BA228" s="98"/>
      <c r="BB228" s="98"/>
    </row>
    <row r="229" spans="6:54" ht="12.75" customHeight="1" x14ac:dyDescent="0.15">
      <c r="F229" s="98"/>
      <c r="G229" s="98"/>
      <c r="H229" s="98"/>
      <c r="I229" s="98"/>
      <c r="J229" s="98"/>
      <c r="K229" s="98"/>
      <c r="L229" s="98"/>
      <c r="M229" s="98"/>
      <c r="N229" s="98"/>
      <c r="O229" s="98" t="s">
        <v>845</v>
      </c>
      <c r="P229" s="98"/>
      <c r="Q229" s="98"/>
      <c r="R229" s="98"/>
      <c r="S229" s="98"/>
      <c r="T229" s="98" t="str">
        <f>IF(仕様書作成!DI39="","",仕様書作成!DI39)</f>
        <v/>
      </c>
      <c r="U229" s="98" t="str">
        <f>IF(仕様書作成!DJ39="","",仕様書作成!DJ39)</f>
        <v/>
      </c>
      <c r="V229" s="98" t="str">
        <f>IF(仕様書作成!DK39="","",仕様書作成!DK39)</f>
        <v/>
      </c>
      <c r="W229" s="98" t="str">
        <f>IF(仕様書作成!DL39="","",仕様書作成!DL39)</f>
        <v/>
      </c>
      <c r="X229" s="98" t="str">
        <f>IF(仕様書作成!DM39="","",仕様書作成!DM39)</f>
        <v/>
      </c>
      <c r="Y229" s="98" t="str">
        <f>IF(仕様書作成!DN39="","",仕様書作成!DN39)</f>
        <v/>
      </c>
      <c r="Z229" s="98" t="str">
        <f>IF(仕様書作成!DO39="","",仕様書作成!DO39)</f>
        <v/>
      </c>
      <c r="AA229" s="98" t="str">
        <f>IF(仕様書作成!DP39="","",仕様書作成!DP39)</f>
        <v/>
      </c>
      <c r="AB229" s="98" t="str">
        <f>IF(仕様書作成!DQ39="","",仕様書作成!DQ39)</f>
        <v/>
      </c>
      <c r="AC229" s="98" t="str">
        <f>IF(仕様書作成!DR39="","",仕様書作成!DR39)</f>
        <v/>
      </c>
      <c r="AD229" s="98" t="str">
        <f>IF(仕様書作成!DS39="","",仕様書作成!DS39)</f>
        <v/>
      </c>
      <c r="AE229" s="98" t="str">
        <f>IF(仕様書作成!DT39="","",仕様書作成!DT39)</f>
        <v/>
      </c>
      <c r="AF229" s="98" t="str">
        <f>IF(仕様書作成!DU39="","",仕様書作成!DU39)</f>
        <v/>
      </c>
      <c r="AG229" s="98" t="str">
        <f>IF(仕様書作成!DV39="","",仕様書作成!DV39)</f>
        <v/>
      </c>
      <c r="AH229" s="98" t="str">
        <f>IF(仕様書作成!DW39="","",仕様書作成!DW39)</f>
        <v/>
      </c>
      <c r="AI229" s="98" t="str">
        <f>IF(仕様書作成!DX39="","",仕様書作成!DX39)</f>
        <v/>
      </c>
      <c r="AJ229" s="98" t="str">
        <f>IF(仕様書作成!DY39="","",仕様書作成!DY39)</f>
        <v/>
      </c>
      <c r="AK229" s="98" t="str">
        <f>IF(仕様書作成!DZ39="","",仕様書作成!DZ39)</f>
        <v/>
      </c>
      <c r="AL229" s="98" t="str">
        <f>IF(仕様書作成!EA39="","",仕様書作成!EA39)</f>
        <v/>
      </c>
      <c r="AM229" s="98" t="str">
        <f>IF(仕様書作成!EB39="","",仕様書作成!EB39)</f>
        <v/>
      </c>
      <c r="AN229" s="98" t="str">
        <f>IF(仕様書作成!EC39="","",仕様書作成!EC39)</f>
        <v/>
      </c>
      <c r="AO229" s="98" t="str">
        <f>IF(仕様書作成!ED39="","",仕様書作成!ED39)</f>
        <v/>
      </c>
      <c r="AP229" s="98" t="str">
        <f>IF(仕様書作成!EE39="","",仕様書作成!EE39)</f>
        <v/>
      </c>
      <c r="AQ229" s="98" t="str">
        <f>IF(仕様書作成!EF39="","",仕様書作成!EF39)</f>
        <v/>
      </c>
      <c r="AR229" s="98" t="str">
        <f>IF(仕様書作成!EG39="","",仕様書作成!EG39)</f>
        <v/>
      </c>
      <c r="AS229" s="98" t="str">
        <f>IF(仕様書作成!EH39="","",仕様書作成!EH39)</f>
        <v/>
      </c>
      <c r="AT229" s="98"/>
      <c r="AU229" s="98"/>
      <c r="AV229" s="98"/>
      <c r="BA229" s="98"/>
      <c r="BB229" s="98"/>
    </row>
    <row r="230" spans="6:54" ht="12.75" customHeight="1" x14ac:dyDescent="0.15">
      <c r="F230" s="98"/>
      <c r="G230" s="98"/>
      <c r="H230" s="98"/>
      <c r="I230" s="98"/>
      <c r="J230" s="98"/>
      <c r="K230" s="98"/>
      <c r="L230" s="98"/>
      <c r="M230" s="98"/>
      <c r="N230" s="98"/>
      <c r="O230" s="98" t="s">
        <v>846</v>
      </c>
      <c r="P230" s="98"/>
      <c r="Q230" s="98"/>
      <c r="R230" s="98"/>
      <c r="S230" s="98"/>
      <c r="T230" s="98" t="str">
        <f>IF(仕様書作成!DI40="","",仕様書作成!DI40)</f>
        <v/>
      </c>
      <c r="U230" s="98" t="str">
        <f>IF(仕様書作成!DJ40="","",仕様書作成!DJ40)</f>
        <v/>
      </c>
      <c r="V230" s="98" t="str">
        <f>IF(仕様書作成!DK40="","",仕様書作成!DK40)</f>
        <v/>
      </c>
      <c r="W230" s="98" t="str">
        <f>IF(仕様書作成!DL40="","",仕様書作成!DL40)</f>
        <v/>
      </c>
      <c r="X230" s="98" t="str">
        <f>IF(仕様書作成!DM40="","",仕様書作成!DM40)</f>
        <v/>
      </c>
      <c r="Y230" s="98" t="str">
        <f>IF(仕様書作成!DN40="","",仕様書作成!DN40)</f>
        <v/>
      </c>
      <c r="Z230" s="98" t="str">
        <f>IF(仕様書作成!DO40="","",仕様書作成!DO40)</f>
        <v/>
      </c>
      <c r="AA230" s="98" t="str">
        <f>IF(仕様書作成!DP40="","",仕様書作成!DP40)</f>
        <v/>
      </c>
      <c r="AB230" s="98" t="str">
        <f>IF(仕様書作成!DQ40="","",仕様書作成!DQ40)</f>
        <v/>
      </c>
      <c r="AC230" s="98" t="str">
        <f>IF(仕様書作成!DR40="","",仕様書作成!DR40)</f>
        <v/>
      </c>
      <c r="AD230" s="98" t="str">
        <f>IF(仕様書作成!DS40="","",仕様書作成!DS40)</f>
        <v/>
      </c>
      <c r="AE230" s="98" t="str">
        <f>IF(仕様書作成!DT40="","",仕様書作成!DT40)</f>
        <v/>
      </c>
      <c r="AF230" s="98" t="str">
        <f>IF(仕様書作成!DU40="","",仕様書作成!DU40)</f>
        <v/>
      </c>
      <c r="AG230" s="98" t="str">
        <f>IF(仕様書作成!DV40="","",仕様書作成!DV40)</f>
        <v/>
      </c>
      <c r="AH230" s="98" t="str">
        <f>IF(仕様書作成!DW40="","",仕様書作成!DW40)</f>
        <v/>
      </c>
      <c r="AI230" s="98" t="str">
        <f>IF(仕様書作成!DX40="","",仕様書作成!DX40)</f>
        <v/>
      </c>
      <c r="AJ230" s="98" t="str">
        <f>IF(仕様書作成!DY40="","",仕様書作成!DY40)</f>
        <v/>
      </c>
      <c r="AK230" s="98" t="str">
        <f>IF(仕様書作成!DZ40="","",仕様書作成!DZ40)</f>
        <v/>
      </c>
      <c r="AL230" s="98" t="str">
        <f>IF(仕様書作成!EA40="","",仕様書作成!EA40)</f>
        <v/>
      </c>
      <c r="AM230" s="98" t="str">
        <f>IF(仕様書作成!EB40="","",仕様書作成!EB40)</f>
        <v/>
      </c>
      <c r="AN230" s="98" t="str">
        <f>IF(仕様書作成!EC40="","",仕様書作成!EC40)</f>
        <v/>
      </c>
      <c r="AO230" s="98" t="str">
        <f>IF(仕様書作成!ED40="","",仕様書作成!ED40)</f>
        <v/>
      </c>
      <c r="AP230" s="98" t="str">
        <f>IF(仕様書作成!EE40="","",仕様書作成!EE40)</f>
        <v/>
      </c>
      <c r="AQ230" s="98" t="str">
        <f>IF(仕様書作成!EF40="","",仕様書作成!EF40)</f>
        <v/>
      </c>
      <c r="AR230" s="98" t="str">
        <f>IF(仕様書作成!EG40="","",仕様書作成!EG40)</f>
        <v/>
      </c>
      <c r="AS230" s="98" t="str">
        <f>IF(仕様書作成!EH40="","",仕様書作成!EH40)</f>
        <v/>
      </c>
      <c r="AT230" s="98"/>
      <c r="AU230" s="98"/>
      <c r="AV230" s="98"/>
      <c r="BA230" s="98"/>
      <c r="BB230" s="98"/>
    </row>
    <row r="231" spans="6:54" ht="12.75" customHeight="1" x14ac:dyDescent="0.15">
      <c r="F231" s="98"/>
      <c r="G231" s="98"/>
      <c r="H231" s="98"/>
      <c r="I231" s="98"/>
      <c r="J231" s="98"/>
      <c r="K231" s="98"/>
      <c r="L231" s="98"/>
      <c r="M231" s="98"/>
      <c r="N231" s="98"/>
      <c r="O231" s="98" t="s">
        <v>847</v>
      </c>
      <c r="P231" s="98"/>
      <c r="Q231" s="98"/>
      <c r="R231" s="98"/>
      <c r="S231" s="98"/>
      <c r="T231" s="98" t="str">
        <f>IF(仕様書作成!DI41="","",仕様書作成!DI41)</f>
        <v/>
      </c>
      <c r="U231" s="98" t="str">
        <f>IF(仕様書作成!DJ41="","",仕様書作成!DJ41)</f>
        <v/>
      </c>
      <c r="V231" s="98" t="str">
        <f>IF(仕様書作成!DK41="","",仕様書作成!DK41)</f>
        <v/>
      </c>
      <c r="W231" s="98" t="str">
        <f>IF(仕様書作成!DL41="","",仕様書作成!DL41)</f>
        <v/>
      </c>
      <c r="X231" s="98" t="str">
        <f>IF(仕様書作成!DM41="","",仕様書作成!DM41)</f>
        <v/>
      </c>
      <c r="Y231" s="98" t="str">
        <f>IF(仕様書作成!DN41="","",仕様書作成!DN41)</f>
        <v/>
      </c>
      <c r="Z231" s="98" t="str">
        <f>IF(仕様書作成!DO41="","",仕様書作成!DO41)</f>
        <v/>
      </c>
      <c r="AA231" s="98" t="str">
        <f>IF(仕様書作成!DP41="","",仕様書作成!DP41)</f>
        <v/>
      </c>
      <c r="AB231" s="98" t="str">
        <f>IF(仕様書作成!DQ41="","",仕様書作成!DQ41)</f>
        <v/>
      </c>
      <c r="AC231" s="98" t="str">
        <f>IF(仕様書作成!DR41="","",仕様書作成!DR41)</f>
        <v/>
      </c>
      <c r="AD231" s="98" t="str">
        <f>IF(仕様書作成!DS41="","",仕様書作成!DS41)</f>
        <v/>
      </c>
      <c r="AE231" s="98" t="str">
        <f>IF(仕様書作成!DT41="","",仕様書作成!DT41)</f>
        <v/>
      </c>
      <c r="AF231" s="98" t="str">
        <f>IF(仕様書作成!DU41="","",仕様書作成!DU41)</f>
        <v/>
      </c>
      <c r="AG231" s="98" t="str">
        <f>IF(仕様書作成!DV41="","",仕様書作成!DV41)</f>
        <v/>
      </c>
      <c r="AH231" s="98" t="str">
        <f>IF(仕様書作成!DW41="","",仕様書作成!DW41)</f>
        <v/>
      </c>
      <c r="AI231" s="98" t="str">
        <f>IF(仕様書作成!DX41="","",仕様書作成!DX41)</f>
        <v/>
      </c>
      <c r="AJ231" s="98" t="str">
        <f>IF(仕様書作成!DY41="","",仕様書作成!DY41)</f>
        <v/>
      </c>
      <c r="AK231" s="98" t="str">
        <f>IF(仕様書作成!DZ41="","",仕様書作成!DZ41)</f>
        <v/>
      </c>
      <c r="AL231" s="98" t="str">
        <f>IF(仕様書作成!EA41="","",仕様書作成!EA41)</f>
        <v/>
      </c>
      <c r="AM231" s="98" t="str">
        <f>IF(仕様書作成!EB41="","",仕様書作成!EB41)</f>
        <v/>
      </c>
      <c r="AN231" s="98" t="str">
        <f>IF(仕様書作成!EC41="","",仕様書作成!EC41)</f>
        <v/>
      </c>
      <c r="AO231" s="98" t="str">
        <f>IF(仕様書作成!ED41="","",仕様書作成!ED41)</f>
        <v/>
      </c>
      <c r="AP231" s="98" t="str">
        <f>IF(仕様書作成!EE41="","",仕様書作成!EE41)</f>
        <v/>
      </c>
      <c r="AQ231" s="98" t="str">
        <f>IF(仕様書作成!EF41="","",仕様書作成!EF41)</f>
        <v/>
      </c>
      <c r="AR231" s="98" t="str">
        <f>IF(仕様書作成!EG41="","",仕様書作成!EG41)</f>
        <v/>
      </c>
      <c r="AS231" s="98" t="str">
        <f>IF(仕様書作成!EH41="","",仕様書作成!EH41)</f>
        <v/>
      </c>
      <c r="AT231" s="98"/>
      <c r="AU231" s="98"/>
      <c r="AV231" s="98"/>
      <c r="BA231" s="98"/>
      <c r="BB231" s="98"/>
    </row>
    <row r="232" spans="6:54" ht="12.75" customHeight="1" x14ac:dyDescent="0.15">
      <c r="F232" s="98"/>
      <c r="G232" s="98"/>
      <c r="H232" s="98"/>
      <c r="I232" s="98"/>
      <c r="J232" s="98"/>
      <c r="K232" s="98"/>
      <c r="L232" s="98"/>
      <c r="M232" s="98"/>
      <c r="N232" s="98"/>
      <c r="O232" s="98" t="s">
        <v>848</v>
      </c>
      <c r="P232" s="98"/>
      <c r="Q232" s="98"/>
      <c r="R232" s="98"/>
      <c r="S232" s="98"/>
      <c r="T232" s="98" t="str">
        <f>IF(仕様書作成!K76="→","&gt;","")</f>
        <v/>
      </c>
      <c r="U232" s="98" t="str">
        <f>IF(仕様書作成!L76="→","&gt;","")</f>
        <v/>
      </c>
      <c r="V232" s="98" t="str">
        <f>IF(仕様書作成!M76="→","&gt;","")</f>
        <v/>
      </c>
      <c r="W232" s="98" t="str">
        <f>IF(仕様書作成!N76="→","&gt;","")</f>
        <v/>
      </c>
      <c r="X232" s="98" t="str">
        <f>IF(仕様書作成!O76="→","&gt;","")</f>
        <v/>
      </c>
      <c r="Y232" s="98" t="str">
        <f>IF(仕様書作成!P76="→","&gt;","")</f>
        <v/>
      </c>
      <c r="Z232" s="98" t="str">
        <f>IF(仕様書作成!Q76="→","&gt;","")</f>
        <v/>
      </c>
      <c r="AA232" s="98" t="str">
        <f>IF(仕様書作成!R76="→","&gt;","")</f>
        <v/>
      </c>
      <c r="AB232" s="98" t="str">
        <f>IF(仕様書作成!S76="→","&gt;","")</f>
        <v/>
      </c>
      <c r="AC232" s="98" t="str">
        <f>IF(仕様書作成!T76="→","&gt;","")</f>
        <v/>
      </c>
      <c r="AD232" s="98" t="str">
        <f>IF(仕様書作成!U76="→","&gt;","")</f>
        <v/>
      </c>
      <c r="AE232" s="98" t="str">
        <f>IF(仕様書作成!V76="→","&gt;","")</f>
        <v/>
      </c>
      <c r="AF232" s="98" t="str">
        <f>IF(仕様書作成!W76="→","&gt;","")</f>
        <v/>
      </c>
      <c r="AG232" s="98" t="str">
        <f>IF(仕様書作成!X76="→","&gt;","")</f>
        <v/>
      </c>
      <c r="AH232" s="98" t="str">
        <f>IF(仕様書作成!Y76="→","&gt;","")</f>
        <v/>
      </c>
      <c r="AI232" s="98" t="str">
        <f>IF(仕様書作成!Z76="→","&gt;","")</f>
        <v/>
      </c>
      <c r="AJ232" s="98" t="str">
        <f>IF(仕様書作成!AA76="→","&gt;","")</f>
        <v/>
      </c>
      <c r="AK232" s="98" t="str">
        <f>IF(仕様書作成!AB76="→","&gt;","")</f>
        <v/>
      </c>
      <c r="AL232" s="98" t="str">
        <f>IF(仕様書作成!AC76="→","&gt;","")</f>
        <v/>
      </c>
      <c r="AM232" s="98" t="str">
        <f>IF(仕様書作成!AD76="→","&gt;","")</f>
        <v/>
      </c>
      <c r="AN232" s="98" t="str">
        <f>IF(仕様書作成!AE76="→","&gt;","")</f>
        <v/>
      </c>
      <c r="AO232" s="98" t="str">
        <f>IF(仕様書作成!AF76="→","&gt;","")</f>
        <v/>
      </c>
      <c r="AP232" s="98" t="str">
        <f>IF(仕様書作成!AG76="→","&gt;","")</f>
        <v/>
      </c>
      <c r="AQ232" s="98" t="str">
        <f>IF(仕様書作成!AH76="→","&gt;","")</f>
        <v/>
      </c>
      <c r="AR232" s="98" t="str">
        <f>IF(仕様書作成!AI76="→","&gt;","")</f>
        <v/>
      </c>
      <c r="AS232" s="98" t="str">
        <f>IF(仕様書作成!AJ76="→","&gt;","")</f>
        <v/>
      </c>
      <c r="AT232" s="98"/>
      <c r="AU232" s="98"/>
      <c r="AV232" s="98"/>
      <c r="BA232" s="98"/>
      <c r="BB232" s="98"/>
    </row>
    <row r="233" spans="6:54" ht="12.75" customHeight="1" x14ac:dyDescent="0.15">
      <c r="F233" s="98"/>
      <c r="G233" s="98"/>
      <c r="H233" s="98"/>
      <c r="I233" s="98"/>
      <c r="J233" s="98"/>
      <c r="K233" s="98"/>
      <c r="L233" s="98"/>
      <c r="M233" s="98"/>
      <c r="N233" s="98"/>
      <c r="O233" s="98" t="s">
        <v>849</v>
      </c>
      <c r="P233" s="98"/>
      <c r="Q233" s="98"/>
      <c r="R233" s="98"/>
      <c r="S233" s="98"/>
      <c r="T233" s="98" t="str">
        <f>IF(仕様書作成!K77="→","&gt;","")</f>
        <v/>
      </c>
      <c r="U233" s="98" t="str">
        <f>IF(仕様書作成!L77="→","&gt;","")</f>
        <v/>
      </c>
      <c r="V233" s="98" t="str">
        <f>IF(仕様書作成!M77="→","&gt;","")</f>
        <v/>
      </c>
      <c r="W233" s="98" t="str">
        <f>IF(仕様書作成!N77="→","&gt;","")</f>
        <v/>
      </c>
      <c r="X233" s="98" t="str">
        <f>IF(仕様書作成!O77="→","&gt;","")</f>
        <v/>
      </c>
      <c r="Y233" s="98" t="str">
        <f>IF(仕様書作成!P77="→","&gt;","")</f>
        <v/>
      </c>
      <c r="Z233" s="98" t="str">
        <f>IF(仕様書作成!Q77="→","&gt;","")</f>
        <v/>
      </c>
      <c r="AA233" s="98" t="str">
        <f>IF(仕様書作成!R77="→","&gt;","")</f>
        <v/>
      </c>
      <c r="AB233" s="98" t="str">
        <f>IF(仕様書作成!S77="→","&gt;","")</f>
        <v/>
      </c>
      <c r="AC233" s="98" t="str">
        <f>IF(仕様書作成!T77="→","&gt;","")</f>
        <v/>
      </c>
      <c r="AD233" s="98" t="str">
        <f>IF(仕様書作成!U77="→","&gt;","")</f>
        <v/>
      </c>
      <c r="AE233" s="98" t="str">
        <f>IF(仕様書作成!V77="→","&gt;","")</f>
        <v/>
      </c>
      <c r="AF233" s="98" t="str">
        <f>IF(仕様書作成!W77="→","&gt;","")</f>
        <v/>
      </c>
      <c r="AG233" s="98" t="str">
        <f>IF(仕様書作成!X77="→","&gt;","")</f>
        <v/>
      </c>
      <c r="AH233" s="98" t="str">
        <f>IF(仕様書作成!Y77="→","&gt;","")</f>
        <v/>
      </c>
      <c r="AI233" s="98" t="str">
        <f>IF(仕様書作成!Z77="→","&gt;","")</f>
        <v/>
      </c>
      <c r="AJ233" s="98" t="str">
        <f>IF(仕様書作成!AA77="→","&gt;","")</f>
        <v/>
      </c>
      <c r="AK233" s="98" t="str">
        <f>IF(仕様書作成!AB77="→","&gt;","")</f>
        <v/>
      </c>
      <c r="AL233" s="98" t="str">
        <f>IF(仕様書作成!AC77="→","&gt;","")</f>
        <v/>
      </c>
      <c r="AM233" s="98" t="str">
        <f>IF(仕様書作成!AD77="→","&gt;","")</f>
        <v/>
      </c>
      <c r="AN233" s="98" t="str">
        <f>IF(仕様書作成!AE77="→","&gt;","")</f>
        <v/>
      </c>
      <c r="AO233" s="98" t="str">
        <f>IF(仕様書作成!AF77="→","&gt;","")</f>
        <v/>
      </c>
      <c r="AP233" s="98" t="str">
        <f>IF(仕様書作成!AG77="→","&gt;","")</f>
        <v/>
      </c>
      <c r="AQ233" s="98" t="str">
        <f>IF(仕様書作成!AH77="→","&gt;","")</f>
        <v/>
      </c>
      <c r="AR233" s="98" t="str">
        <f>IF(仕様書作成!AI77="→","&gt;","")</f>
        <v/>
      </c>
      <c r="AS233" s="98" t="str">
        <f>IF(仕様書作成!AJ77="→","&gt;","")</f>
        <v/>
      </c>
      <c r="AT233" s="98"/>
      <c r="AU233" s="98"/>
      <c r="AV233" s="98"/>
      <c r="BA233" s="98"/>
      <c r="BB233" s="98"/>
    </row>
    <row r="234" spans="6:54" ht="12.75" customHeight="1" x14ac:dyDescent="0.15">
      <c r="F234" s="98"/>
      <c r="G234" s="98"/>
      <c r="H234" s="98"/>
      <c r="I234" s="98"/>
      <c r="J234" s="98"/>
      <c r="K234" s="98"/>
      <c r="L234" s="98"/>
      <c r="M234" s="98"/>
      <c r="N234" s="98"/>
      <c r="O234" s="98" t="s">
        <v>776</v>
      </c>
      <c r="P234" s="98"/>
      <c r="Q234" s="98"/>
      <c r="R234" s="98"/>
      <c r="S234" s="98"/>
      <c r="T234" s="98" t="str">
        <f>IF(仕様書作成!K39="","",仕様書作成!K39)</f>
        <v/>
      </c>
      <c r="U234" s="98" t="str">
        <f>IF(仕様書作成!L39="","",仕様書作成!L39)</f>
        <v/>
      </c>
      <c r="V234" s="98" t="str">
        <f>IF(仕様書作成!M39="","",仕様書作成!M39)</f>
        <v/>
      </c>
      <c r="W234" s="98" t="str">
        <f>IF(仕様書作成!N39="","",仕様書作成!N39)</f>
        <v/>
      </c>
      <c r="X234" s="98" t="str">
        <f>IF(仕様書作成!O39="","",仕様書作成!O39)</f>
        <v/>
      </c>
      <c r="Y234" s="98" t="str">
        <f>IF(仕様書作成!P39="","",仕様書作成!P39)</f>
        <v/>
      </c>
      <c r="Z234" s="98" t="str">
        <f>IF(仕様書作成!Q39="","",仕様書作成!Q39)</f>
        <v/>
      </c>
      <c r="AA234" s="98" t="str">
        <f>IF(仕様書作成!R39="","",仕様書作成!R39)</f>
        <v/>
      </c>
      <c r="AB234" s="98" t="str">
        <f>IF(仕様書作成!S39="","",仕様書作成!S39)</f>
        <v/>
      </c>
      <c r="AC234" s="98" t="str">
        <f>IF(仕様書作成!T39="","",仕様書作成!T39)</f>
        <v/>
      </c>
      <c r="AD234" s="98" t="str">
        <f>IF(仕様書作成!U39="","",仕様書作成!U39)</f>
        <v/>
      </c>
      <c r="AE234" s="98" t="str">
        <f>IF(仕様書作成!V39="","",仕様書作成!V39)</f>
        <v/>
      </c>
      <c r="AF234" s="98" t="str">
        <f>IF(仕様書作成!W39="","",仕様書作成!W39)</f>
        <v/>
      </c>
      <c r="AG234" s="98" t="str">
        <f>IF(仕様書作成!X39="","",仕様書作成!X39)</f>
        <v/>
      </c>
      <c r="AH234" s="98" t="str">
        <f>IF(仕様書作成!Y39="","",仕様書作成!Y39)</f>
        <v/>
      </c>
      <c r="AI234" s="98" t="str">
        <f>IF(仕様書作成!Z39="","",仕様書作成!Z39)</f>
        <v/>
      </c>
      <c r="AJ234" s="98" t="str">
        <f>IF(仕様書作成!AA39="","",仕様書作成!AA39)</f>
        <v/>
      </c>
      <c r="AK234" s="98" t="str">
        <f>IF(仕様書作成!AB39="","",仕様書作成!AB39)</f>
        <v/>
      </c>
      <c r="AL234" s="98" t="str">
        <f>IF(仕様書作成!AC39="","",仕様書作成!AC39)</f>
        <v/>
      </c>
      <c r="AM234" s="98" t="str">
        <f>IF(仕様書作成!AD39="","",仕様書作成!AD39)</f>
        <v/>
      </c>
      <c r="AN234" s="98" t="str">
        <f>IF(仕様書作成!AE39="","",仕様書作成!AE39)</f>
        <v/>
      </c>
      <c r="AO234" s="98" t="str">
        <f>IF(仕様書作成!AF39="","",仕様書作成!AF39)</f>
        <v/>
      </c>
      <c r="AP234" s="98" t="str">
        <f>IF(仕様書作成!AG39="","",仕様書作成!AG39)</f>
        <v/>
      </c>
      <c r="AQ234" s="98" t="str">
        <f>IF(仕様書作成!AH39="","",仕様書作成!AH39)</f>
        <v/>
      </c>
      <c r="AR234" s="98" t="str">
        <f>IF(仕様書作成!AI39="","",仕様書作成!AI39)</f>
        <v/>
      </c>
      <c r="AS234" s="98" t="str">
        <f>IF(仕様書作成!AJ39="","",仕様書作成!AJ39)</f>
        <v/>
      </c>
      <c r="AT234" s="98"/>
      <c r="AU234" s="98"/>
      <c r="AV234" s="98"/>
      <c r="BA234" s="98"/>
      <c r="BB234" s="98"/>
    </row>
    <row r="235" spans="6:54" ht="12.75" customHeight="1" x14ac:dyDescent="0.15">
      <c r="F235" s="98"/>
      <c r="G235" s="98"/>
      <c r="H235" s="98"/>
      <c r="I235" s="98"/>
      <c r="J235" s="98"/>
      <c r="K235" s="98"/>
      <c r="L235" s="98"/>
      <c r="M235" s="98"/>
      <c r="N235" s="98"/>
      <c r="O235" s="98" t="s">
        <v>777</v>
      </c>
      <c r="P235" s="98"/>
      <c r="Q235" s="98"/>
      <c r="R235" s="98"/>
      <c r="S235" s="98"/>
      <c r="T235" s="98" t="str">
        <f>IF(仕様書作成!K42="","",仕様書作成!K42)</f>
        <v/>
      </c>
      <c r="U235" s="98" t="str">
        <f>IF(仕様書作成!L42="","",仕様書作成!L42)</f>
        <v/>
      </c>
      <c r="V235" s="98" t="str">
        <f>IF(仕様書作成!M42="","",仕様書作成!M42)</f>
        <v/>
      </c>
      <c r="W235" s="98" t="str">
        <f>IF(仕様書作成!N42="","",仕様書作成!N42)</f>
        <v/>
      </c>
      <c r="X235" s="98" t="str">
        <f>IF(仕様書作成!O42="","",仕様書作成!O42)</f>
        <v/>
      </c>
      <c r="Y235" s="98" t="str">
        <f>IF(仕様書作成!P42="","",仕様書作成!P42)</f>
        <v/>
      </c>
      <c r="Z235" s="98" t="str">
        <f>IF(仕様書作成!Q42="","",仕様書作成!Q42)</f>
        <v/>
      </c>
      <c r="AA235" s="98" t="str">
        <f>IF(仕様書作成!R42="","",仕様書作成!R42)</f>
        <v/>
      </c>
      <c r="AB235" s="98" t="str">
        <f>IF(仕様書作成!S42="","",仕様書作成!S42)</f>
        <v/>
      </c>
      <c r="AC235" s="98" t="str">
        <f>IF(仕様書作成!T42="","",仕様書作成!T42)</f>
        <v/>
      </c>
      <c r="AD235" s="98" t="str">
        <f>IF(仕様書作成!U42="","",仕様書作成!U42)</f>
        <v/>
      </c>
      <c r="AE235" s="98" t="str">
        <f>IF(仕様書作成!V42="","",仕様書作成!V42)</f>
        <v/>
      </c>
      <c r="AF235" s="98" t="str">
        <f>IF(仕様書作成!W42="","",仕様書作成!W42)</f>
        <v/>
      </c>
      <c r="AG235" s="98" t="str">
        <f>IF(仕様書作成!X42="","",仕様書作成!X42)</f>
        <v/>
      </c>
      <c r="AH235" s="98" t="str">
        <f>IF(仕様書作成!Y42="","",仕様書作成!Y42)</f>
        <v/>
      </c>
      <c r="AI235" s="98" t="str">
        <f>IF(仕様書作成!Z42="","",仕様書作成!Z42)</f>
        <v/>
      </c>
      <c r="AJ235" s="98" t="str">
        <f>IF(仕様書作成!AA42="","",仕様書作成!AA42)</f>
        <v/>
      </c>
      <c r="AK235" s="98" t="str">
        <f>IF(仕様書作成!AB42="","",仕様書作成!AB42)</f>
        <v/>
      </c>
      <c r="AL235" s="98" t="str">
        <f>IF(仕様書作成!AC42="","",仕様書作成!AC42)</f>
        <v/>
      </c>
      <c r="AM235" s="98" t="str">
        <f>IF(仕様書作成!AD42="","",仕様書作成!AD42)</f>
        <v/>
      </c>
      <c r="AN235" s="98" t="str">
        <f>IF(仕様書作成!AE42="","",仕様書作成!AE42)</f>
        <v/>
      </c>
      <c r="AO235" s="98" t="str">
        <f>IF(仕様書作成!AF42="","",仕様書作成!AF42)</f>
        <v/>
      </c>
      <c r="AP235" s="98" t="str">
        <f>IF(仕様書作成!AG42="","",仕様書作成!AG42)</f>
        <v/>
      </c>
      <c r="AQ235" s="98" t="str">
        <f>IF(仕様書作成!AH42="","",仕様書作成!AH42)</f>
        <v/>
      </c>
      <c r="AR235" s="98" t="str">
        <f>IF(仕様書作成!AI42="","",仕様書作成!AI42)</f>
        <v/>
      </c>
      <c r="AS235" s="98" t="str">
        <f>IF(仕様書作成!AJ42="","",仕様書作成!AJ42)</f>
        <v/>
      </c>
      <c r="AT235" s="98"/>
      <c r="AU235" s="98"/>
      <c r="AV235" s="98"/>
      <c r="BA235" s="98"/>
      <c r="BB235" s="98"/>
    </row>
    <row r="236" spans="6:54" ht="12.75" customHeight="1" x14ac:dyDescent="0.15">
      <c r="F236" s="98"/>
      <c r="G236" s="98"/>
      <c r="H236" s="98"/>
      <c r="I236" s="98"/>
      <c r="J236" s="98"/>
      <c r="K236" s="98"/>
      <c r="L236" s="98"/>
      <c r="M236" s="98"/>
      <c r="N236" s="98"/>
      <c r="O236" s="98"/>
      <c r="P236" s="98"/>
      <c r="Q236" s="98"/>
      <c r="R236" s="98"/>
      <c r="S236" s="98"/>
      <c r="T236" s="98"/>
      <c r="U236" s="98"/>
      <c r="V236" s="98"/>
      <c r="W236" s="98"/>
      <c r="X236" s="98"/>
      <c r="Y236" s="98"/>
      <c r="Z236" s="98"/>
      <c r="AA236" s="98"/>
      <c r="AB236" s="98"/>
      <c r="AC236" s="98"/>
      <c r="AD236" s="98"/>
      <c r="AE236" s="98"/>
      <c r="AF236" s="98"/>
      <c r="AG236" s="98"/>
      <c r="AH236" s="98"/>
      <c r="AI236" s="98"/>
      <c r="AJ236" s="98"/>
      <c r="AK236" s="98"/>
      <c r="AL236" s="98"/>
      <c r="AM236" s="98"/>
      <c r="AN236" s="98"/>
      <c r="AO236" s="98"/>
      <c r="AP236" s="98"/>
      <c r="AQ236" s="98"/>
      <c r="AR236" s="98"/>
      <c r="AS236" s="98"/>
      <c r="AT236" s="98"/>
      <c r="AU236" s="98"/>
      <c r="AV236" s="98"/>
      <c r="BA236" s="98"/>
      <c r="BB236" s="98"/>
    </row>
    <row r="237" spans="6:54" ht="12.75" customHeight="1" x14ac:dyDescent="0.15">
      <c r="F237" s="98"/>
      <c r="G237" s="98"/>
      <c r="H237" s="98"/>
      <c r="I237" s="98"/>
      <c r="J237" s="98"/>
      <c r="K237" s="98"/>
      <c r="L237" s="98"/>
      <c r="M237" s="98"/>
      <c r="N237" s="98"/>
      <c r="O237" s="98"/>
      <c r="P237" s="98"/>
      <c r="Q237" s="98"/>
      <c r="R237" s="98"/>
      <c r="S237" s="98"/>
      <c r="T237" s="98"/>
      <c r="U237" s="98"/>
      <c r="V237" s="98"/>
      <c r="W237" s="98"/>
      <c r="X237" s="98"/>
      <c r="Y237" s="98"/>
      <c r="Z237" s="98"/>
      <c r="AA237" s="98"/>
      <c r="AB237" s="98"/>
      <c r="AC237" s="98"/>
      <c r="AD237" s="98"/>
      <c r="AE237" s="98"/>
      <c r="AF237" s="98"/>
      <c r="AG237" s="98"/>
      <c r="AH237" s="98"/>
      <c r="AI237" s="98"/>
      <c r="AJ237" s="98"/>
      <c r="AK237" s="98"/>
      <c r="AL237" s="98"/>
      <c r="AM237" s="98"/>
      <c r="AN237" s="98"/>
      <c r="AO237" s="98"/>
      <c r="AP237" s="98"/>
      <c r="AQ237" s="98"/>
      <c r="AR237" s="98"/>
      <c r="AS237" s="98"/>
      <c r="AT237" s="98"/>
      <c r="AU237" s="98"/>
      <c r="AV237" s="98"/>
      <c r="BA237" s="98"/>
      <c r="BB237" s="98"/>
    </row>
    <row r="238" spans="6:54" ht="12.75" customHeight="1" x14ac:dyDescent="0.15">
      <c r="F238" s="98"/>
      <c r="G238" s="98"/>
      <c r="H238" s="98"/>
      <c r="I238" s="98"/>
      <c r="J238" s="98"/>
      <c r="K238" s="98"/>
      <c r="L238" s="98"/>
      <c r="M238" s="98"/>
      <c r="N238" s="98"/>
      <c r="O238" s="98"/>
      <c r="P238" s="98"/>
      <c r="Q238" s="98"/>
      <c r="R238" s="98"/>
      <c r="S238" s="98"/>
      <c r="T238" s="98"/>
      <c r="U238" s="98"/>
      <c r="V238" s="98"/>
      <c r="W238" s="98"/>
      <c r="X238" s="98"/>
      <c r="Y238" s="98"/>
      <c r="Z238" s="98"/>
      <c r="AA238" s="98"/>
      <c r="AB238" s="98"/>
      <c r="AC238" s="98"/>
      <c r="AD238" s="98"/>
      <c r="AE238" s="98"/>
      <c r="AF238" s="98"/>
      <c r="AG238" s="98"/>
      <c r="AH238" s="98"/>
      <c r="AI238" s="98"/>
      <c r="AJ238" s="98"/>
      <c r="AK238" s="98"/>
      <c r="AL238" s="98"/>
      <c r="AM238" s="98"/>
      <c r="AN238" s="98"/>
      <c r="AO238" s="98"/>
      <c r="AP238" s="98"/>
      <c r="AQ238" s="98"/>
      <c r="AR238" s="98"/>
      <c r="AS238" s="98"/>
      <c r="AT238" s="98"/>
      <c r="AU238" s="98"/>
      <c r="AV238" s="98"/>
      <c r="BA238" s="98"/>
      <c r="BB238" s="98"/>
    </row>
    <row r="239" spans="6:54" ht="12.75" customHeight="1" x14ac:dyDescent="0.15">
      <c r="F239" s="98"/>
      <c r="G239" s="98"/>
      <c r="H239" s="98"/>
      <c r="I239" s="98"/>
      <c r="J239" s="98"/>
      <c r="K239" s="98"/>
      <c r="L239" s="98"/>
      <c r="M239" s="98"/>
      <c r="N239" s="98"/>
      <c r="O239" s="98"/>
      <c r="P239" s="98"/>
      <c r="Q239" s="98"/>
      <c r="R239" s="98"/>
      <c r="S239" s="98"/>
      <c r="T239" s="98"/>
      <c r="U239" s="98"/>
      <c r="V239" s="98"/>
      <c r="W239" s="98"/>
      <c r="X239" s="98"/>
      <c r="Y239" s="98"/>
      <c r="Z239" s="98"/>
      <c r="AA239" s="98"/>
      <c r="AB239" s="98"/>
      <c r="AC239" s="98"/>
      <c r="AD239" s="98"/>
      <c r="AE239" s="98"/>
      <c r="AF239" s="98"/>
      <c r="AG239" s="98"/>
      <c r="AH239" s="98"/>
      <c r="AI239" s="98"/>
      <c r="AJ239" s="98"/>
      <c r="AK239" s="98"/>
      <c r="AL239" s="98"/>
      <c r="AM239" s="98"/>
      <c r="AN239" s="98"/>
      <c r="AO239" s="98"/>
      <c r="AP239" s="98"/>
      <c r="AQ239" s="98"/>
      <c r="AR239" s="98"/>
      <c r="AS239" s="98"/>
      <c r="AT239" s="98"/>
      <c r="AU239" s="98"/>
      <c r="AV239" s="98"/>
      <c r="BA239" s="98"/>
      <c r="BB239" s="98"/>
    </row>
    <row r="240" spans="6:54" ht="12.75" customHeight="1" x14ac:dyDescent="0.15">
      <c r="F240" s="98"/>
      <c r="G240" s="98"/>
      <c r="H240" s="98"/>
      <c r="I240" s="98"/>
      <c r="J240" s="98"/>
      <c r="K240" s="98"/>
      <c r="L240" s="98"/>
      <c r="M240" s="98"/>
      <c r="N240" s="98"/>
      <c r="O240" s="98"/>
      <c r="P240" s="98"/>
      <c r="Q240" s="98"/>
      <c r="R240" s="98"/>
      <c r="S240" s="98"/>
      <c r="T240" s="98"/>
      <c r="U240" s="98"/>
      <c r="V240" s="98"/>
      <c r="W240" s="98"/>
      <c r="X240" s="98"/>
      <c r="Y240" s="98"/>
      <c r="Z240" s="98"/>
      <c r="AA240" s="98"/>
      <c r="AB240" s="98"/>
      <c r="AC240" s="98"/>
      <c r="AD240" s="98"/>
      <c r="AE240" s="98"/>
      <c r="AF240" s="98"/>
      <c r="AG240" s="98"/>
      <c r="AH240" s="98"/>
      <c r="AI240" s="98"/>
      <c r="AJ240" s="98"/>
      <c r="AK240" s="98"/>
      <c r="AL240" s="98"/>
      <c r="AM240" s="98"/>
      <c r="AN240" s="98"/>
      <c r="AO240" s="98"/>
      <c r="AP240" s="98"/>
      <c r="AQ240" s="98"/>
      <c r="AR240" s="98"/>
      <c r="AS240" s="98"/>
      <c r="AT240" s="98"/>
      <c r="AU240" s="98"/>
      <c r="AV240" s="98"/>
      <c r="BA240" s="98"/>
      <c r="BB240" s="98"/>
    </row>
    <row r="241" spans="6:54" ht="12.75" customHeight="1" x14ac:dyDescent="0.15">
      <c r="F241" s="98"/>
      <c r="G241" s="98"/>
      <c r="H241" s="98"/>
      <c r="I241" s="98"/>
      <c r="J241" s="98"/>
      <c r="K241" s="98"/>
      <c r="L241" s="98"/>
      <c r="M241" s="98"/>
      <c r="N241" s="98"/>
      <c r="O241" s="98"/>
      <c r="P241" s="98"/>
      <c r="Q241" s="98"/>
      <c r="R241" s="98"/>
      <c r="S241" s="98"/>
      <c r="T241" s="98"/>
      <c r="U241" s="98"/>
      <c r="V241" s="98"/>
      <c r="W241" s="98"/>
      <c r="X241" s="98"/>
      <c r="Y241" s="98"/>
      <c r="Z241" s="98"/>
      <c r="AA241" s="98"/>
      <c r="AB241" s="98"/>
      <c r="AC241" s="98"/>
      <c r="AD241" s="98"/>
      <c r="AE241" s="98"/>
      <c r="AF241" s="98"/>
      <c r="AG241" s="98"/>
      <c r="AH241" s="98"/>
      <c r="AI241" s="98"/>
      <c r="AJ241" s="98"/>
      <c r="AK241" s="98"/>
      <c r="AL241" s="98"/>
      <c r="AM241" s="98"/>
      <c r="AN241" s="98"/>
      <c r="AO241" s="98"/>
      <c r="AP241" s="98"/>
      <c r="AQ241" s="98"/>
      <c r="AR241" s="98"/>
      <c r="AS241" s="98"/>
      <c r="AT241" s="98"/>
      <c r="AU241" s="98"/>
      <c r="AV241" s="98"/>
      <c r="BA241" s="98"/>
      <c r="BB241" s="98"/>
    </row>
    <row r="242" spans="6:54" ht="12.75" customHeight="1" x14ac:dyDescent="0.15">
      <c r="F242" s="98"/>
      <c r="G242" s="98"/>
      <c r="H242" s="98"/>
      <c r="I242" s="98"/>
      <c r="J242" s="98"/>
      <c r="K242" s="98"/>
      <c r="L242" s="98"/>
      <c r="M242" s="98"/>
      <c r="N242" s="98"/>
      <c r="O242" s="98"/>
      <c r="P242" s="98"/>
      <c r="Q242" s="98"/>
      <c r="R242" s="98"/>
      <c r="S242" s="98"/>
      <c r="T242" s="98"/>
      <c r="U242" s="98"/>
      <c r="V242" s="98"/>
      <c r="W242" s="98"/>
      <c r="X242" s="98"/>
      <c r="Y242" s="98"/>
      <c r="Z242" s="98"/>
      <c r="AA242" s="98"/>
      <c r="AB242" s="98"/>
      <c r="AC242" s="98"/>
      <c r="AD242" s="98"/>
      <c r="AE242" s="98"/>
      <c r="AF242" s="98"/>
      <c r="AG242" s="98"/>
      <c r="AH242" s="98"/>
      <c r="AI242" s="98"/>
      <c r="AJ242" s="98"/>
      <c r="AK242" s="98"/>
      <c r="AL242" s="98"/>
      <c r="AM242" s="98"/>
      <c r="AN242" s="98"/>
      <c r="AO242" s="98"/>
      <c r="AP242" s="98"/>
      <c r="AQ242" s="98"/>
      <c r="AR242" s="98"/>
      <c r="AS242" s="98"/>
      <c r="AT242" s="98"/>
      <c r="AU242" s="98"/>
      <c r="AV242" s="98"/>
      <c r="BA242" s="98"/>
      <c r="BB242" s="98"/>
    </row>
    <row r="243" spans="6:54" ht="12.75" customHeight="1" x14ac:dyDescent="0.15">
      <c r="F243" s="98"/>
      <c r="G243" s="98"/>
      <c r="H243" s="98"/>
      <c r="I243" s="98"/>
      <c r="J243" s="98"/>
      <c r="K243" s="98"/>
      <c r="L243" s="98"/>
      <c r="M243" s="98"/>
      <c r="N243" s="98"/>
      <c r="O243" s="98"/>
      <c r="P243" s="98"/>
      <c r="Q243" s="98"/>
      <c r="R243" s="98"/>
      <c r="S243" s="98"/>
      <c r="T243" s="98"/>
      <c r="U243" s="98"/>
      <c r="V243" s="98"/>
      <c r="W243" s="98"/>
      <c r="X243" s="98"/>
      <c r="Y243" s="98"/>
      <c r="Z243" s="98"/>
      <c r="AA243" s="98"/>
      <c r="AB243" s="98"/>
      <c r="AC243" s="98"/>
      <c r="AD243" s="98"/>
      <c r="AE243" s="98"/>
      <c r="AF243" s="98"/>
      <c r="AG243" s="98"/>
      <c r="AH243" s="98"/>
      <c r="AI243" s="98"/>
      <c r="AJ243" s="98"/>
      <c r="AK243" s="98"/>
      <c r="AL243" s="98"/>
      <c r="AM243" s="98"/>
      <c r="AN243" s="98"/>
      <c r="AO243" s="98"/>
      <c r="AP243" s="98"/>
      <c r="AQ243" s="98"/>
      <c r="AR243" s="98"/>
      <c r="AS243" s="98"/>
      <c r="AT243" s="98"/>
      <c r="AU243" s="98"/>
      <c r="AV243" s="98"/>
      <c r="BA243" s="98"/>
      <c r="BB243" s="98"/>
    </row>
    <row r="244" spans="6:54" ht="12.75" customHeight="1" x14ac:dyDescent="0.15">
      <c r="F244" s="98"/>
      <c r="G244" s="98"/>
      <c r="H244" s="98"/>
      <c r="I244" s="98"/>
      <c r="J244" s="98"/>
      <c r="K244" s="98"/>
      <c r="L244" s="98"/>
      <c r="M244" s="98"/>
      <c r="N244" s="98"/>
      <c r="O244" s="98"/>
      <c r="P244" s="98"/>
      <c r="Q244" s="98"/>
      <c r="R244" s="98"/>
      <c r="S244" s="98"/>
      <c r="T244" s="98"/>
      <c r="U244" s="98"/>
      <c r="V244" s="98"/>
      <c r="W244" s="98"/>
      <c r="X244" s="98"/>
      <c r="Y244" s="98"/>
      <c r="Z244" s="98"/>
      <c r="AA244" s="98"/>
      <c r="AB244" s="98"/>
      <c r="AC244" s="98"/>
      <c r="AD244" s="98"/>
      <c r="AE244" s="98"/>
      <c r="AF244" s="98"/>
      <c r="AG244" s="98"/>
      <c r="AH244" s="98"/>
      <c r="AI244" s="98"/>
      <c r="AJ244" s="98"/>
      <c r="AK244" s="98"/>
      <c r="AL244" s="98"/>
      <c r="AM244" s="98"/>
      <c r="AN244" s="98"/>
      <c r="AO244" s="98"/>
      <c r="AP244" s="98"/>
      <c r="AQ244" s="98"/>
      <c r="AR244" s="98"/>
      <c r="AS244" s="98"/>
      <c r="AT244" s="98"/>
      <c r="AU244" s="98"/>
      <c r="AV244" s="98"/>
      <c r="BA244" s="98"/>
      <c r="BB244" s="98"/>
    </row>
    <row r="245" spans="6:54" ht="12.75" customHeight="1" x14ac:dyDescent="0.15">
      <c r="F245" s="98"/>
      <c r="G245" s="98"/>
      <c r="H245" s="98"/>
      <c r="I245" s="98"/>
      <c r="J245" s="98"/>
      <c r="K245" s="98"/>
      <c r="L245" s="98"/>
      <c r="M245" s="98"/>
      <c r="N245" s="98"/>
      <c r="O245" s="98"/>
      <c r="P245" s="98"/>
      <c r="Q245" s="98"/>
      <c r="R245" s="98"/>
      <c r="S245" s="98"/>
      <c r="T245" s="98"/>
      <c r="U245" s="98"/>
      <c r="V245" s="98"/>
      <c r="W245" s="98"/>
      <c r="X245" s="98"/>
      <c r="Y245" s="98"/>
      <c r="Z245" s="98"/>
      <c r="AA245" s="98"/>
      <c r="AB245" s="98"/>
      <c r="AC245" s="98"/>
      <c r="AD245" s="98"/>
      <c r="AE245" s="98"/>
      <c r="AF245" s="98"/>
      <c r="AG245" s="98"/>
      <c r="AH245" s="98"/>
      <c r="AI245" s="98"/>
      <c r="AJ245" s="98"/>
      <c r="AK245" s="98"/>
      <c r="AL245" s="98"/>
      <c r="AM245" s="98"/>
      <c r="AN245" s="98"/>
      <c r="AO245" s="98"/>
      <c r="AP245" s="98"/>
      <c r="AQ245" s="98"/>
      <c r="AR245" s="98"/>
      <c r="AS245" s="98"/>
      <c r="AT245" s="98"/>
      <c r="AU245" s="98"/>
      <c r="AV245" s="98"/>
      <c r="BA245" s="98"/>
      <c r="BB245" s="98"/>
    </row>
    <row r="246" spans="6:54" ht="12.75" customHeight="1" x14ac:dyDescent="0.15">
      <c r="F246" s="98"/>
      <c r="G246" s="98"/>
      <c r="H246" s="98"/>
      <c r="I246" s="98"/>
      <c r="J246" s="98"/>
      <c r="K246" s="98"/>
      <c r="L246" s="98"/>
      <c r="M246" s="98"/>
      <c r="N246" s="98"/>
      <c r="O246" s="98"/>
      <c r="P246" s="98"/>
      <c r="Q246" s="98"/>
      <c r="R246" s="98"/>
      <c r="S246" s="98"/>
      <c r="T246" s="98"/>
      <c r="U246" s="98"/>
      <c r="V246" s="98"/>
      <c r="W246" s="98"/>
      <c r="X246" s="98"/>
      <c r="Y246" s="98"/>
      <c r="Z246" s="98"/>
      <c r="AA246" s="98"/>
      <c r="AB246" s="98"/>
      <c r="AC246" s="98"/>
      <c r="AD246" s="98"/>
      <c r="AE246" s="98"/>
      <c r="AF246" s="98"/>
      <c r="AG246" s="98"/>
      <c r="AH246" s="98"/>
      <c r="AI246" s="98"/>
      <c r="AJ246" s="98"/>
      <c r="AK246" s="98"/>
      <c r="AL246" s="98"/>
      <c r="AM246" s="98"/>
      <c r="AN246" s="98"/>
      <c r="AO246" s="98"/>
      <c r="AP246" s="98"/>
      <c r="AQ246" s="98"/>
      <c r="AR246" s="98"/>
      <c r="AS246" s="98"/>
      <c r="AT246" s="98"/>
      <c r="AU246" s="98"/>
      <c r="AV246" s="98"/>
      <c r="BA246" s="98"/>
      <c r="BB246" s="98"/>
    </row>
    <row r="247" spans="6:54" ht="12.75" customHeight="1" x14ac:dyDescent="0.15">
      <c r="F247" s="98"/>
      <c r="G247" s="98"/>
      <c r="H247" s="98"/>
      <c r="I247" s="98"/>
      <c r="J247" s="98"/>
      <c r="K247" s="98"/>
      <c r="L247" s="98"/>
      <c r="M247" s="98"/>
      <c r="N247" s="98"/>
      <c r="O247" s="98"/>
      <c r="P247" s="98"/>
      <c r="Q247" s="98"/>
      <c r="R247" s="98"/>
      <c r="S247" s="98"/>
      <c r="T247" s="98"/>
      <c r="U247" s="98"/>
      <c r="V247" s="98"/>
      <c r="W247" s="98"/>
      <c r="X247" s="98"/>
      <c r="Y247" s="98"/>
      <c r="Z247" s="98"/>
      <c r="AA247" s="98"/>
      <c r="AB247" s="98"/>
      <c r="AC247" s="98"/>
      <c r="AD247" s="98"/>
      <c r="AE247" s="98"/>
      <c r="AF247" s="98"/>
      <c r="AG247" s="98"/>
      <c r="AH247" s="98"/>
      <c r="AI247" s="98"/>
      <c r="AJ247" s="98"/>
      <c r="AK247" s="98"/>
      <c r="AL247" s="98"/>
      <c r="AM247" s="98"/>
      <c r="AN247" s="98"/>
      <c r="AO247" s="98"/>
      <c r="AP247" s="98"/>
      <c r="AQ247" s="98"/>
      <c r="AR247" s="98"/>
      <c r="AS247" s="98"/>
      <c r="AT247" s="98"/>
      <c r="AU247" s="98"/>
      <c r="AV247" s="98"/>
      <c r="BA247" s="98"/>
      <c r="BB247" s="98"/>
    </row>
    <row r="248" spans="6:54" ht="12.75" customHeight="1" x14ac:dyDescent="0.15">
      <c r="F248" s="98"/>
      <c r="G248" s="98"/>
      <c r="H248" s="98"/>
      <c r="I248" s="98"/>
      <c r="J248" s="98"/>
      <c r="K248" s="98"/>
      <c r="L248" s="98"/>
      <c r="M248" s="98"/>
      <c r="N248" s="98"/>
      <c r="O248" s="98"/>
      <c r="P248" s="98"/>
      <c r="Q248" s="98"/>
      <c r="R248" s="98"/>
      <c r="S248" s="98"/>
      <c r="T248" s="98"/>
      <c r="U248" s="98"/>
      <c r="V248" s="98"/>
      <c r="W248" s="98"/>
      <c r="X248" s="98"/>
      <c r="Y248" s="98"/>
      <c r="Z248" s="98"/>
      <c r="AA248" s="98"/>
      <c r="AB248" s="98"/>
      <c r="AC248" s="98"/>
      <c r="AD248" s="98"/>
      <c r="AE248" s="98"/>
      <c r="AF248" s="98"/>
      <c r="AG248" s="98"/>
      <c r="AH248" s="98"/>
      <c r="AI248" s="98"/>
      <c r="AJ248" s="98"/>
      <c r="AK248" s="98"/>
      <c r="AL248" s="98"/>
      <c r="AM248" s="98"/>
      <c r="AN248" s="98"/>
      <c r="AO248" s="98"/>
      <c r="AP248" s="98"/>
      <c r="AQ248" s="98"/>
      <c r="AR248" s="98"/>
      <c r="AS248" s="98"/>
      <c r="AT248" s="98"/>
      <c r="AU248" s="98"/>
      <c r="AV248" s="98"/>
      <c r="BA248" s="98"/>
      <c r="BB248" s="98"/>
    </row>
    <row r="249" spans="6:54" ht="12.75" customHeight="1" x14ac:dyDescent="0.15">
      <c r="F249" s="98"/>
      <c r="G249" s="98"/>
      <c r="H249" s="98"/>
      <c r="I249" s="98"/>
      <c r="J249" s="98"/>
      <c r="K249" s="98"/>
      <c r="L249" s="98"/>
      <c r="M249" s="98"/>
      <c r="N249" s="98"/>
      <c r="O249" s="98"/>
      <c r="P249" s="98"/>
      <c r="Q249" s="98"/>
      <c r="R249" s="98"/>
      <c r="S249" s="98"/>
      <c r="T249" s="98"/>
      <c r="U249" s="98"/>
      <c r="V249" s="98"/>
      <c r="W249" s="98"/>
      <c r="X249" s="98"/>
      <c r="Y249" s="98"/>
      <c r="Z249" s="98"/>
      <c r="AA249" s="98"/>
      <c r="AB249" s="98"/>
      <c r="AC249" s="98"/>
      <c r="AD249" s="98"/>
      <c r="AE249" s="98"/>
      <c r="AF249" s="98"/>
      <c r="AG249" s="98"/>
      <c r="AH249" s="98"/>
      <c r="AI249" s="98"/>
      <c r="AJ249" s="98"/>
      <c r="AK249" s="98"/>
      <c r="AL249" s="98"/>
      <c r="AM249" s="98"/>
      <c r="AN249" s="98"/>
      <c r="AO249" s="98"/>
      <c r="AP249" s="98"/>
      <c r="AQ249" s="98"/>
      <c r="AR249" s="98"/>
      <c r="AS249" s="98"/>
      <c r="AT249" s="98"/>
      <c r="AU249" s="98"/>
      <c r="AV249" s="98"/>
      <c r="BA249" s="98"/>
      <c r="BB249" s="98"/>
    </row>
    <row r="250" spans="6:54" ht="12.75" customHeight="1" x14ac:dyDescent="0.15">
      <c r="F250" s="98"/>
      <c r="G250" s="98"/>
      <c r="H250" s="98"/>
      <c r="I250" s="98"/>
      <c r="J250" s="98"/>
      <c r="K250" s="98"/>
      <c r="L250" s="98"/>
      <c r="M250" s="98"/>
      <c r="N250" s="98"/>
      <c r="O250" s="98"/>
      <c r="P250" s="98"/>
      <c r="Q250" s="98"/>
      <c r="R250" s="98"/>
      <c r="S250" s="98"/>
      <c r="T250" s="98"/>
      <c r="U250" s="98"/>
      <c r="V250" s="98"/>
      <c r="W250" s="98"/>
      <c r="X250" s="98"/>
      <c r="Y250" s="98"/>
      <c r="Z250" s="98"/>
      <c r="AA250" s="98"/>
      <c r="AB250" s="98"/>
      <c r="AC250" s="98"/>
      <c r="AD250" s="98"/>
      <c r="AE250" s="98"/>
      <c r="AF250" s="98"/>
      <c r="AG250" s="98"/>
      <c r="AH250" s="98"/>
      <c r="AI250" s="98"/>
      <c r="AJ250" s="98"/>
      <c r="AK250" s="98"/>
      <c r="AL250" s="98"/>
      <c r="AM250" s="98"/>
      <c r="AN250" s="98"/>
      <c r="AO250" s="98"/>
      <c r="AP250" s="98"/>
      <c r="AQ250" s="98"/>
      <c r="AR250" s="98"/>
      <c r="AS250" s="98"/>
      <c r="AT250" s="98"/>
      <c r="AU250" s="98"/>
      <c r="AV250" s="98"/>
      <c r="BA250" s="98"/>
      <c r="BB250" s="98"/>
    </row>
    <row r="251" spans="6:54" ht="12.75" customHeight="1" x14ac:dyDescent="0.15">
      <c r="F251" s="98"/>
      <c r="G251" s="98"/>
      <c r="H251" s="98"/>
      <c r="I251" s="98"/>
      <c r="J251" s="98"/>
      <c r="K251" s="98" t="str">
        <f t="array" ref="K251">IF(COUNTA($N$2:$N$169)&lt;ROW(N1),"",INDEX($K$1:$K$169,SMALL(IF($N$2:$N$169&lt;&gt;"",ROW($N$2:$N$169)),ROW(N1))))</f>
        <v>マニホールドベース</v>
      </c>
      <c r="L251" s="98" t="str">
        <f t="array" ref="L251">IF(COUNTA($N$2:$N$169)&lt;ROW(N1),"",INDEX($L$1:$L$169,SMALL(IF($N$2:$N$169&lt;&gt;"",ROW($N$2:$N$169)),ROW(N1))))</f>
        <v>必須項目に入力漏れがあります</v>
      </c>
      <c r="M251" s="98">
        <f t="array" ref="M251">IF(COUNTA($N$2:$N$169)&lt;ROW(N1),"",INDEX($N$1:$N$169,SMALL(IF($N$2:$N$169&lt;&gt;"",ROW($N$2:$N$169)),ROW(N1))))</f>
        <v>1</v>
      </c>
      <c r="N251" s="98"/>
      <c r="O251" s="98"/>
      <c r="P251" s="98"/>
      <c r="Q251" s="98"/>
      <c r="R251" s="98">
        <f t="array" ref="R251">IF(COUNTA($N$2:$N$169)&lt;ROW(N1),"",INDEX($R$1:$R$169,SMALL(IF($N$2:$N$169&lt;&gt;"",ROW($N$2:$N$169)),ROW(N1))))</f>
        <v>0</v>
      </c>
      <c r="S251" s="98">
        <f t="array" ref="S251">IF(COUNTA($N$2:$N$169)&lt;ROW(N1),"",INDEX($S$1:$S$169,SMALL(IF($N$2:$N$169&lt;&gt;"",ROW($N$2:$N$169)),ROW(N1))))</f>
        <v>0</v>
      </c>
      <c r="T251" s="98" t="str">
        <f t="array" ref="T251">IF(COUNTA($N$2:$N$169)&lt;ROW(N1),"",INDEX($T$1:$T$169,SMALL(IF($N$2:$N$169&lt;&gt;"",ROW($N$2:$N$169)),ROW(N1))))</f>
        <v/>
      </c>
      <c r="U251" s="98" t="str">
        <f t="array" ref="U251">IF(COUNTA($N$2:$N$169)&lt;ROW(N1),"",INDEX($U$1:$U$169,SMALL(IF($N$2:$N$169&lt;&gt;"",ROW($N$2:$N$169)),ROW(N1))))</f>
        <v/>
      </c>
      <c r="V251" s="98" t="str">
        <f t="array" ref="V251">IF(COUNTA($N$2:$N$169)&lt;ROW(N1),"",INDEX($V$1:$V$169,SMALL(IF($N$2:$N$169&lt;&gt;"",ROW($N$2:$N$169)),ROW(N1))))</f>
        <v/>
      </c>
      <c r="W251" s="98" t="str">
        <f t="array" ref="W251">IF(COUNTA($N$2:$N$169)&lt;ROW(N1),"",INDEX($W$1:$W$169,SMALL(IF($N$2:$N$169&lt;&gt;"",ROW($N$2:$N$169)),ROW(N1))))</f>
        <v/>
      </c>
      <c r="X251" s="98" t="str">
        <f t="array" ref="X251">IF(COUNTA($N$2:$N$169)&lt;ROW(N1),"",INDEX($X$1:$X$169,SMALL(IF($N$2:$N$169&lt;&gt;"",ROW($N$2:$N$169)),ROW(N1))))</f>
        <v/>
      </c>
      <c r="Y251" s="98" t="str">
        <f t="array" ref="Y251">IF(COUNTA($N$2:$N$169)&lt;ROW(N1),"",INDEX($Y$1:$Y$169,SMALL(IF($N$2:$N$169&lt;&gt;"",ROW($N$2:$N$169)),ROW(N1))))</f>
        <v/>
      </c>
      <c r="Z251" s="98" t="str">
        <f t="array" ref="Z251">IF(COUNTA($N$2:$N$169)&lt;ROW(N1),"",INDEX($Z$1:$Z$169,SMALL(IF($N$2:$N$169&lt;&gt;"",ROW($N$2:$N$169)),ROW(N1))))</f>
        <v/>
      </c>
      <c r="AA251" s="98" t="str">
        <f t="array" ref="AA251">IF(COUNTA($N$2:$N$169)&lt;ROW(N1),"",INDEX($AA$1:$AA$169,SMALL(IF($N$2:$N$169&lt;&gt;"",ROW($N$2:$N$169)),ROW(N1))))</f>
        <v/>
      </c>
      <c r="AB251" s="98" t="str">
        <f t="array" ref="AB251">IF(COUNTA($N$2:$N$169)&lt;ROW(N1),"",INDEX($AB$1:$AB$169,SMALL(IF($N$2:$N$169&lt;&gt;"",ROW($N$2:$N$169)),ROW(N1))))</f>
        <v/>
      </c>
      <c r="AC251" s="98" t="str">
        <f t="array" ref="AC251">IF(COUNTA($N$2:$N$169)&lt;ROW(N1),"",INDEX($AC$1:$AC$169,SMALL(IF($N$2:$N$169&lt;&gt;"",ROW($N$2:$N$169)),ROW(N1))))</f>
        <v/>
      </c>
      <c r="AD251" s="98" t="str">
        <f t="array" ref="AD251">IF(COUNTA($N$2:$N$169)&lt;ROW(N1),"",INDEX($AD$1:$AD$169,SMALL(IF($N$2:$N$169&lt;&gt;"",ROW($N$2:$N$169)),ROW(N1))))</f>
        <v/>
      </c>
      <c r="AE251" s="98" t="str">
        <f t="array" ref="AE251">IF(COUNTA($N$2:$N$169)&lt;ROW(N1),"",INDEX($AE$1:$AE$169,SMALL(IF($N$2:$N$169&lt;&gt;"",ROW($N$2:$N$169)),ROW(N1))))</f>
        <v/>
      </c>
      <c r="AF251" s="98" t="str">
        <f t="array" ref="AF251">IF(COUNTA($N$2:$N$169)&lt;ROW(N1),"",INDEX($AF$1:$AF$169,SMALL(IF($N$2:$N$169&lt;&gt;"",ROW($N$2:$N$169)),ROW(N1))))</f>
        <v/>
      </c>
      <c r="AG251" s="98" t="str">
        <f t="array" ref="AG251">IF(COUNTA($N$2:$N$169)&lt;ROW(N1),"",INDEX($AG$1:$AG$169,SMALL(IF($N$2:$N$169&lt;&gt;"",ROW($N$2:$N$169)),ROW(N1))))</f>
        <v/>
      </c>
      <c r="AH251" s="98" t="str">
        <f t="array" ref="AH251">IF(COUNTA($N$2:$N$169)&lt;ROW(N1),"",INDEX($AH$1:$AH$169,SMALL(IF($N$2:$N$169&lt;&gt;"",ROW($N$2:$N$169)),ROW(N1))))</f>
        <v/>
      </c>
      <c r="AI251" s="98" t="str">
        <f t="array" ref="AI251">IF(COUNTA($N$2:$N$169)&lt;ROW(N1),"",INDEX($AI$1:$AI$169,SMALL(IF($N$2:$N$169&lt;&gt;"",ROW($N$2:$N$169)),ROW(N1))))</f>
        <v/>
      </c>
      <c r="AJ251" s="98" t="str">
        <f t="array" ref="AJ251">IF(COUNTA($N$2:$N$169)&lt;ROW(N1),"",INDEX($AJ$1:$AJ$169,SMALL(IF($N$2:$N$169&lt;&gt;"",ROW($N$2:$N$169)),ROW(N1))))</f>
        <v/>
      </c>
      <c r="AK251" s="98" t="str">
        <f t="array" ref="AK251">IF(COUNTA($N$2:$N$169)&lt;ROW(N1),"",INDEX($AK$1:$AK$169,SMALL(IF($N$2:$N$169&lt;&gt;"",ROW($N$2:$N$169)),ROW(N1))))</f>
        <v/>
      </c>
      <c r="AL251" s="98" t="str">
        <f t="array" ref="AL251">IF(COUNTA($N$2:$N$169)&lt;ROW(N1),"",INDEX($AL$1:$AL$169,SMALL(IF($N$2:$N$169&lt;&gt;"",ROW($N$2:$N$169)),ROW(N1))))</f>
        <v/>
      </c>
      <c r="AM251" s="98" t="str">
        <f t="array" ref="AM251">IF(COUNTA($N$2:$N$169)&lt;ROW(N1),"",INDEX($AM$1:$AM$169,SMALL(IF($N$2:$N$169&lt;&gt;"",ROW($N$2:$N$169)),ROW(N1))))</f>
        <v/>
      </c>
      <c r="AN251" s="98" t="str">
        <f t="array" ref="AN251">IF(COUNTA($N$2:$N$169)&lt;ROW(N1),"",INDEX($AN$1:$AN$169,SMALL(IF($N$2:$N$169&lt;&gt;"",ROW($N$2:$N$169)),ROW(N1))))</f>
        <v/>
      </c>
      <c r="AO251" s="98" t="str">
        <f t="array" ref="AO251">IF(COUNTA($N$2:$N$169)&lt;ROW(N1),"",INDEX($AO$1:$AO$169,SMALL(IF($N$2:$N$169&lt;&gt;"",ROW($N$2:$N$169)),ROW(N1))))</f>
        <v/>
      </c>
      <c r="AP251" s="98" t="str">
        <f t="array" ref="AP251">IF(COUNTA($N$2:$N$169)&lt;ROW(N1),"",INDEX($AP$1:$AP$169,SMALL(IF($N$2:$N$169&lt;&gt;"",ROW($N$2:$N$169)),ROW(N1))))</f>
        <v/>
      </c>
      <c r="AQ251" s="98" t="str">
        <f t="array" ref="AQ251">IF(COUNTA($N$2:$N$169)&lt;ROW(N1),"",INDEX($AQ$1:$AQ$169,SMALL(IF($N$2:$N$169&lt;&gt;"",ROW($N$2:$N$169)),ROW(N1))))</f>
        <v/>
      </c>
      <c r="AR251" s="98">
        <f t="array" ref="AR251">IF(COUNTA($N$2:$N$169)&lt;ROW(N1),"",INDEX($AR$1:$AR$169,SMALL(IF($N$2:$N$169&lt;&gt;"",ROW($N$2:$N$169)),ROW(N1))))</f>
        <v>0</v>
      </c>
      <c r="AS251" s="98">
        <f t="array" ref="AS251">IF(COUNTA($N$2:$N$169)&lt;ROW(N1),"",INDEX($AS$1:$AS$169,SMALL(IF($N$2:$N$169&lt;&gt;"",ROW($N$2:$N$169)),ROW(N1))))</f>
        <v>0</v>
      </c>
      <c r="AT251" s="98"/>
      <c r="AU251" s="98"/>
      <c r="AV251" s="98"/>
      <c r="BA251" s="98"/>
      <c r="BB251" s="98"/>
    </row>
    <row r="252" spans="6:54" ht="12.75" customHeight="1" x14ac:dyDescent="0.15">
      <c r="F252" s="98"/>
      <c r="G252" s="98"/>
      <c r="H252" s="98"/>
      <c r="I252" s="98"/>
      <c r="J252" s="98"/>
      <c r="K252" s="98" t="e">
        <f t="array" ref="K252">IF(COUNTA($N$2:$N$169)&lt;ROW(N2),"",INDEX($K$1:$K$169,SMALL(IF($N$2:$N$169&lt;&gt;"",ROW($N$2:$N$169)),ROW(N2))))</f>
        <v>#NUM!</v>
      </c>
      <c r="L252" s="98" t="e">
        <f t="array" ref="L252">IF(COUNTA($N$2:$N$169)&lt;ROW(N2),"",INDEX($L$1:$L$169,SMALL(IF($N$2:$N$169&lt;&gt;"",ROW($N$2:$N$169)),ROW(N2))))</f>
        <v>#NUM!</v>
      </c>
      <c r="M252" s="98" t="e">
        <f t="array" ref="M252">IF(COUNTA($N$2:$N$169)&lt;ROW(N2),"",INDEX($N$1:$N$169,SMALL(IF($N$2:$N$169&lt;&gt;"",ROW($N$2:$N$169)),ROW(N2))))</f>
        <v>#NUM!</v>
      </c>
      <c r="N252" s="98"/>
      <c r="O252" s="98"/>
      <c r="P252" s="98"/>
      <c r="Q252" s="98"/>
      <c r="R252" s="98" t="e">
        <f t="array" ref="R252">IF(COUNTA($N$2:$N$169)&lt;ROW(N2),"",INDEX($R$1:$R$169,SMALL(IF($N$2:$N$169&lt;&gt;"",ROW($N$2:$N$169)),ROW(N2))))</f>
        <v>#NUM!</v>
      </c>
      <c r="S252" s="98" t="e">
        <f t="array" ref="S252">IF(COUNTA($N$2:$N$169)&lt;ROW(N2),"",INDEX($S$1:$S$169,SMALL(IF($N$2:$N$169&lt;&gt;"",ROW($N$2:$N$169)),ROW(N2))))</f>
        <v>#NUM!</v>
      </c>
      <c r="T252" s="98" t="e">
        <f t="array" ref="T252">IF(COUNTA($N$2:$N$169)&lt;ROW(N2),"",INDEX($T$1:$T$169,SMALL(IF($N$2:$N$169&lt;&gt;"",ROW($N$2:$N$169)),ROW(N2))))</f>
        <v>#NUM!</v>
      </c>
      <c r="U252" s="98" t="e">
        <f t="array" ref="U252">IF(COUNTA($N$2:$N$169)&lt;ROW(N2),"",INDEX($U$1:$U$169,SMALL(IF($N$2:$N$169&lt;&gt;"",ROW($N$2:$N$169)),ROW(N2))))</f>
        <v>#NUM!</v>
      </c>
      <c r="V252" s="98" t="e">
        <f t="array" ref="V252">IF(COUNTA($N$2:$N$169)&lt;ROW(N2),"",INDEX($V$1:$V$169,SMALL(IF($N$2:$N$169&lt;&gt;"",ROW($N$2:$N$169)),ROW(N2))))</f>
        <v>#NUM!</v>
      </c>
      <c r="W252" s="98" t="e">
        <f t="array" ref="W252">IF(COUNTA($N$2:$N$169)&lt;ROW(N2),"",INDEX($W$1:$W$169,SMALL(IF($N$2:$N$169&lt;&gt;"",ROW($N$2:$N$169)),ROW(N2))))</f>
        <v>#NUM!</v>
      </c>
      <c r="X252" s="98" t="e">
        <f t="array" ref="X252">IF(COUNTA($N$2:$N$169)&lt;ROW(N2),"",INDEX($X$1:$X$169,SMALL(IF($N$2:$N$169&lt;&gt;"",ROW($N$2:$N$169)),ROW(N2))))</f>
        <v>#NUM!</v>
      </c>
      <c r="Y252" s="98" t="e">
        <f t="array" ref="Y252">IF(COUNTA($N$2:$N$169)&lt;ROW(N2),"",INDEX($Y$1:$Y$169,SMALL(IF($N$2:$N$169&lt;&gt;"",ROW($N$2:$N$169)),ROW(N2))))</f>
        <v>#NUM!</v>
      </c>
      <c r="Z252" s="98" t="e">
        <f t="array" ref="Z252">IF(COUNTA($N$2:$N$169)&lt;ROW(N2),"",INDEX($Z$1:$Z$169,SMALL(IF($N$2:$N$169&lt;&gt;"",ROW($N$2:$N$169)),ROW(N2))))</f>
        <v>#NUM!</v>
      </c>
      <c r="AA252" s="98" t="e">
        <f t="array" ref="AA252">IF(COUNTA($N$2:$N$169)&lt;ROW(N2),"",INDEX($AA$1:$AA$169,SMALL(IF($N$2:$N$169&lt;&gt;"",ROW($N$2:$N$169)),ROW(N2))))</f>
        <v>#NUM!</v>
      </c>
      <c r="AB252" s="98" t="e">
        <f t="array" ref="AB252">IF(COUNTA($N$2:$N$169)&lt;ROW(N2),"",INDEX($AB$1:$AB$169,SMALL(IF($N$2:$N$169&lt;&gt;"",ROW($N$2:$N$169)),ROW(N2))))</f>
        <v>#NUM!</v>
      </c>
      <c r="AC252" s="98" t="e">
        <f t="array" ref="AC252">IF(COUNTA($N$2:$N$169)&lt;ROW(N2),"",INDEX($AC$1:$AC$169,SMALL(IF($N$2:$N$169&lt;&gt;"",ROW($N$2:$N$169)),ROW(N2))))</f>
        <v>#NUM!</v>
      </c>
      <c r="AD252" s="98" t="e">
        <f t="array" ref="AD252">IF(COUNTA($N$2:$N$169)&lt;ROW(N2),"",INDEX($AD$1:$AD$169,SMALL(IF($N$2:$N$169&lt;&gt;"",ROW($N$2:$N$169)),ROW(N2))))</f>
        <v>#NUM!</v>
      </c>
      <c r="AE252" s="98" t="e">
        <f t="array" ref="AE252">IF(COUNTA($N$2:$N$169)&lt;ROW(N2),"",INDEX($AE$1:$AE$169,SMALL(IF($N$2:$N$169&lt;&gt;"",ROW($N$2:$N$169)),ROW(N2))))</f>
        <v>#NUM!</v>
      </c>
      <c r="AF252" s="98" t="e">
        <f t="array" ref="AF252">IF(COUNTA($N$2:$N$169)&lt;ROW(N2),"",INDEX($AF$1:$AF$169,SMALL(IF($N$2:$N$169&lt;&gt;"",ROW($N$2:$N$169)),ROW(N2))))</f>
        <v>#NUM!</v>
      </c>
      <c r="AG252" s="98" t="e">
        <f t="array" ref="AG252">IF(COUNTA($N$2:$N$169)&lt;ROW(N2),"",INDEX($AG$1:$AG$169,SMALL(IF($N$2:$N$169&lt;&gt;"",ROW($N$2:$N$169)),ROW(N2))))</f>
        <v>#NUM!</v>
      </c>
      <c r="AH252" s="98" t="e">
        <f t="array" ref="AH252">IF(COUNTA($N$2:$N$169)&lt;ROW(N2),"",INDEX($AH$1:$AH$169,SMALL(IF($N$2:$N$169&lt;&gt;"",ROW($N$2:$N$169)),ROW(N2))))</f>
        <v>#NUM!</v>
      </c>
      <c r="AI252" s="98" t="e">
        <f t="array" ref="AI252">IF(COUNTA($N$2:$N$169)&lt;ROW(N2),"",INDEX($AI$1:$AI$169,SMALL(IF($N$2:$N$169&lt;&gt;"",ROW($N$2:$N$169)),ROW(N2))))</f>
        <v>#NUM!</v>
      </c>
      <c r="AJ252" s="98" t="e">
        <f t="array" ref="AJ252">IF(COUNTA($N$2:$N$169)&lt;ROW(N2),"",INDEX($AJ$1:$AJ$169,SMALL(IF($N$2:$N$169&lt;&gt;"",ROW($N$2:$N$169)),ROW(N2))))</f>
        <v>#NUM!</v>
      </c>
      <c r="AK252" s="98" t="e">
        <f t="array" ref="AK252">IF(COUNTA($N$2:$N$169)&lt;ROW(N2),"",INDEX($AK$1:$AK$169,SMALL(IF($N$2:$N$169&lt;&gt;"",ROW($N$2:$N$169)),ROW(N2))))</f>
        <v>#NUM!</v>
      </c>
      <c r="AL252" s="98" t="e">
        <f t="array" ref="AL252">IF(COUNTA($N$2:$N$169)&lt;ROW(N2),"",INDEX($AL$1:$AL$169,SMALL(IF($N$2:$N$169&lt;&gt;"",ROW($N$2:$N$169)),ROW(N2))))</f>
        <v>#NUM!</v>
      </c>
      <c r="AM252" s="98" t="e">
        <f t="array" ref="AM252">IF(COUNTA($N$2:$N$169)&lt;ROW(N2),"",INDEX($AM$1:$AM$169,SMALL(IF($N$2:$N$169&lt;&gt;"",ROW($N$2:$N$169)),ROW(N2))))</f>
        <v>#NUM!</v>
      </c>
      <c r="AN252" s="98" t="e">
        <f t="array" ref="AN252">IF(COUNTA($N$2:$N$169)&lt;ROW(N2),"",INDEX($AN$1:$AN$169,SMALL(IF($N$2:$N$169&lt;&gt;"",ROW($N$2:$N$169)),ROW(N2))))</f>
        <v>#NUM!</v>
      </c>
      <c r="AO252" s="98" t="e">
        <f t="array" ref="AO252">IF(COUNTA($N$2:$N$169)&lt;ROW(N2),"",INDEX($AO$1:$AO$169,SMALL(IF($N$2:$N$169&lt;&gt;"",ROW($N$2:$N$169)),ROW(N2))))</f>
        <v>#NUM!</v>
      </c>
      <c r="AP252" s="98" t="e">
        <f t="array" ref="AP252">IF(COUNTA($N$2:$N$169)&lt;ROW(N2),"",INDEX($AP$1:$AP$169,SMALL(IF($N$2:$N$169&lt;&gt;"",ROW($N$2:$N$169)),ROW(N2))))</f>
        <v>#NUM!</v>
      </c>
      <c r="AQ252" s="98" t="e">
        <f t="array" ref="AQ252">IF(COUNTA($N$2:$N$169)&lt;ROW(N2),"",INDEX($AQ$1:$AQ$169,SMALL(IF($N$2:$N$169&lt;&gt;"",ROW($N$2:$N$169)),ROW(N2))))</f>
        <v>#NUM!</v>
      </c>
      <c r="AR252" s="98" t="e">
        <f t="array" ref="AR252">IF(COUNTA($N$2:$N$169)&lt;ROW(N2),"",INDEX($AR$1:$AR$169,SMALL(IF($N$2:$N$169&lt;&gt;"",ROW($N$2:$N$169)),ROW(N2))))</f>
        <v>#NUM!</v>
      </c>
      <c r="AS252" s="98" t="e">
        <f t="array" ref="AS252">IF(COUNTA($N$2:$N$169)&lt;ROW(N2),"",INDEX($AS$1:$AS$169,SMALL(IF($N$2:$N$169&lt;&gt;"",ROW($N$2:$N$169)),ROW(N2))))</f>
        <v>#NUM!</v>
      </c>
      <c r="AT252" s="98"/>
      <c r="AU252" s="98"/>
      <c r="AV252" s="98"/>
      <c r="BA252" s="98"/>
      <c r="BB252" s="98"/>
    </row>
    <row r="253" spans="6:54" ht="12.75" customHeight="1" x14ac:dyDescent="0.15">
      <c r="F253" s="98"/>
      <c r="G253" s="98"/>
      <c r="H253" s="98"/>
      <c r="I253" s="98"/>
      <c r="J253" s="98"/>
      <c r="K253" s="98" t="e">
        <f t="array" ref="K253">IF(COUNTA($N$2:$N$169)&lt;ROW(N3),"",INDEX($K$1:$K$169,SMALL(IF($N$2:$N$169&lt;&gt;"",ROW($N$2:$N$169)),ROW(N3))))</f>
        <v>#NUM!</v>
      </c>
      <c r="L253" s="98" t="e">
        <f t="array" ref="L253">IF(COUNTA($N$2:$N$169)&lt;ROW(N3),"",INDEX($L$1:$L$169,SMALL(IF($N$2:$N$169&lt;&gt;"",ROW($N$2:$N$169)),ROW(N3))))</f>
        <v>#NUM!</v>
      </c>
      <c r="M253" s="98" t="e">
        <f t="array" ref="M253">IF(COUNTA($N$2:$N$169)&lt;ROW(N3),"",INDEX($N$1:$N$169,SMALL(IF($N$2:$N$169&lt;&gt;"",ROW($N$2:$N$169)),ROW(N3))))</f>
        <v>#NUM!</v>
      </c>
      <c r="N253" s="98"/>
      <c r="O253" s="98"/>
      <c r="P253" s="98"/>
      <c r="Q253" s="98"/>
      <c r="R253" s="98" t="e">
        <f t="array" ref="R253">IF(COUNTA($N$2:$N$169)&lt;ROW(N3),"",INDEX($R$1:$R$169,SMALL(IF($N$2:$N$169&lt;&gt;"",ROW($N$2:$N$169)),ROW(N3))))</f>
        <v>#NUM!</v>
      </c>
      <c r="S253" s="98" t="e">
        <f t="array" ref="S253">IF(COUNTA($N$2:$N$169)&lt;ROW(N3),"",INDEX($S$1:$S$169,SMALL(IF($N$2:$N$169&lt;&gt;"",ROW($N$2:$N$169)),ROW(N3))))</f>
        <v>#NUM!</v>
      </c>
      <c r="T253" s="98" t="e">
        <f t="array" ref="T253">IF(COUNTA($N$2:$N$169)&lt;ROW(N3),"",INDEX($T$1:$T$169,SMALL(IF($N$2:$N$169&lt;&gt;"",ROW($N$2:$N$169)),ROW(N3))))</f>
        <v>#NUM!</v>
      </c>
      <c r="U253" s="98" t="e">
        <f t="array" ref="U253">IF(COUNTA($N$2:$N$169)&lt;ROW(N3),"",INDEX($U$1:$U$169,SMALL(IF($N$2:$N$169&lt;&gt;"",ROW($N$2:$N$169)),ROW(N3))))</f>
        <v>#NUM!</v>
      </c>
      <c r="V253" s="98" t="e">
        <f t="array" ref="V253">IF(COUNTA($N$2:$N$169)&lt;ROW(N3),"",INDEX($V$1:$V$169,SMALL(IF($N$2:$N$169&lt;&gt;"",ROW($N$2:$N$169)),ROW(N3))))</f>
        <v>#NUM!</v>
      </c>
      <c r="W253" s="98" t="e">
        <f t="array" ref="W253">IF(COUNTA($N$2:$N$169)&lt;ROW(N3),"",INDEX($W$1:$W$169,SMALL(IF($N$2:$N$169&lt;&gt;"",ROW($N$2:$N$169)),ROW(N3))))</f>
        <v>#NUM!</v>
      </c>
      <c r="X253" s="98" t="e">
        <f t="array" ref="X253">IF(COUNTA($N$2:$N$169)&lt;ROW(N3),"",INDEX($X$1:$X$169,SMALL(IF($N$2:$N$169&lt;&gt;"",ROW($N$2:$N$169)),ROW(N3))))</f>
        <v>#NUM!</v>
      </c>
      <c r="Y253" s="98" t="e">
        <f t="array" ref="Y253">IF(COUNTA($N$2:$N$169)&lt;ROW(N3),"",INDEX($Y$1:$Y$169,SMALL(IF($N$2:$N$169&lt;&gt;"",ROW($N$2:$N$169)),ROW(N3))))</f>
        <v>#NUM!</v>
      </c>
      <c r="Z253" s="98" t="e">
        <f t="array" ref="Z253">IF(COUNTA($N$2:$N$169)&lt;ROW(N3),"",INDEX($Z$1:$Z$169,SMALL(IF($N$2:$N$169&lt;&gt;"",ROW($N$2:$N$169)),ROW(N3))))</f>
        <v>#NUM!</v>
      </c>
      <c r="AA253" s="98" t="e">
        <f t="array" ref="AA253">IF(COUNTA($N$2:$N$169)&lt;ROW(N3),"",INDEX($AA$1:$AA$169,SMALL(IF($N$2:$N$169&lt;&gt;"",ROW($N$2:$N$169)),ROW(N3))))</f>
        <v>#NUM!</v>
      </c>
      <c r="AB253" s="98" t="e">
        <f t="array" ref="AB253">IF(COUNTA($N$2:$N$169)&lt;ROW(N3),"",INDEX($AB$1:$AB$169,SMALL(IF($N$2:$N$169&lt;&gt;"",ROW($N$2:$N$169)),ROW(N3))))</f>
        <v>#NUM!</v>
      </c>
      <c r="AC253" s="98" t="e">
        <f t="array" ref="AC253">IF(COUNTA($N$2:$N$169)&lt;ROW(N3),"",INDEX($AC$1:$AC$169,SMALL(IF($N$2:$N$169&lt;&gt;"",ROW($N$2:$N$169)),ROW(N3))))</f>
        <v>#NUM!</v>
      </c>
      <c r="AD253" s="98" t="e">
        <f t="array" ref="AD253">IF(COUNTA($N$2:$N$169)&lt;ROW(N3),"",INDEX($AD$1:$AD$169,SMALL(IF($N$2:$N$169&lt;&gt;"",ROW($N$2:$N$169)),ROW(N3))))</f>
        <v>#NUM!</v>
      </c>
      <c r="AE253" s="98" t="e">
        <f t="array" ref="AE253">IF(COUNTA($N$2:$N$169)&lt;ROW(N3),"",INDEX($AE$1:$AE$169,SMALL(IF($N$2:$N$169&lt;&gt;"",ROW($N$2:$N$169)),ROW(N3))))</f>
        <v>#NUM!</v>
      </c>
      <c r="AF253" s="98" t="e">
        <f t="array" ref="AF253">IF(COUNTA($N$2:$N$169)&lt;ROW(N3),"",INDEX($AF$1:$AF$169,SMALL(IF($N$2:$N$169&lt;&gt;"",ROW($N$2:$N$169)),ROW(N3))))</f>
        <v>#NUM!</v>
      </c>
      <c r="AG253" s="98" t="e">
        <f t="array" ref="AG253">IF(COUNTA($N$2:$N$169)&lt;ROW(N3),"",INDEX($AG$1:$AG$169,SMALL(IF($N$2:$N$169&lt;&gt;"",ROW($N$2:$N$169)),ROW(N3))))</f>
        <v>#NUM!</v>
      </c>
      <c r="AH253" s="98" t="e">
        <f t="array" ref="AH253">IF(COUNTA($N$2:$N$169)&lt;ROW(N3),"",INDEX($AH$1:$AH$169,SMALL(IF($N$2:$N$169&lt;&gt;"",ROW($N$2:$N$169)),ROW(N3))))</f>
        <v>#NUM!</v>
      </c>
      <c r="AI253" s="98" t="e">
        <f t="array" ref="AI253">IF(COUNTA($N$2:$N$169)&lt;ROW(N3),"",INDEX($AI$1:$AI$169,SMALL(IF($N$2:$N$169&lt;&gt;"",ROW($N$2:$N$169)),ROW(N3))))</f>
        <v>#NUM!</v>
      </c>
      <c r="AJ253" s="98" t="e">
        <f t="array" ref="AJ253">IF(COUNTA($N$2:$N$169)&lt;ROW(N3),"",INDEX($AJ$1:$AJ$169,SMALL(IF($N$2:$N$169&lt;&gt;"",ROW($N$2:$N$169)),ROW(N3))))</f>
        <v>#NUM!</v>
      </c>
      <c r="AK253" s="98" t="e">
        <f t="array" ref="AK253">IF(COUNTA($N$2:$N$169)&lt;ROW(N3),"",INDEX($AK$1:$AK$169,SMALL(IF($N$2:$N$169&lt;&gt;"",ROW($N$2:$N$169)),ROW(N3))))</f>
        <v>#NUM!</v>
      </c>
      <c r="AL253" s="98" t="e">
        <f t="array" ref="AL253">IF(COUNTA($N$2:$N$169)&lt;ROW(N3),"",INDEX($AL$1:$AL$169,SMALL(IF($N$2:$N$169&lt;&gt;"",ROW($N$2:$N$169)),ROW(N3))))</f>
        <v>#NUM!</v>
      </c>
      <c r="AM253" s="98" t="e">
        <f t="array" ref="AM253">IF(COUNTA($N$2:$N$169)&lt;ROW(N3),"",INDEX($AM$1:$AM$169,SMALL(IF($N$2:$N$169&lt;&gt;"",ROW($N$2:$N$169)),ROW(N3))))</f>
        <v>#NUM!</v>
      </c>
      <c r="AN253" s="98" t="e">
        <f t="array" ref="AN253">IF(COUNTA($N$2:$N$169)&lt;ROW(N3),"",INDEX($AN$1:$AN$169,SMALL(IF($N$2:$N$169&lt;&gt;"",ROW($N$2:$N$169)),ROW(N3))))</f>
        <v>#NUM!</v>
      </c>
      <c r="AO253" s="98" t="e">
        <f t="array" ref="AO253">IF(COUNTA($N$2:$N$169)&lt;ROW(N3),"",INDEX($AO$1:$AO$169,SMALL(IF($N$2:$N$169&lt;&gt;"",ROW($N$2:$N$169)),ROW(N3))))</f>
        <v>#NUM!</v>
      </c>
      <c r="AP253" s="98" t="e">
        <f t="array" ref="AP253">IF(COUNTA($N$2:$N$169)&lt;ROW(N3),"",INDEX($AP$1:$AP$169,SMALL(IF($N$2:$N$169&lt;&gt;"",ROW($N$2:$N$169)),ROW(N3))))</f>
        <v>#NUM!</v>
      </c>
      <c r="AQ253" s="98" t="e">
        <f t="array" ref="AQ253">IF(COUNTA($N$2:$N$169)&lt;ROW(N3),"",INDEX($AQ$1:$AQ$169,SMALL(IF($N$2:$N$169&lt;&gt;"",ROW($N$2:$N$169)),ROW(N3))))</f>
        <v>#NUM!</v>
      </c>
      <c r="AR253" s="98" t="e">
        <f t="array" ref="AR253">IF(COUNTA($N$2:$N$169)&lt;ROW(N3),"",INDEX($AR$1:$AR$169,SMALL(IF($N$2:$N$169&lt;&gt;"",ROW($N$2:$N$169)),ROW(N3))))</f>
        <v>#NUM!</v>
      </c>
      <c r="AS253" s="98" t="e">
        <f t="array" ref="AS253">IF(COUNTA($N$2:$N$169)&lt;ROW(N3),"",INDEX($AS$1:$AS$169,SMALL(IF($N$2:$N$169&lt;&gt;"",ROW($N$2:$N$169)),ROW(N3))))</f>
        <v>#NUM!</v>
      </c>
      <c r="AT253" s="98"/>
      <c r="AU253" s="98"/>
      <c r="AV253" s="98"/>
      <c r="BA253" s="98"/>
      <c r="BB253" s="98"/>
    </row>
    <row r="254" spans="6:54" ht="12.75" customHeight="1" x14ac:dyDescent="0.15">
      <c r="F254" s="98"/>
      <c r="G254" s="98"/>
      <c r="H254" s="98"/>
      <c r="I254" s="98"/>
      <c r="J254" s="98"/>
      <c r="K254" s="98" t="e">
        <f t="array" ref="K254">IF(COUNTA($N$2:$N$169)&lt;ROW(N4),"",INDEX($K$1:$K$169,SMALL(IF($N$2:$N$169&lt;&gt;"",ROW($N$2:$N$169)),ROW(N4))))</f>
        <v>#NUM!</v>
      </c>
      <c r="L254" s="98" t="e">
        <f t="array" ref="L254">IF(COUNTA($N$2:$N$169)&lt;ROW(N4),"",INDEX($L$1:$L$169,SMALL(IF($N$2:$N$169&lt;&gt;"",ROW($N$2:$N$169)),ROW(N4))))</f>
        <v>#NUM!</v>
      </c>
      <c r="M254" s="98" t="e">
        <f t="array" ref="M254">IF(COUNTA($N$2:$N$169)&lt;ROW(N4),"",INDEX($N$1:$N$169,SMALL(IF($N$2:$N$169&lt;&gt;"",ROW($N$2:$N$169)),ROW(N4))))</f>
        <v>#NUM!</v>
      </c>
      <c r="N254" s="98"/>
      <c r="O254" s="98"/>
      <c r="P254" s="98"/>
      <c r="Q254" s="98"/>
      <c r="R254" s="98" t="e">
        <f t="array" ref="R254">IF(COUNTA($N$2:$N$169)&lt;ROW(N4),"",INDEX($R$1:$R$169,SMALL(IF($N$2:$N$169&lt;&gt;"",ROW($N$2:$N$169)),ROW(N4))))</f>
        <v>#NUM!</v>
      </c>
      <c r="S254" s="98" t="e">
        <f t="array" ref="S254">IF(COUNTA($N$2:$N$169)&lt;ROW(N4),"",INDEX($S$1:$S$169,SMALL(IF($N$2:$N$169&lt;&gt;"",ROW($N$2:$N$169)),ROW(N4))))</f>
        <v>#NUM!</v>
      </c>
      <c r="T254" s="98" t="e">
        <f t="array" ref="T254">IF(COUNTA($N$2:$N$169)&lt;ROW(N4),"",INDEX($T$1:$T$169,SMALL(IF($N$2:$N$169&lt;&gt;"",ROW($N$2:$N$169)),ROW(N4))))</f>
        <v>#NUM!</v>
      </c>
      <c r="U254" s="98" t="e">
        <f t="array" ref="U254">IF(COUNTA($N$2:$N$169)&lt;ROW(N4),"",INDEX($U$1:$U$169,SMALL(IF($N$2:$N$169&lt;&gt;"",ROW($N$2:$N$169)),ROW(N4))))</f>
        <v>#NUM!</v>
      </c>
      <c r="V254" s="98" t="e">
        <f t="array" ref="V254">IF(COUNTA($N$2:$N$169)&lt;ROW(N4),"",INDEX($V$1:$V$169,SMALL(IF($N$2:$N$169&lt;&gt;"",ROW($N$2:$N$169)),ROW(N4))))</f>
        <v>#NUM!</v>
      </c>
      <c r="W254" s="98" t="e">
        <f t="array" ref="W254">IF(COUNTA($N$2:$N$169)&lt;ROW(N4),"",INDEX($W$1:$W$169,SMALL(IF($N$2:$N$169&lt;&gt;"",ROW($N$2:$N$169)),ROW(N4))))</f>
        <v>#NUM!</v>
      </c>
      <c r="X254" s="98" t="e">
        <f t="array" ref="X254">IF(COUNTA($N$2:$N$169)&lt;ROW(N4),"",INDEX($X$1:$X$169,SMALL(IF($N$2:$N$169&lt;&gt;"",ROW($N$2:$N$169)),ROW(N4))))</f>
        <v>#NUM!</v>
      </c>
      <c r="Y254" s="98" t="e">
        <f t="array" ref="Y254">IF(COUNTA($N$2:$N$169)&lt;ROW(N4),"",INDEX($Y$1:$Y$169,SMALL(IF($N$2:$N$169&lt;&gt;"",ROW($N$2:$N$169)),ROW(N4))))</f>
        <v>#NUM!</v>
      </c>
      <c r="Z254" s="98" t="e">
        <f t="array" ref="Z254">IF(COUNTA($N$2:$N$169)&lt;ROW(N4),"",INDEX($Z$1:$Z$169,SMALL(IF($N$2:$N$169&lt;&gt;"",ROW($N$2:$N$169)),ROW(N4))))</f>
        <v>#NUM!</v>
      </c>
      <c r="AA254" s="98" t="e">
        <f t="array" ref="AA254">IF(COUNTA($N$2:$N$169)&lt;ROW(N4),"",INDEX($AA$1:$AA$169,SMALL(IF($N$2:$N$169&lt;&gt;"",ROW($N$2:$N$169)),ROW(N4))))</f>
        <v>#NUM!</v>
      </c>
      <c r="AB254" s="98" t="e">
        <f t="array" ref="AB254">IF(COUNTA($N$2:$N$169)&lt;ROW(N4),"",INDEX($AB$1:$AB$169,SMALL(IF($N$2:$N$169&lt;&gt;"",ROW($N$2:$N$169)),ROW(N4))))</f>
        <v>#NUM!</v>
      </c>
      <c r="AC254" s="98" t="e">
        <f t="array" ref="AC254">IF(COUNTA($N$2:$N$169)&lt;ROW(N4),"",INDEX($AC$1:$AC$169,SMALL(IF($N$2:$N$169&lt;&gt;"",ROW($N$2:$N$169)),ROW(N4))))</f>
        <v>#NUM!</v>
      </c>
      <c r="AD254" s="98" t="e">
        <f t="array" ref="AD254">IF(COUNTA($N$2:$N$169)&lt;ROW(N4),"",INDEX($AD$1:$AD$169,SMALL(IF($N$2:$N$169&lt;&gt;"",ROW($N$2:$N$169)),ROW(N4))))</f>
        <v>#NUM!</v>
      </c>
      <c r="AE254" s="98" t="e">
        <f t="array" ref="AE254">IF(COUNTA($N$2:$N$169)&lt;ROW(N4),"",INDEX($AE$1:$AE$169,SMALL(IF($N$2:$N$169&lt;&gt;"",ROW($N$2:$N$169)),ROW(N4))))</f>
        <v>#NUM!</v>
      </c>
      <c r="AF254" s="98" t="e">
        <f t="array" ref="AF254">IF(COUNTA($N$2:$N$169)&lt;ROW(N4),"",INDEX($AF$1:$AF$169,SMALL(IF($N$2:$N$169&lt;&gt;"",ROW($N$2:$N$169)),ROW(N4))))</f>
        <v>#NUM!</v>
      </c>
      <c r="AG254" s="98" t="e">
        <f t="array" ref="AG254">IF(COUNTA($N$2:$N$169)&lt;ROW(N4),"",INDEX($AG$1:$AG$169,SMALL(IF($N$2:$N$169&lt;&gt;"",ROW($N$2:$N$169)),ROW(N4))))</f>
        <v>#NUM!</v>
      </c>
      <c r="AH254" s="98" t="e">
        <f t="array" ref="AH254">IF(COUNTA($N$2:$N$169)&lt;ROW(N4),"",INDEX($AH$1:$AH$169,SMALL(IF($N$2:$N$169&lt;&gt;"",ROW($N$2:$N$169)),ROW(N4))))</f>
        <v>#NUM!</v>
      </c>
      <c r="AI254" s="98" t="e">
        <f t="array" ref="AI254">IF(COUNTA($N$2:$N$169)&lt;ROW(N4),"",INDEX($AI$1:$AI$169,SMALL(IF($N$2:$N$169&lt;&gt;"",ROW($N$2:$N$169)),ROW(N4))))</f>
        <v>#NUM!</v>
      </c>
      <c r="AJ254" s="98" t="e">
        <f t="array" ref="AJ254">IF(COUNTA($N$2:$N$169)&lt;ROW(N4),"",INDEX($AJ$1:$AJ$169,SMALL(IF($N$2:$N$169&lt;&gt;"",ROW($N$2:$N$169)),ROW(N4))))</f>
        <v>#NUM!</v>
      </c>
      <c r="AK254" s="98" t="e">
        <f t="array" ref="AK254">IF(COUNTA($N$2:$N$169)&lt;ROW(N4),"",INDEX($AK$1:$AK$169,SMALL(IF($N$2:$N$169&lt;&gt;"",ROW($N$2:$N$169)),ROW(N4))))</f>
        <v>#NUM!</v>
      </c>
      <c r="AL254" s="98" t="e">
        <f t="array" ref="AL254">IF(COUNTA($N$2:$N$169)&lt;ROW(N4),"",INDEX($AL$1:$AL$169,SMALL(IF($N$2:$N$169&lt;&gt;"",ROW($N$2:$N$169)),ROW(N4))))</f>
        <v>#NUM!</v>
      </c>
      <c r="AM254" s="98" t="e">
        <f t="array" ref="AM254">IF(COUNTA($N$2:$N$169)&lt;ROW(N4),"",INDEX($AM$1:$AM$169,SMALL(IF($N$2:$N$169&lt;&gt;"",ROW($N$2:$N$169)),ROW(N4))))</f>
        <v>#NUM!</v>
      </c>
      <c r="AN254" s="98" t="e">
        <f t="array" ref="AN254">IF(COUNTA($N$2:$N$169)&lt;ROW(N4),"",INDEX($AN$1:$AN$169,SMALL(IF($N$2:$N$169&lt;&gt;"",ROW($N$2:$N$169)),ROW(N4))))</f>
        <v>#NUM!</v>
      </c>
      <c r="AO254" s="98" t="e">
        <f t="array" ref="AO254">IF(COUNTA($N$2:$N$169)&lt;ROW(N4),"",INDEX($AO$1:$AO$169,SMALL(IF($N$2:$N$169&lt;&gt;"",ROW($N$2:$N$169)),ROW(N4))))</f>
        <v>#NUM!</v>
      </c>
      <c r="AP254" s="98" t="e">
        <f t="array" ref="AP254">IF(COUNTA($N$2:$N$169)&lt;ROW(N4),"",INDEX($AP$1:$AP$169,SMALL(IF($N$2:$N$169&lt;&gt;"",ROW($N$2:$N$169)),ROW(N4))))</f>
        <v>#NUM!</v>
      </c>
      <c r="AQ254" s="98" t="e">
        <f t="array" ref="AQ254">IF(COUNTA($N$2:$N$169)&lt;ROW(N4),"",INDEX($AQ$1:$AQ$169,SMALL(IF($N$2:$N$169&lt;&gt;"",ROW($N$2:$N$169)),ROW(N4))))</f>
        <v>#NUM!</v>
      </c>
      <c r="AR254" s="98" t="e">
        <f t="array" ref="AR254">IF(COUNTA($N$2:$N$169)&lt;ROW(N4),"",INDEX($AR$1:$AR$169,SMALL(IF($N$2:$N$169&lt;&gt;"",ROW($N$2:$N$169)),ROW(N4))))</f>
        <v>#NUM!</v>
      </c>
      <c r="AS254" s="98" t="e">
        <f t="array" ref="AS254">IF(COUNTA($N$2:$N$169)&lt;ROW(N4),"",INDEX($AS$1:$AS$169,SMALL(IF($N$2:$N$169&lt;&gt;"",ROW($N$2:$N$169)),ROW(N4))))</f>
        <v>#NUM!</v>
      </c>
      <c r="AT254" s="98"/>
      <c r="AU254" s="98"/>
      <c r="AV254" s="98"/>
      <c r="BA254" s="98"/>
      <c r="BB254" s="98"/>
    </row>
    <row r="255" spans="6:54" ht="12.75" customHeight="1" x14ac:dyDescent="0.15">
      <c r="F255" s="98"/>
      <c r="G255" s="98"/>
      <c r="H255" s="98"/>
      <c r="I255" s="98"/>
      <c r="J255" s="98"/>
      <c r="K255" s="98" t="e">
        <f t="array" ref="K255">IF(COUNTA($N$2:$N$169)&lt;ROW(N5),"",INDEX($K$1:$K$169,SMALL(IF($N$2:$N$169&lt;&gt;"",ROW($N$2:$N$169)),ROW(N5))))</f>
        <v>#NUM!</v>
      </c>
      <c r="L255" s="98" t="e">
        <f t="array" ref="L255">IF(COUNTA($N$2:$N$169)&lt;ROW(N5),"",INDEX($L$1:$L$169,SMALL(IF($N$2:$N$169&lt;&gt;"",ROW($N$2:$N$169)),ROW(N5))))</f>
        <v>#NUM!</v>
      </c>
      <c r="M255" s="98" t="e">
        <f t="array" ref="M255">IF(COUNTA($N$2:$N$169)&lt;ROW(N5),"",INDEX($N$1:$N$169,SMALL(IF($N$2:$N$169&lt;&gt;"",ROW($N$2:$N$169)),ROW(N5))))</f>
        <v>#NUM!</v>
      </c>
      <c r="N255" s="98"/>
      <c r="O255" s="98"/>
      <c r="P255" s="98"/>
      <c r="Q255" s="98"/>
      <c r="R255" s="98" t="e">
        <f t="array" ref="R255">IF(COUNTA($N$2:$N$169)&lt;ROW(N5),"",INDEX($R$1:$R$169,SMALL(IF($N$2:$N$169&lt;&gt;"",ROW($N$2:$N$169)),ROW(N5))))</f>
        <v>#NUM!</v>
      </c>
      <c r="S255" s="98" t="e">
        <f t="array" ref="S255">IF(COUNTA($N$2:$N$169)&lt;ROW(N5),"",INDEX($S$1:$S$169,SMALL(IF($N$2:$N$169&lt;&gt;"",ROW($N$2:$N$169)),ROW(N5))))</f>
        <v>#NUM!</v>
      </c>
      <c r="T255" s="98" t="e">
        <f t="array" ref="T255">IF(COUNTA($N$2:$N$169)&lt;ROW(N5),"",INDEX($T$1:$T$169,SMALL(IF($N$2:$N$169&lt;&gt;"",ROW($N$2:$N$169)),ROW(N5))))</f>
        <v>#NUM!</v>
      </c>
      <c r="U255" s="98" t="e">
        <f t="array" ref="U255">IF(COUNTA($N$2:$N$169)&lt;ROW(N5),"",INDEX($U$1:$U$169,SMALL(IF($N$2:$N$169&lt;&gt;"",ROW($N$2:$N$169)),ROW(N5))))</f>
        <v>#NUM!</v>
      </c>
      <c r="V255" s="98" t="e">
        <f t="array" ref="V255">IF(COUNTA($N$2:$N$169)&lt;ROW(N5),"",INDEX($V$1:$V$169,SMALL(IF($N$2:$N$169&lt;&gt;"",ROW($N$2:$N$169)),ROW(N5))))</f>
        <v>#NUM!</v>
      </c>
      <c r="W255" s="98" t="e">
        <f t="array" ref="W255">IF(COUNTA($N$2:$N$169)&lt;ROW(N5),"",INDEX($W$1:$W$169,SMALL(IF($N$2:$N$169&lt;&gt;"",ROW($N$2:$N$169)),ROW(N5))))</f>
        <v>#NUM!</v>
      </c>
      <c r="X255" s="98" t="e">
        <f t="array" ref="X255">IF(COUNTA($N$2:$N$169)&lt;ROW(N5),"",INDEX($X$1:$X$169,SMALL(IF($N$2:$N$169&lt;&gt;"",ROW($N$2:$N$169)),ROW(N5))))</f>
        <v>#NUM!</v>
      </c>
      <c r="Y255" s="98" t="e">
        <f t="array" ref="Y255">IF(COUNTA($N$2:$N$169)&lt;ROW(N5),"",INDEX($Y$1:$Y$169,SMALL(IF($N$2:$N$169&lt;&gt;"",ROW($N$2:$N$169)),ROW(N5))))</f>
        <v>#NUM!</v>
      </c>
      <c r="Z255" s="98" t="e">
        <f t="array" ref="Z255">IF(COUNTA($N$2:$N$169)&lt;ROW(N5),"",INDEX($Z$1:$Z$169,SMALL(IF($N$2:$N$169&lt;&gt;"",ROW($N$2:$N$169)),ROW(N5))))</f>
        <v>#NUM!</v>
      </c>
      <c r="AA255" s="98" t="e">
        <f t="array" ref="AA255">IF(COUNTA($N$2:$N$169)&lt;ROW(N5),"",INDEX($AA$1:$AA$169,SMALL(IF($N$2:$N$169&lt;&gt;"",ROW($N$2:$N$169)),ROW(N5))))</f>
        <v>#NUM!</v>
      </c>
      <c r="AB255" s="98" t="e">
        <f t="array" ref="AB255">IF(COUNTA($N$2:$N$169)&lt;ROW(N5),"",INDEX($AB$1:$AB$169,SMALL(IF($N$2:$N$169&lt;&gt;"",ROW($N$2:$N$169)),ROW(N5))))</f>
        <v>#NUM!</v>
      </c>
      <c r="AC255" s="98" t="e">
        <f t="array" ref="AC255">IF(COUNTA($N$2:$N$169)&lt;ROW(N5),"",INDEX($AC$1:$AC$169,SMALL(IF($N$2:$N$169&lt;&gt;"",ROW($N$2:$N$169)),ROW(N5))))</f>
        <v>#NUM!</v>
      </c>
      <c r="AD255" s="98" t="e">
        <f t="array" ref="AD255">IF(COUNTA($N$2:$N$169)&lt;ROW(N5),"",INDEX($AD$1:$AD$169,SMALL(IF($N$2:$N$169&lt;&gt;"",ROW($N$2:$N$169)),ROW(N5))))</f>
        <v>#NUM!</v>
      </c>
      <c r="AE255" s="98" t="e">
        <f t="array" ref="AE255">IF(COUNTA($N$2:$N$169)&lt;ROW(N5),"",INDEX($AE$1:$AE$169,SMALL(IF($N$2:$N$169&lt;&gt;"",ROW($N$2:$N$169)),ROW(N5))))</f>
        <v>#NUM!</v>
      </c>
      <c r="AF255" s="98" t="e">
        <f t="array" ref="AF255">IF(COUNTA($N$2:$N$169)&lt;ROW(N5),"",INDEX($AF$1:$AF$169,SMALL(IF($N$2:$N$169&lt;&gt;"",ROW($N$2:$N$169)),ROW(N5))))</f>
        <v>#NUM!</v>
      </c>
      <c r="AG255" s="98" t="e">
        <f t="array" ref="AG255">IF(COUNTA($N$2:$N$169)&lt;ROW(N5),"",INDEX($AG$1:$AG$169,SMALL(IF($N$2:$N$169&lt;&gt;"",ROW($N$2:$N$169)),ROW(N5))))</f>
        <v>#NUM!</v>
      </c>
      <c r="AH255" s="98" t="e">
        <f t="array" ref="AH255">IF(COUNTA($N$2:$N$169)&lt;ROW(N5),"",INDEX($AH$1:$AH$169,SMALL(IF($N$2:$N$169&lt;&gt;"",ROW($N$2:$N$169)),ROW(N5))))</f>
        <v>#NUM!</v>
      </c>
      <c r="AI255" s="98" t="e">
        <f t="array" ref="AI255">IF(COUNTA($N$2:$N$169)&lt;ROW(N5),"",INDEX($AI$1:$AI$169,SMALL(IF($N$2:$N$169&lt;&gt;"",ROW($N$2:$N$169)),ROW(N5))))</f>
        <v>#NUM!</v>
      </c>
      <c r="AJ255" s="98" t="e">
        <f t="array" ref="AJ255">IF(COUNTA($N$2:$N$169)&lt;ROW(N5),"",INDEX($AJ$1:$AJ$169,SMALL(IF($N$2:$N$169&lt;&gt;"",ROW($N$2:$N$169)),ROW(N5))))</f>
        <v>#NUM!</v>
      </c>
      <c r="AK255" s="98" t="e">
        <f t="array" ref="AK255">IF(COUNTA($N$2:$N$169)&lt;ROW(N5),"",INDEX($AK$1:$AK$169,SMALL(IF($N$2:$N$169&lt;&gt;"",ROW($N$2:$N$169)),ROW(N5))))</f>
        <v>#NUM!</v>
      </c>
      <c r="AL255" s="98" t="e">
        <f t="array" ref="AL255">IF(COUNTA($N$2:$N$169)&lt;ROW(N5),"",INDEX($AL$1:$AL$169,SMALL(IF($N$2:$N$169&lt;&gt;"",ROW($N$2:$N$169)),ROW(N5))))</f>
        <v>#NUM!</v>
      </c>
      <c r="AM255" s="98" t="e">
        <f t="array" ref="AM255">IF(COUNTA($N$2:$N$169)&lt;ROW(N5),"",INDEX($AM$1:$AM$169,SMALL(IF($N$2:$N$169&lt;&gt;"",ROW($N$2:$N$169)),ROW(N5))))</f>
        <v>#NUM!</v>
      </c>
      <c r="AN255" s="98" t="e">
        <f t="array" ref="AN255">IF(COUNTA($N$2:$N$169)&lt;ROW(N5),"",INDEX($AN$1:$AN$169,SMALL(IF($N$2:$N$169&lt;&gt;"",ROW($N$2:$N$169)),ROW(N5))))</f>
        <v>#NUM!</v>
      </c>
      <c r="AO255" s="98" t="e">
        <f t="array" ref="AO255">IF(COUNTA($N$2:$N$169)&lt;ROW(N5),"",INDEX($AO$1:$AO$169,SMALL(IF($N$2:$N$169&lt;&gt;"",ROW($N$2:$N$169)),ROW(N5))))</f>
        <v>#NUM!</v>
      </c>
      <c r="AP255" s="98" t="e">
        <f t="array" ref="AP255">IF(COUNTA($N$2:$N$169)&lt;ROW(N5),"",INDEX($AP$1:$AP$169,SMALL(IF($N$2:$N$169&lt;&gt;"",ROW($N$2:$N$169)),ROW(N5))))</f>
        <v>#NUM!</v>
      </c>
      <c r="AQ255" s="98" t="e">
        <f t="array" ref="AQ255">IF(COUNTA($N$2:$N$169)&lt;ROW(N5),"",INDEX($AQ$1:$AQ$169,SMALL(IF($N$2:$N$169&lt;&gt;"",ROW($N$2:$N$169)),ROW(N5))))</f>
        <v>#NUM!</v>
      </c>
      <c r="AR255" s="98" t="e">
        <f t="array" ref="AR255">IF(COUNTA($N$2:$N$169)&lt;ROW(N5),"",INDEX($AR$1:$AR$169,SMALL(IF($N$2:$N$169&lt;&gt;"",ROW($N$2:$N$169)),ROW(N5))))</f>
        <v>#NUM!</v>
      </c>
      <c r="AS255" s="98" t="e">
        <f t="array" ref="AS255">IF(COUNTA($N$2:$N$169)&lt;ROW(N5),"",INDEX($AS$1:$AS$169,SMALL(IF($N$2:$N$169&lt;&gt;"",ROW($N$2:$N$169)),ROW(N5))))</f>
        <v>#NUM!</v>
      </c>
      <c r="AT255" s="98"/>
      <c r="AU255" s="98"/>
      <c r="AV255" s="98"/>
      <c r="BA255" s="98"/>
      <c r="BB255" s="98"/>
    </row>
    <row r="256" spans="6:54" ht="12.75" customHeight="1" x14ac:dyDescent="0.15">
      <c r="F256" s="98"/>
      <c r="G256" s="98"/>
      <c r="H256" s="98"/>
      <c r="I256" s="98"/>
      <c r="J256" s="98"/>
      <c r="K256" s="98" t="e">
        <f t="array" ref="K256">IF(COUNTA($N$2:$N$169)&lt;ROW(N6),"",INDEX($K$1:$K$169,SMALL(IF($N$2:$N$169&lt;&gt;"",ROW($N$2:$N$169)),ROW(N6))))</f>
        <v>#NUM!</v>
      </c>
      <c r="L256" s="98" t="e">
        <f t="array" ref="L256">IF(COUNTA($N$2:$N$169)&lt;ROW(N6),"",INDEX($L$1:$L$169,SMALL(IF($N$2:$N$169&lt;&gt;"",ROW($N$2:$N$169)),ROW(N6))))</f>
        <v>#NUM!</v>
      </c>
      <c r="M256" s="98" t="e">
        <f t="array" ref="M256">IF(COUNTA($N$2:$N$169)&lt;ROW(N6),"",INDEX($N$1:$N$169,SMALL(IF($N$2:$N$169&lt;&gt;"",ROW($N$2:$N$169)),ROW(N6))))</f>
        <v>#NUM!</v>
      </c>
      <c r="N256" s="98"/>
      <c r="O256" s="98"/>
      <c r="P256" s="98"/>
      <c r="Q256" s="98"/>
      <c r="R256" s="98" t="e">
        <f t="array" ref="R256">IF(COUNTA($N$2:$N$169)&lt;ROW(N6),"",INDEX($R$1:$R$169,SMALL(IF($N$2:$N$169&lt;&gt;"",ROW($N$2:$N$169)),ROW(N6))))</f>
        <v>#NUM!</v>
      </c>
      <c r="S256" s="98" t="e">
        <f t="array" ref="S256">IF(COUNTA($N$2:$N$169)&lt;ROW(N6),"",INDEX($S$1:$S$169,SMALL(IF($N$2:$N$169&lt;&gt;"",ROW($N$2:$N$169)),ROW(N6))))</f>
        <v>#NUM!</v>
      </c>
      <c r="T256" s="98" t="e">
        <f t="array" ref="T256">IF(COUNTA($N$2:$N$169)&lt;ROW(N6),"",INDEX($T$1:$T$169,SMALL(IF($N$2:$N$169&lt;&gt;"",ROW($N$2:$N$169)),ROW(N6))))</f>
        <v>#NUM!</v>
      </c>
      <c r="U256" s="98" t="e">
        <f t="array" ref="U256">IF(COUNTA($N$2:$N$169)&lt;ROW(N6),"",INDEX($U$1:$U$169,SMALL(IF($N$2:$N$169&lt;&gt;"",ROW($N$2:$N$169)),ROW(N6))))</f>
        <v>#NUM!</v>
      </c>
      <c r="V256" s="98" t="e">
        <f t="array" ref="V256">IF(COUNTA($N$2:$N$169)&lt;ROW(N6),"",INDEX($V$1:$V$169,SMALL(IF($N$2:$N$169&lt;&gt;"",ROW($N$2:$N$169)),ROW(N6))))</f>
        <v>#NUM!</v>
      </c>
      <c r="W256" s="98" t="e">
        <f t="array" ref="W256">IF(COUNTA($N$2:$N$169)&lt;ROW(N6),"",INDEX($W$1:$W$169,SMALL(IF($N$2:$N$169&lt;&gt;"",ROW($N$2:$N$169)),ROW(N6))))</f>
        <v>#NUM!</v>
      </c>
      <c r="X256" s="98" t="e">
        <f t="array" ref="X256">IF(COUNTA($N$2:$N$169)&lt;ROW(N6),"",INDEX($X$1:$X$169,SMALL(IF($N$2:$N$169&lt;&gt;"",ROW($N$2:$N$169)),ROW(N6))))</f>
        <v>#NUM!</v>
      </c>
      <c r="Y256" s="98" t="e">
        <f t="array" ref="Y256">IF(COUNTA($N$2:$N$169)&lt;ROW(N6),"",INDEX($Y$1:$Y$169,SMALL(IF($N$2:$N$169&lt;&gt;"",ROW($N$2:$N$169)),ROW(N6))))</f>
        <v>#NUM!</v>
      </c>
      <c r="Z256" s="98" t="e">
        <f t="array" ref="Z256">IF(COUNTA($N$2:$N$169)&lt;ROW(N6),"",INDEX($Z$1:$Z$169,SMALL(IF($N$2:$N$169&lt;&gt;"",ROW($N$2:$N$169)),ROW(N6))))</f>
        <v>#NUM!</v>
      </c>
      <c r="AA256" s="98" t="e">
        <f t="array" ref="AA256">IF(COUNTA($N$2:$N$169)&lt;ROW(N6),"",INDEX($AA$1:$AA$169,SMALL(IF($N$2:$N$169&lt;&gt;"",ROW($N$2:$N$169)),ROW(N6))))</f>
        <v>#NUM!</v>
      </c>
      <c r="AB256" s="98" t="e">
        <f t="array" ref="AB256">IF(COUNTA($N$2:$N$169)&lt;ROW(N6),"",INDEX($AB$1:$AB$169,SMALL(IF($N$2:$N$169&lt;&gt;"",ROW($N$2:$N$169)),ROW(N6))))</f>
        <v>#NUM!</v>
      </c>
      <c r="AC256" s="98" t="e">
        <f t="array" ref="AC256">IF(COUNTA($N$2:$N$169)&lt;ROW(N6),"",INDEX($AC$1:$AC$169,SMALL(IF($N$2:$N$169&lt;&gt;"",ROW($N$2:$N$169)),ROW(N6))))</f>
        <v>#NUM!</v>
      </c>
      <c r="AD256" s="98" t="e">
        <f t="array" ref="AD256">IF(COUNTA($N$2:$N$169)&lt;ROW(N6),"",INDEX($AD$1:$AD$169,SMALL(IF($N$2:$N$169&lt;&gt;"",ROW($N$2:$N$169)),ROW(N6))))</f>
        <v>#NUM!</v>
      </c>
      <c r="AE256" s="98" t="e">
        <f t="array" ref="AE256">IF(COUNTA($N$2:$N$169)&lt;ROW(N6),"",INDEX($AE$1:$AE$169,SMALL(IF($N$2:$N$169&lt;&gt;"",ROW($N$2:$N$169)),ROW(N6))))</f>
        <v>#NUM!</v>
      </c>
      <c r="AF256" s="98" t="e">
        <f t="array" ref="AF256">IF(COUNTA($N$2:$N$169)&lt;ROW(N6),"",INDEX($AF$1:$AF$169,SMALL(IF($N$2:$N$169&lt;&gt;"",ROW($N$2:$N$169)),ROW(N6))))</f>
        <v>#NUM!</v>
      </c>
      <c r="AG256" s="98" t="e">
        <f t="array" ref="AG256">IF(COUNTA($N$2:$N$169)&lt;ROW(N6),"",INDEX($AG$1:$AG$169,SMALL(IF($N$2:$N$169&lt;&gt;"",ROW($N$2:$N$169)),ROW(N6))))</f>
        <v>#NUM!</v>
      </c>
      <c r="AH256" s="98" t="e">
        <f t="array" ref="AH256">IF(COUNTA($N$2:$N$169)&lt;ROW(N6),"",INDEX($AH$1:$AH$169,SMALL(IF($N$2:$N$169&lt;&gt;"",ROW($N$2:$N$169)),ROW(N6))))</f>
        <v>#NUM!</v>
      </c>
      <c r="AI256" s="98" t="e">
        <f t="array" ref="AI256">IF(COUNTA($N$2:$N$169)&lt;ROW(N6),"",INDEX($AI$1:$AI$169,SMALL(IF($N$2:$N$169&lt;&gt;"",ROW($N$2:$N$169)),ROW(N6))))</f>
        <v>#NUM!</v>
      </c>
      <c r="AJ256" s="98" t="e">
        <f t="array" ref="AJ256">IF(COUNTA($N$2:$N$169)&lt;ROW(N6),"",INDEX($AJ$1:$AJ$169,SMALL(IF($N$2:$N$169&lt;&gt;"",ROW($N$2:$N$169)),ROW(N6))))</f>
        <v>#NUM!</v>
      </c>
      <c r="AK256" s="98" t="e">
        <f t="array" ref="AK256">IF(COUNTA($N$2:$N$169)&lt;ROW(N6),"",INDEX($AK$1:$AK$169,SMALL(IF($N$2:$N$169&lt;&gt;"",ROW($N$2:$N$169)),ROW(N6))))</f>
        <v>#NUM!</v>
      </c>
      <c r="AL256" s="98" t="e">
        <f t="array" ref="AL256">IF(COUNTA($N$2:$N$169)&lt;ROW(N6),"",INDEX($AL$1:$AL$169,SMALL(IF($N$2:$N$169&lt;&gt;"",ROW($N$2:$N$169)),ROW(N6))))</f>
        <v>#NUM!</v>
      </c>
      <c r="AM256" s="98" t="e">
        <f t="array" ref="AM256">IF(COUNTA($N$2:$N$169)&lt;ROW(N6),"",INDEX($AM$1:$AM$169,SMALL(IF($N$2:$N$169&lt;&gt;"",ROW($N$2:$N$169)),ROW(N6))))</f>
        <v>#NUM!</v>
      </c>
      <c r="AN256" s="98" t="e">
        <f t="array" ref="AN256">IF(COUNTA($N$2:$N$169)&lt;ROW(N6),"",INDEX($AN$1:$AN$169,SMALL(IF($N$2:$N$169&lt;&gt;"",ROW($N$2:$N$169)),ROW(N6))))</f>
        <v>#NUM!</v>
      </c>
      <c r="AO256" s="98" t="e">
        <f t="array" ref="AO256">IF(COUNTA($N$2:$N$169)&lt;ROW(N6),"",INDEX($AO$1:$AO$169,SMALL(IF($N$2:$N$169&lt;&gt;"",ROW($N$2:$N$169)),ROW(N6))))</f>
        <v>#NUM!</v>
      </c>
      <c r="AP256" s="98" t="e">
        <f t="array" ref="AP256">IF(COUNTA($N$2:$N$169)&lt;ROW(N6),"",INDEX($AP$1:$AP$169,SMALL(IF($N$2:$N$169&lt;&gt;"",ROW($N$2:$N$169)),ROW(N6))))</f>
        <v>#NUM!</v>
      </c>
      <c r="AQ256" s="98" t="e">
        <f t="array" ref="AQ256">IF(COUNTA($N$2:$N$169)&lt;ROW(N6),"",INDEX($AQ$1:$AQ$169,SMALL(IF($N$2:$N$169&lt;&gt;"",ROW($N$2:$N$169)),ROW(N6))))</f>
        <v>#NUM!</v>
      </c>
      <c r="AR256" s="98" t="e">
        <f t="array" ref="AR256">IF(COUNTA($N$2:$N$169)&lt;ROW(N6),"",INDEX($AR$1:$AR$169,SMALL(IF($N$2:$N$169&lt;&gt;"",ROW($N$2:$N$169)),ROW(N6))))</f>
        <v>#NUM!</v>
      </c>
      <c r="AS256" s="98" t="e">
        <f t="array" ref="AS256">IF(COUNTA($N$2:$N$169)&lt;ROW(N6),"",INDEX($AS$1:$AS$169,SMALL(IF($N$2:$N$169&lt;&gt;"",ROW($N$2:$N$169)),ROW(N6))))</f>
        <v>#NUM!</v>
      </c>
      <c r="AT256" s="98"/>
      <c r="AU256" s="98"/>
      <c r="AV256" s="98"/>
      <c r="BA256" s="98"/>
      <c r="BB256" s="98"/>
    </row>
    <row r="257" spans="6:54" ht="12.75" customHeight="1" x14ac:dyDescent="0.15">
      <c r="F257" s="98"/>
      <c r="G257" s="98"/>
      <c r="H257" s="98"/>
      <c r="I257" s="98"/>
      <c r="J257" s="98"/>
      <c r="K257" s="98" t="e">
        <f t="array" ref="K257">IF(COUNTA($N$2:$N$169)&lt;ROW(N7),"",INDEX($K$1:$K$169,SMALL(IF($N$2:$N$169&lt;&gt;"",ROW($N$2:$N$169)),ROW(N7))))</f>
        <v>#NUM!</v>
      </c>
      <c r="L257" s="98" t="e">
        <f t="array" ref="L257">IF(COUNTA($N$2:$N$169)&lt;ROW(N7),"",INDEX($L$1:$L$169,SMALL(IF($N$2:$N$169&lt;&gt;"",ROW($N$2:$N$169)),ROW(N7))))</f>
        <v>#NUM!</v>
      </c>
      <c r="M257" s="98" t="e">
        <f t="array" ref="M257">IF(COUNTA($N$2:$N$169)&lt;ROW(N7),"",INDEX($N$1:$N$169,SMALL(IF($N$2:$N$169&lt;&gt;"",ROW($N$2:$N$169)),ROW(N7))))</f>
        <v>#NUM!</v>
      </c>
      <c r="N257" s="98"/>
      <c r="O257" s="98"/>
      <c r="P257" s="98"/>
      <c r="Q257" s="98"/>
      <c r="R257" s="98" t="e">
        <f t="array" ref="R257">IF(COUNTA($N$2:$N$169)&lt;ROW(N7),"",INDEX($R$1:$R$169,SMALL(IF($N$2:$N$169&lt;&gt;"",ROW($N$2:$N$169)),ROW(N7))))</f>
        <v>#NUM!</v>
      </c>
      <c r="S257" s="98" t="e">
        <f t="array" ref="S257">IF(COUNTA($N$2:$N$169)&lt;ROW(N7),"",INDEX($S$1:$S$169,SMALL(IF($N$2:$N$169&lt;&gt;"",ROW($N$2:$N$169)),ROW(N7))))</f>
        <v>#NUM!</v>
      </c>
      <c r="T257" s="98" t="e">
        <f t="array" ref="T257">IF(COUNTA($N$2:$N$169)&lt;ROW(N7),"",INDEX($T$1:$T$169,SMALL(IF($N$2:$N$169&lt;&gt;"",ROW($N$2:$N$169)),ROW(N7))))</f>
        <v>#NUM!</v>
      </c>
      <c r="U257" s="98" t="e">
        <f t="array" ref="U257">IF(COUNTA($N$2:$N$169)&lt;ROW(N7),"",INDEX($U$1:$U$169,SMALL(IF($N$2:$N$169&lt;&gt;"",ROW($N$2:$N$169)),ROW(N7))))</f>
        <v>#NUM!</v>
      </c>
      <c r="V257" s="98" t="e">
        <f t="array" ref="V257">IF(COUNTA($N$2:$N$169)&lt;ROW(N7),"",INDEX($V$1:$V$169,SMALL(IF($N$2:$N$169&lt;&gt;"",ROW($N$2:$N$169)),ROW(N7))))</f>
        <v>#NUM!</v>
      </c>
      <c r="W257" s="98" t="e">
        <f t="array" ref="W257">IF(COUNTA($N$2:$N$169)&lt;ROW(N7),"",INDEX($W$1:$W$169,SMALL(IF($N$2:$N$169&lt;&gt;"",ROW($N$2:$N$169)),ROW(N7))))</f>
        <v>#NUM!</v>
      </c>
      <c r="X257" s="98" t="e">
        <f t="array" ref="X257">IF(COUNTA($N$2:$N$169)&lt;ROW(N7),"",INDEX($X$1:$X$169,SMALL(IF($N$2:$N$169&lt;&gt;"",ROW($N$2:$N$169)),ROW(N7))))</f>
        <v>#NUM!</v>
      </c>
      <c r="Y257" s="98" t="e">
        <f t="array" ref="Y257">IF(COUNTA($N$2:$N$169)&lt;ROW(N7),"",INDEX($Y$1:$Y$169,SMALL(IF($N$2:$N$169&lt;&gt;"",ROW($N$2:$N$169)),ROW(N7))))</f>
        <v>#NUM!</v>
      </c>
      <c r="Z257" s="98" t="e">
        <f t="array" ref="Z257">IF(COUNTA($N$2:$N$169)&lt;ROW(N7),"",INDEX($Z$1:$Z$169,SMALL(IF($N$2:$N$169&lt;&gt;"",ROW($N$2:$N$169)),ROW(N7))))</f>
        <v>#NUM!</v>
      </c>
      <c r="AA257" s="98" t="e">
        <f t="array" ref="AA257">IF(COUNTA($N$2:$N$169)&lt;ROW(N7),"",INDEX($AA$1:$AA$169,SMALL(IF($N$2:$N$169&lt;&gt;"",ROW($N$2:$N$169)),ROW(N7))))</f>
        <v>#NUM!</v>
      </c>
      <c r="AB257" s="98" t="e">
        <f t="array" ref="AB257">IF(COUNTA($N$2:$N$169)&lt;ROW(N7),"",INDEX($AB$1:$AB$169,SMALL(IF($N$2:$N$169&lt;&gt;"",ROW($N$2:$N$169)),ROW(N7))))</f>
        <v>#NUM!</v>
      </c>
      <c r="AC257" s="98" t="e">
        <f t="array" ref="AC257">IF(COUNTA($N$2:$N$169)&lt;ROW(N7),"",INDEX($AC$1:$AC$169,SMALL(IF($N$2:$N$169&lt;&gt;"",ROW($N$2:$N$169)),ROW(N7))))</f>
        <v>#NUM!</v>
      </c>
      <c r="AD257" s="98" t="e">
        <f t="array" ref="AD257">IF(COUNTA($N$2:$N$169)&lt;ROW(N7),"",INDEX($AD$1:$AD$169,SMALL(IF($N$2:$N$169&lt;&gt;"",ROW($N$2:$N$169)),ROW(N7))))</f>
        <v>#NUM!</v>
      </c>
      <c r="AE257" s="98" t="e">
        <f t="array" ref="AE257">IF(COUNTA($N$2:$N$169)&lt;ROW(N7),"",INDEX($AE$1:$AE$169,SMALL(IF($N$2:$N$169&lt;&gt;"",ROW($N$2:$N$169)),ROW(N7))))</f>
        <v>#NUM!</v>
      </c>
      <c r="AF257" s="98" t="e">
        <f t="array" ref="AF257">IF(COUNTA($N$2:$N$169)&lt;ROW(N7),"",INDEX($AF$1:$AF$169,SMALL(IF($N$2:$N$169&lt;&gt;"",ROW($N$2:$N$169)),ROW(N7))))</f>
        <v>#NUM!</v>
      </c>
      <c r="AG257" s="98" t="e">
        <f t="array" ref="AG257">IF(COUNTA($N$2:$N$169)&lt;ROW(N7),"",INDEX($AG$1:$AG$169,SMALL(IF($N$2:$N$169&lt;&gt;"",ROW($N$2:$N$169)),ROW(N7))))</f>
        <v>#NUM!</v>
      </c>
      <c r="AH257" s="98" t="e">
        <f t="array" ref="AH257">IF(COUNTA($N$2:$N$169)&lt;ROW(N7),"",INDEX($AH$1:$AH$169,SMALL(IF($N$2:$N$169&lt;&gt;"",ROW($N$2:$N$169)),ROW(N7))))</f>
        <v>#NUM!</v>
      </c>
      <c r="AI257" s="98" t="e">
        <f t="array" ref="AI257">IF(COUNTA($N$2:$N$169)&lt;ROW(N7),"",INDEX($AI$1:$AI$169,SMALL(IF($N$2:$N$169&lt;&gt;"",ROW($N$2:$N$169)),ROW(N7))))</f>
        <v>#NUM!</v>
      </c>
      <c r="AJ257" s="98" t="e">
        <f t="array" ref="AJ257">IF(COUNTA($N$2:$N$169)&lt;ROW(N7),"",INDEX($AJ$1:$AJ$169,SMALL(IF($N$2:$N$169&lt;&gt;"",ROW($N$2:$N$169)),ROW(N7))))</f>
        <v>#NUM!</v>
      </c>
      <c r="AK257" s="98" t="e">
        <f t="array" ref="AK257">IF(COUNTA($N$2:$N$169)&lt;ROW(N7),"",INDEX($AK$1:$AK$169,SMALL(IF($N$2:$N$169&lt;&gt;"",ROW($N$2:$N$169)),ROW(N7))))</f>
        <v>#NUM!</v>
      </c>
      <c r="AL257" s="98" t="e">
        <f t="array" ref="AL257">IF(COUNTA($N$2:$N$169)&lt;ROW(N7),"",INDEX($AL$1:$AL$169,SMALL(IF($N$2:$N$169&lt;&gt;"",ROW($N$2:$N$169)),ROW(N7))))</f>
        <v>#NUM!</v>
      </c>
      <c r="AM257" s="98" t="e">
        <f t="array" ref="AM257">IF(COUNTA($N$2:$N$169)&lt;ROW(N7),"",INDEX($AM$1:$AM$169,SMALL(IF($N$2:$N$169&lt;&gt;"",ROW($N$2:$N$169)),ROW(N7))))</f>
        <v>#NUM!</v>
      </c>
      <c r="AN257" s="98" t="e">
        <f t="array" ref="AN257">IF(COUNTA($N$2:$N$169)&lt;ROW(N7),"",INDEX($AN$1:$AN$169,SMALL(IF($N$2:$N$169&lt;&gt;"",ROW($N$2:$N$169)),ROW(N7))))</f>
        <v>#NUM!</v>
      </c>
      <c r="AO257" s="98" t="e">
        <f t="array" ref="AO257">IF(COUNTA($N$2:$N$169)&lt;ROW(N7),"",INDEX($AO$1:$AO$169,SMALL(IF($N$2:$N$169&lt;&gt;"",ROW($N$2:$N$169)),ROW(N7))))</f>
        <v>#NUM!</v>
      </c>
      <c r="AP257" s="98" t="e">
        <f t="array" ref="AP257">IF(COUNTA($N$2:$N$169)&lt;ROW(N7),"",INDEX($AP$1:$AP$169,SMALL(IF($N$2:$N$169&lt;&gt;"",ROW($N$2:$N$169)),ROW(N7))))</f>
        <v>#NUM!</v>
      </c>
      <c r="AQ257" s="98" t="e">
        <f t="array" ref="AQ257">IF(COUNTA($N$2:$N$169)&lt;ROW(N7),"",INDEX($AQ$1:$AQ$169,SMALL(IF($N$2:$N$169&lt;&gt;"",ROW($N$2:$N$169)),ROW(N7))))</f>
        <v>#NUM!</v>
      </c>
      <c r="AR257" s="98" t="e">
        <f t="array" ref="AR257">IF(COUNTA($N$2:$N$169)&lt;ROW(N7),"",INDEX($AR$1:$AR$169,SMALL(IF($N$2:$N$169&lt;&gt;"",ROW($N$2:$N$169)),ROW(N7))))</f>
        <v>#NUM!</v>
      </c>
      <c r="AS257" s="98" t="e">
        <f t="array" ref="AS257">IF(COUNTA($N$2:$N$169)&lt;ROW(N7),"",INDEX($AS$1:$AS$169,SMALL(IF($N$2:$N$169&lt;&gt;"",ROW($N$2:$N$169)),ROW(N7))))</f>
        <v>#NUM!</v>
      </c>
      <c r="AT257" s="98"/>
      <c r="AU257" s="98"/>
      <c r="AV257" s="98"/>
      <c r="BA257" s="98"/>
      <c r="BB257" s="98"/>
    </row>
    <row r="258" spans="6:54" ht="12.75" customHeight="1" x14ac:dyDescent="0.15">
      <c r="F258" s="98"/>
      <c r="G258" s="98"/>
      <c r="H258" s="98"/>
      <c r="I258" s="98"/>
      <c r="J258" s="98"/>
      <c r="K258" s="98" t="e">
        <f t="array" ref="K258">IF(COUNTA($N$2:$N$169)&lt;ROW(N8),"",INDEX($K$1:$K$169,SMALL(IF($N$2:$N$169&lt;&gt;"",ROW($N$2:$N$169)),ROW(N8))))</f>
        <v>#NUM!</v>
      </c>
      <c r="L258" s="98" t="e">
        <f t="array" ref="L258">IF(COUNTA($N$2:$N$169)&lt;ROW(N8),"",INDEX($L$1:$L$169,SMALL(IF($N$2:$N$169&lt;&gt;"",ROW($N$2:$N$169)),ROW(N8))))</f>
        <v>#NUM!</v>
      </c>
      <c r="M258" s="98" t="e">
        <f t="array" ref="M258">IF(COUNTA($N$2:$N$169)&lt;ROW(N8),"",INDEX($N$1:$N$169,SMALL(IF($N$2:$N$169&lt;&gt;"",ROW($N$2:$N$169)),ROW(N8))))</f>
        <v>#NUM!</v>
      </c>
      <c r="N258" s="98"/>
      <c r="O258" s="98"/>
      <c r="P258" s="98"/>
      <c r="Q258" s="98"/>
      <c r="R258" s="98" t="e">
        <f t="array" ref="R258">IF(COUNTA($N$2:$N$169)&lt;ROW(N8),"",INDEX($R$1:$R$169,SMALL(IF($N$2:$N$169&lt;&gt;"",ROW($N$2:$N$169)),ROW(N8))))</f>
        <v>#NUM!</v>
      </c>
      <c r="S258" s="98" t="e">
        <f t="array" ref="S258">IF(COUNTA($N$2:$N$169)&lt;ROW(N8),"",INDEX($S$1:$S$169,SMALL(IF($N$2:$N$169&lt;&gt;"",ROW($N$2:$N$169)),ROW(N8))))</f>
        <v>#NUM!</v>
      </c>
      <c r="T258" s="98" t="e">
        <f t="array" ref="T258">IF(COUNTA($N$2:$N$169)&lt;ROW(N8),"",INDEX($T$1:$T$169,SMALL(IF($N$2:$N$169&lt;&gt;"",ROW($N$2:$N$169)),ROW(N8))))</f>
        <v>#NUM!</v>
      </c>
      <c r="U258" s="98" t="e">
        <f t="array" ref="U258">IF(COUNTA($N$2:$N$169)&lt;ROW(N8),"",INDEX($U$1:$U$169,SMALL(IF($N$2:$N$169&lt;&gt;"",ROW($N$2:$N$169)),ROW(N8))))</f>
        <v>#NUM!</v>
      </c>
      <c r="V258" s="98" t="e">
        <f t="array" ref="V258">IF(COUNTA($N$2:$N$169)&lt;ROW(N8),"",INDEX($V$1:$V$169,SMALL(IF($N$2:$N$169&lt;&gt;"",ROW($N$2:$N$169)),ROW(N8))))</f>
        <v>#NUM!</v>
      </c>
      <c r="W258" s="98" t="e">
        <f t="array" ref="W258">IF(COUNTA($N$2:$N$169)&lt;ROW(N8),"",INDEX($W$1:$W$169,SMALL(IF($N$2:$N$169&lt;&gt;"",ROW($N$2:$N$169)),ROW(N8))))</f>
        <v>#NUM!</v>
      </c>
      <c r="X258" s="98" t="e">
        <f t="array" ref="X258">IF(COUNTA($N$2:$N$169)&lt;ROW(N8),"",INDEX($X$1:$X$169,SMALL(IF($N$2:$N$169&lt;&gt;"",ROW($N$2:$N$169)),ROW(N8))))</f>
        <v>#NUM!</v>
      </c>
      <c r="Y258" s="98" t="e">
        <f t="array" ref="Y258">IF(COUNTA($N$2:$N$169)&lt;ROW(N8),"",INDEX($Y$1:$Y$169,SMALL(IF($N$2:$N$169&lt;&gt;"",ROW($N$2:$N$169)),ROW(N8))))</f>
        <v>#NUM!</v>
      </c>
      <c r="Z258" s="98" t="e">
        <f t="array" ref="Z258">IF(COUNTA($N$2:$N$169)&lt;ROW(N8),"",INDEX($Z$1:$Z$169,SMALL(IF($N$2:$N$169&lt;&gt;"",ROW($N$2:$N$169)),ROW(N8))))</f>
        <v>#NUM!</v>
      </c>
      <c r="AA258" s="98" t="e">
        <f t="array" ref="AA258">IF(COUNTA($N$2:$N$169)&lt;ROW(N8),"",INDEX($AA$1:$AA$169,SMALL(IF($N$2:$N$169&lt;&gt;"",ROW($N$2:$N$169)),ROW(N8))))</f>
        <v>#NUM!</v>
      </c>
      <c r="AB258" s="98" t="e">
        <f t="array" ref="AB258">IF(COUNTA($N$2:$N$169)&lt;ROW(N8),"",INDEX($AB$1:$AB$169,SMALL(IF($N$2:$N$169&lt;&gt;"",ROW($N$2:$N$169)),ROW(N8))))</f>
        <v>#NUM!</v>
      </c>
      <c r="AC258" s="98" t="e">
        <f t="array" ref="AC258">IF(COUNTA($N$2:$N$169)&lt;ROW(N8),"",INDEX($AC$1:$AC$169,SMALL(IF($N$2:$N$169&lt;&gt;"",ROW($N$2:$N$169)),ROW(N8))))</f>
        <v>#NUM!</v>
      </c>
      <c r="AD258" s="98" t="e">
        <f t="array" ref="AD258">IF(COUNTA($N$2:$N$169)&lt;ROW(N8),"",INDEX($AD$1:$AD$169,SMALL(IF($N$2:$N$169&lt;&gt;"",ROW($N$2:$N$169)),ROW(N8))))</f>
        <v>#NUM!</v>
      </c>
      <c r="AE258" s="98" t="e">
        <f t="array" ref="AE258">IF(COUNTA($N$2:$N$169)&lt;ROW(N8),"",INDEX($AE$1:$AE$169,SMALL(IF($N$2:$N$169&lt;&gt;"",ROW($N$2:$N$169)),ROW(N8))))</f>
        <v>#NUM!</v>
      </c>
      <c r="AF258" s="98" t="e">
        <f t="array" ref="AF258">IF(COUNTA($N$2:$N$169)&lt;ROW(N8),"",INDEX($AF$1:$AF$169,SMALL(IF($N$2:$N$169&lt;&gt;"",ROW($N$2:$N$169)),ROW(N8))))</f>
        <v>#NUM!</v>
      </c>
      <c r="AG258" s="98" t="e">
        <f t="array" ref="AG258">IF(COUNTA($N$2:$N$169)&lt;ROW(N8),"",INDEX($AG$1:$AG$169,SMALL(IF($N$2:$N$169&lt;&gt;"",ROW($N$2:$N$169)),ROW(N8))))</f>
        <v>#NUM!</v>
      </c>
      <c r="AH258" s="98" t="e">
        <f t="array" ref="AH258">IF(COUNTA($N$2:$N$169)&lt;ROW(N8),"",INDEX($AH$1:$AH$169,SMALL(IF($N$2:$N$169&lt;&gt;"",ROW($N$2:$N$169)),ROW(N8))))</f>
        <v>#NUM!</v>
      </c>
      <c r="AI258" s="98" t="e">
        <f t="array" ref="AI258">IF(COUNTA($N$2:$N$169)&lt;ROW(N8),"",INDEX($AI$1:$AI$169,SMALL(IF($N$2:$N$169&lt;&gt;"",ROW($N$2:$N$169)),ROW(N8))))</f>
        <v>#NUM!</v>
      </c>
      <c r="AJ258" s="98" t="e">
        <f t="array" ref="AJ258">IF(COUNTA($N$2:$N$169)&lt;ROW(N8),"",INDEX($AJ$1:$AJ$169,SMALL(IF($N$2:$N$169&lt;&gt;"",ROW($N$2:$N$169)),ROW(N8))))</f>
        <v>#NUM!</v>
      </c>
      <c r="AK258" s="98" t="e">
        <f t="array" ref="AK258">IF(COUNTA($N$2:$N$169)&lt;ROW(N8),"",INDEX($AK$1:$AK$169,SMALL(IF($N$2:$N$169&lt;&gt;"",ROW($N$2:$N$169)),ROW(N8))))</f>
        <v>#NUM!</v>
      </c>
      <c r="AL258" s="98" t="e">
        <f t="array" ref="AL258">IF(COUNTA($N$2:$N$169)&lt;ROW(N8),"",INDEX($AL$1:$AL$169,SMALL(IF($N$2:$N$169&lt;&gt;"",ROW($N$2:$N$169)),ROW(N8))))</f>
        <v>#NUM!</v>
      </c>
      <c r="AM258" s="98" t="e">
        <f t="array" ref="AM258">IF(COUNTA($N$2:$N$169)&lt;ROW(N8),"",INDEX($AM$1:$AM$169,SMALL(IF($N$2:$N$169&lt;&gt;"",ROW($N$2:$N$169)),ROW(N8))))</f>
        <v>#NUM!</v>
      </c>
      <c r="AN258" s="98" t="e">
        <f t="array" ref="AN258">IF(COUNTA($N$2:$N$169)&lt;ROW(N8),"",INDEX($AN$1:$AN$169,SMALL(IF($N$2:$N$169&lt;&gt;"",ROW($N$2:$N$169)),ROW(N8))))</f>
        <v>#NUM!</v>
      </c>
      <c r="AO258" s="98" t="e">
        <f t="array" ref="AO258">IF(COUNTA($N$2:$N$169)&lt;ROW(N8),"",INDEX($AO$1:$AO$169,SMALL(IF($N$2:$N$169&lt;&gt;"",ROW($N$2:$N$169)),ROW(N8))))</f>
        <v>#NUM!</v>
      </c>
      <c r="AP258" s="98" t="e">
        <f t="array" ref="AP258">IF(COUNTA($N$2:$N$169)&lt;ROW(N8),"",INDEX($AP$1:$AP$169,SMALL(IF($N$2:$N$169&lt;&gt;"",ROW($N$2:$N$169)),ROW(N8))))</f>
        <v>#NUM!</v>
      </c>
      <c r="AQ258" s="98" t="e">
        <f t="array" ref="AQ258">IF(COUNTA($N$2:$N$169)&lt;ROW(N8),"",INDEX($AQ$1:$AQ$169,SMALL(IF($N$2:$N$169&lt;&gt;"",ROW($N$2:$N$169)),ROW(N8))))</f>
        <v>#NUM!</v>
      </c>
      <c r="AR258" s="98" t="e">
        <f t="array" ref="AR258">IF(COUNTA($N$2:$N$169)&lt;ROW(N8),"",INDEX($AR$1:$AR$169,SMALL(IF($N$2:$N$169&lt;&gt;"",ROW($N$2:$N$169)),ROW(N8))))</f>
        <v>#NUM!</v>
      </c>
      <c r="AS258" s="98" t="e">
        <f t="array" ref="AS258">IF(COUNTA($N$2:$N$169)&lt;ROW(N8),"",INDEX($AS$1:$AS$169,SMALL(IF($N$2:$N$169&lt;&gt;"",ROW($N$2:$N$169)),ROW(N8))))</f>
        <v>#NUM!</v>
      </c>
      <c r="AT258" s="98"/>
      <c r="AU258" s="98"/>
      <c r="AV258" s="98"/>
      <c r="BA258" s="98"/>
      <c r="BB258" s="98"/>
    </row>
    <row r="259" spans="6:54" ht="12.75" customHeight="1" x14ac:dyDescent="0.15">
      <c r="F259" s="98"/>
      <c r="G259" s="98"/>
      <c r="H259" s="98"/>
      <c r="I259" s="98"/>
      <c r="J259" s="98"/>
      <c r="K259" s="98" t="e">
        <f t="array" ref="K259">IF(COUNTA($N$2:$N$169)&lt;ROW(N9),"",INDEX($K$1:$K$169,SMALL(IF($N$2:$N$169&lt;&gt;"",ROW($N$2:$N$169)),ROW(N9))))</f>
        <v>#NUM!</v>
      </c>
      <c r="L259" s="98" t="e">
        <f t="array" ref="L259">IF(COUNTA($N$2:$N$169)&lt;ROW(N9),"",INDEX($L$1:$L$169,SMALL(IF($N$2:$N$169&lt;&gt;"",ROW($N$2:$N$169)),ROW(N9))))</f>
        <v>#NUM!</v>
      </c>
      <c r="M259" s="98" t="e">
        <f t="array" ref="M259">IF(COUNTA($N$2:$N$169)&lt;ROW(N9),"",INDEX($N$1:$N$169,SMALL(IF($N$2:$N$169&lt;&gt;"",ROW($N$2:$N$169)),ROW(N9))))</f>
        <v>#NUM!</v>
      </c>
      <c r="N259" s="98"/>
      <c r="O259" s="98"/>
      <c r="P259" s="98"/>
      <c r="Q259" s="98"/>
      <c r="R259" s="98" t="e">
        <f t="array" ref="R259">IF(COUNTA($N$2:$N$169)&lt;ROW(N9),"",INDEX($R$1:$R$169,SMALL(IF($N$2:$N$169&lt;&gt;"",ROW($N$2:$N$169)),ROW(N9))))</f>
        <v>#NUM!</v>
      </c>
      <c r="S259" s="98" t="e">
        <f t="array" ref="S259">IF(COUNTA($N$2:$N$169)&lt;ROW(N9),"",INDEX($S$1:$S$169,SMALL(IF($N$2:$N$169&lt;&gt;"",ROW($N$2:$N$169)),ROW(N9))))</f>
        <v>#NUM!</v>
      </c>
      <c r="T259" s="98" t="e">
        <f t="array" ref="T259">IF(COUNTA($N$2:$N$169)&lt;ROW(N9),"",INDEX($T$1:$T$169,SMALL(IF($N$2:$N$169&lt;&gt;"",ROW($N$2:$N$169)),ROW(N9))))</f>
        <v>#NUM!</v>
      </c>
      <c r="U259" s="98" t="e">
        <f t="array" ref="U259">IF(COUNTA($N$2:$N$169)&lt;ROW(N9),"",INDEX($U$1:$U$169,SMALL(IF($N$2:$N$169&lt;&gt;"",ROW($N$2:$N$169)),ROW(N9))))</f>
        <v>#NUM!</v>
      </c>
      <c r="V259" s="98" t="e">
        <f t="array" ref="V259">IF(COUNTA($N$2:$N$169)&lt;ROW(N9),"",INDEX($V$1:$V$169,SMALL(IF($N$2:$N$169&lt;&gt;"",ROW($N$2:$N$169)),ROW(N9))))</f>
        <v>#NUM!</v>
      </c>
      <c r="W259" s="98" t="e">
        <f t="array" ref="W259">IF(COUNTA($N$2:$N$169)&lt;ROW(N9),"",INDEX($W$1:$W$169,SMALL(IF($N$2:$N$169&lt;&gt;"",ROW($N$2:$N$169)),ROW(N9))))</f>
        <v>#NUM!</v>
      </c>
      <c r="X259" s="98" t="e">
        <f t="array" ref="X259">IF(COUNTA($N$2:$N$169)&lt;ROW(N9),"",INDEX($X$1:$X$169,SMALL(IF($N$2:$N$169&lt;&gt;"",ROW($N$2:$N$169)),ROW(N9))))</f>
        <v>#NUM!</v>
      </c>
      <c r="Y259" s="98" t="e">
        <f t="array" ref="Y259">IF(COUNTA($N$2:$N$169)&lt;ROW(N9),"",INDEX($Y$1:$Y$169,SMALL(IF($N$2:$N$169&lt;&gt;"",ROW($N$2:$N$169)),ROW(N9))))</f>
        <v>#NUM!</v>
      </c>
      <c r="Z259" s="98" t="e">
        <f t="array" ref="Z259">IF(COUNTA($N$2:$N$169)&lt;ROW(N9),"",INDEX($Z$1:$Z$169,SMALL(IF($N$2:$N$169&lt;&gt;"",ROW($N$2:$N$169)),ROW(N9))))</f>
        <v>#NUM!</v>
      </c>
      <c r="AA259" s="98" t="e">
        <f t="array" ref="AA259">IF(COUNTA($N$2:$N$169)&lt;ROW(N9),"",INDEX($AA$1:$AA$169,SMALL(IF($N$2:$N$169&lt;&gt;"",ROW($N$2:$N$169)),ROW(N9))))</f>
        <v>#NUM!</v>
      </c>
      <c r="AB259" s="98" t="e">
        <f t="array" ref="AB259">IF(COUNTA($N$2:$N$169)&lt;ROW(N9),"",INDEX($AB$1:$AB$169,SMALL(IF($N$2:$N$169&lt;&gt;"",ROW($N$2:$N$169)),ROW(N9))))</f>
        <v>#NUM!</v>
      </c>
      <c r="AC259" s="98" t="e">
        <f t="array" ref="AC259">IF(COUNTA($N$2:$N$169)&lt;ROW(N9),"",INDEX($AC$1:$AC$169,SMALL(IF($N$2:$N$169&lt;&gt;"",ROW($N$2:$N$169)),ROW(N9))))</f>
        <v>#NUM!</v>
      </c>
      <c r="AD259" s="98" t="e">
        <f t="array" ref="AD259">IF(COUNTA($N$2:$N$169)&lt;ROW(N9),"",INDEX($AD$1:$AD$169,SMALL(IF($N$2:$N$169&lt;&gt;"",ROW($N$2:$N$169)),ROW(N9))))</f>
        <v>#NUM!</v>
      </c>
      <c r="AE259" s="98" t="e">
        <f t="array" ref="AE259">IF(COUNTA($N$2:$N$169)&lt;ROW(N9),"",INDEX($AE$1:$AE$169,SMALL(IF($N$2:$N$169&lt;&gt;"",ROW($N$2:$N$169)),ROW(N9))))</f>
        <v>#NUM!</v>
      </c>
      <c r="AF259" s="98" t="e">
        <f t="array" ref="AF259">IF(COUNTA($N$2:$N$169)&lt;ROW(N9),"",INDEX($AF$1:$AF$169,SMALL(IF($N$2:$N$169&lt;&gt;"",ROW($N$2:$N$169)),ROW(N9))))</f>
        <v>#NUM!</v>
      </c>
      <c r="AG259" s="98" t="e">
        <f t="array" ref="AG259">IF(COUNTA($N$2:$N$169)&lt;ROW(N9),"",INDEX($AG$1:$AG$169,SMALL(IF($N$2:$N$169&lt;&gt;"",ROW($N$2:$N$169)),ROW(N9))))</f>
        <v>#NUM!</v>
      </c>
      <c r="AH259" s="98" t="e">
        <f t="array" ref="AH259">IF(COUNTA($N$2:$N$169)&lt;ROW(N9),"",INDEX($AH$1:$AH$169,SMALL(IF($N$2:$N$169&lt;&gt;"",ROW($N$2:$N$169)),ROW(N9))))</f>
        <v>#NUM!</v>
      </c>
      <c r="AI259" s="98" t="e">
        <f t="array" ref="AI259">IF(COUNTA($N$2:$N$169)&lt;ROW(N9),"",INDEX($AI$1:$AI$169,SMALL(IF($N$2:$N$169&lt;&gt;"",ROW($N$2:$N$169)),ROW(N9))))</f>
        <v>#NUM!</v>
      </c>
      <c r="AJ259" s="98" t="e">
        <f t="array" ref="AJ259">IF(COUNTA($N$2:$N$169)&lt;ROW(N9),"",INDEX($AJ$1:$AJ$169,SMALL(IF($N$2:$N$169&lt;&gt;"",ROW($N$2:$N$169)),ROW(N9))))</f>
        <v>#NUM!</v>
      </c>
      <c r="AK259" s="98" t="e">
        <f t="array" ref="AK259">IF(COUNTA($N$2:$N$169)&lt;ROW(N9),"",INDEX($AK$1:$AK$169,SMALL(IF($N$2:$N$169&lt;&gt;"",ROW($N$2:$N$169)),ROW(N9))))</f>
        <v>#NUM!</v>
      </c>
      <c r="AL259" s="98" t="e">
        <f t="array" ref="AL259">IF(COUNTA($N$2:$N$169)&lt;ROW(N9),"",INDEX($AL$1:$AL$169,SMALL(IF($N$2:$N$169&lt;&gt;"",ROW($N$2:$N$169)),ROW(N9))))</f>
        <v>#NUM!</v>
      </c>
      <c r="AM259" s="98" t="e">
        <f t="array" ref="AM259">IF(COUNTA($N$2:$N$169)&lt;ROW(N9),"",INDEX($AM$1:$AM$169,SMALL(IF($N$2:$N$169&lt;&gt;"",ROW($N$2:$N$169)),ROW(N9))))</f>
        <v>#NUM!</v>
      </c>
      <c r="AN259" s="98" t="e">
        <f t="array" ref="AN259">IF(COUNTA($N$2:$N$169)&lt;ROW(N9),"",INDEX($AN$1:$AN$169,SMALL(IF($N$2:$N$169&lt;&gt;"",ROW($N$2:$N$169)),ROW(N9))))</f>
        <v>#NUM!</v>
      </c>
      <c r="AO259" s="98" t="e">
        <f t="array" ref="AO259">IF(COUNTA($N$2:$N$169)&lt;ROW(N9),"",INDEX($AO$1:$AO$169,SMALL(IF($N$2:$N$169&lt;&gt;"",ROW($N$2:$N$169)),ROW(N9))))</f>
        <v>#NUM!</v>
      </c>
      <c r="AP259" s="98" t="e">
        <f t="array" ref="AP259">IF(COUNTA($N$2:$N$169)&lt;ROW(N9),"",INDEX($AP$1:$AP$169,SMALL(IF($N$2:$N$169&lt;&gt;"",ROW($N$2:$N$169)),ROW(N9))))</f>
        <v>#NUM!</v>
      </c>
      <c r="AQ259" s="98" t="e">
        <f t="array" ref="AQ259">IF(COUNTA($N$2:$N$169)&lt;ROW(N9),"",INDEX($AQ$1:$AQ$169,SMALL(IF($N$2:$N$169&lt;&gt;"",ROW($N$2:$N$169)),ROW(N9))))</f>
        <v>#NUM!</v>
      </c>
      <c r="AR259" s="98" t="e">
        <f t="array" ref="AR259">IF(COUNTA($N$2:$N$169)&lt;ROW(N9),"",INDEX($AR$1:$AR$169,SMALL(IF($N$2:$N$169&lt;&gt;"",ROW($N$2:$N$169)),ROW(N9))))</f>
        <v>#NUM!</v>
      </c>
      <c r="AS259" s="98" t="e">
        <f t="array" ref="AS259">IF(COUNTA($N$2:$N$169)&lt;ROW(N9),"",INDEX($AS$1:$AS$169,SMALL(IF($N$2:$N$169&lt;&gt;"",ROW($N$2:$N$169)),ROW(N9))))</f>
        <v>#NUM!</v>
      </c>
      <c r="AT259" s="98"/>
      <c r="AU259" s="98"/>
      <c r="AV259" s="98"/>
      <c r="BA259" s="98"/>
      <c r="BB259" s="98"/>
    </row>
    <row r="260" spans="6:54" ht="12.75" customHeight="1" x14ac:dyDescent="0.15">
      <c r="F260" s="98"/>
      <c r="G260" s="98"/>
      <c r="H260" s="98"/>
      <c r="I260" s="98"/>
      <c r="J260" s="98"/>
      <c r="K260" s="98" t="e">
        <f t="array" ref="K260">IF(COUNTA($N$2:$N$169)&lt;ROW(N10),"",INDEX($K$1:$K$169,SMALL(IF($N$2:$N$169&lt;&gt;"",ROW($N$2:$N$169)),ROW(N10))))</f>
        <v>#NUM!</v>
      </c>
      <c r="L260" s="98" t="e">
        <f t="array" ref="L260">IF(COUNTA($N$2:$N$169)&lt;ROW(N10),"",INDEX($L$1:$L$169,SMALL(IF($N$2:$N$169&lt;&gt;"",ROW($N$2:$N$169)),ROW(N10))))</f>
        <v>#NUM!</v>
      </c>
      <c r="M260" s="98" t="e">
        <f t="array" ref="M260">IF(COUNTA($N$2:$N$169)&lt;ROW(N10),"",INDEX($N$1:$N$169,SMALL(IF($N$2:$N$169&lt;&gt;"",ROW($N$2:$N$169)),ROW(N10))))</f>
        <v>#NUM!</v>
      </c>
      <c r="N260" s="98"/>
      <c r="O260" s="98"/>
      <c r="P260" s="98"/>
      <c r="Q260" s="98"/>
      <c r="R260" s="98" t="e">
        <f t="array" ref="R260">IF(COUNTA($N$2:$N$169)&lt;ROW(N10),"",INDEX($R$1:$R$169,SMALL(IF($N$2:$N$169&lt;&gt;"",ROW($N$2:$N$169)),ROW(N10))))</f>
        <v>#NUM!</v>
      </c>
      <c r="S260" s="98" t="e">
        <f t="array" ref="S260">IF(COUNTA($N$2:$N$169)&lt;ROW(N10),"",INDEX($S$1:$S$169,SMALL(IF($N$2:$N$169&lt;&gt;"",ROW($N$2:$N$169)),ROW(N10))))</f>
        <v>#NUM!</v>
      </c>
      <c r="T260" s="98" t="e">
        <f t="array" ref="T260">IF(COUNTA($N$2:$N$169)&lt;ROW(N10),"",INDEX($T$1:$T$169,SMALL(IF($N$2:$N$169&lt;&gt;"",ROW($N$2:$N$169)),ROW(N10))))</f>
        <v>#NUM!</v>
      </c>
      <c r="U260" s="98" t="e">
        <f t="array" ref="U260">IF(COUNTA($N$2:$N$169)&lt;ROW(N10),"",INDEX($U$1:$U$169,SMALL(IF($N$2:$N$169&lt;&gt;"",ROW($N$2:$N$169)),ROW(N10))))</f>
        <v>#NUM!</v>
      </c>
      <c r="V260" s="98" t="e">
        <f t="array" ref="V260">IF(COUNTA($N$2:$N$169)&lt;ROW(N10),"",INDEX($V$1:$V$169,SMALL(IF($N$2:$N$169&lt;&gt;"",ROW($N$2:$N$169)),ROW(N10))))</f>
        <v>#NUM!</v>
      </c>
      <c r="W260" s="98" t="e">
        <f t="array" ref="W260">IF(COUNTA($N$2:$N$169)&lt;ROW(N10),"",INDEX($W$1:$W$169,SMALL(IF($N$2:$N$169&lt;&gt;"",ROW($N$2:$N$169)),ROW(N10))))</f>
        <v>#NUM!</v>
      </c>
      <c r="X260" s="98" t="e">
        <f t="array" ref="X260">IF(COUNTA($N$2:$N$169)&lt;ROW(N10),"",INDEX($X$1:$X$169,SMALL(IF($N$2:$N$169&lt;&gt;"",ROW($N$2:$N$169)),ROW(N10))))</f>
        <v>#NUM!</v>
      </c>
      <c r="Y260" s="98" t="e">
        <f t="array" ref="Y260">IF(COUNTA($N$2:$N$169)&lt;ROW(N10),"",INDEX($Y$1:$Y$169,SMALL(IF($N$2:$N$169&lt;&gt;"",ROW($N$2:$N$169)),ROW(N10))))</f>
        <v>#NUM!</v>
      </c>
      <c r="Z260" s="98" t="e">
        <f t="array" ref="Z260">IF(COUNTA($N$2:$N$169)&lt;ROW(N10),"",INDEX($Z$1:$Z$169,SMALL(IF($N$2:$N$169&lt;&gt;"",ROW($N$2:$N$169)),ROW(N10))))</f>
        <v>#NUM!</v>
      </c>
      <c r="AA260" s="98" t="e">
        <f t="array" ref="AA260">IF(COUNTA($N$2:$N$169)&lt;ROW(N10),"",INDEX($AA$1:$AA$169,SMALL(IF($N$2:$N$169&lt;&gt;"",ROW($N$2:$N$169)),ROW(N10))))</f>
        <v>#NUM!</v>
      </c>
      <c r="AB260" s="98" t="e">
        <f t="array" ref="AB260">IF(COUNTA($N$2:$N$169)&lt;ROW(N10),"",INDEX($AB$1:$AB$169,SMALL(IF($N$2:$N$169&lt;&gt;"",ROW($N$2:$N$169)),ROW(N10))))</f>
        <v>#NUM!</v>
      </c>
      <c r="AC260" s="98" t="e">
        <f t="array" ref="AC260">IF(COUNTA($N$2:$N$169)&lt;ROW(N10),"",INDEX($AC$1:$AC$169,SMALL(IF($N$2:$N$169&lt;&gt;"",ROW($N$2:$N$169)),ROW(N10))))</f>
        <v>#NUM!</v>
      </c>
      <c r="AD260" s="98" t="e">
        <f t="array" ref="AD260">IF(COUNTA($N$2:$N$169)&lt;ROW(N10),"",INDEX($AD$1:$AD$169,SMALL(IF($N$2:$N$169&lt;&gt;"",ROW($N$2:$N$169)),ROW(N10))))</f>
        <v>#NUM!</v>
      </c>
      <c r="AE260" s="98" t="e">
        <f t="array" ref="AE260">IF(COUNTA($N$2:$N$169)&lt;ROW(N10),"",INDEX($AE$1:$AE$169,SMALL(IF($N$2:$N$169&lt;&gt;"",ROW($N$2:$N$169)),ROW(N10))))</f>
        <v>#NUM!</v>
      </c>
      <c r="AF260" s="98" t="e">
        <f t="array" ref="AF260">IF(COUNTA($N$2:$N$169)&lt;ROW(N10),"",INDEX($AF$1:$AF$169,SMALL(IF($N$2:$N$169&lt;&gt;"",ROW($N$2:$N$169)),ROW(N10))))</f>
        <v>#NUM!</v>
      </c>
      <c r="AG260" s="98" t="e">
        <f t="array" ref="AG260">IF(COUNTA($N$2:$N$169)&lt;ROW(N10),"",INDEX($AG$1:$AG$169,SMALL(IF($N$2:$N$169&lt;&gt;"",ROW($N$2:$N$169)),ROW(N10))))</f>
        <v>#NUM!</v>
      </c>
      <c r="AH260" s="98" t="e">
        <f t="array" ref="AH260">IF(COUNTA($N$2:$N$169)&lt;ROW(N10),"",INDEX($AH$1:$AH$169,SMALL(IF($N$2:$N$169&lt;&gt;"",ROW($N$2:$N$169)),ROW(N10))))</f>
        <v>#NUM!</v>
      </c>
      <c r="AI260" s="98" t="e">
        <f t="array" ref="AI260">IF(COUNTA($N$2:$N$169)&lt;ROW(N10),"",INDEX($AI$1:$AI$169,SMALL(IF($N$2:$N$169&lt;&gt;"",ROW($N$2:$N$169)),ROW(N10))))</f>
        <v>#NUM!</v>
      </c>
      <c r="AJ260" s="98" t="e">
        <f t="array" ref="AJ260">IF(COUNTA($N$2:$N$169)&lt;ROW(N10),"",INDEX($AJ$1:$AJ$169,SMALL(IF($N$2:$N$169&lt;&gt;"",ROW($N$2:$N$169)),ROW(N10))))</f>
        <v>#NUM!</v>
      </c>
      <c r="AK260" s="98" t="e">
        <f t="array" ref="AK260">IF(COUNTA($N$2:$N$169)&lt;ROW(N10),"",INDEX($AK$1:$AK$169,SMALL(IF($N$2:$N$169&lt;&gt;"",ROW($N$2:$N$169)),ROW(N10))))</f>
        <v>#NUM!</v>
      </c>
      <c r="AL260" s="98" t="e">
        <f t="array" ref="AL260">IF(COUNTA($N$2:$N$169)&lt;ROW(N10),"",INDEX($AL$1:$AL$169,SMALL(IF($N$2:$N$169&lt;&gt;"",ROW($N$2:$N$169)),ROW(N10))))</f>
        <v>#NUM!</v>
      </c>
      <c r="AM260" s="98" t="e">
        <f t="array" ref="AM260">IF(COUNTA($N$2:$N$169)&lt;ROW(N10),"",INDEX($AM$1:$AM$169,SMALL(IF($N$2:$N$169&lt;&gt;"",ROW($N$2:$N$169)),ROW(N10))))</f>
        <v>#NUM!</v>
      </c>
      <c r="AN260" s="98" t="e">
        <f t="array" ref="AN260">IF(COUNTA($N$2:$N$169)&lt;ROW(N10),"",INDEX($AN$1:$AN$169,SMALL(IF($N$2:$N$169&lt;&gt;"",ROW($N$2:$N$169)),ROW(N10))))</f>
        <v>#NUM!</v>
      </c>
      <c r="AO260" s="98" t="e">
        <f t="array" ref="AO260">IF(COUNTA($N$2:$N$169)&lt;ROW(N10),"",INDEX($AO$1:$AO$169,SMALL(IF($N$2:$N$169&lt;&gt;"",ROW($N$2:$N$169)),ROW(N10))))</f>
        <v>#NUM!</v>
      </c>
      <c r="AP260" s="98" t="e">
        <f t="array" ref="AP260">IF(COUNTA($N$2:$N$169)&lt;ROW(N10),"",INDEX($AP$1:$AP$169,SMALL(IF($N$2:$N$169&lt;&gt;"",ROW($N$2:$N$169)),ROW(N10))))</f>
        <v>#NUM!</v>
      </c>
      <c r="AQ260" s="98" t="e">
        <f t="array" ref="AQ260">IF(COUNTA($N$2:$N$169)&lt;ROW(N10),"",INDEX($AQ$1:$AQ$169,SMALL(IF($N$2:$N$169&lt;&gt;"",ROW($N$2:$N$169)),ROW(N10))))</f>
        <v>#NUM!</v>
      </c>
      <c r="AR260" s="98" t="e">
        <f t="array" ref="AR260">IF(COUNTA($N$2:$N$169)&lt;ROW(N10),"",INDEX($AR$1:$AR$169,SMALL(IF($N$2:$N$169&lt;&gt;"",ROW($N$2:$N$169)),ROW(N10))))</f>
        <v>#NUM!</v>
      </c>
      <c r="AS260" s="98" t="e">
        <f t="array" ref="AS260">IF(COUNTA($N$2:$N$169)&lt;ROW(N10),"",INDEX($AS$1:$AS$169,SMALL(IF($N$2:$N$169&lt;&gt;"",ROW($N$2:$N$169)),ROW(N10))))</f>
        <v>#NUM!</v>
      </c>
      <c r="AT260" s="98"/>
      <c r="AU260" s="98"/>
      <c r="AV260" s="98"/>
      <c r="BA260" s="98"/>
      <c r="BB260" s="98"/>
    </row>
    <row r="261" spans="6:54" ht="12.75" customHeight="1" x14ac:dyDescent="0.15">
      <c r="F261" s="98"/>
      <c r="G261" s="98"/>
      <c r="H261" s="98"/>
      <c r="I261" s="98"/>
      <c r="J261" s="98"/>
      <c r="K261" s="98" t="e">
        <f t="array" ref="K261">IF(COUNTA($N$2:$N$169)&lt;ROW(N11),"",INDEX($K$1:$K$169,SMALL(IF($N$2:$N$169&lt;&gt;"",ROW($N$2:$N$169)),ROW(N11))))</f>
        <v>#NUM!</v>
      </c>
      <c r="L261" s="98" t="e">
        <f t="array" ref="L261">IF(COUNTA($N$2:$N$169)&lt;ROW(N11),"",INDEX($L$1:$L$169,SMALL(IF($N$2:$N$169&lt;&gt;"",ROW($N$2:$N$169)),ROW(N11))))</f>
        <v>#NUM!</v>
      </c>
      <c r="M261" s="98" t="e">
        <f t="array" ref="M261">IF(COUNTA($N$2:$N$169)&lt;ROW(N11),"",INDEX($N$1:$N$169,SMALL(IF($N$2:$N$169&lt;&gt;"",ROW($N$2:$N$169)),ROW(N11))))</f>
        <v>#NUM!</v>
      </c>
      <c r="N261" s="98"/>
      <c r="O261" s="98"/>
      <c r="P261" s="98"/>
      <c r="Q261" s="98"/>
      <c r="R261" s="98" t="e">
        <f t="array" ref="R261">IF(COUNTA($N$2:$N$169)&lt;ROW(N11),"",INDEX($R$1:$R$169,SMALL(IF($N$2:$N$169&lt;&gt;"",ROW($N$2:$N$169)),ROW(N11))))</f>
        <v>#NUM!</v>
      </c>
      <c r="S261" s="98" t="e">
        <f t="array" ref="S261">IF(COUNTA($N$2:$N$169)&lt;ROW(N11),"",INDEX($S$1:$S$169,SMALL(IF($N$2:$N$169&lt;&gt;"",ROW($N$2:$N$169)),ROW(N11))))</f>
        <v>#NUM!</v>
      </c>
      <c r="T261" s="98" t="e">
        <f t="array" ref="T261">IF(COUNTA($N$2:$N$169)&lt;ROW(N11),"",INDEX($T$1:$T$169,SMALL(IF($N$2:$N$169&lt;&gt;"",ROW($N$2:$N$169)),ROW(N11))))</f>
        <v>#NUM!</v>
      </c>
      <c r="U261" s="98" t="e">
        <f t="array" ref="U261">IF(COUNTA($N$2:$N$169)&lt;ROW(N11),"",INDEX($U$1:$U$169,SMALL(IF($N$2:$N$169&lt;&gt;"",ROW($N$2:$N$169)),ROW(N11))))</f>
        <v>#NUM!</v>
      </c>
      <c r="V261" s="98" t="e">
        <f t="array" ref="V261">IF(COUNTA($N$2:$N$169)&lt;ROW(N11),"",INDEX($V$1:$V$169,SMALL(IF($N$2:$N$169&lt;&gt;"",ROW($N$2:$N$169)),ROW(N11))))</f>
        <v>#NUM!</v>
      </c>
      <c r="W261" s="98" t="e">
        <f t="array" ref="W261">IF(COUNTA($N$2:$N$169)&lt;ROW(N11),"",INDEX($W$1:$W$169,SMALL(IF($N$2:$N$169&lt;&gt;"",ROW($N$2:$N$169)),ROW(N11))))</f>
        <v>#NUM!</v>
      </c>
      <c r="X261" s="98" t="e">
        <f t="array" ref="X261">IF(COUNTA($N$2:$N$169)&lt;ROW(N11),"",INDEX($X$1:$X$169,SMALL(IF($N$2:$N$169&lt;&gt;"",ROW($N$2:$N$169)),ROW(N11))))</f>
        <v>#NUM!</v>
      </c>
      <c r="Y261" s="98" t="e">
        <f t="array" ref="Y261">IF(COUNTA($N$2:$N$169)&lt;ROW(N11),"",INDEX($Y$1:$Y$169,SMALL(IF($N$2:$N$169&lt;&gt;"",ROW($N$2:$N$169)),ROW(N11))))</f>
        <v>#NUM!</v>
      </c>
      <c r="Z261" s="98" t="e">
        <f t="array" ref="Z261">IF(COUNTA($N$2:$N$169)&lt;ROW(N11),"",INDEX($Z$1:$Z$169,SMALL(IF($N$2:$N$169&lt;&gt;"",ROW($N$2:$N$169)),ROW(N11))))</f>
        <v>#NUM!</v>
      </c>
      <c r="AA261" s="98" t="e">
        <f t="array" ref="AA261">IF(COUNTA($N$2:$N$169)&lt;ROW(N11),"",INDEX($AA$1:$AA$169,SMALL(IF($N$2:$N$169&lt;&gt;"",ROW($N$2:$N$169)),ROW(N11))))</f>
        <v>#NUM!</v>
      </c>
      <c r="AB261" s="98" t="e">
        <f t="array" ref="AB261">IF(COUNTA($N$2:$N$169)&lt;ROW(N11),"",INDEX($AB$1:$AB$169,SMALL(IF($N$2:$N$169&lt;&gt;"",ROW($N$2:$N$169)),ROW(N11))))</f>
        <v>#NUM!</v>
      </c>
      <c r="AC261" s="98" t="e">
        <f t="array" ref="AC261">IF(COUNTA($N$2:$N$169)&lt;ROW(N11),"",INDEX($AC$1:$AC$169,SMALL(IF($N$2:$N$169&lt;&gt;"",ROW($N$2:$N$169)),ROW(N11))))</f>
        <v>#NUM!</v>
      </c>
      <c r="AD261" s="98" t="e">
        <f t="array" ref="AD261">IF(COUNTA($N$2:$N$169)&lt;ROW(N11),"",INDEX($AD$1:$AD$169,SMALL(IF($N$2:$N$169&lt;&gt;"",ROW($N$2:$N$169)),ROW(N11))))</f>
        <v>#NUM!</v>
      </c>
      <c r="AE261" s="98" t="e">
        <f t="array" ref="AE261">IF(COUNTA($N$2:$N$169)&lt;ROW(N11),"",INDEX($AE$1:$AE$169,SMALL(IF($N$2:$N$169&lt;&gt;"",ROW($N$2:$N$169)),ROW(N11))))</f>
        <v>#NUM!</v>
      </c>
      <c r="AF261" s="98" t="e">
        <f t="array" ref="AF261">IF(COUNTA($N$2:$N$169)&lt;ROW(N11),"",INDEX($AF$1:$AF$169,SMALL(IF($N$2:$N$169&lt;&gt;"",ROW($N$2:$N$169)),ROW(N11))))</f>
        <v>#NUM!</v>
      </c>
      <c r="AG261" s="98" t="e">
        <f t="array" ref="AG261">IF(COUNTA($N$2:$N$169)&lt;ROW(N11),"",INDEX($AG$1:$AG$169,SMALL(IF($N$2:$N$169&lt;&gt;"",ROW($N$2:$N$169)),ROW(N11))))</f>
        <v>#NUM!</v>
      </c>
      <c r="AH261" s="98" t="e">
        <f t="array" ref="AH261">IF(COUNTA($N$2:$N$169)&lt;ROW(N11),"",INDEX($AH$1:$AH$169,SMALL(IF($N$2:$N$169&lt;&gt;"",ROW($N$2:$N$169)),ROW(N11))))</f>
        <v>#NUM!</v>
      </c>
      <c r="AI261" s="98" t="e">
        <f t="array" ref="AI261">IF(COUNTA($N$2:$N$169)&lt;ROW(N11),"",INDEX($AI$1:$AI$169,SMALL(IF($N$2:$N$169&lt;&gt;"",ROW($N$2:$N$169)),ROW(N11))))</f>
        <v>#NUM!</v>
      </c>
      <c r="AJ261" s="98" t="e">
        <f t="array" ref="AJ261">IF(COUNTA($N$2:$N$169)&lt;ROW(N11),"",INDEX($AJ$1:$AJ$169,SMALL(IF($N$2:$N$169&lt;&gt;"",ROW($N$2:$N$169)),ROW(N11))))</f>
        <v>#NUM!</v>
      </c>
      <c r="AK261" s="98" t="e">
        <f t="array" ref="AK261">IF(COUNTA($N$2:$N$169)&lt;ROW(N11),"",INDEX($AK$1:$AK$169,SMALL(IF($N$2:$N$169&lt;&gt;"",ROW($N$2:$N$169)),ROW(N11))))</f>
        <v>#NUM!</v>
      </c>
      <c r="AL261" s="98" t="e">
        <f t="array" ref="AL261">IF(COUNTA($N$2:$N$169)&lt;ROW(N11),"",INDEX($AL$1:$AL$169,SMALL(IF($N$2:$N$169&lt;&gt;"",ROW($N$2:$N$169)),ROW(N11))))</f>
        <v>#NUM!</v>
      </c>
      <c r="AM261" s="98" t="e">
        <f t="array" ref="AM261">IF(COUNTA($N$2:$N$169)&lt;ROW(N11),"",INDEX($AM$1:$AM$169,SMALL(IF($N$2:$N$169&lt;&gt;"",ROW($N$2:$N$169)),ROW(N11))))</f>
        <v>#NUM!</v>
      </c>
      <c r="AN261" s="98" t="e">
        <f t="array" ref="AN261">IF(COUNTA($N$2:$N$169)&lt;ROW(N11),"",INDEX($AN$1:$AN$169,SMALL(IF($N$2:$N$169&lt;&gt;"",ROW($N$2:$N$169)),ROW(N11))))</f>
        <v>#NUM!</v>
      </c>
      <c r="AO261" s="98" t="e">
        <f t="array" ref="AO261">IF(COUNTA($N$2:$N$169)&lt;ROW(N11),"",INDEX($AO$1:$AO$169,SMALL(IF($N$2:$N$169&lt;&gt;"",ROW($N$2:$N$169)),ROW(N11))))</f>
        <v>#NUM!</v>
      </c>
      <c r="AP261" s="98" t="e">
        <f t="array" ref="AP261">IF(COUNTA($N$2:$N$169)&lt;ROW(N11),"",INDEX($AP$1:$AP$169,SMALL(IF($N$2:$N$169&lt;&gt;"",ROW($N$2:$N$169)),ROW(N11))))</f>
        <v>#NUM!</v>
      </c>
      <c r="AQ261" s="98" t="e">
        <f t="array" ref="AQ261">IF(COUNTA($N$2:$N$169)&lt;ROW(N11),"",INDEX($AQ$1:$AQ$169,SMALL(IF($N$2:$N$169&lt;&gt;"",ROW($N$2:$N$169)),ROW(N11))))</f>
        <v>#NUM!</v>
      </c>
      <c r="AR261" s="98" t="e">
        <f t="array" ref="AR261">IF(COUNTA($N$2:$N$169)&lt;ROW(N11),"",INDEX($AR$1:$AR$169,SMALL(IF($N$2:$N$169&lt;&gt;"",ROW($N$2:$N$169)),ROW(N11))))</f>
        <v>#NUM!</v>
      </c>
      <c r="AS261" s="98" t="e">
        <f t="array" ref="AS261">IF(COUNTA($N$2:$N$169)&lt;ROW(N11),"",INDEX($AS$1:$AS$169,SMALL(IF($N$2:$N$169&lt;&gt;"",ROW($N$2:$N$169)),ROW(N11))))</f>
        <v>#NUM!</v>
      </c>
      <c r="AT261" s="98"/>
      <c r="AU261" s="98"/>
      <c r="AV261" s="98"/>
      <c r="BA261" s="98"/>
      <c r="BB261" s="98"/>
    </row>
    <row r="262" spans="6:54" ht="12.75" customHeight="1" x14ac:dyDescent="0.15">
      <c r="F262" s="98"/>
      <c r="G262" s="98"/>
      <c r="H262" s="98"/>
      <c r="I262" s="98"/>
      <c r="J262" s="98"/>
      <c r="K262" s="98" t="e">
        <f t="array" ref="K262">IF(COUNTA($N$2:$N$169)&lt;ROW(N12),"",INDEX($K$1:$K$169,SMALL(IF($N$2:$N$169&lt;&gt;"",ROW($N$2:$N$169)),ROW(N12))))</f>
        <v>#NUM!</v>
      </c>
      <c r="L262" s="98" t="e">
        <f t="array" ref="L262">IF(COUNTA($N$2:$N$169)&lt;ROW(N12),"",INDEX($L$1:$L$169,SMALL(IF($N$2:$N$169&lt;&gt;"",ROW($N$2:$N$169)),ROW(N12))))</f>
        <v>#NUM!</v>
      </c>
      <c r="M262" s="98" t="e">
        <f t="array" ref="M262">IF(COUNTA($N$2:$N$169)&lt;ROW(N12),"",INDEX($N$1:$N$169,SMALL(IF($N$2:$N$169&lt;&gt;"",ROW($N$2:$N$169)),ROW(N12))))</f>
        <v>#NUM!</v>
      </c>
      <c r="N262" s="98"/>
      <c r="O262" s="98"/>
      <c r="P262" s="98"/>
      <c r="Q262" s="98"/>
      <c r="R262" s="98" t="e">
        <f t="array" ref="R262">IF(COUNTA($N$2:$N$169)&lt;ROW(N12),"",INDEX($R$1:$R$169,SMALL(IF($N$2:$N$169&lt;&gt;"",ROW($N$2:$N$169)),ROW(N12))))</f>
        <v>#NUM!</v>
      </c>
      <c r="S262" s="98" t="e">
        <f t="array" ref="S262">IF(COUNTA($N$2:$N$169)&lt;ROW(N12),"",INDEX($S$1:$S$169,SMALL(IF($N$2:$N$169&lt;&gt;"",ROW($N$2:$N$169)),ROW(N12))))</f>
        <v>#NUM!</v>
      </c>
      <c r="T262" s="98" t="e">
        <f t="array" ref="T262">IF(COUNTA($N$2:$N$169)&lt;ROW(N12),"",INDEX($T$1:$T$169,SMALL(IF($N$2:$N$169&lt;&gt;"",ROW($N$2:$N$169)),ROW(N12))))</f>
        <v>#NUM!</v>
      </c>
      <c r="U262" s="98" t="e">
        <f t="array" ref="U262">IF(COUNTA($N$2:$N$169)&lt;ROW(N12),"",INDEX($U$1:$U$169,SMALL(IF($N$2:$N$169&lt;&gt;"",ROW($N$2:$N$169)),ROW(N12))))</f>
        <v>#NUM!</v>
      </c>
      <c r="V262" s="98" t="e">
        <f t="array" ref="V262">IF(COUNTA($N$2:$N$169)&lt;ROW(N12),"",INDEX($V$1:$V$169,SMALL(IF($N$2:$N$169&lt;&gt;"",ROW($N$2:$N$169)),ROW(N12))))</f>
        <v>#NUM!</v>
      </c>
      <c r="W262" s="98" t="e">
        <f t="array" ref="W262">IF(COUNTA($N$2:$N$169)&lt;ROW(N12),"",INDEX($W$1:$W$169,SMALL(IF($N$2:$N$169&lt;&gt;"",ROW($N$2:$N$169)),ROW(N12))))</f>
        <v>#NUM!</v>
      </c>
      <c r="X262" s="98" t="e">
        <f t="array" ref="X262">IF(COUNTA($N$2:$N$169)&lt;ROW(N12),"",INDEX($X$1:$X$169,SMALL(IF($N$2:$N$169&lt;&gt;"",ROW($N$2:$N$169)),ROW(N12))))</f>
        <v>#NUM!</v>
      </c>
      <c r="Y262" s="98" t="e">
        <f t="array" ref="Y262">IF(COUNTA($N$2:$N$169)&lt;ROW(N12),"",INDEX($Y$1:$Y$169,SMALL(IF($N$2:$N$169&lt;&gt;"",ROW($N$2:$N$169)),ROW(N12))))</f>
        <v>#NUM!</v>
      </c>
      <c r="Z262" s="98" t="e">
        <f t="array" ref="Z262">IF(COUNTA($N$2:$N$169)&lt;ROW(N12),"",INDEX($Z$1:$Z$169,SMALL(IF($N$2:$N$169&lt;&gt;"",ROW($N$2:$N$169)),ROW(N12))))</f>
        <v>#NUM!</v>
      </c>
      <c r="AA262" s="98" t="e">
        <f t="array" ref="AA262">IF(COUNTA($N$2:$N$169)&lt;ROW(N12),"",INDEX($AA$1:$AA$169,SMALL(IF($N$2:$N$169&lt;&gt;"",ROW($N$2:$N$169)),ROW(N12))))</f>
        <v>#NUM!</v>
      </c>
      <c r="AB262" s="98" t="e">
        <f t="array" ref="AB262">IF(COUNTA($N$2:$N$169)&lt;ROW(N12),"",INDEX($AB$1:$AB$169,SMALL(IF($N$2:$N$169&lt;&gt;"",ROW($N$2:$N$169)),ROW(N12))))</f>
        <v>#NUM!</v>
      </c>
      <c r="AC262" s="98" t="e">
        <f t="array" ref="AC262">IF(COUNTA($N$2:$N$169)&lt;ROW(N12),"",INDEX($AC$1:$AC$169,SMALL(IF($N$2:$N$169&lt;&gt;"",ROW($N$2:$N$169)),ROW(N12))))</f>
        <v>#NUM!</v>
      </c>
      <c r="AD262" s="98" t="e">
        <f t="array" ref="AD262">IF(COUNTA($N$2:$N$169)&lt;ROW(N12),"",INDEX($AD$1:$AD$169,SMALL(IF($N$2:$N$169&lt;&gt;"",ROW($N$2:$N$169)),ROW(N12))))</f>
        <v>#NUM!</v>
      </c>
      <c r="AE262" s="98" t="e">
        <f t="array" ref="AE262">IF(COUNTA($N$2:$N$169)&lt;ROW(N12),"",INDEX($AE$1:$AE$169,SMALL(IF($N$2:$N$169&lt;&gt;"",ROW($N$2:$N$169)),ROW(N12))))</f>
        <v>#NUM!</v>
      </c>
      <c r="AF262" s="98" t="e">
        <f t="array" ref="AF262">IF(COUNTA($N$2:$N$169)&lt;ROW(N12),"",INDEX($AF$1:$AF$169,SMALL(IF($N$2:$N$169&lt;&gt;"",ROW($N$2:$N$169)),ROW(N12))))</f>
        <v>#NUM!</v>
      </c>
      <c r="AG262" s="98" t="e">
        <f t="array" ref="AG262">IF(COUNTA($N$2:$N$169)&lt;ROW(N12),"",INDEX($AG$1:$AG$169,SMALL(IF($N$2:$N$169&lt;&gt;"",ROW($N$2:$N$169)),ROW(N12))))</f>
        <v>#NUM!</v>
      </c>
      <c r="AH262" s="98" t="e">
        <f t="array" ref="AH262">IF(COUNTA($N$2:$N$169)&lt;ROW(N12),"",INDEX($AH$1:$AH$169,SMALL(IF($N$2:$N$169&lt;&gt;"",ROW($N$2:$N$169)),ROW(N12))))</f>
        <v>#NUM!</v>
      </c>
      <c r="AI262" s="98" t="e">
        <f t="array" ref="AI262">IF(COUNTA($N$2:$N$169)&lt;ROW(N12),"",INDEX($AI$1:$AI$169,SMALL(IF($N$2:$N$169&lt;&gt;"",ROW($N$2:$N$169)),ROW(N12))))</f>
        <v>#NUM!</v>
      </c>
      <c r="AJ262" s="98" t="e">
        <f t="array" ref="AJ262">IF(COUNTA($N$2:$N$169)&lt;ROW(N12),"",INDEX($AJ$1:$AJ$169,SMALL(IF($N$2:$N$169&lt;&gt;"",ROW($N$2:$N$169)),ROW(N12))))</f>
        <v>#NUM!</v>
      </c>
      <c r="AK262" s="98" t="e">
        <f t="array" ref="AK262">IF(COUNTA($N$2:$N$169)&lt;ROW(N12),"",INDEX($AK$1:$AK$169,SMALL(IF($N$2:$N$169&lt;&gt;"",ROW($N$2:$N$169)),ROW(N12))))</f>
        <v>#NUM!</v>
      </c>
      <c r="AL262" s="98" t="e">
        <f t="array" ref="AL262">IF(COUNTA($N$2:$N$169)&lt;ROW(N12),"",INDEX($AL$1:$AL$169,SMALL(IF($N$2:$N$169&lt;&gt;"",ROW($N$2:$N$169)),ROW(N12))))</f>
        <v>#NUM!</v>
      </c>
      <c r="AM262" s="98" t="e">
        <f t="array" ref="AM262">IF(COUNTA($N$2:$N$169)&lt;ROW(N12),"",INDEX($AM$1:$AM$169,SMALL(IF($N$2:$N$169&lt;&gt;"",ROW($N$2:$N$169)),ROW(N12))))</f>
        <v>#NUM!</v>
      </c>
      <c r="AN262" s="98" t="e">
        <f t="array" ref="AN262">IF(COUNTA($N$2:$N$169)&lt;ROW(N12),"",INDEX($AN$1:$AN$169,SMALL(IF($N$2:$N$169&lt;&gt;"",ROW($N$2:$N$169)),ROW(N12))))</f>
        <v>#NUM!</v>
      </c>
      <c r="AO262" s="98" t="e">
        <f t="array" ref="AO262">IF(COUNTA($N$2:$N$169)&lt;ROW(N12),"",INDEX($AO$1:$AO$169,SMALL(IF($N$2:$N$169&lt;&gt;"",ROW($N$2:$N$169)),ROW(N12))))</f>
        <v>#NUM!</v>
      </c>
      <c r="AP262" s="98" t="e">
        <f t="array" ref="AP262">IF(COUNTA($N$2:$N$169)&lt;ROW(N12),"",INDEX($AP$1:$AP$169,SMALL(IF($N$2:$N$169&lt;&gt;"",ROW($N$2:$N$169)),ROW(N12))))</f>
        <v>#NUM!</v>
      </c>
      <c r="AQ262" s="98" t="e">
        <f t="array" ref="AQ262">IF(COUNTA($N$2:$N$169)&lt;ROW(N12),"",INDEX($AQ$1:$AQ$169,SMALL(IF($N$2:$N$169&lt;&gt;"",ROW($N$2:$N$169)),ROW(N12))))</f>
        <v>#NUM!</v>
      </c>
      <c r="AR262" s="98" t="e">
        <f t="array" ref="AR262">IF(COUNTA($N$2:$N$169)&lt;ROW(N12),"",INDEX($AR$1:$AR$169,SMALL(IF($N$2:$N$169&lt;&gt;"",ROW($N$2:$N$169)),ROW(N12))))</f>
        <v>#NUM!</v>
      </c>
      <c r="AS262" s="98" t="e">
        <f t="array" ref="AS262">IF(COUNTA($N$2:$N$169)&lt;ROW(N12),"",INDEX($AS$1:$AS$169,SMALL(IF($N$2:$N$169&lt;&gt;"",ROW($N$2:$N$169)),ROW(N12))))</f>
        <v>#NUM!</v>
      </c>
      <c r="AT262" s="98"/>
      <c r="AU262" s="98"/>
      <c r="AV262" s="98"/>
      <c r="BA262" s="98"/>
      <c r="BB262" s="98"/>
    </row>
    <row r="263" spans="6:54" ht="12.75" customHeight="1" x14ac:dyDescent="0.15">
      <c r="F263" s="98"/>
      <c r="G263" s="98"/>
      <c r="H263" s="98"/>
      <c r="I263" s="98"/>
      <c r="J263" s="98"/>
      <c r="K263" s="98" t="e">
        <f t="array" ref="K263">IF(COUNTA($N$2:$N$169)&lt;ROW(N13),"",INDEX($K$1:$K$169,SMALL(IF($N$2:$N$169&lt;&gt;"",ROW($N$2:$N$169)),ROW(N13))))</f>
        <v>#NUM!</v>
      </c>
      <c r="L263" s="98" t="e">
        <f t="array" ref="L263">IF(COUNTA($N$2:$N$169)&lt;ROW(N13),"",INDEX($L$1:$L$169,SMALL(IF($N$2:$N$169&lt;&gt;"",ROW($N$2:$N$169)),ROW(N13))))</f>
        <v>#NUM!</v>
      </c>
      <c r="M263" s="98" t="e">
        <f t="array" ref="M263">IF(COUNTA($N$2:$N$169)&lt;ROW(N13),"",INDEX($N$1:$N$169,SMALL(IF($N$2:$N$169&lt;&gt;"",ROW($N$2:$N$169)),ROW(N13))))</f>
        <v>#NUM!</v>
      </c>
      <c r="N263" s="98"/>
      <c r="O263" s="98"/>
      <c r="P263" s="98"/>
      <c r="Q263" s="98"/>
      <c r="R263" s="98" t="e">
        <f t="array" ref="R263">IF(COUNTA($N$2:$N$169)&lt;ROW(N13),"",INDEX($R$1:$R$169,SMALL(IF($N$2:$N$169&lt;&gt;"",ROW($N$2:$N$169)),ROW(N13))))</f>
        <v>#NUM!</v>
      </c>
      <c r="S263" s="98" t="e">
        <f t="array" ref="S263">IF(COUNTA($N$2:$N$169)&lt;ROW(N13),"",INDEX($S$1:$S$169,SMALL(IF($N$2:$N$169&lt;&gt;"",ROW($N$2:$N$169)),ROW(N13))))</f>
        <v>#NUM!</v>
      </c>
      <c r="T263" s="98" t="e">
        <f t="array" ref="T263">IF(COUNTA($N$2:$N$169)&lt;ROW(N13),"",INDEX($T$1:$T$169,SMALL(IF($N$2:$N$169&lt;&gt;"",ROW($N$2:$N$169)),ROW(N13))))</f>
        <v>#NUM!</v>
      </c>
      <c r="U263" s="98" t="e">
        <f t="array" ref="U263">IF(COUNTA($N$2:$N$169)&lt;ROW(N13),"",INDEX($U$1:$U$169,SMALL(IF($N$2:$N$169&lt;&gt;"",ROW($N$2:$N$169)),ROW(N13))))</f>
        <v>#NUM!</v>
      </c>
      <c r="V263" s="98" t="e">
        <f t="array" ref="V263">IF(COUNTA($N$2:$N$169)&lt;ROW(N13),"",INDEX($V$1:$V$169,SMALL(IF($N$2:$N$169&lt;&gt;"",ROW($N$2:$N$169)),ROW(N13))))</f>
        <v>#NUM!</v>
      </c>
      <c r="W263" s="98" t="e">
        <f t="array" ref="W263">IF(COUNTA($N$2:$N$169)&lt;ROW(N13),"",INDEX($W$1:$W$169,SMALL(IF($N$2:$N$169&lt;&gt;"",ROW($N$2:$N$169)),ROW(N13))))</f>
        <v>#NUM!</v>
      </c>
      <c r="X263" s="98" t="e">
        <f t="array" ref="X263">IF(COUNTA($N$2:$N$169)&lt;ROW(N13),"",INDEX($X$1:$X$169,SMALL(IF($N$2:$N$169&lt;&gt;"",ROW($N$2:$N$169)),ROW(N13))))</f>
        <v>#NUM!</v>
      </c>
      <c r="Y263" s="98" t="e">
        <f t="array" ref="Y263">IF(COUNTA($N$2:$N$169)&lt;ROW(N13),"",INDEX($Y$1:$Y$169,SMALL(IF($N$2:$N$169&lt;&gt;"",ROW($N$2:$N$169)),ROW(N13))))</f>
        <v>#NUM!</v>
      </c>
      <c r="Z263" s="98" t="e">
        <f t="array" ref="Z263">IF(COUNTA($N$2:$N$169)&lt;ROW(N13),"",INDEX($Z$1:$Z$169,SMALL(IF($N$2:$N$169&lt;&gt;"",ROW($N$2:$N$169)),ROW(N13))))</f>
        <v>#NUM!</v>
      </c>
      <c r="AA263" s="98" t="e">
        <f t="array" ref="AA263">IF(COUNTA($N$2:$N$169)&lt;ROW(N13),"",INDEX($AA$1:$AA$169,SMALL(IF($N$2:$N$169&lt;&gt;"",ROW($N$2:$N$169)),ROW(N13))))</f>
        <v>#NUM!</v>
      </c>
      <c r="AB263" s="98" t="e">
        <f t="array" ref="AB263">IF(COUNTA($N$2:$N$169)&lt;ROW(N13),"",INDEX($AB$1:$AB$169,SMALL(IF($N$2:$N$169&lt;&gt;"",ROW($N$2:$N$169)),ROW(N13))))</f>
        <v>#NUM!</v>
      </c>
      <c r="AC263" s="98" t="e">
        <f t="array" ref="AC263">IF(COUNTA($N$2:$N$169)&lt;ROW(N13),"",INDEX($AC$1:$AC$169,SMALL(IF($N$2:$N$169&lt;&gt;"",ROW($N$2:$N$169)),ROW(N13))))</f>
        <v>#NUM!</v>
      </c>
      <c r="AD263" s="98" t="e">
        <f t="array" ref="AD263">IF(COUNTA($N$2:$N$169)&lt;ROW(N13),"",INDEX($AD$1:$AD$169,SMALL(IF($N$2:$N$169&lt;&gt;"",ROW($N$2:$N$169)),ROW(N13))))</f>
        <v>#NUM!</v>
      </c>
      <c r="AE263" s="98" t="e">
        <f t="array" ref="AE263">IF(COUNTA($N$2:$N$169)&lt;ROW(N13),"",INDEX($AE$1:$AE$169,SMALL(IF($N$2:$N$169&lt;&gt;"",ROW($N$2:$N$169)),ROW(N13))))</f>
        <v>#NUM!</v>
      </c>
      <c r="AF263" s="98" t="e">
        <f t="array" ref="AF263">IF(COUNTA($N$2:$N$169)&lt;ROW(N13),"",INDEX($AF$1:$AF$169,SMALL(IF($N$2:$N$169&lt;&gt;"",ROW($N$2:$N$169)),ROW(N13))))</f>
        <v>#NUM!</v>
      </c>
      <c r="AG263" s="98" t="e">
        <f t="array" ref="AG263">IF(COUNTA($N$2:$N$169)&lt;ROW(N13),"",INDEX($AG$1:$AG$169,SMALL(IF($N$2:$N$169&lt;&gt;"",ROW($N$2:$N$169)),ROW(N13))))</f>
        <v>#NUM!</v>
      </c>
      <c r="AH263" s="98" t="e">
        <f t="array" ref="AH263">IF(COUNTA($N$2:$N$169)&lt;ROW(N13),"",INDEX($AH$1:$AH$169,SMALL(IF($N$2:$N$169&lt;&gt;"",ROW($N$2:$N$169)),ROW(N13))))</f>
        <v>#NUM!</v>
      </c>
      <c r="AI263" s="98" t="e">
        <f t="array" ref="AI263">IF(COUNTA($N$2:$N$169)&lt;ROW(N13),"",INDEX($AI$1:$AI$169,SMALL(IF($N$2:$N$169&lt;&gt;"",ROW($N$2:$N$169)),ROW(N13))))</f>
        <v>#NUM!</v>
      </c>
      <c r="AJ263" s="98" t="e">
        <f t="array" ref="AJ263">IF(COUNTA($N$2:$N$169)&lt;ROW(N13),"",INDEX($AJ$1:$AJ$169,SMALL(IF($N$2:$N$169&lt;&gt;"",ROW($N$2:$N$169)),ROW(N13))))</f>
        <v>#NUM!</v>
      </c>
      <c r="AK263" s="98" t="e">
        <f t="array" ref="AK263">IF(COUNTA($N$2:$N$169)&lt;ROW(N13),"",INDEX($AK$1:$AK$169,SMALL(IF($N$2:$N$169&lt;&gt;"",ROW($N$2:$N$169)),ROW(N13))))</f>
        <v>#NUM!</v>
      </c>
      <c r="AL263" s="98" t="e">
        <f t="array" ref="AL263">IF(COUNTA($N$2:$N$169)&lt;ROW(N13),"",INDEX($AL$1:$AL$169,SMALL(IF($N$2:$N$169&lt;&gt;"",ROW($N$2:$N$169)),ROW(N13))))</f>
        <v>#NUM!</v>
      </c>
      <c r="AM263" s="98" t="e">
        <f t="array" ref="AM263">IF(COUNTA($N$2:$N$169)&lt;ROW(N13),"",INDEX($AM$1:$AM$169,SMALL(IF($N$2:$N$169&lt;&gt;"",ROW($N$2:$N$169)),ROW(N13))))</f>
        <v>#NUM!</v>
      </c>
      <c r="AN263" s="98" t="e">
        <f t="array" ref="AN263">IF(COUNTA($N$2:$N$169)&lt;ROW(N13),"",INDEX($AN$1:$AN$169,SMALL(IF($N$2:$N$169&lt;&gt;"",ROW($N$2:$N$169)),ROW(N13))))</f>
        <v>#NUM!</v>
      </c>
      <c r="AO263" s="98" t="e">
        <f t="array" ref="AO263">IF(COUNTA($N$2:$N$169)&lt;ROW(N13),"",INDEX($AO$1:$AO$169,SMALL(IF($N$2:$N$169&lt;&gt;"",ROW($N$2:$N$169)),ROW(N13))))</f>
        <v>#NUM!</v>
      </c>
      <c r="AP263" s="98" t="e">
        <f t="array" ref="AP263">IF(COUNTA($N$2:$N$169)&lt;ROW(N13),"",INDEX($AP$1:$AP$169,SMALL(IF($N$2:$N$169&lt;&gt;"",ROW($N$2:$N$169)),ROW(N13))))</f>
        <v>#NUM!</v>
      </c>
      <c r="AQ263" s="98" t="e">
        <f t="array" ref="AQ263">IF(COUNTA($N$2:$N$169)&lt;ROW(N13),"",INDEX($AQ$1:$AQ$169,SMALL(IF($N$2:$N$169&lt;&gt;"",ROW($N$2:$N$169)),ROW(N13))))</f>
        <v>#NUM!</v>
      </c>
      <c r="AR263" s="98" t="e">
        <f t="array" ref="AR263">IF(COUNTA($N$2:$N$169)&lt;ROW(N13),"",INDEX($AR$1:$AR$169,SMALL(IF($N$2:$N$169&lt;&gt;"",ROW($N$2:$N$169)),ROW(N13))))</f>
        <v>#NUM!</v>
      </c>
      <c r="AS263" s="98" t="e">
        <f t="array" ref="AS263">IF(COUNTA($N$2:$N$169)&lt;ROW(N13),"",INDEX($AS$1:$AS$169,SMALL(IF($N$2:$N$169&lt;&gt;"",ROW($N$2:$N$169)),ROW(N13))))</f>
        <v>#NUM!</v>
      </c>
      <c r="AT263" s="98"/>
      <c r="AU263" s="98"/>
      <c r="AV263" s="98"/>
      <c r="BA263" s="98"/>
      <c r="BB263" s="98"/>
    </row>
    <row r="264" spans="6:54" ht="12.75" customHeight="1" x14ac:dyDescent="0.15">
      <c r="F264" s="98"/>
      <c r="G264" s="98"/>
      <c r="H264" s="98"/>
      <c r="I264" s="98"/>
      <c r="J264" s="98"/>
      <c r="K264" s="98" t="e">
        <f t="array" ref="K264">IF(COUNTA($N$2:$N$169)&lt;ROW(N14),"",INDEX($K$1:$K$169,SMALL(IF($N$2:$N$169&lt;&gt;"",ROW($N$2:$N$169)),ROW(N14))))</f>
        <v>#NUM!</v>
      </c>
      <c r="L264" s="98" t="e">
        <f t="array" ref="L264">IF(COUNTA($N$2:$N$169)&lt;ROW(N14),"",INDEX($L$1:$L$169,SMALL(IF($N$2:$N$169&lt;&gt;"",ROW($N$2:$N$169)),ROW(N14))))</f>
        <v>#NUM!</v>
      </c>
      <c r="M264" s="98" t="e">
        <f t="array" ref="M264">IF(COUNTA($N$2:$N$169)&lt;ROW(N14),"",INDEX($N$1:$N$169,SMALL(IF($N$2:$N$169&lt;&gt;"",ROW($N$2:$N$169)),ROW(N14))))</f>
        <v>#NUM!</v>
      </c>
      <c r="N264" s="98"/>
      <c r="O264" s="98"/>
      <c r="P264" s="98"/>
      <c r="Q264" s="98"/>
      <c r="R264" s="98" t="e">
        <f t="array" ref="R264">IF(COUNTA($N$2:$N$169)&lt;ROW(N14),"",INDEX($R$1:$R$169,SMALL(IF($N$2:$N$169&lt;&gt;"",ROW($N$2:$N$169)),ROW(N14))))</f>
        <v>#NUM!</v>
      </c>
      <c r="S264" s="98" t="e">
        <f t="array" ref="S264">IF(COUNTA($N$2:$N$169)&lt;ROW(N14),"",INDEX($S$1:$S$169,SMALL(IF($N$2:$N$169&lt;&gt;"",ROW($N$2:$N$169)),ROW(N14))))</f>
        <v>#NUM!</v>
      </c>
      <c r="T264" s="98" t="e">
        <f t="array" ref="T264">IF(COUNTA($N$2:$N$169)&lt;ROW(N14),"",INDEX($T$1:$T$169,SMALL(IF($N$2:$N$169&lt;&gt;"",ROW($N$2:$N$169)),ROW(N14))))</f>
        <v>#NUM!</v>
      </c>
      <c r="U264" s="98" t="e">
        <f t="array" ref="U264">IF(COUNTA($N$2:$N$169)&lt;ROW(N14),"",INDEX($U$1:$U$169,SMALL(IF($N$2:$N$169&lt;&gt;"",ROW($N$2:$N$169)),ROW(N14))))</f>
        <v>#NUM!</v>
      </c>
      <c r="V264" s="98" t="e">
        <f t="array" ref="V264">IF(COUNTA($N$2:$N$169)&lt;ROW(N14),"",INDEX($V$1:$V$169,SMALL(IF($N$2:$N$169&lt;&gt;"",ROW($N$2:$N$169)),ROW(N14))))</f>
        <v>#NUM!</v>
      </c>
      <c r="W264" s="98" t="e">
        <f t="array" ref="W264">IF(COUNTA($N$2:$N$169)&lt;ROW(N14),"",INDEX($W$1:$W$169,SMALL(IF($N$2:$N$169&lt;&gt;"",ROW($N$2:$N$169)),ROW(N14))))</f>
        <v>#NUM!</v>
      </c>
      <c r="X264" s="98" t="e">
        <f t="array" ref="X264">IF(COUNTA($N$2:$N$169)&lt;ROW(N14),"",INDEX($X$1:$X$169,SMALL(IF($N$2:$N$169&lt;&gt;"",ROW($N$2:$N$169)),ROW(N14))))</f>
        <v>#NUM!</v>
      </c>
      <c r="Y264" s="98" t="e">
        <f t="array" ref="Y264">IF(COUNTA($N$2:$N$169)&lt;ROW(N14),"",INDEX($Y$1:$Y$169,SMALL(IF($N$2:$N$169&lt;&gt;"",ROW($N$2:$N$169)),ROW(N14))))</f>
        <v>#NUM!</v>
      </c>
      <c r="Z264" s="98" t="e">
        <f t="array" ref="Z264">IF(COUNTA($N$2:$N$169)&lt;ROW(N14),"",INDEX($Z$1:$Z$169,SMALL(IF($N$2:$N$169&lt;&gt;"",ROW($N$2:$N$169)),ROW(N14))))</f>
        <v>#NUM!</v>
      </c>
      <c r="AA264" s="98" t="e">
        <f t="array" ref="AA264">IF(COUNTA($N$2:$N$169)&lt;ROW(N14),"",INDEX($AA$1:$AA$169,SMALL(IF($N$2:$N$169&lt;&gt;"",ROW($N$2:$N$169)),ROW(N14))))</f>
        <v>#NUM!</v>
      </c>
      <c r="AB264" s="98" t="e">
        <f t="array" ref="AB264">IF(COUNTA($N$2:$N$169)&lt;ROW(N14),"",INDEX($AB$1:$AB$169,SMALL(IF($N$2:$N$169&lt;&gt;"",ROW($N$2:$N$169)),ROW(N14))))</f>
        <v>#NUM!</v>
      </c>
      <c r="AC264" s="98" t="e">
        <f t="array" ref="AC264">IF(COUNTA($N$2:$N$169)&lt;ROW(N14),"",INDEX($AC$1:$AC$169,SMALL(IF($N$2:$N$169&lt;&gt;"",ROW($N$2:$N$169)),ROW(N14))))</f>
        <v>#NUM!</v>
      </c>
      <c r="AD264" s="98" t="e">
        <f t="array" ref="AD264">IF(COUNTA($N$2:$N$169)&lt;ROW(N14),"",INDEX($AD$1:$AD$169,SMALL(IF($N$2:$N$169&lt;&gt;"",ROW($N$2:$N$169)),ROW(N14))))</f>
        <v>#NUM!</v>
      </c>
      <c r="AE264" s="98" t="e">
        <f t="array" ref="AE264">IF(COUNTA($N$2:$N$169)&lt;ROW(N14),"",INDEX($AE$1:$AE$169,SMALL(IF($N$2:$N$169&lt;&gt;"",ROW($N$2:$N$169)),ROW(N14))))</f>
        <v>#NUM!</v>
      </c>
      <c r="AF264" s="98" t="e">
        <f t="array" ref="AF264">IF(COUNTA($N$2:$N$169)&lt;ROW(N14),"",INDEX($AF$1:$AF$169,SMALL(IF($N$2:$N$169&lt;&gt;"",ROW($N$2:$N$169)),ROW(N14))))</f>
        <v>#NUM!</v>
      </c>
      <c r="AG264" s="98" t="e">
        <f t="array" ref="AG264">IF(COUNTA($N$2:$N$169)&lt;ROW(N14),"",INDEX($AG$1:$AG$169,SMALL(IF($N$2:$N$169&lt;&gt;"",ROW($N$2:$N$169)),ROW(N14))))</f>
        <v>#NUM!</v>
      </c>
      <c r="AH264" s="98" t="e">
        <f t="array" ref="AH264">IF(COUNTA($N$2:$N$169)&lt;ROW(N14),"",INDEX($AH$1:$AH$169,SMALL(IF($N$2:$N$169&lt;&gt;"",ROW($N$2:$N$169)),ROW(N14))))</f>
        <v>#NUM!</v>
      </c>
      <c r="AI264" s="98" t="e">
        <f t="array" ref="AI264">IF(COUNTA($N$2:$N$169)&lt;ROW(N14),"",INDEX($AI$1:$AI$169,SMALL(IF($N$2:$N$169&lt;&gt;"",ROW($N$2:$N$169)),ROW(N14))))</f>
        <v>#NUM!</v>
      </c>
      <c r="AJ264" s="98" t="e">
        <f t="array" ref="AJ264">IF(COUNTA($N$2:$N$169)&lt;ROW(N14),"",INDEX($AJ$1:$AJ$169,SMALL(IF($N$2:$N$169&lt;&gt;"",ROW($N$2:$N$169)),ROW(N14))))</f>
        <v>#NUM!</v>
      </c>
      <c r="AK264" s="98" t="e">
        <f t="array" ref="AK264">IF(COUNTA($N$2:$N$169)&lt;ROW(N14),"",INDEX($AK$1:$AK$169,SMALL(IF($N$2:$N$169&lt;&gt;"",ROW($N$2:$N$169)),ROW(N14))))</f>
        <v>#NUM!</v>
      </c>
      <c r="AL264" s="98" t="e">
        <f t="array" ref="AL264">IF(COUNTA($N$2:$N$169)&lt;ROW(N14),"",INDEX($AL$1:$AL$169,SMALL(IF($N$2:$N$169&lt;&gt;"",ROW($N$2:$N$169)),ROW(N14))))</f>
        <v>#NUM!</v>
      </c>
      <c r="AM264" s="98" t="e">
        <f t="array" ref="AM264">IF(COUNTA($N$2:$N$169)&lt;ROW(N14),"",INDEX($AM$1:$AM$169,SMALL(IF($N$2:$N$169&lt;&gt;"",ROW($N$2:$N$169)),ROW(N14))))</f>
        <v>#NUM!</v>
      </c>
      <c r="AN264" s="98" t="e">
        <f t="array" ref="AN264">IF(COUNTA($N$2:$N$169)&lt;ROW(N14),"",INDEX($AN$1:$AN$169,SMALL(IF($N$2:$N$169&lt;&gt;"",ROW($N$2:$N$169)),ROW(N14))))</f>
        <v>#NUM!</v>
      </c>
      <c r="AO264" s="98" t="e">
        <f t="array" ref="AO264">IF(COUNTA($N$2:$N$169)&lt;ROW(N14),"",INDEX($AO$1:$AO$169,SMALL(IF($N$2:$N$169&lt;&gt;"",ROW($N$2:$N$169)),ROW(N14))))</f>
        <v>#NUM!</v>
      </c>
      <c r="AP264" s="98" t="e">
        <f t="array" ref="AP264">IF(COUNTA($N$2:$N$169)&lt;ROW(N14),"",INDEX($AP$1:$AP$169,SMALL(IF($N$2:$N$169&lt;&gt;"",ROW($N$2:$N$169)),ROW(N14))))</f>
        <v>#NUM!</v>
      </c>
      <c r="AQ264" s="98" t="e">
        <f t="array" ref="AQ264">IF(COUNTA($N$2:$N$169)&lt;ROW(N14),"",INDEX($AQ$1:$AQ$169,SMALL(IF($N$2:$N$169&lt;&gt;"",ROW($N$2:$N$169)),ROW(N14))))</f>
        <v>#NUM!</v>
      </c>
      <c r="AR264" s="98" t="e">
        <f t="array" ref="AR264">IF(COUNTA($N$2:$N$169)&lt;ROW(N14),"",INDEX($AR$1:$AR$169,SMALL(IF($N$2:$N$169&lt;&gt;"",ROW($N$2:$N$169)),ROW(N14))))</f>
        <v>#NUM!</v>
      </c>
      <c r="AS264" s="98" t="e">
        <f t="array" ref="AS264">IF(COUNTA($N$2:$N$169)&lt;ROW(N14),"",INDEX($AS$1:$AS$169,SMALL(IF($N$2:$N$169&lt;&gt;"",ROW($N$2:$N$169)),ROW(N14))))</f>
        <v>#NUM!</v>
      </c>
      <c r="AT264" s="98"/>
      <c r="AU264" s="98"/>
      <c r="AV264" s="98"/>
      <c r="BA264" s="98"/>
      <c r="BB264" s="98"/>
    </row>
    <row r="265" spans="6:54" ht="12.75" customHeight="1" x14ac:dyDescent="0.15">
      <c r="F265" s="98"/>
      <c r="G265" s="98"/>
      <c r="H265" s="98"/>
      <c r="I265" s="98"/>
      <c r="J265" s="98"/>
      <c r="K265" s="98" t="e">
        <f t="array" ref="K265">IF(COUNTA($N$2:$N$169)&lt;ROW(N15),"",INDEX($K$1:$K$169,SMALL(IF($N$2:$N$169&lt;&gt;"",ROW($N$2:$N$169)),ROW(N15))))</f>
        <v>#NUM!</v>
      </c>
      <c r="L265" s="98" t="e">
        <f t="array" ref="L265">IF(COUNTA($N$2:$N$169)&lt;ROW(N15),"",INDEX($L$1:$L$169,SMALL(IF($N$2:$N$169&lt;&gt;"",ROW($N$2:$N$169)),ROW(N15))))</f>
        <v>#NUM!</v>
      </c>
      <c r="M265" s="98" t="e">
        <f t="array" ref="M265">IF(COUNTA($N$2:$N$169)&lt;ROW(N15),"",INDEX($N$1:$N$169,SMALL(IF($N$2:$N$169&lt;&gt;"",ROW($N$2:$N$169)),ROW(N15))))</f>
        <v>#NUM!</v>
      </c>
      <c r="N265" s="98"/>
      <c r="O265" s="98"/>
      <c r="P265" s="98"/>
      <c r="Q265" s="98"/>
      <c r="R265" s="98" t="e">
        <f t="array" ref="R265">IF(COUNTA($N$2:$N$169)&lt;ROW(N15),"",INDEX($R$1:$R$169,SMALL(IF($N$2:$N$169&lt;&gt;"",ROW($N$2:$N$169)),ROW(N15))))</f>
        <v>#NUM!</v>
      </c>
      <c r="S265" s="98" t="e">
        <f t="array" ref="S265">IF(COUNTA($N$2:$N$169)&lt;ROW(N15),"",INDEX($S$1:$S$169,SMALL(IF($N$2:$N$169&lt;&gt;"",ROW($N$2:$N$169)),ROW(N15))))</f>
        <v>#NUM!</v>
      </c>
      <c r="T265" s="98" t="e">
        <f t="array" ref="T265">IF(COUNTA($N$2:$N$169)&lt;ROW(N15),"",INDEX($T$1:$T$169,SMALL(IF($N$2:$N$169&lt;&gt;"",ROW($N$2:$N$169)),ROW(N15))))</f>
        <v>#NUM!</v>
      </c>
      <c r="U265" s="98" t="e">
        <f t="array" ref="U265">IF(COUNTA($N$2:$N$169)&lt;ROW(N15),"",INDEX($U$1:$U$169,SMALL(IF($N$2:$N$169&lt;&gt;"",ROW($N$2:$N$169)),ROW(N15))))</f>
        <v>#NUM!</v>
      </c>
      <c r="V265" s="98" t="e">
        <f t="array" ref="V265">IF(COUNTA($N$2:$N$169)&lt;ROW(N15),"",INDEX($V$1:$V$169,SMALL(IF($N$2:$N$169&lt;&gt;"",ROW($N$2:$N$169)),ROW(N15))))</f>
        <v>#NUM!</v>
      </c>
      <c r="W265" s="98" t="e">
        <f t="array" ref="W265">IF(COUNTA($N$2:$N$169)&lt;ROW(N15),"",INDEX($W$1:$W$169,SMALL(IF($N$2:$N$169&lt;&gt;"",ROW($N$2:$N$169)),ROW(N15))))</f>
        <v>#NUM!</v>
      </c>
      <c r="X265" s="98" t="e">
        <f t="array" ref="X265">IF(COUNTA($N$2:$N$169)&lt;ROW(N15),"",INDEX($X$1:$X$169,SMALL(IF($N$2:$N$169&lt;&gt;"",ROW($N$2:$N$169)),ROW(N15))))</f>
        <v>#NUM!</v>
      </c>
      <c r="Y265" s="98" t="e">
        <f t="array" ref="Y265">IF(COUNTA($N$2:$N$169)&lt;ROW(N15),"",INDEX($Y$1:$Y$169,SMALL(IF($N$2:$N$169&lt;&gt;"",ROW($N$2:$N$169)),ROW(N15))))</f>
        <v>#NUM!</v>
      </c>
      <c r="Z265" s="98" t="e">
        <f t="array" ref="Z265">IF(COUNTA($N$2:$N$169)&lt;ROW(N15),"",INDEX($Z$1:$Z$169,SMALL(IF($N$2:$N$169&lt;&gt;"",ROW($N$2:$N$169)),ROW(N15))))</f>
        <v>#NUM!</v>
      </c>
      <c r="AA265" s="98" t="e">
        <f t="array" ref="AA265">IF(COUNTA($N$2:$N$169)&lt;ROW(N15),"",INDEX($AA$1:$AA$169,SMALL(IF($N$2:$N$169&lt;&gt;"",ROW($N$2:$N$169)),ROW(N15))))</f>
        <v>#NUM!</v>
      </c>
      <c r="AB265" s="98" t="e">
        <f t="array" ref="AB265">IF(COUNTA($N$2:$N$169)&lt;ROW(N15),"",INDEX($AB$1:$AB$169,SMALL(IF($N$2:$N$169&lt;&gt;"",ROW($N$2:$N$169)),ROW(N15))))</f>
        <v>#NUM!</v>
      </c>
      <c r="AC265" s="98" t="e">
        <f t="array" ref="AC265">IF(COUNTA($N$2:$N$169)&lt;ROW(N15),"",INDEX($AC$1:$AC$169,SMALL(IF($N$2:$N$169&lt;&gt;"",ROW($N$2:$N$169)),ROW(N15))))</f>
        <v>#NUM!</v>
      </c>
      <c r="AD265" s="98" t="e">
        <f t="array" ref="AD265">IF(COUNTA($N$2:$N$169)&lt;ROW(N15),"",INDEX($AD$1:$AD$169,SMALL(IF($N$2:$N$169&lt;&gt;"",ROW($N$2:$N$169)),ROW(N15))))</f>
        <v>#NUM!</v>
      </c>
      <c r="AE265" s="98" t="e">
        <f t="array" ref="AE265">IF(COUNTA($N$2:$N$169)&lt;ROW(N15),"",INDEX($AE$1:$AE$169,SMALL(IF($N$2:$N$169&lt;&gt;"",ROW($N$2:$N$169)),ROW(N15))))</f>
        <v>#NUM!</v>
      </c>
      <c r="AF265" s="98" t="e">
        <f t="array" ref="AF265">IF(COUNTA($N$2:$N$169)&lt;ROW(N15),"",INDEX($AF$1:$AF$169,SMALL(IF($N$2:$N$169&lt;&gt;"",ROW($N$2:$N$169)),ROW(N15))))</f>
        <v>#NUM!</v>
      </c>
      <c r="AG265" s="98" t="e">
        <f t="array" ref="AG265">IF(COUNTA($N$2:$N$169)&lt;ROW(N15),"",INDEX($AG$1:$AG$169,SMALL(IF($N$2:$N$169&lt;&gt;"",ROW($N$2:$N$169)),ROW(N15))))</f>
        <v>#NUM!</v>
      </c>
      <c r="AH265" s="98" t="e">
        <f t="array" ref="AH265">IF(COUNTA($N$2:$N$169)&lt;ROW(N15),"",INDEX($AH$1:$AH$169,SMALL(IF($N$2:$N$169&lt;&gt;"",ROW($N$2:$N$169)),ROW(N15))))</f>
        <v>#NUM!</v>
      </c>
      <c r="AI265" s="98" t="e">
        <f t="array" ref="AI265">IF(COUNTA($N$2:$N$169)&lt;ROW(N15),"",INDEX($AI$1:$AI$169,SMALL(IF($N$2:$N$169&lt;&gt;"",ROW($N$2:$N$169)),ROW(N15))))</f>
        <v>#NUM!</v>
      </c>
      <c r="AJ265" s="98" t="e">
        <f t="array" ref="AJ265">IF(COUNTA($N$2:$N$169)&lt;ROW(N15),"",INDEX($AJ$1:$AJ$169,SMALL(IF($N$2:$N$169&lt;&gt;"",ROW($N$2:$N$169)),ROW(N15))))</f>
        <v>#NUM!</v>
      </c>
      <c r="AK265" s="98" t="e">
        <f t="array" ref="AK265">IF(COUNTA($N$2:$N$169)&lt;ROW(N15),"",INDEX($AK$1:$AK$169,SMALL(IF($N$2:$N$169&lt;&gt;"",ROW($N$2:$N$169)),ROW(N15))))</f>
        <v>#NUM!</v>
      </c>
      <c r="AL265" s="98" t="e">
        <f t="array" ref="AL265">IF(COUNTA($N$2:$N$169)&lt;ROW(N15),"",INDEX($AL$1:$AL$169,SMALL(IF($N$2:$N$169&lt;&gt;"",ROW($N$2:$N$169)),ROW(N15))))</f>
        <v>#NUM!</v>
      </c>
      <c r="AM265" s="98" t="e">
        <f t="array" ref="AM265">IF(COUNTA($N$2:$N$169)&lt;ROW(N15),"",INDEX($AM$1:$AM$169,SMALL(IF($N$2:$N$169&lt;&gt;"",ROW($N$2:$N$169)),ROW(N15))))</f>
        <v>#NUM!</v>
      </c>
      <c r="AN265" s="98" t="e">
        <f t="array" ref="AN265">IF(COUNTA($N$2:$N$169)&lt;ROW(N15),"",INDEX($AN$1:$AN$169,SMALL(IF($N$2:$N$169&lt;&gt;"",ROW($N$2:$N$169)),ROW(N15))))</f>
        <v>#NUM!</v>
      </c>
      <c r="AO265" s="98" t="e">
        <f t="array" ref="AO265">IF(COUNTA($N$2:$N$169)&lt;ROW(N15),"",INDEX($AO$1:$AO$169,SMALL(IF($N$2:$N$169&lt;&gt;"",ROW($N$2:$N$169)),ROW(N15))))</f>
        <v>#NUM!</v>
      </c>
      <c r="AP265" s="98" t="e">
        <f t="array" ref="AP265">IF(COUNTA($N$2:$N$169)&lt;ROW(N15),"",INDEX($AP$1:$AP$169,SMALL(IF($N$2:$N$169&lt;&gt;"",ROW($N$2:$N$169)),ROW(N15))))</f>
        <v>#NUM!</v>
      </c>
      <c r="AQ265" s="98" t="e">
        <f t="array" ref="AQ265">IF(COUNTA($N$2:$N$169)&lt;ROW(N15),"",INDEX($AQ$1:$AQ$169,SMALL(IF($N$2:$N$169&lt;&gt;"",ROW($N$2:$N$169)),ROW(N15))))</f>
        <v>#NUM!</v>
      </c>
      <c r="AR265" s="98" t="e">
        <f t="array" ref="AR265">IF(COUNTA($N$2:$N$169)&lt;ROW(N15),"",INDEX($AR$1:$AR$169,SMALL(IF($N$2:$N$169&lt;&gt;"",ROW($N$2:$N$169)),ROW(N15))))</f>
        <v>#NUM!</v>
      </c>
      <c r="AS265" s="98" t="e">
        <f t="array" ref="AS265">IF(COUNTA($N$2:$N$169)&lt;ROW(N15),"",INDEX($AS$1:$AS$169,SMALL(IF($N$2:$N$169&lt;&gt;"",ROW($N$2:$N$169)),ROW(N15))))</f>
        <v>#NUM!</v>
      </c>
      <c r="AT265" s="98"/>
      <c r="AU265" s="98"/>
      <c r="AV265" s="98"/>
      <c r="BA265" s="98"/>
      <c r="BB265" s="98"/>
    </row>
    <row r="266" spans="6:54" ht="12.75" customHeight="1" x14ac:dyDescent="0.15">
      <c r="F266" s="98"/>
      <c r="G266" s="98"/>
      <c r="H266" s="98"/>
      <c r="I266" s="98"/>
      <c r="J266" s="98"/>
      <c r="K266" s="98" t="e">
        <f t="array" ref="K266">IF(COUNTA($N$2:$N$169)&lt;ROW(N16),"",INDEX($K$1:$K$169,SMALL(IF($N$2:$N$169&lt;&gt;"",ROW($N$2:$N$169)),ROW(N16))))</f>
        <v>#NUM!</v>
      </c>
      <c r="L266" s="98" t="e">
        <f t="array" ref="L266">IF(COUNTA($N$2:$N$169)&lt;ROW(N16),"",INDEX($L$1:$L$169,SMALL(IF($N$2:$N$169&lt;&gt;"",ROW($N$2:$N$169)),ROW(N16))))</f>
        <v>#NUM!</v>
      </c>
      <c r="M266" s="98" t="e">
        <f t="array" ref="M266">IF(COUNTA($N$2:$N$169)&lt;ROW(N16),"",INDEX($N$1:$N$169,SMALL(IF($N$2:$N$169&lt;&gt;"",ROW($N$2:$N$169)),ROW(N16))))</f>
        <v>#NUM!</v>
      </c>
      <c r="N266" s="98"/>
      <c r="O266" s="98"/>
      <c r="P266" s="98"/>
      <c r="Q266" s="98"/>
      <c r="R266" s="98" t="e">
        <f t="array" ref="R266">IF(COUNTA($N$2:$N$169)&lt;ROW(N16),"",INDEX($R$1:$R$169,SMALL(IF($N$2:$N$169&lt;&gt;"",ROW($N$2:$N$169)),ROW(N16))))</f>
        <v>#NUM!</v>
      </c>
      <c r="S266" s="98" t="e">
        <f t="array" ref="S266">IF(COUNTA($N$2:$N$169)&lt;ROW(N16),"",INDEX($S$1:$S$169,SMALL(IF($N$2:$N$169&lt;&gt;"",ROW($N$2:$N$169)),ROW(N16))))</f>
        <v>#NUM!</v>
      </c>
      <c r="T266" s="98" t="e">
        <f t="array" ref="T266">IF(COUNTA($N$2:$N$169)&lt;ROW(N16),"",INDEX($T$1:$T$169,SMALL(IF($N$2:$N$169&lt;&gt;"",ROW($N$2:$N$169)),ROW(N16))))</f>
        <v>#NUM!</v>
      </c>
      <c r="U266" s="98" t="e">
        <f t="array" ref="U266">IF(COUNTA($N$2:$N$169)&lt;ROW(N16),"",INDEX($U$1:$U$169,SMALL(IF($N$2:$N$169&lt;&gt;"",ROW($N$2:$N$169)),ROW(N16))))</f>
        <v>#NUM!</v>
      </c>
      <c r="V266" s="98" t="e">
        <f t="array" ref="V266">IF(COUNTA($N$2:$N$169)&lt;ROW(N16),"",INDEX($V$1:$V$169,SMALL(IF($N$2:$N$169&lt;&gt;"",ROW($N$2:$N$169)),ROW(N16))))</f>
        <v>#NUM!</v>
      </c>
      <c r="W266" s="98" t="e">
        <f t="array" ref="W266">IF(COUNTA($N$2:$N$169)&lt;ROW(N16),"",INDEX($W$1:$W$169,SMALL(IF($N$2:$N$169&lt;&gt;"",ROW($N$2:$N$169)),ROW(N16))))</f>
        <v>#NUM!</v>
      </c>
      <c r="X266" s="98" t="e">
        <f t="array" ref="X266">IF(COUNTA($N$2:$N$169)&lt;ROW(N16),"",INDEX($X$1:$X$169,SMALL(IF($N$2:$N$169&lt;&gt;"",ROW($N$2:$N$169)),ROW(N16))))</f>
        <v>#NUM!</v>
      </c>
      <c r="Y266" s="98" t="e">
        <f t="array" ref="Y266">IF(COUNTA($N$2:$N$169)&lt;ROW(N16),"",INDEX($Y$1:$Y$169,SMALL(IF($N$2:$N$169&lt;&gt;"",ROW($N$2:$N$169)),ROW(N16))))</f>
        <v>#NUM!</v>
      </c>
      <c r="Z266" s="98" t="e">
        <f t="array" ref="Z266">IF(COUNTA($N$2:$N$169)&lt;ROW(N16),"",INDEX($Z$1:$Z$169,SMALL(IF($N$2:$N$169&lt;&gt;"",ROW($N$2:$N$169)),ROW(N16))))</f>
        <v>#NUM!</v>
      </c>
      <c r="AA266" s="98" t="e">
        <f t="array" ref="AA266">IF(COUNTA($N$2:$N$169)&lt;ROW(N16),"",INDEX($AA$1:$AA$169,SMALL(IF($N$2:$N$169&lt;&gt;"",ROW($N$2:$N$169)),ROW(N16))))</f>
        <v>#NUM!</v>
      </c>
      <c r="AB266" s="98" t="e">
        <f t="array" ref="AB266">IF(COUNTA($N$2:$N$169)&lt;ROW(N16),"",INDEX($AB$1:$AB$169,SMALL(IF($N$2:$N$169&lt;&gt;"",ROW($N$2:$N$169)),ROW(N16))))</f>
        <v>#NUM!</v>
      </c>
      <c r="AC266" s="98" t="e">
        <f t="array" ref="AC266">IF(COUNTA($N$2:$N$169)&lt;ROW(N16),"",INDEX($AC$1:$AC$169,SMALL(IF($N$2:$N$169&lt;&gt;"",ROW($N$2:$N$169)),ROW(N16))))</f>
        <v>#NUM!</v>
      </c>
      <c r="AD266" s="98" t="e">
        <f t="array" ref="AD266">IF(COUNTA($N$2:$N$169)&lt;ROW(N16),"",INDEX($AD$1:$AD$169,SMALL(IF($N$2:$N$169&lt;&gt;"",ROW($N$2:$N$169)),ROW(N16))))</f>
        <v>#NUM!</v>
      </c>
      <c r="AE266" s="98" t="e">
        <f t="array" ref="AE266">IF(COUNTA($N$2:$N$169)&lt;ROW(N16),"",INDEX($AE$1:$AE$169,SMALL(IF($N$2:$N$169&lt;&gt;"",ROW($N$2:$N$169)),ROW(N16))))</f>
        <v>#NUM!</v>
      </c>
      <c r="AF266" s="98" t="e">
        <f t="array" ref="AF266">IF(COUNTA($N$2:$N$169)&lt;ROW(N16),"",INDEX($AF$1:$AF$169,SMALL(IF($N$2:$N$169&lt;&gt;"",ROW($N$2:$N$169)),ROW(N16))))</f>
        <v>#NUM!</v>
      </c>
      <c r="AG266" s="98" t="e">
        <f t="array" ref="AG266">IF(COUNTA($N$2:$N$169)&lt;ROW(N16),"",INDEX($AG$1:$AG$169,SMALL(IF($N$2:$N$169&lt;&gt;"",ROW($N$2:$N$169)),ROW(N16))))</f>
        <v>#NUM!</v>
      </c>
      <c r="AH266" s="98" t="e">
        <f t="array" ref="AH266">IF(COUNTA($N$2:$N$169)&lt;ROW(N16),"",INDEX($AH$1:$AH$169,SMALL(IF($N$2:$N$169&lt;&gt;"",ROW($N$2:$N$169)),ROW(N16))))</f>
        <v>#NUM!</v>
      </c>
      <c r="AI266" s="98" t="e">
        <f t="array" ref="AI266">IF(COUNTA($N$2:$N$169)&lt;ROW(N16),"",INDEX($AI$1:$AI$169,SMALL(IF($N$2:$N$169&lt;&gt;"",ROW($N$2:$N$169)),ROW(N16))))</f>
        <v>#NUM!</v>
      </c>
      <c r="AJ266" s="98" t="e">
        <f t="array" ref="AJ266">IF(COUNTA($N$2:$N$169)&lt;ROW(N16),"",INDEX($AJ$1:$AJ$169,SMALL(IF($N$2:$N$169&lt;&gt;"",ROW($N$2:$N$169)),ROW(N16))))</f>
        <v>#NUM!</v>
      </c>
      <c r="AK266" s="98" t="e">
        <f t="array" ref="AK266">IF(COUNTA($N$2:$N$169)&lt;ROW(N16),"",INDEX($AK$1:$AK$169,SMALL(IF($N$2:$N$169&lt;&gt;"",ROW($N$2:$N$169)),ROW(N16))))</f>
        <v>#NUM!</v>
      </c>
      <c r="AL266" s="98" t="e">
        <f t="array" ref="AL266">IF(COUNTA($N$2:$N$169)&lt;ROW(N16),"",INDEX($AL$1:$AL$169,SMALL(IF($N$2:$N$169&lt;&gt;"",ROW($N$2:$N$169)),ROW(N16))))</f>
        <v>#NUM!</v>
      </c>
      <c r="AM266" s="98" t="e">
        <f t="array" ref="AM266">IF(COUNTA($N$2:$N$169)&lt;ROW(N16),"",INDEX($AM$1:$AM$169,SMALL(IF($N$2:$N$169&lt;&gt;"",ROW($N$2:$N$169)),ROW(N16))))</f>
        <v>#NUM!</v>
      </c>
      <c r="AN266" s="98" t="e">
        <f t="array" ref="AN266">IF(COUNTA($N$2:$N$169)&lt;ROW(N16),"",INDEX($AN$1:$AN$169,SMALL(IF($N$2:$N$169&lt;&gt;"",ROW($N$2:$N$169)),ROW(N16))))</f>
        <v>#NUM!</v>
      </c>
      <c r="AO266" s="98" t="e">
        <f t="array" ref="AO266">IF(COUNTA($N$2:$N$169)&lt;ROW(N16),"",INDEX($AO$1:$AO$169,SMALL(IF($N$2:$N$169&lt;&gt;"",ROW($N$2:$N$169)),ROW(N16))))</f>
        <v>#NUM!</v>
      </c>
      <c r="AP266" s="98" t="e">
        <f t="array" ref="AP266">IF(COUNTA($N$2:$N$169)&lt;ROW(N16),"",INDEX($AP$1:$AP$169,SMALL(IF($N$2:$N$169&lt;&gt;"",ROW($N$2:$N$169)),ROW(N16))))</f>
        <v>#NUM!</v>
      </c>
      <c r="AQ266" s="98" t="e">
        <f t="array" ref="AQ266">IF(COUNTA($N$2:$N$169)&lt;ROW(N16),"",INDEX($AQ$1:$AQ$169,SMALL(IF($N$2:$N$169&lt;&gt;"",ROW($N$2:$N$169)),ROW(N16))))</f>
        <v>#NUM!</v>
      </c>
      <c r="AR266" s="98" t="e">
        <f t="array" ref="AR266">IF(COUNTA($N$2:$N$169)&lt;ROW(N16),"",INDEX($AR$1:$AR$169,SMALL(IF($N$2:$N$169&lt;&gt;"",ROW($N$2:$N$169)),ROW(N16))))</f>
        <v>#NUM!</v>
      </c>
      <c r="AS266" s="98" t="e">
        <f t="array" ref="AS266">IF(COUNTA($N$2:$N$169)&lt;ROW(N16),"",INDEX($AS$1:$AS$169,SMALL(IF($N$2:$N$169&lt;&gt;"",ROW($N$2:$N$169)),ROW(N16))))</f>
        <v>#NUM!</v>
      </c>
      <c r="AT266" s="98"/>
      <c r="AU266" s="98"/>
      <c r="AV266" s="98"/>
      <c r="BA266" s="98"/>
      <c r="BB266" s="98"/>
    </row>
    <row r="267" spans="6:54" ht="12.75" customHeight="1" x14ac:dyDescent="0.15">
      <c r="F267" s="98"/>
      <c r="G267" s="98"/>
      <c r="H267" s="98"/>
      <c r="I267" s="98"/>
      <c r="J267" s="98"/>
      <c r="K267" s="98" t="e">
        <f t="array" ref="K267">IF(COUNTA($N$2:$N$169)&lt;ROW(N17),"",INDEX($K$1:$K$169,SMALL(IF($N$2:$N$169&lt;&gt;"",ROW($N$2:$N$169)),ROW(N17))))</f>
        <v>#NUM!</v>
      </c>
      <c r="L267" s="98" t="e">
        <f t="array" ref="L267">IF(COUNTA($N$2:$N$169)&lt;ROW(N17),"",INDEX($L$1:$L$169,SMALL(IF($N$2:$N$169&lt;&gt;"",ROW($N$2:$N$169)),ROW(N17))))</f>
        <v>#NUM!</v>
      </c>
      <c r="M267" s="98" t="e">
        <f t="array" ref="M267">IF(COUNTA($N$2:$N$169)&lt;ROW(N17),"",INDEX($N$1:$N$169,SMALL(IF($N$2:$N$169&lt;&gt;"",ROW($N$2:$N$169)),ROW(N17))))</f>
        <v>#NUM!</v>
      </c>
      <c r="N267" s="98"/>
      <c r="O267" s="98"/>
      <c r="P267" s="98"/>
      <c r="Q267" s="98"/>
      <c r="R267" s="98" t="e">
        <f t="array" ref="R267">IF(COUNTA($N$2:$N$169)&lt;ROW(N17),"",INDEX($R$1:$R$169,SMALL(IF($N$2:$N$169&lt;&gt;"",ROW($N$2:$N$169)),ROW(N17))))</f>
        <v>#NUM!</v>
      </c>
      <c r="S267" s="98" t="e">
        <f t="array" ref="S267">IF(COUNTA($N$2:$N$169)&lt;ROW(N17),"",INDEX($S$1:$S$169,SMALL(IF($N$2:$N$169&lt;&gt;"",ROW($N$2:$N$169)),ROW(N17))))</f>
        <v>#NUM!</v>
      </c>
      <c r="T267" s="98" t="e">
        <f t="array" ref="T267">IF(COUNTA($N$2:$N$169)&lt;ROW(N17),"",INDEX($T$1:$T$169,SMALL(IF($N$2:$N$169&lt;&gt;"",ROW($N$2:$N$169)),ROW(N17))))</f>
        <v>#NUM!</v>
      </c>
      <c r="U267" s="98" t="e">
        <f t="array" ref="U267">IF(COUNTA($N$2:$N$169)&lt;ROW(N17),"",INDEX($U$1:$U$169,SMALL(IF($N$2:$N$169&lt;&gt;"",ROW($N$2:$N$169)),ROW(N17))))</f>
        <v>#NUM!</v>
      </c>
      <c r="V267" s="98" t="e">
        <f t="array" ref="V267">IF(COUNTA($N$2:$N$169)&lt;ROW(N17),"",INDEX($V$1:$V$169,SMALL(IF($N$2:$N$169&lt;&gt;"",ROW($N$2:$N$169)),ROW(N17))))</f>
        <v>#NUM!</v>
      </c>
      <c r="W267" s="98" t="e">
        <f t="array" ref="W267">IF(COUNTA($N$2:$N$169)&lt;ROW(N17),"",INDEX($W$1:$W$169,SMALL(IF($N$2:$N$169&lt;&gt;"",ROW($N$2:$N$169)),ROW(N17))))</f>
        <v>#NUM!</v>
      </c>
      <c r="X267" s="98" t="e">
        <f t="array" ref="X267">IF(COUNTA($N$2:$N$169)&lt;ROW(N17),"",INDEX($X$1:$X$169,SMALL(IF($N$2:$N$169&lt;&gt;"",ROW($N$2:$N$169)),ROW(N17))))</f>
        <v>#NUM!</v>
      </c>
      <c r="Y267" s="98" t="e">
        <f t="array" ref="Y267">IF(COUNTA($N$2:$N$169)&lt;ROW(N17),"",INDEX($Y$1:$Y$169,SMALL(IF($N$2:$N$169&lt;&gt;"",ROW($N$2:$N$169)),ROW(N17))))</f>
        <v>#NUM!</v>
      </c>
      <c r="Z267" s="98" t="e">
        <f t="array" ref="Z267">IF(COUNTA($N$2:$N$169)&lt;ROW(N17),"",INDEX($Z$1:$Z$169,SMALL(IF($N$2:$N$169&lt;&gt;"",ROW($N$2:$N$169)),ROW(N17))))</f>
        <v>#NUM!</v>
      </c>
      <c r="AA267" s="98" t="e">
        <f t="array" ref="AA267">IF(COUNTA($N$2:$N$169)&lt;ROW(N17),"",INDEX($AA$1:$AA$169,SMALL(IF($N$2:$N$169&lt;&gt;"",ROW($N$2:$N$169)),ROW(N17))))</f>
        <v>#NUM!</v>
      </c>
      <c r="AB267" s="98" t="e">
        <f t="array" ref="AB267">IF(COUNTA($N$2:$N$169)&lt;ROW(N17),"",INDEX($AB$1:$AB$169,SMALL(IF($N$2:$N$169&lt;&gt;"",ROW($N$2:$N$169)),ROW(N17))))</f>
        <v>#NUM!</v>
      </c>
      <c r="AC267" s="98" t="e">
        <f t="array" ref="AC267">IF(COUNTA($N$2:$N$169)&lt;ROW(N17),"",INDEX($AC$1:$AC$169,SMALL(IF($N$2:$N$169&lt;&gt;"",ROW($N$2:$N$169)),ROW(N17))))</f>
        <v>#NUM!</v>
      </c>
      <c r="AD267" s="98" t="e">
        <f t="array" ref="AD267">IF(COUNTA($N$2:$N$169)&lt;ROW(N17),"",INDEX($AD$1:$AD$169,SMALL(IF($N$2:$N$169&lt;&gt;"",ROW($N$2:$N$169)),ROW(N17))))</f>
        <v>#NUM!</v>
      </c>
      <c r="AE267" s="98" t="e">
        <f t="array" ref="AE267">IF(COUNTA($N$2:$N$169)&lt;ROW(N17),"",INDEX($AE$1:$AE$169,SMALL(IF($N$2:$N$169&lt;&gt;"",ROW($N$2:$N$169)),ROW(N17))))</f>
        <v>#NUM!</v>
      </c>
      <c r="AF267" s="98" t="e">
        <f t="array" ref="AF267">IF(COUNTA($N$2:$N$169)&lt;ROW(N17),"",INDEX($AF$1:$AF$169,SMALL(IF($N$2:$N$169&lt;&gt;"",ROW($N$2:$N$169)),ROW(N17))))</f>
        <v>#NUM!</v>
      </c>
      <c r="AG267" s="98" t="e">
        <f t="array" ref="AG267">IF(COUNTA($N$2:$N$169)&lt;ROW(N17),"",INDEX($AG$1:$AG$169,SMALL(IF($N$2:$N$169&lt;&gt;"",ROW($N$2:$N$169)),ROW(N17))))</f>
        <v>#NUM!</v>
      </c>
      <c r="AH267" s="98" t="e">
        <f t="array" ref="AH267">IF(COUNTA($N$2:$N$169)&lt;ROW(N17),"",INDEX($AH$1:$AH$169,SMALL(IF($N$2:$N$169&lt;&gt;"",ROW($N$2:$N$169)),ROW(N17))))</f>
        <v>#NUM!</v>
      </c>
      <c r="AI267" s="98" t="e">
        <f t="array" ref="AI267">IF(COUNTA($N$2:$N$169)&lt;ROW(N17),"",INDEX($AI$1:$AI$169,SMALL(IF($N$2:$N$169&lt;&gt;"",ROW($N$2:$N$169)),ROW(N17))))</f>
        <v>#NUM!</v>
      </c>
      <c r="AJ267" s="98" t="e">
        <f t="array" ref="AJ267">IF(COUNTA($N$2:$N$169)&lt;ROW(N17),"",INDEX($AJ$1:$AJ$169,SMALL(IF($N$2:$N$169&lt;&gt;"",ROW($N$2:$N$169)),ROW(N17))))</f>
        <v>#NUM!</v>
      </c>
      <c r="AK267" s="98" t="e">
        <f t="array" ref="AK267">IF(COUNTA($N$2:$N$169)&lt;ROW(N17),"",INDEX($AK$1:$AK$169,SMALL(IF($N$2:$N$169&lt;&gt;"",ROW($N$2:$N$169)),ROW(N17))))</f>
        <v>#NUM!</v>
      </c>
      <c r="AL267" s="98" t="e">
        <f t="array" ref="AL267">IF(COUNTA($N$2:$N$169)&lt;ROW(N17),"",INDEX($AL$1:$AL$169,SMALL(IF($N$2:$N$169&lt;&gt;"",ROW($N$2:$N$169)),ROW(N17))))</f>
        <v>#NUM!</v>
      </c>
      <c r="AM267" s="98" t="e">
        <f t="array" ref="AM267">IF(COUNTA($N$2:$N$169)&lt;ROW(N17),"",INDEX($AM$1:$AM$169,SMALL(IF($N$2:$N$169&lt;&gt;"",ROW($N$2:$N$169)),ROW(N17))))</f>
        <v>#NUM!</v>
      </c>
      <c r="AN267" s="98" t="e">
        <f t="array" ref="AN267">IF(COUNTA($N$2:$N$169)&lt;ROW(N17),"",INDEX($AN$1:$AN$169,SMALL(IF($N$2:$N$169&lt;&gt;"",ROW($N$2:$N$169)),ROW(N17))))</f>
        <v>#NUM!</v>
      </c>
      <c r="AO267" s="98" t="e">
        <f t="array" ref="AO267">IF(COUNTA($N$2:$N$169)&lt;ROW(N17),"",INDEX($AO$1:$AO$169,SMALL(IF($N$2:$N$169&lt;&gt;"",ROW($N$2:$N$169)),ROW(N17))))</f>
        <v>#NUM!</v>
      </c>
      <c r="AP267" s="98" t="e">
        <f t="array" ref="AP267">IF(COUNTA($N$2:$N$169)&lt;ROW(N17),"",INDEX($AP$1:$AP$169,SMALL(IF($N$2:$N$169&lt;&gt;"",ROW($N$2:$N$169)),ROW(N17))))</f>
        <v>#NUM!</v>
      </c>
      <c r="AQ267" s="98" t="e">
        <f t="array" ref="AQ267">IF(COUNTA($N$2:$N$169)&lt;ROW(N17),"",INDEX($AQ$1:$AQ$169,SMALL(IF($N$2:$N$169&lt;&gt;"",ROW($N$2:$N$169)),ROW(N17))))</f>
        <v>#NUM!</v>
      </c>
      <c r="AR267" s="98" t="e">
        <f t="array" ref="AR267">IF(COUNTA($N$2:$N$169)&lt;ROW(N17),"",INDEX($AR$1:$AR$169,SMALL(IF($N$2:$N$169&lt;&gt;"",ROW($N$2:$N$169)),ROW(N17))))</f>
        <v>#NUM!</v>
      </c>
      <c r="AS267" s="98" t="e">
        <f t="array" ref="AS267">IF(COUNTA($N$2:$N$169)&lt;ROW(N17),"",INDEX($AS$1:$AS$169,SMALL(IF($N$2:$N$169&lt;&gt;"",ROW($N$2:$N$169)),ROW(N17))))</f>
        <v>#NUM!</v>
      </c>
      <c r="AT267" s="98"/>
      <c r="AU267" s="98"/>
      <c r="AV267" s="98"/>
      <c r="BA267" s="98"/>
      <c r="BB267" s="98"/>
    </row>
    <row r="268" spans="6:54" ht="12.75" customHeight="1" x14ac:dyDescent="0.15">
      <c r="F268" s="98"/>
      <c r="G268" s="98"/>
      <c r="H268" s="98"/>
      <c r="I268" s="98"/>
      <c r="J268" s="98"/>
      <c r="K268" s="98" t="e">
        <f t="array" ref="K268">IF(COUNTA($N$2:$N$169)&lt;ROW(N18),"",INDEX($K$1:$K$169,SMALL(IF($N$2:$N$169&lt;&gt;"",ROW($N$2:$N$169)),ROW(N18))))</f>
        <v>#NUM!</v>
      </c>
      <c r="L268" s="98" t="e">
        <f t="array" ref="L268">IF(COUNTA($N$2:$N$169)&lt;ROW(N18),"",INDEX($L$1:$L$169,SMALL(IF($N$2:$N$169&lt;&gt;"",ROW($N$2:$N$169)),ROW(N18))))</f>
        <v>#NUM!</v>
      </c>
      <c r="M268" s="98" t="e">
        <f t="array" ref="M268">IF(COUNTA($N$2:$N$169)&lt;ROW(N18),"",INDEX($N$1:$N$169,SMALL(IF($N$2:$N$169&lt;&gt;"",ROW($N$2:$N$169)),ROW(N18))))</f>
        <v>#NUM!</v>
      </c>
      <c r="N268" s="98"/>
      <c r="O268" s="98"/>
      <c r="P268" s="98"/>
      <c r="Q268" s="98"/>
      <c r="R268" s="98" t="e">
        <f t="array" ref="R268">IF(COUNTA($N$2:$N$169)&lt;ROW(N18),"",INDEX($R$1:$R$169,SMALL(IF($N$2:$N$169&lt;&gt;"",ROW($N$2:$N$169)),ROW(N18))))</f>
        <v>#NUM!</v>
      </c>
      <c r="S268" s="98" t="e">
        <f t="array" ref="S268">IF(COUNTA($N$2:$N$169)&lt;ROW(N18),"",INDEX($S$1:$S$169,SMALL(IF($N$2:$N$169&lt;&gt;"",ROW($N$2:$N$169)),ROW(N18))))</f>
        <v>#NUM!</v>
      </c>
      <c r="T268" s="98" t="e">
        <f t="array" ref="T268">IF(COUNTA($N$2:$N$169)&lt;ROW(N18),"",INDEX($T$1:$T$169,SMALL(IF($N$2:$N$169&lt;&gt;"",ROW($N$2:$N$169)),ROW(N18))))</f>
        <v>#NUM!</v>
      </c>
      <c r="U268" s="98" t="e">
        <f t="array" ref="U268">IF(COUNTA($N$2:$N$169)&lt;ROW(N18),"",INDEX($U$1:$U$169,SMALL(IF($N$2:$N$169&lt;&gt;"",ROW($N$2:$N$169)),ROW(N18))))</f>
        <v>#NUM!</v>
      </c>
      <c r="V268" s="98" t="e">
        <f t="array" ref="V268">IF(COUNTA($N$2:$N$169)&lt;ROW(N18),"",INDEX($V$1:$V$169,SMALL(IF($N$2:$N$169&lt;&gt;"",ROW($N$2:$N$169)),ROW(N18))))</f>
        <v>#NUM!</v>
      </c>
      <c r="W268" s="98" t="e">
        <f t="array" ref="W268">IF(COUNTA($N$2:$N$169)&lt;ROW(N18),"",INDEX($W$1:$W$169,SMALL(IF($N$2:$N$169&lt;&gt;"",ROW($N$2:$N$169)),ROW(N18))))</f>
        <v>#NUM!</v>
      </c>
      <c r="X268" s="98" t="e">
        <f t="array" ref="X268">IF(COUNTA($N$2:$N$169)&lt;ROW(N18),"",INDEX($X$1:$X$169,SMALL(IF($N$2:$N$169&lt;&gt;"",ROW($N$2:$N$169)),ROW(N18))))</f>
        <v>#NUM!</v>
      </c>
      <c r="Y268" s="98" t="e">
        <f t="array" ref="Y268">IF(COUNTA($N$2:$N$169)&lt;ROW(N18),"",INDEX($Y$1:$Y$169,SMALL(IF($N$2:$N$169&lt;&gt;"",ROW($N$2:$N$169)),ROW(N18))))</f>
        <v>#NUM!</v>
      </c>
      <c r="Z268" s="98" t="e">
        <f t="array" ref="Z268">IF(COUNTA($N$2:$N$169)&lt;ROW(N18),"",INDEX($Z$1:$Z$169,SMALL(IF($N$2:$N$169&lt;&gt;"",ROW($N$2:$N$169)),ROW(N18))))</f>
        <v>#NUM!</v>
      </c>
      <c r="AA268" s="98" t="e">
        <f t="array" ref="AA268">IF(COUNTA($N$2:$N$169)&lt;ROW(N18),"",INDEX($AA$1:$AA$169,SMALL(IF($N$2:$N$169&lt;&gt;"",ROW($N$2:$N$169)),ROW(N18))))</f>
        <v>#NUM!</v>
      </c>
      <c r="AB268" s="98" t="e">
        <f t="array" ref="AB268">IF(COUNTA($N$2:$N$169)&lt;ROW(N18),"",INDEX($AB$1:$AB$169,SMALL(IF($N$2:$N$169&lt;&gt;"",ROW($N$2:$N$169)),ROW(N18))))</f>
        <v>#NUM!</v>
      </c>
      <c r="AC268" s="98" t="e">
        <f t="array" ref="AC268">IF(COUNTA($N$2:$N$169)&lt;ROW(N18),"",INDEX($AC$1:$AC$169,SMALL(IF($N$2:$N$169&lt;&gt;"",ROW($N$2:$N$169)),ROW(N18))))</f>
        <v>#NUM!</v>
      </c>
      <c r="AD268" s="98" t="e">
        <f t="array" ref="AD268">IF(COUNTA($N$2:$N$169)&lt;ROW(N18),"",INDEX($AD$1:$AD$169,SMALL(IF($N$2:$N$169&lt;&gt;"",ROW($N$2:$N$169)),ROW(N18))))</f>
        <v>#NUM!</v>
      </c>
      <c r="AE268" s="98" t="e">
        <f t="array" ref="AE268">IF(COUNTA($N$2:$N$169)&lt;ROW(N18),"",INDEX($AE$1:$AE$169,SMALL(IF($N$2:$N$169&lt;&gt;"",ROW($N$2:$N$169)),ROW(N18))))</f>
        <v>#NUM!</v>
      </c>
      <c r="AF268" s="98" t="e">
        <f t="array" ref="AF268">IF(COUNTA($N$2:$N$169)&lt;ROW(N18),"",INDEX($AF$1:$AF$169,SMALL(IF($N$2:$N$169&lt;&gt;"",ROW($N$2:$N$169)),ROW(N18))))</f>
        <v>#NUM!</v>
      </c>
      <c r="AG268" s="98" t="e">
        <f t="array" ref="AG268">IF(COUNTA($N$2:$N$169)&lt;ROW(N18),"",INDEX($AG$1:$AG$169,SMALL(IF($N$2:$N$169&lt;&gt;"",ROW($N$2:$N$169)),ROW(N18))))</f>
        <v>#NUM!</v>
      </c>
      <c r="AH268" s="98" t="e">
        <f t="array" ref="AH268">IF(COUNTA($N$2:$N$169)&lt;ROW(N18),"",INDEX($AH$1:$AH$169,SMALL(IF($N$2:$N$169&lt;&gt;"",ROW($N$2:$N$169)),ROW(N18))))</f>
        <v>#NUM!</v>
      </c>
      <c r="AI268" s="98" t="e">
        <f t="array" ref="AI268">IF(COUNTA($N$2:$N$169)&lt;ROW(N18),"",INDEX($AI$1:$AI$169,SMALL(IF($N$2:$N$169&lt;&gt;"",ROW($N$2:$N$169)),ROW(N18))))</f>
        <v>#NUM!</v>
      </c>
      <c r="AJ268" s="98" t="e">
        <f t="array" ref="AJ268">IF(COUNTA($N$2:$N$169)&lt;ROW(N18),"",INDEX($AJ$1:$AJ$169,SMALL(IF($N$2:$N$169&lt;&gt;"",ROW($N$2:$N$169)),ROW(N18))))</f>
        <v>#NUM!</v>
      </c>
      <c r="AK268" s="98" t="e">
        <f t="array" ref="AK268">IF(COUNTA($N$2:$N$169)&lt;ROW(N18),"",INDEX($AK$1:$AK$169,SMALL(IF($N$2:$N$169&lt;&gt;"",ROW($N$2:$N$169)),ROW(N18))))</f>
        <v>#NUM!</v>
      </c>
      <c r="AL268" s="98" t="e">
        <f t="array" ref="AL268">IF(COUNTA($N$2:$N$169)&lt;ROW(N18),"",INDEX($AL$1:$AL$169,SMALL(IF($N$2:$N$169&lt;&gt;"",ROW($N$2:$N$169)),ROW(N18))))</f>
        <v>#NUM!</v>
      </c>
      <c r="AM268" s="98" t="e">
        <f t="array" ref="AM268">IF(COUNTA($N$2:$N$169)&lt;ROW(N18),"",INDEX($AM$1:$AM$169,SMALL(IF($N$2:$N$169&lt;&gt;"",ROW($N$2:$N$169)),ROW(N18))))</f>
        <v>#NUM!</v>
      </c>
      <c r="AN268" s="98" t="e">
        <f t="array" ref="AN268">IF(COUNTA($N$2:$N$169)&lt;ROW(N18),"",INDEX($AN$1:$AN$169,SMALL(IF($N$2:$N$169&lt;&gt;"",ROW($N$2:$N$169)),ROW(N18))))</f>
        <v>#NUM!</v>
      </c>
      <c r="AO268" s="98" t="e">
        <f t="array" ref="AO268">IF(COUNTA($N$2:$N$169)&lt;ROW(N18),"",INDEX($AO$1:$AO$169,SMALL(IF($N$2:$N$169&lt;&gt;"",ROW($N$2:$N$169)),ROW(N18))))</f>
        <v>#NUM!</v>
      </c>
      <c r="AP268" s="98" t="e">
        <f t="array" ref="AP268">IF(COUNTA($N$2:$N$169)&lt;ROW(N18),"",INDEX($AP$1:$AP$169,SMALL(IF($N$2:$N$169&lt;&gt;"",ROW($N$2:$N$169)),ROW(N18))))</f>
        <v>#NUM!</v>
      </c>
      <c r="AQ268" s="98" t="e">
        <f t="array" ref="AQ268">IF(COUNTA($N$2:$N$169)&lt;ROW(N18),"",INDEX($AQ$1:$AQ$169,SMALL(IF($N$2:$N$169&lt;&gt;"",ROW($N$2:$N$169)),ROW(N18))))</f>
        <v>#NUM!</v>
      </c>
      <c r="AR268" s="98" t="e">
        <f t="array" ref="AR268">IF(COUNTA($N$2:$N$169)&lt;ROW(N18),"",INDEX($AR$1:$AR$169,SMALL(IF($N$2:$N$169&lt;&gt;"",ROW($N$2:$N$169)),ROW(N18))))</f>
        <v>#NUM!</v>
      </c>
      <c r="AS268" s="98" t="e">
        <f t="array" ref="AS268">IF(COUNTA($N$2:$N$169)&lt;ROW(N18),"",INDEX($AS$1:$AS$169,SMALL(IF($N$2:$N$169&lt;&gt;"",ROW($N$2:$N$169)),ROW(N18))))</f>
        <v>#NUM!</v>
      </c>
      <c r="AT268" s="98"/>
      <c r="AU268" s="98"/>
      <c r="AV268" s="98"/>
      <c r="BA268" s="98"/>
      <c r="BB268" s="98"/>
    </row>
    <row r="269" spans="6:54" ht="12.75" customHeight="1" x14ac:dyDescent="0.15">
      <c r="F269" s="98"/>
      <c r="G269" s="98"/>
      <c r="H269" s="98"/>
      <c r="I269" s="98"/>
      <c r="J269" s="98"/>
      <c r="K269" s="98" t="e">
        <f t="array" ref="K269">IF(COUNTA($N$2:$N$169)&lt;ROW(N19),"",INDEX($K$1:$K$169,SMALL(IF($N$2:$N$169&lt;&gt;"",ROW($N$2:$N$169)),ROW(N19))))</f>
        <v>#NUM!</v>
      </c>
      <c r="L269" s="98" t="e">
        <f t="array" ref="L269">IF(COUNTA($N$2:$N$169)&lt;ROW(N19),"",INDEX($L$1:$L$169,SMALL(IF($N$2:$N$169&lt;&gt;"",ROW($N$2:$N$169)),ROW(N19))))</f>
        <v>#NUM!</v>
      </c>
      <c r="M269" s="98" t="e">
        <f t="array" ref="M269">IF(COUNTA($N$2:$N$169)&lt;ROW(N19),"",INDEX($N$1:$N$169,SMALL(IF($N$2:$N$169&lt;&gt;"",ROW($N$2:$N$169)),ROW(N19))))</f>
        <v>#NUM!</v>
      </c>
      <c r="N269" s="98"/>
      <c r="O269" s="98"/>
      <c r="P269" s="98"/>
      <c r="Q269" s="98"/>
      <c r="R269" s="98" t="e">
        <f t="array" ref="R269">IF(COUNTA($N$2:$N$169)&lt;ROW(N19),"",INDEX($R$1:$R$169,SMALL(IF($N$2:$N$169&lt;&gt;"",ROW($N$2:$N$169)),ROW(N19))))</f>
        <v>#NUM!</v>
      </c>
      <c r="S269" s="98" t="e">
        <f t="array" ref="S269">IF(COUNTA($N$2:$N$169)&lt;ROW(N19),"",INDEX($S$1:$S$169,SMALL(IF($N$2:$N$169&lt;&gt;"",ROW($N$2:$N$169)),ROW(N19))))</f>
        <v>#NUM!</v>
      </c>
      <c r="T269" s="98" t="e">
        <f t="array" ref="T269">IF(COUNTA($N$2:$N$169)&lt;ROW(N19),"",INDEX($T$1:$T$169,SMALL(IF($N$2:$N$169&lt;&gt;"",ROW($N$2:$N$169)),ROW(N19))))</f>
        <v>#NUM!</v>
      </c>
      <c r="U269" s="98" t="e">
        <f t="array" ref="U269">IF(COUNTA($N$2:$N$169)&lt;ROW(N19),"",INDEX($U$1:$U$169,SMALL(IF($N$2:$N$169&lt;&gt;"",ROW($N$2:$N$169)),ROW(N19))))</f>
        <v>#NUM!</v>
      </c>
      <c r="V269" s="98" t="e">
        <f t="array" ref="V269">IF(COUNTA($N$2:$N$169)&lt;ROW(N19),"",INDEX($V$1:$V$169,SMALL(IF($N$2:$N$169&lt;&gt;"",ROW($N$2:$N$169)),ROW(N19))))</f>
        <v>#NUM!</v>
      </c>
      <c r="W269" s="98" t="e">
        <f t="array" ref="W269">IF(COUNTA($N$2:$N$169)&lt;ROW(N19),"",INDEX($W$1:$W$169,SMALL(IF($N$2:$N$169&lt;&gt;"",ROW($N$2:$N$169)),ROW(N19))))</f>
        <v>#NUM!</v>
      </c>
      <c r="X269" s="98" t="e">
        <f t="array" ref="X269">IF(COUNTA($N$2:$N$169)&lt;ROW(N19),"",INDEX($X$1:$X$169,SMALL(IF($N$2:$N$169&lt;&gt;"",ROW($N$2:$N$169)),ROW(N19))))</f>
        <v>#NUM!</v>
      </c>
      <c r="Y269" s="98" t="e">
        <f t="array" ref="Y269">IF(COUNTA($N$2:$N$169)&lt;ROW(N19),"",INDEX($Y$1:$Y$169,SMALL(IF($N$2:$N$169&lt;&gt;"",ROW($N$2:$N$169)),ROW(N19))))</f>
        <v>#NUM!</v>
      </c>
      <c r="Z269" s="98" t="e">
        <f t="array" ref="Z269">IF(COUNTA($N$2:$N$169)&lt;ROW(N19),"",INDEX($Z$1:$Z$169,SMALL(IF($N$2:$N$169&lt;&gt;"",ROW($N$2:$N$169)),ROW(N19))))</f>
        <v>#NUM!</v>
      </c>
      <c r="AA269" s="98" t="e">
        <f t="array" ref="AA269">IF(COUNTA($N$2:$N$169)&lt;ROW(N19),"",INDEX($AA$1:$AA$169,SMALL(IF($N$2:$N$169&lt;&gt;"",ROW($N$2:$N$169)),ROW(N19))))</f>
        <v>#NUM!</v>
      </c>
      <c r="AB269" s="98" t="e">
        <f t="array" ref="AB269">IF(COUNTA($N$2:$N$169)&lt;ROW(N19),"",INDEX($AB$1:$AB$169,SMALL(IF($N$2:$N$169&lt;&gt;"",ROW($N$2:$N$169)),ROW(N19))))</f>
        <v>#NUM!</v>
      </c>
      <c r="AC269" s="98" t="e">
        <f t="array" ref="AC269">IF(COUNTA($N$2:$N$169)&lt;ROW(N19),"",INDEX($AC$1:$AC$169,SMALL(IF($N$2:$N$169&lt;&gt;"",ROW($N$2:$N$169)),ROW(N19))))</f>
        <v>#NUM!</v>
      </c>
      <c r="AD269" s="98" t="e">
        <f t="array" ref="AD269">IF(COUNTA($N$2:$N$169)&lt;ROW(N19),"",INDEX($AD$1:$AD$169,SMALL(IF($N$2:$N$169&lt;&gt;"",ROW($N$2:$N$169)),ROW(N19))))</f>
        <v>#NUM!</v>
      </c>
      <c r="AE269" s="98" t="e">
        <f t="array" ref="AE269">IF(COUNTA($N$2:$N$169)&lt;ROW(N19),"",INDEX($AE$1:$AE$169,SMALL(IF($N$2:$N$169&lt;&gt;"",ROW($N$2:$N$169)),ROW(N19))))</f>
        <v>#NUM!</v>
      </c>
      <c r="AF269" s="98" t="e">
        <f t="array" ref="AF269">IF(COUNTA($N$2:$N$169)&lt;ROW(N19),"",INDEX($AF$1:$AF$169,SMALL(IF($N$2:$N$169&lt;&gt;"",ROW($N$2:$N$169)),ROW(N19))))</f>
        <v>#NUM!</v>
      </c>
      <c r="AG269" s="98" t="e">
        <f t="array" ref="AG269">IF(COUNTA($N$2:$N$169)&lt;ROW(N19),"",INDEX($AG$1:$AG$169,SMALL(IF($N$2:$N$169&lt;&gt;"",ROW($N$2:$N$169)),ROW(N19))))</f>
        <v>#NUM!</v>
      </c>
      <c r="AH269" s="98" t="e">
        <f t="array" ref="AH269">IF(COUNTA($N$2:$N$169)&lt;ROW(N19),"",INDEX($AH$1:$AH$169,SMALL(IF($N$2:$N$169&lt;&gt;"",ROW($N$2:$N$169)),ROW(N19))))</f>
        <v>#NUM!</v>
      </c>
      <c r="AI269" s="98" t="e">
        <f t="array" ref="AI269">IF(COUNTA($N$2:$N$169)&lt;ROW(N19),"",INDEX($AI$1:$AI$169,SMALL(IF($N$2:$N$169&lt;&gt;"",ROW($N$2:$N$169)),ROW(N19))))</f>
        <v>#NUM!</v>
      </c>
      <c r="AJ269" s="98" t="e">
        <f t="array" ref="AJ269">IF(COUNTA($N$2:$N$169)&lt;ROW(N19),"",INDEX($AJ$1:$AJ$169,SMALL(IF($N$2:$N$169&lt;&gt;"",ROW($N$2:$N$169)),ROW(N19))))</f>
        <v>#NUM!</v>
      </c>
      <c r="AK269" s="98" t="e">
        <f t="array" ref="AK269">IF(COUNTA($N$2:$N$169)&lt;ROW(N19),"",INDEX($AK$1:$AK$169,SMALL(IF($N$2:$N$169&lt;&gt;"",ROW($N$2:$N$169)),ROW(N19))))</f>
        <v>#NUM!</v>
      </c>
      <c r="AL269" s="98" t="e">
        <f t="array" ref="AL269">IF(COUNTA($N$2:$N$169)&lt;ROW(N19),"",INDEX($AL$1:$AL$169,SMALL(IF($N$2:$N$169&lt;&gt;"",ROW($N$2:$N$169)),ROW(N19))))</f>
        <v>#NUM!</v>
      </c>
      <c r="AM269" s="98" t="e">
        <f t="array" ref="AM269">IF(COUNTA($N$2:$N$169)&lt;ROW(N19),"",INDEX($AM$1:$AM$169,SMALL(IF($N$2:$N$169&lt;&gt;"",ROW($N$2:$N$169)),ROW(N19))))</f>
        <v>#NUM!</v>
      </c>
      <c r="AN269" s="98" t="e">
        <f t="array" ref="AN269">IF(COUNTA($N$2:$N$169)&lt;ROW(N19),"",INDEX($AN$1:$AN$169,SMALL(IF($N$2:$N$169&lt;&gt;"",ROW($N$2:$N$169)),ROW(N19))))</f>
        <v>#NUM!</v>
      </c>
      <c r="AO269" s="98" t="e">
        <f t="array" ref="AO269">IF(COUNTA($N$2:$N$169)&lt;ROW(N19),"",INDEX($AO$1:$AO$169,SMALL(IF($N$2:$N$169&lt;&gt;"",ROW($N$2:$N$169)),ROW(N19))))</f>
        <v>#NUM!</v>
      </c>
      <c r="AP269" s="98" t="e">
        <f t="array" ref="AP269">IF(COUNTA($N$2:$N$169)&lt;ROW(N19),"",INDEX($AP$1:$AP$169,SMALL(IF($N$2:$N$169&lt;&gt;"",ROW($N$2:$N$169)),ROW(N19))))</f>
        <v>#NUM!</v>
      </c>
      <c r="AQ269" s="98" t="e">
        <f t="array" ref="AQ269">IF(COUNTA($N$2:$N$169)&lt;ROW(N19),"",INDEX($AQ$1:$AQ$169,SMALL(IF($N$2:$N$169&lt;&gt;"",ROW($N$2:$N$169)),ROW(N19))))</f>
        <v>#NUM!</v>
      </c>
      <c r="AR269" s="98" t="e">
        <f t="array" ref="AR269">IF(COUNTA($N$2:$N$169)&lt;ROW(N19),"",INDEX($AR$1:$AR$169,SMALL(IF($N$2:$N$169&lt;&gt;"",ROW($N$2:$N$169)),ROW(N19))))</f>
        <v>#NUM!</v>
      </c>
      <c r="AS269" s="98" t="e">
        <f t="array" ref="AS269">IF(COUNTA($N$2:$N$169)&lt;ROW(N19),"",INDEX($AS$1:$AS$169,SMALL(IF($N$2:$N$169&lt;&gt;"",ROW($N$2:$N$169)),ROW(N19))))</f>
        <v>#NUM!</v>
      </c>
      <c r="AT269" s="98"/>
      <c r="AU269" s="98"/>
      <c r="AV269" s="98"/>
      <c r="BA269" s="98"/>
      <c r="BB269" s="98"/>
    </row>
    <row r="270" spans="6:54" ht="12.75" customHeight="1" x14ac:dyDescent="0.15">
      <c r="F270" s="98"/>
      <c r="G270" s="98"/>
      <c r="H270" s="98"/>
      <c r="I270" s="98"/>
      <c r="J270" s="98"/>
      <c r="K270" s="98" t="e">
        <f t="array" ref="K270">IF(COUNTA($N$2:$N$169)&lt;ROW(N20),"",INDEX($K$1:$K$169,SMALL(IF($N$2:$N$169&lt;&gt;"",ROW($N$2:$N$169)),ROW(N20))))</f>
        <v>#NUM!</v>
      </c>
      <c r="L270" s="98" t="e">
        <f t="array" ref="L270">IF(COUNTA($N$2:$N$169)&lt;ROW(N20),"",INDEX($L$1:$L$169,SMALL(IF($N$2:$N$169&lt;&gt;"",ROW($N$2:$N$169)),ROW(N20))))</f>
        <v>#NUM!</v>
      </c>
      <c r="M270" s="98" t="e">
        <f t="array" ref="M270">IF(COUNTA($N$2:$N$169)&lt;ROW(N20),"",INDEX($N$1:$N$169,SMALL(IF($N$2:$N$169&lt;&gt;"",ROW($N$2:$N$169)),ROW(N20))))</f>
        <v>#NUM!</v>
      </c>
      <c r="N270" s="98"/>
      <c r="O270" s="98"/>
      <c r="P270" s="98"/>
      <c r="Q270" s="98"/>
      <c r="R270" s="98" t="e">
        <f t="array" ref="R270">IF(COUNTA($N$2:$N$169)&lt;ROW(N20),"",INDEX($R$1:$R$169,SMALL(IF($N$2:$N$169&lt;&gt;"",ROW($N$2:$N$169)),ROW(N20))))</f>
        <v>#NUM!</v>
      </c>
      <c r="S270" s="98" t="e">
        <f t="array" ref="S270">IF(COUNTA($N$2:$N$169)&lt;ROW(N20),"",INDEX($S$1:$S$169,SMALL(IF($N$2:$N$169&lt;&gt;"",ROW($N$2:$N$169)),ROW(N20))))</f>
        <v>#NUM!</v>
      </c>
      <c r="T270" s="98" t="e">
        <f t="array" ref="T270">IF(COUNTA($N$2:$N$169)&lt;ROW(N20),"",INDEX($T$1:$T$169,SMALL(IF($N$2:$N$169&lt;&gt;"",ROW($N$2:$N$169)),ROW(N20))))</f>
        <v>#NUM!</v>
      </c>
      <c r="U270" s="98" t="e">
        <f t="array" ref="U270">IF(COUNTA($N$2:$N$169)&lt;ROW(N20),"",INDEX($U$1:$U$169,SMALL(IF($N$2:$N$169&lt;&gt;"",ROW($N$2:$N$169)),ROW(N20))))</f>
        <v>#NUM!</v>
      </c>
      <c r="V270" s="98" t="e">
        <f t="array" ref="V270">IF(COUNTA($N$2:$N$169)&lt;ROW(N20),"",INDEX($V$1:$V$169,SMALL(IF($N$2:$N$169&lt;&gt;"",ROW($N$2:$N$169)),ROW(N20))))</f>
        <v>#NUM!</v>
      </c>
      <c r="W270" s="98" t="e">
        <f t="array" ref="W270">IF(COUNTA($N$2:$N$169)&lt;ROW(N20),"",INDEX($W$1:$W$169,SMALL(IF($N$2:$N$169&lt;&gt;"",ROW($N$2:$N$169)),ROW(N20))))</f>
        <v>#NUM!</v>
      </c>
      <c r="X270" s="98" t="e">
        <f t="array" ref="X270">IF(COUNTA($N$2:$N$169)&lt;ROW(N20),"",INDEX($X$1:$X$169,SMALL(IF($N$2:$N$169&lt;&gt;"",ROW($N$2:$N$169)),ROW(N20))))</f>
        <v>#NUM!</v>
      </c>
      <c r="Y270" s="98" t="e">
        <f t="array" ref="Y270">IF(COUNTA($N$2:$N$169)&lt;ROW(N20),"",INDEX($Y$1:$Y$169,SMALL(IF($N$2:$N$169&lt;&gt;"",ROW($N$2:$N$169)),ROW(N20))))</f>
        <v>#NUM!</v>
      </c>
      <c r="Z270" s="98" t="e">
        <f t="array" ref="Z270">IF(COUNTA($N$2:$N$169)&lt;ROW(N20),"",INDEX($Z$1:$Z$169,SMALL(IF($N$2:$N$169&lt;&gt;"",ROW($N$2:$N$169)),ROW(N20))))</f>
        <v>#NUM!</v>
      </c>
      <c r="AA270" s="98" t="e">
        <f t="array" ref="AA270">IF(COUNTA($N$2:$N$169)&lt;ROW(N20),"",INDEX($AA$1:$AA$169,SMALL(IF($N$2:$N$169&lt;&gt;"",ROW($N$2:$N$169)),ROW(N20))))</f>
        <v>#NUM!</v>
      </c>
      <c r="AB270" s="98" t="e">
        <f t="array" ref="AB270">IF(COUNTA($N$2:$N$169)&lt;ROW(N20),"",INDEX($AB$1:$AB$169,SMALL(IF($N$2:$N$169&lt;&gt;"",ROW($N$2:$N$169)),ROW(N20))))</f>
        <v>#NUM!</v>
      </c>
      <c r="AC270" s="98" t="e">
        <f t="array" ref="AC270">IF(COUNTA($N$2:$N$169)&lt;ROW(N20),"",INDEX($AC$1:$AC$169,SMALL(IF($N$2:$N$169&lt;&gt;"",ROW($N$2:$N$169)),ROW(N20))))</f>
        <v>#NUM!</v>
      </c>
      <c r="AD270" s="98" t="e">
        <f t="array" ref="AD270">IF(COUNTA($N$2:$N$169)&lt;ROW(N20),"",INDEX($AD$1:$AD$169,SMALL(IF($N$2:$N$169&lt;&gt;"",ROW($N$2:$N$169)),ROW(N20))))</f>
        <v>#NUM!</v>
      </c>
      <c r="AE270" s="98" t="e">
        <f t="array" ref="AE270">IF(COUNTA($N$2:$N$169)&lt;ROW(N20),"",INDEX($AE$1:$AE$169,SMALL(IF($N$2:$N$169&lt;&gt;"",ROW($N$2:$N$169)),ROW(N20))))</f>
        <v>#NUM!</v>
      </c>
      <c r="AF270" s="98" t="e">
        <f t="array" ref="AF270">IF(COUNTA($N$2:$N$169)&lt;ROW(N20),"",INDEX($AF$1:$AF$169,SMALL(IF($N$2:$N$169&lt;&gt;"",ROW($N$2:$N$169)),ROW(N20))))</f>
        <v>#NUM!</v>
      </c>
      <c r="AG270" s="98" t="e">
        <f t="array" ref="AG270">IF(COUNTA($N$2:$N$169)&lt;ROW(N20),"",INDEX($AG$1:$AG$169,SMALL(IF($N$2:$N$169&lt;&gt;"",ROW($N$2:$N$169)),ROW(N20))))</f>
        <v>#NUM!</v>
      </c>
      <c r="AH270" s="98" t="e">
        <f t="array" ref="AH270">IF(COUNTA($N$2:$N$169)&lt;ROW(N20),"",INDEX($AH$1:$AH$169,SMALL(IF($N$2:$N$169&lt;&gt;"",ROW($N$2:$N$169)),ROW(N20))))</f>
        <v>#NUM!</v>
      </c>
      <c r="AI270" s="98" t="e">
        <f t="array" ref="AI270">IF(COUNTA($N$2:$N$169)&lt;ROW(N20),"",INDEX($AI$1:$AI$169,SMALL(IF($N$2:$N$169&lt;&gt;"",ROW($N$2:$N$169)),ROW(N20))))</f>
        <v>#NUM!</v>
      </c>
      <c r="AJ270" s="98" t="e">
        <f t="array" ref="AJ270">IF(COUNTA($N$2:$N$169)&lt;ROW(N20),"",INDEX($AJ$1:$AJ$169,SMALL(IF($N$2:$N$169&lt;&gt;"",ROW($N$2:$N$169)),ROW(N20))))</f>
        <v>#NUM!</v>
      </c>
      <c r="AK270" s="98" t="e">
        <f t="array" ref="AK270">IF(COUNTA($N$2:$N$169)&lt;ROW(N20),"",INDEX($AK$1:$AK$169,SMALL(IF($N$2:$N$169&lt;&gt;"",ROW($N$2:$N$169)),ROW(N20))))</f>
        <v>#NUM!</v>
      </c>
      <c r="AL270" s="98" t="e">
        <f t="array" ref="AL270">IF(COUNTA($N$2:$N$169)&lt;ROW(N20),"",INDEX($AL$1:$AL$169,SMALL(IF($N$2:$N$169&lt;&gt;"",ROW($N$2:$N$169)),ROW(N20))))</f>
        <v>#NUM!</v>
      </c>
      <c r="AM270" s="98" t="e">
        <f t="array" ref="AM270">IF(COUNTA($N$2:$N$169)&lt;ROW(N20),"",INDEX($AM$1:$AM$169,SMALL(IF($N$2:$N$169&lt;&gt;"",ROW($N$2:$N$169)),ROW(N20))))</f>
        <v>#NUM!</v>
      </c>
      <c r="AN270" s="98" t="e">
        <f t="array" ref="AN270">IF(COUNTA($N$2:$N$169)&lt;ROW(N20),"",INDEX($AN$1:$AN$169,SMALL(IF($N$2:$N$169&lt;&gt;"",ROW($N$2:$N$169)),ROW(N20))))</f>
        <v>#NUM!</v>
      </c>
      <c r="AO270" s="98" t="e">
        <f t="array" ref="AO270">IF(COUNTA($N$2:$N$169)&lt;ROW(N20),"",INDEX($AO$1:$AO$169,SMALL(IF($N$2:$N$169&lt;&gt;"",ROW($N$2:$N$169)),ROW(N20))))</f>
        <v>#NUM!</v>
      </c>
      <c r="AP270" s="98" t="e">
        <f t="array" ref="AP270">IF(COUNTA($N$2:$N$169)&lt;ROW(N20),"",INDEX($AP$1:$AP$169,SMALL(IF($N$2:$N$169&lt;&gt;"",ROW($N$2:$N$169)),ROW(N20))))</f>
        <v>#NUM!</v>
      </c>
      <c r="AQ270" s="98" t="e">
        <f t="array" ref="AQ270">IF(COUNTA($N$2:$N$169)&lt;ROW(N20),"",INDEX($AQ$1:$AQ$169,SMALL(IF($N$2:$N$169&lt;&gt;"",ROW($N$2:$N$169)),ROW(N20))))</f>
        <v>#NUM!</v>
      </c>
      <c r="AR270" s="98" t="e">
        <f t="array" ref="AR270">IF(COUNTA($N$2:$N$169)&lt;ROW(N20),"",INDEX($AR$1:$AR$169,SMALL(IF($N$2:$N$169&lt;&gt;"",ROW($N$2:$N$169)),ROW(N20))))</f>
        <v>#NUM!</v>
      </c>
      <c r="AS270" s="98" t="e">
        <f t="array" ref="AS270">IF(COUNTA($N$2:$N$169)&lt;ROW(N20),"",INDEX($AS$1:$AS$169,SMALL(IF($N$2:$N$169&lt;&gt;"",ROW($N$2:$N$169)),ROW(N20))))</f>
        <v>#NUM!</v>
      </c>
      <c r="AT270" s="98"/>
      <c r="AU270" s="98"/>
      <c r="AV270" s="98"/>
      <c r="BA270" s="98"/>
      <c r="BB270" s="98"/>
    </row>
    <row r="271" spans="6:54" ht="12.75" customHeight="1" x14ac:dyDescent="0.15">
      <c r="F271" s="98"/>
      <c r="G271" s="98"/>
      <c r="H271" s="98"/>
      <c r="I271" s="98"/>
      <c r="J271" s="98"/>
      <c r="K271" s="98" t="e">
        <f t="array" ref="K271">IF(COUNTA($N$2:$N$169)&lt;ROW(N21),"",INDEX($K$1:$K$169,SMALL(IF($N$2:$N$169&lt;&gt;"",ROW($N$2:$N$169)),ROW(N21))))</f>
        <v>#NUM!</v>
      </c>
      <c r="L271" s="98" t="e">
        <f t="array" ref="L271">IF(COUNTA($N$2:$N$169)&lt;ROW(N21),"",INDEX($L$1:$L$169,SMALL(IF($N$2:$N$169&lt;&gt;"",ROW($N$2:$N$169)),ROW(N21))))</f>
        <v>#NUM!</v>
      </c>
      <c r="M271" s="98" t="e">
        <f t="array" ref="M271">IF(COUNTA($N$2:$N$169)&lt;ROW(N21),"",INDEX($N$1:$N$169,SMALL(IF($N$2:$N$169&lt;&gt;"",ROW($N$2:$N$169)),ROW(N21))))</f>
        <v>#NUM!</v>
      </c>
      <c r="N271" s="98"/>
      <c r="O271" s="98"/>
      <c r="P271" s="98"/>
      <c r="Q271" s="98"/>
      <c r="R271" s="98" t="e">
        <f t="array" ref="R271">IF(COUNTA($N$2:$N$169)&lt;ROW(N21),"",INDEX($R$1:$R$169,SMALL(IF($N$2:$N$169&lt;&gt;"",ROW($N$2:$N$169)),ROW(N21))))</f>
        <v>#NUM!</v>
      </c>
      <c r="S271" s="98" t="e">
        <f t="array" ref="S271">IF(COUNTA($N$2:$N$169)&lt;ROW(N21),"",INDEX($S$1:$S$169,SMALL(IF($N$2:$N$169&lt;&gt;"",ROW($N$2:$N$169)),ROW(N21))))</f>
        <v>#NUM!</v>
      </c>
      <c r="T271" s="98" t="e">
        <f t="array" ref="T271">IF(COUNTA($N$2:$N$169)&lt;ROW(N21),"",INDEX($T$1:$T$169,SMALL(IF($N$2:$N$169&lt;&gt;"",ROW($N$2:$N$169)),ROW(N21))))</f>
        <v>#NUM!</v>
      </c>
      <c r="U271" s="98" t="e">
        <f t="array" ref="U271">IF(COUNTA($N$2:$N$169)&lt;ROW(N21),"",INDEX($U$1:$U$169,SMALL(IF($N$2:$N$169&lt;&gt;"",ROW($N$2:$N$169)),ROW(N21))))</f>
        <v>#NUM!</v>
      </c>
      <c r="V271" s="98" t="e">
        <f t="array" ref="V271">IF(COUNTA($N$2:$N$169)&lt;ROW(N21),"",INDEX($V$1:$V$169,SMALL(IF($N$2:$N$169&lt;&gt;"",ROW($N$2:$N$169)),ROW(N21))))</f>
        <v>#NUM!</v>
      </c>
      <c r="W271" s="98" t="e">
        <f t="array" ref="W271">IF(COUNTA($N$2:$N$169)&lt;ROW(N21),"",INDEX($W$1:$W$169,SMALL(IF($N$2:$N$169&lt;&gt;"",ROW($N$2:$N$169)),ROW(N21))))</f>
        <v>#NUM!</v>
      </c>
      <c r="X271" s="98" t="e">
        <f t="array" ref="X271">IF(COUNTA($N$2:$N$169)&lt;ROW(N21),"",INDEX($X$1:$X$169,SMALL(IF($N$2:$N$169&lt;&gt;"",ROW($N$2:$N$169)),ROW(N21))))</f>
        <v>#NUM!</v>
      </c>
      <c r="Y271" s="98" t="e">
        <f t="array" ref="Y271">IF(COUNTA($N$2:$N$169)&lt;ROW(N21),"",INDEX($Y$1:$Y$169,SMALL(IF($N$2:$N$169&lt;&gt;"",ROW($N$2:$N$169)),ROW(N21))))</f>
        <v>#NUM!</v>
      </c>
      <c r="Z271" s="98" t="e">
        <f t="array" ref="Z271">IF(COUNTA($N$2:$N$169)&lt;ROW(N21),"",INDEX($Z$1:$Z$169,SMALL(IF($N$2:$N$169&lt;&gt;"",ROW($N$2:$N$169)),ROW(N21))))</f>
        <v>#NUM!</v>
      </c>
      <c r="AA271" s="98" t="e">
        <f t="array" ref="AA271">IF(COUNTA($N$2:$N$169)&lt;ROW(N21),"",INDEX($AA$1:$AA$169,SMALL(IF($N$2:$N$169&lt;&gt;"",ROW($N$2:$N$169)),ROW(N21))))</f>
        <v>#NUM!</v>
      </c>
      <c r="AB271" s="98" t="e">
        <f t="array" ref="AB271">IF(COUNTA($N$2:$N$169)&lt;ROW(N21),"",INDEX($AB$1:$AB$169,SMALL(IF($N$2:$N$169&lt;&gt;"",ROW($N$2:$N$169)),ROW(N21))))</f>
        <v>#NUM!</v>
      </c>
      <c r="AC271" s="98" t="e">
        <f t="array" ref="AC271">IF(COUNTA($N$2:$N$169)&lt;ROW(N21),"",INDEX($AC$1:$AC$169,SMALL(IF($N$2:$N$169&lt;&gt;"",ROW($N$2:$N$169)),ROW(N21))))</f>
        <v>#NUM!</v>
      </c>
      <c r="AD271" s="98" t="e">
        <f t="array" ref="AD271">IF(COUNTA($N$2:$N$169)&lt;ROW(N21),"",INDEX($AD$1:$AD$169,SMALL(IF($N$2:$N$169&lt;&gt;"",ROW($N$2:$N$169)),ROW(N21))))</f>
        <v>#NUM!</v>
      </c>
      <c r="AE271" s="98" t="e">
        <f t="array" ref="AE271">IF(COUNTA($N$2:$N$169)&lt;ROW(N21),"",INDEX($AE$1:$AE$169,SMALL(IF($N$2:$N$169&lt;&gt;"",ROW($N$2:$N$169)),ROW(N21))))</f>
        <v>#NUM!</v>
      </c>
      <c r="AF271" s="98" t="e">
        <f t="array" ref="AF271">IF(COUNTA($N$2:$N$169)&lt;ROW(N21),"",INDEX($AF$1:$AF$169,SMALL(IF($N$2:$N$169&lt;&gt;"",ROW($N$2:$N$169)),ROW(N21))))</f>
        <v>#NUM!</v>
      </c>
      <c r="AG271" s="98" t="e">
        <f t="array" ref="AG271">IF(COUNTA($N$2:$N$169)&lt;ROW(N21),"",INDEX($AG$1:$AG$169,SMALL(IF($N$2:$N$169&lt;&gt;"",ROW($N$2:$N$169)),ROW(N21))))</f>
        <v>#NUM!</v>
      </c>
      <c r="AH271" s="98" t="e">
        <f t="array" ref="AH271">IF(COUNTA($N$2:$N$169)&lt;ROW(N21),"",INDEX($AH$1:$AH$169,SMALL(IF($N$2:$N$169&lt;&gt;"",ROW($N$2:$N$169)),ROW(N21))))</f>
        <v>#NUM!</v>
      </c>
      <c r="AI271" s="98" t="e">
        <f t="array" ref="AI271">IF(COUNTA($N$2:$N$169)&lt;ROW(N21),"",INDEX($AI$1:$AI$169,SMALL(IF($N$2:$N$169&lt;&gt;"",ROW($N$2:$N$169)),ROW(N21))))</f>
        <v>#NUM!</v>
      </c>
      <c r="AJ271" s="98" t="e">
        <f t="array" ref="AJ271">IF(COUNTA($N$2:$N$169)&lt;ROW(N21),"",INDEX($AJ$1:$AJ$169,SMALL(IF($N$2:$N$169&lt;&gt;"",ROW($N$2:$N$169)),ROW(N21))))</f>
        <v>#NUM!</v>
      </c>
      <c r="AK271" s="98" t="e">
        <f t="array" ref="AK271">IF(COUNTA($N$2:$N$169)&lt;ROW(N21),"",INDEX($AK$1:$AK$169,SMALL(IF($N$2:$N$169&lt;&gt;"",ROW($N$2:$N$169)),ROW(N21))))</f>
        <v>#NUM!</v>
      </c>
      <c r="AL271" s="98" t="e">
        <f t="array" ref="AL271">IF(COUNTA($N$2:$N$169)&lt;ROW(N21),"",INDEX($AL$1:$AL$169,SMALL(IF($N$2:$N$169&lt;&gt;"",ROW($N$2:$N$169)),ROW(N21))))</f>
        <v>#NUM!</v>
      </c>
      <c r="AM271" s="98" t="e">
        <f t="array" ref="AM271">IF(COUNTA($N$2:$N$169)&lt;ROW(N21),"",INDEX($AM$1:$AM$169,SMALL(IF($N$2:$N$169&lt;&gt;"",ROW($N$2:$N$169)),ROW(N21))))</f>
        <v>#NUM!</v>
      </c>
      <c r="AN271" s="98" t="e">
        <f t="array" ref="AN271">IF(COUNTA($N$2:$N$169)&lt;ROW(N21),"",INDEX($AN$1:$AN$169,SMALL(IF($N$2:$N$169&lt;&gt;"",ROW($N$2:$N$169)),ROW(N21))))</f>
        <v>#NUM!</v>
      </c>
      <c r="AO271" s="98" t="e">
        <f t="array" ref="AO271">IF(COUNTA($N$2:$N$169)&lt;ROW(N21),"",INDEX($AO$1:$AO$169,SMALL(IF($N$2:$N$169&lt;&gt;"",ROW($N$2:$N$169)),ROW(N21))))</f>
        <v>#NUM!</v>
      </c>
      <c r="AP271" s="98" t="e">
        <f t="array" ref="AP271">IF(COUNTA($N$2:$N$169)&lt;ROW(N21),"",INDEX($AP$1:$AP$169,SMALL(IF($N$2:$N$169&lt;&gt;"",ROW($N$2:$N$169)),ROW(N21))))</f>
        <v>#NUM!</v>
      </c>
      <c r="AQ271" s="98" t="e">
        <f t="array" ref="AQ271">IF(COUNTA($N$2:$N$169)&lt;ROW(N21),"",INDEX($AQ$1:$AQ$169,SMALL(IF($N$2:$N$169&lt;&gt;"",ROW($N$2:$N$169)),ROW(N21))))</f>
        <v>#NUM!</v>
      </c>
      <c r="AR271" s="98" t="e">
        <f t="array" ref="AR271">IF(COUNTA($N$2:$N$169)&lt;ROW(N21),"",INDEX($AR$1:$AR$169,SMALL(IF($N$2:$N$169&lt;&gt;"",ROW($N$2:$N$169)),ROW(N21))))</f>
        <v>#NUM!</v>
      </c>
      <c r="AS271" s="98" t="e">
        <f t="array" ref="AS271">IF(COUNTA($N$2:$N$169)&lt;ROW(N21),"",INDEX($AS$1:$AS$169,SMALL(IF($N$2:$N$169&lt;&gt;"",ROW($N$2:$N$169)),ROW(N21))))</f>
        <v>#NUM!</v>
      </c>
      <c r="AT271" s="98"/>
      <c r="AU271" s="98"/>
      <c r="AV271" s="98"/>
      <c r="BA271" s="98"/>
      <c r="BB271" s="98"/>
    </row>
    <row r="272" spans="6:54" ht="12.75" customHeight="1" x14ac:dyDescent="0.15">
      <c r="F272" s="98"/>
      <c r="G272" s="98"/>
      <c r="H272" s="98"/>
      <c r="I272" s="98"/>
      <c r="J272" s="98"/>
      <c r="K272" s="98" t="e">
        <f t="array" ref="K272">IF(COUNTA($N$2:$N$169)&lt;ROW(N22),"",INDEX($K$1:$K$169,SMALL(IF($N$2:$N$169&lt;&gt;"",ROW($N$2:$N$169)),ROW(N22))))</f>
        <v>#NUM!</v>
      </c>
      <c r="L272" s="98" t="e">
        <f t="array" ref="L272">IF(COUNTA($N$2:$N$169)&lt;ROW(N22),"",INDEX($L$1:$L$169,SMALL(IF($N$2:$N$169&lt;&gt;"",ROW($N$2:$N$169)),ROW(N22))))</f>
        <v>#NUM!</v>
      </c>
      <c r="M272" s="98" t="e">
        <f t="array" ref="M272">IF(COUNTA($N$2:$N$169)&lt;ROW(N22),"",INDEX($N$1:$N$169,SMALL(IF($N$2:$N$169&lt;&gt;"",ROW($N$2:$N$169)),ROW(N22))))</f>
        <v>#NUM!</v>
      </c>
      <c r="N272" s="98"/>
      <c r="O272" s="98"/>
      <c r="P272" s="98"/>
      <c r="Q272" s="98"/>
      <c r="R272" s="98" t="e">
        <f t="array" ref="R272">IF(COUNTA($N$2:$N$169)&lt;ROW(N22),"",INDEX($R$1:$R$169,SMALL(IF($N$2:$N$169&lt;&gt;"",ROW($N$2:$N$169)),ROW(N22))))</f>
        <v>#NUM!</v>
      </c>
      <c r="S272" s="98" t="e">
        <f t="array" ref="S272">IF(COUNTA($N$2:$N$169)&lt;ROW(N22),"",INDEX($S$1:$S$169,SMALL(IF($N$2:$N$169&lt;&gt;"",ROW($N$2:$N$169)),ROW(N22))))</f>
        <v>#NUM!</v>
      </c>
      <c r="T272" s="98" t="e">
        <f t="array" ref="T272">IF(COUNTA($N$2:$N$169)&lt;ROW(N22),"",INDEX($T$1:$T$169,SMALL(IF($N$2:$N$169&lt;&gt;"",ROW($N$2:$N$169)),ROW(N22))))</f>
        <v>#NUM!</v>
      </c>
      <c r="U272" s="98" t="e">
        <f t="array" ref="U272">IF(COUNTA($N$2:$N$169)&lt;ROW(N22),"",INDEX($U$1:$U$169,SMALL(IF($N$2:$N$169&lt;&gt;"",ROW($N$2:$N$169)),ROW(N22))))</f>
        <v>#NUM!</v>
      </c>
      <c r="V272" s="98" t="e">
        <f t="array" ref="V272">IF(COUNTA($N$2:$N$169)&lt;ROW(N22),"",INDEX($V$1:$V$169,SMALL(IF($N$2:$N$169&lt;&gt;"",ROW($N$2:$N$169)),ROW(N22))))</f>
        <v>#NUM!</v>
      </c>
      <c r="W272" s="98" t="e">
        <f t="array" ref="W272">IF(COUNTA($N$2:$N$169)&lt;ROW(N22),"",INDEX($W$1:$W$169,SMALL(IF($N$2:$N$169&lt;&gt;"",ROW($N$2:$N$169)),ROW(N22))))</f>
        <v>#NUM!</v>
      </c>
      <c r="X272" s="98" t="e">
        <f t="array" ref="X272">IF(COUNTA($N$2:$N$169)&lt;ROW(N22),"",INDEX($X$1:$X$169,SMALL(IF($N$2:$N$169&lt;&gt;"",ROW($N$2:$N$169)),ROW(N22))))</f>
        <v>#NUM!</v>
      </c>
      <c r="Y272" s="98" t="e">
        <f t="array" ref="Y272">IF(COUNTA($N$2:$N$169)&lt;ROW(N22),"",INDEX($Y$1:$Y$169,SMALL(IF($N$2:$N$169&lt;&gt;"",ROW($N$2:$N$169)),ROW(N22))))</f>
        <v>#NUM!</v>
      </c>
      <c r="Z272" s="98" t="e">
        <f t="array" ref="Z272">IF(COUNTA($N$2:$N$169)&lt;ROW(N22),"",INDEX($Z$1:$Z$169,SMALL(IF($N$2:$N$169&lt;&gt;"",ROW($N$2:$N$169)),ROW(N22))))</f>
        <v>#NUM!</v>
      </c>
      <c r="AA272" s="98" t="e">
        <f t="array" ref="AA272">IF(COUNTA($N$2:$N$169)&lt;ROW(N22),"",INDEX($AA$1:$AA$169,SMALL(IF($N$2:$N$169&lt;&gt;"",ROW($N$2:$N$169)),ROW(N22))))</f>
        <v>#NUM!</v>
      </c>
      <c r="AB272" s="98" t="e">
        <f t="array" ref="AB272">IF(COUNTA($N$2:$N$169)&lt;ROW(N22),"",INDEX($AB$1:$AB$169,SMALL(IF($N$2:$N$169&lt;&gt;"",ROW($N$2:$N$169)),ROW(N22))))</f>
        <v>#NUM!</v>
      </c>
      <c r="AC272" s="98" t="e">
        <f t="array" ref="AC272">IF(COUNTA($N$2:$N$169)&lt;ROW(N22),"",INDEX($AC$1:$AC$169,SMALL(IF($N$2:$N$169&lt;&gt;"",ROW($N$2:$N$169)),ROW(N22))))</f>
        <v>#NUM!</v>
      </c>
      <c r="AD272" s="98" t="e">
        <f t="array" ref="AD272">IF(COUNTA($N$2:$N$169)&lt;ROW(N22),"",INDEX($AD$1:$AD$169,SMALL(IF($N$2:$N$169&lt;&gt;"",ROW($N$2:$N$169)),ROW(N22))))</f>
        <v>#NUM!</v>
      </c>
      <c r="AE272" s="98" t="e">
        <f t="array" ref="AE272">IF(COUNTA($N$2:$N$169)&lt;ROW(N22),"",INDEX($AE$1:$AE$169,SMALL(IF($N$2:$N$169&lt;&gt;"",ROW($N$2:$N$169)),ROW(N22))))</f>
        <v>#NUM!</v>
      </c>
      <c r="AF272" s="98" t="e">
        <f t="array" ref="AF272">IF(COUNTA($N$2:$N$169)&lt;ROW(N22),"",INDEX($AF$1:$AF$169,SMALL(IF($N$2:$N$169&lt;&gt;"",ROW($N$2:$N$169)),ROW(N22))))</f>
        <v>#NUM!</v>
      </c>
      <c r="AG272" s="98" t="e">
        <f t="array" ref="AG272">IF(COUNTA($N$2:$N$169)&lt;ROW(N22),"",INDEX($AG$1:$AG$169,SMALL(IF($N$2:$N$169&lt;&gt;"",ROW($N$2:$N$169)),ROW(N22))))</f>
        <v>#NUM!</v>
      </c>
      <c r="AH272" s="98" t="e">
        <f t="array" ref="AH272">IF(COUNTA($N$2:$N$169)&lt;ROW(N22),"",INDEX($AH$1:$AH$169,SMALL(IF($N$2:$N$169&lt;&gt;"",ROW($N$2:$N$169)),ROW(N22))))</f>
        <v>#NUM!</v>
      </c>
      <c r="AI272" s="98" t="e">
        <f t="array" ref="AI272">IF(COUNTA($N$2:$N$169)&lt;ROW(N22),"",INDEX($AI$1:$AI$169,SMALL(IF($N$2:$N$169&lt;&gt;"",ROW($N$2:$N$169)),ROW(N22))))</f>
        <v>#NUM!</v>
      </c>
      <c r="AJ272" s="98" t="e">
        <f t="array" ref="AJ272">IF(COUNTA($N$2:$N$169)&lt;ROW(N22),"",INDEX($AJ$1:$AJ$169,SMALL(IF($N$2:$N$169&lt;&gt;"",ROW($N$2:$N$169)),ROW(N22))))</f>
        <v>#NUM!</v>
      </c>
      <c r="AK272" s="98" t="e">
        <f t="array" ref="AK272">IF(COUNTA($N$2:$N$169)&lt;ROW(N22),"",INDEX($AK$1:$AK$169,SMALL(IF($N$2:$N$169&lt;&gt;"",ROW($N$2:$N$169)),ROW(N22))))</f>
        <v>#NUM!</v>
      </c>
      <c r="AL272" s="98" t="e">
        <f t="array" ref="AL272">IF(COUNTA($N$2:$N$169)&lt;ROW(N22),"",INDEX($AL$1:$AL$169,SMALL(IF($N$2:$N$169&lt;&gt;"",ROW($N$2:$N$169)),ROW(N22))))</f>
        <v>#NUM!</v>
      </c>
      <c r="AM272" s="98" t="e">
        <f t="array" ref="AM272">IF(COUNTA($N$2:$N$169)&lt;ROW(N22),"",INDEX($AM$1:$AM$169,SMALL(IF($N$2:$N$169&lt;&gt;"",ROW($N$2:$N$169)),ROW(N22))))</f>
        <v>#NUM!</v>
      </c>
      <c r="AN272" s="98" t="e">
        <f t="array" ref="AN272">IF(COUNTA($N$2:$N$169)&lt;ROW(N22),"",INDEX($AN$1:$AN$169,SMALL(IF($N$2:$N$169&lt;&gt;"",ROW($N$2:$N$169)),ROW(N22))))</f>
        <v>#NUM!</v>
      </c>
      <c r="AO272" s="98" t="e">
        <f t="array" ref="AO272">IF(COUNTA($N$2:$N$169)&lt;ROW(N22),"",INDEX($AO$1:$AO$169,SMALL(IF($N$2:$N$169&lt;&gt;"",ROW($N$2:$N$169)),ROW(N22))))</f>
        <v>#NUM!</v>
      </c>
      <c r="AP272" s="98" t="e">
        <f t="array" ref="AP272">IF(COUNTA($N$2:$N$169)&lt;ROW(N22),"",INDEX($AP$1:$AP$169,SMALL(IF($N$2:$N$169&lt;&gt;"",ROW($N$2:$N$169)),ROW(N22))))</f>
        <v>#NUM!</v>
      </c>
      <c r="AQ272" s="98" t="e">
        <f t="array" ref="AQ272">IF(COUNTA($N$2:$N$169)&lt;ROW(N22),"",INDEX($AQ$1:$AQ$169,SMALL(IF($N$2:$N$169&lt;&gt;"",ROW($N$2:$N$169)),ROW(N22))))</f>
        <v>#NUM!</v>
      </c>
      <c r="AR272" s="98" t="e">
        <f t="array" ref="AR272">IF(COUNTA($N$2:$N$169)&lt;ROW(N22),"",INDEX($AR$1:$AR$169,SMALL(IF($N$2:$N$169&lt;&gt;"",ROW($N$2:$N$169)),ROW(N22))))</f>
        <v>#NUM!</v>
      </c>
      <c r="AS272" s="98" t="e">
        <f t="array" ref="AS272">IF(COUNTA($N$2:$N$169)&lt;ROW(N22),"",INDEX($AS$1:$AS$169,SMALL(IF($N$2:$N$169&lt;&gt;"",ROW($N$2:$N$169)),ROW(N22))))</f>
        <v>#NUM!</v>
      </c>
      <c r="AT272" s="98"/>
      <c r="AU272" s="98"/>
      <c r="AV272" s="98"/>
      <c r="BA272" s="98"/>
      <c r="BB272" s="98"/>
    </row>
    <row r="273" spans="6:54" ht="12.75" customHeight="1" x14ac:dyDescent="0.15">
      <c r="F273" s="98"/>
      <c r="G273" s="98"/>
      <c r="H273" s="98"/>
      <c r="I273" s="98"/>
      <c r="J273" s="98"/>
      <c r="K273" s="98" t="e">
        <f t="array" ref="K273">IF(COUNTA($N$2:$N$169)&lt;ROW(N23),"",INDEX($K$1:$K$169,SMALL(IF($N$2:$N$169&lt;&gt;"",ROW($N$2:$N$169)),ROW(N23))))</f>
        <v>#NUM!</v>
      </c>
      <c r="L273" s="98" t="e">
        <f t="array" ref="L273">IF(COUNTA($N$2:$N$169)&lt;ROW(N23),"",INDEX($L$1:$L$169,SMALL(IF($N$2:$N$169&lt;&gt;"",ROW($N$2:$N$169)),ROW(N23))))</f>
        <v>#NUM!</v>
      </c>
      <c r="M273" s="98" t="e">
        <f t="array" ref="M273">IF(COUNTA($N$2:$N$169)&lt;ROW(N23),"",INDEX($N$1:$N$169,SMALL(IF($N$2:$N$169&lt;&gt;"",ROW($N$2:$N$169)),ROW(N23))))</f>
        <v>#NUM!</v>
      </c>
      <c r="N273" s="98"/>
      <c r="O273" s="98"/>
      <c r="P273" s="98"/>
      <c r="Q273" s="98"/>
      <c r="R273" s="98" t="e">
        <f t="array" ref="R273">IF(COUNTA($N$2:$N$169)&lt;ROW(N23),"",INDEX($R$1:$R$169,SMALL(IF($N$2:$N$169&lt;&gt;"",ROW($N$2:$N$169)),ROW(N23))))</f>
        <v>#NUM!</v>
      </c>
      <c r="S273" s="98" t="e">
        <f t="array" ref="S273">IF(COUNTA($N$2:$N$169)&lt;ROW(N23),"",INDEX($S$1:$S$169,SMALL(IF($N$2:$N$169&lt;&gt;"",ROW($N$2:$N$169)),ROW(N23))))</f>
        <v>#NUM!</v>
      </c>
      <c r="T273" s="98" t="e">
        <f t="array" ref="T273">IF(COUNTA($N$2:$N$169)&lt;ROW(N23),"",INDEX($T$1:$T$169,SMALL(IF($N$2:$N$169&lt;&gt;"",ROW($N$2:$N$169)),ROW(N23))))</f>
        <v>#NUM!</v>
      </c>
      <c r="U273" s="98" t="e">
        <f t="array" ref="U273">IF(COUNTA($N$2:$N$169)&lt;ROW(N23),"",INDEX($U$1:$U$169,SMALL(IF($N$2:$N$169&lt;&gt;"",ROW($N$2:$N$169)),ROW(N23))))</f>
        <v>#NUM!</v>
      </c>
      <c r="V273" s="98" t="e">
        <f t="array" ref="V273">IF(COUNTA($N$2:$N$169)&lt;ROW(N23),"",INDEX($V$1:$V$169,SMALL(IF($N$2:$N$169&lt;&gt;"",ROW($N$2:$N$169)),ROW(N23))))</f>
        <v>#NUM!</v>
      </c>
      <c r="W273" s="98" t="e">
        <f t="array" ref="W273">IF(COUNTA($N$2:$N$169)&lt;ROW(N23),"",INDEX($W$1:$W$169,SMALL(IF($N$2:$N$169&lt;&gt;"",ROW($N$2:$N$169)),ROW(N23))))</f>
        <v>#NUM!</v>
      </c>
      <c r="X273" s="98" t="e">
        <f t="array" ref="X273">IF(COUNTA($N$2:$N$169)&lt;ROW(N23),"",INDEX($X$1:$X$169,SMALL(IF($N$2:$N$169&lt;&gt;"",ROW($N$2:$N$169)),ROW(N23))))</f>
        <v>#NUM!</v>
      </c>
      <c r="Y273" s="98" t="e">
        <f t="array" ref="Y273">IF(COUNTA($N$2:$N$169)&lt;ROW(N23),"",INDEX($Y$1:$Y$169,SMALL(IF($N$2:$N$169&lt;&gt;"",ROW($N$2:$N$169)),ROW(N23))))</f>
        <v>#NUM!</v>
      </c>
      <c r="Z273" s="98" t="e">
        <f t="array" ref="Z273">IF(COUNTA($N$2:$N$169)&lt;ROW(N23),"",INDEX($Z$1:$Z$169,SMALL(IF($N$2:$N$169&lt;&gt;"",ROW($N$2:$N$169)),ROW(N23))))</f>
        <v>#NUM!</v>
      </c>
      <c r="AA273" s="98" t="e">
        <f t="array" ref="AA273">IF(COUNTA($N$2:$N$169)&lt;ROW(N23),"",INDEX($AA$1:$AA$169,SMALL(IF($N$2:$N$169&lt;&gt;"",ROW($N$2:$N$169)),ROW(N23))))</f>
        <v>#NUM!</v>
      </c>
      <c r="AB273" s="98" t="e">
        <f t="array" ref="AB273">IF(COUNTA($N$2:$N$169)&lt;ROW(N23),"",INDEX($AB$1:$AB$169,SMALL(IF($N$2:$N$169&lt;&gt;"",ROW($N$2:$N$169)),ROW(N23))))</f>
        <v>#NUM!</v>
      </c>
      <c r="AC273" s="98" t="e">
        <f t="array" ref="AC273">IF(COUNTA($N$2:$N$169)&lt;ROW(N23),"",INDEX($AC$1:$AC$169,SMALL(IF($N$2:$N$169&lt;&gt;"",ROW($N$2:$N$169)),ROW(N23))))</f>
        <v>#NUM!</v>
      </c>
      <c r="AD273" s="98" t="e">
        <f t="array" ref="AD273">IF(COUNTA($N$2:$N$169)&lt;ROW(N23),"",INDEX($AD$1:$AD$169,SMALL(IF($N$2:$N$169&lt;&gt;"",ROW($N$2:$N$169)),ROW(N23))))</f>
        <v>#NUM!</v>
      </c>
      <c r="AE273" s="98" t="e">
        <f t="array" ref="AE273">IF(COUNTA($N$2:$N$169)&lt;ROW(N23),"",INDEX($AE$1:$AE$169,SMALL(IF($N$2:$N$169&lt;&gt;"",ROW($N$2:$N$169)),ROW(N23))))</f>
        <v>#NUM!</v>
      </c>
      <c r="AF273" s="98" t="e">
        <f t="array" ref="AF273">IF(COUNTA($N$2:$N$169)&lt;ROW(N23),"",INDEX($AF$1:$AF$169,SMALL(IF($N$2:$N$169&lt;&gt;"",ROW($N$2:$N$169)),ROW(N23))))</f>
        <v>#NUM!</v>
      </c>
      <c r="AG273" s="98" t="e">
        <f t="array" ref="AG273">IF(COUNTA($N$2:$N$169)&lt;ROW(N23),"",INDEX($AG$1:$AG$169,SMALL(IF($N$2:$N$169&lt;&gt;"",ROW($N$2:$N$169)),ROW(N23))))</f>
        <v>#NUM!</v>
      </c>
      <c r="AH273" s="98" t="e">
        <f t="array" ref="AH273">IF(COUNTA($N$2:$N$169)&lt;ROW(N23),"",INDEX($AH$1:$AH$169,SMALL(IF($N$2:$N$169&lt;&gt;"",ROW($N$2:$N$169)),ROW(N23))))</f>
        <v>#NUM!</v>
      </c>
      <c r="AI273" s="98" t="e">
        <f t="array" ref="AI273">IF(COUNTA($N$2:$N$169)&lt;ROW(N23),"",INDEX($AI$1:$AI$169,SMALL(IF($N$2:$N$169&lt;&gt;"",ROW($N$2:$N$169)),ROW(N23))))</f>
        <v>#NUM!</v>
      </c>
      <c r="AJ273" s="98" t="e">
        <f t="array" ref="AJ273">IF(COUNTA($N$2:$N$169)&lt;ROW(N23),"",INDEX($AJ$1:$AJ$169,SMALL(IF($N$2:$N$169&lt;&gt;"",ROW($N$2:$N$169)),ROW(N23))))</f>
        <v>#NUM!</v>
      </c>
      <c r="AK273" s="98" t="e">
        <f t="array" ref="AK273">IF(COUNTA($N$2:$N$169)&lt;ROW(N23),"",INDEX($AK$1:$AK$169,SMALL(IF($N$2:$N$169&lt;&gt;"",ROW($N$2:$N$169)),ROW(N23))))</f>
        <v>#NUM!</v>
      </c>
      <c r="AL273" s="98" t="e">
        <f t="array" ref="AL273">IF(COUNTA($N$2:$N$169)&lt;ROW(N23),"",INDEX($AL$1:$AL$169,SMALL(IF($N$2:$N$169&lt;&gt;"",ROW($N$2:$N$169)),ROW(N23))))</f>
        <v>#NUM!</v>
      </c>
      <c r="AM273" s="98" t="e">
        <f t="array" ref="AM273">IF(COUNTA($N$2:$N$169)&lt;ROW(N23),"",INDEX($AM$1:$AM$169,SMALL(IF($N$2:$N$169&lt;&gt;"",ROW($N$2:$N$169)),ROW(N23))))</f>
        <v>#NUM!</v>
      </c>
      <c r="AN273" s="98" t="e">
        <f t="array" ref="AN273">IF(COUNTA($N$2:$N$169)&lt;ROW(N23),"",INDEX($AN$1:$AN$169,SMALL(IF($N$2:$N$169&lt;&gt;"",ROW($N$2:$N$169)),ROW(N23))))</f>
        <v>#NUM!</v>
      </c>
      <c r="AO273" s="98" t="e">
        <f t="array" ref="AO273">IF(COUNTA($N$2:$N$169)&lt;ROW(N23),"",INDEX($AO$1:$AO$169,SMALL(IF($N$2:$N$169&lt;&gt;"",ROW($N$2:$N$169)),ROW(N23))))</f>
        <v>#NUM!</v>
      </c>
      <c r="AP273" s="98" t="e">
        <f t="array" ref="AP273">IF(COUNTA($N$2:$N$169)&lt;ROW(N23),"",INDEX($AP$1:$AP$169,SMALL(IF($N$2:$N$169&lt;&gt;"",ROW($N$2:$N$169)),ROW(N23))))</f>
        <v>#NUM!</v>
      </c>
      <c r="AQ273" s="98" t="e">
        <f t="array" ref="AQ273">IF(COUNTA($N$2:$N$169)&lt;ROW(N23),"",INDEX($AQ$1:$AQ$169,SMALL(IF($N$2:$N$169&lt;&gt;"",ROW($N$2:$N$169)),ROW(N23))))</f>
        <v>#NUM!</v>
      </c>
      <c r="AR273" s="98" t="e">
        <f t="array" ref="AR273">IF(COUNTA($N$2:$N$169)&lt;ROW(N23),"",INDEX($AR$1:$AR$169,SMALL(IF($N$2:$N$169&lt;&gt;"",ROW($N$2:$N$169)),ROW(N23))))</f>
        <v>#NUM!</v>
      </c>
      <c r="AS273" s="98" t="e">
        <f t="array" ref="AS273">IF(COUNTA($N$2:$N$169)&lt;ROW(N23),"",INDEX($AS$1:$AS$169,SMALL(IF($N$2:$N$169&lt;&gt;"",ROW($N$2:$N$169)),ROW(N23))))</f>
        <v>#NUM!</v>
      </c>
      <c r="AT273" s="98"/>
      <c r="AU273" s="98"/>
      <c r="AV273" s="98"/>
      <c r="BA273" s="98"/>
      <c r="BB273" s="98"/>
    </row>
    <row r="274" spans="6:54" ht="12.75" customHeight="1" x14ac:dyDescent="0.15">
      <c r="F274" s="98"/>
      <c r="G274" s="98"/>
      <c r="H274" s="98"/>
      <c r="I274" s="98"/>
      <c r="J274" s="98"/>
      <c r="K274" s="98" t="e">
        <f t="array" ref="K274">IF(COUNTA($N$2:$N$169)&lt;ROW(N24),"",INDEX($K$1:$K$169,SMALL(IF($N$2:$N$169&lt;&gt;"",ROW($N$2:$N$169)),ROW(N24))))</f>
        <v>#NUM!</v>
      </c>
      <c r="L274" s="98" t="e">
        <f t="array" ref="L274">IF(COUNTA($N$2:$N$169)&lt;ROW(N24),"",INDEX($L$1:$L$169,SMALL(IF($N$2:$N$169&lt;&gt;"",ROW($N$2:$N$169)),ROW(N24))))</f>
        <v>#NUM!</v>
      </c>
      <c r="M274" s="98" t="e">
        <f t="array" ref="M274">IF(COUNTA($N$2:$N$169)&lt;ROW(N24),"",INDEX($N$1:$N$169,SMALL(IF($N$2:$N$169&lt;&gt;"",ROW($N$2:$N$169)),ROW(N24))))</f>
        <v>#NUM!</v>
      </c>
      <c r="N274" s="98"/>
      <c r="O274" s="98"/>
      <c r="P274" s="98"/>
      <c r="Q274" s="98"/>
      <c r="R274" s="98" t="e">
        <f t="array" ref="R274">IF(COUNTA($N$2:$N$169)&lt;ROW(N24),"",INDEX($R$1:$R$169,SMALL(IF($N$2:$N$169&lt;&gt;"",ROW($N$2:$N$169)),ROW(N24))))</f>
        <v>#NUM!</v>
      </c>
      <c r="S274" s="98" t="e">
        <f t="array" ref="S274">IF(COUNTA($N$2:$N$169)&lt;ROW(N24),"",INDEX($S$1:$S$169,SMALL(IF($N$2:$N$169&lt;&gt;"",ROW($N$2:$N$169)),ROW(N24))))</f>
        <v>#NUM!</v>
      </c>
      <c r="T274" s="98" t="e">
        <f t="array" ref="T274">IF(COUNTA($N$2:$N$169)&lt;ROW(N24),"",INDEX($T$1:$T$169,SMALL(IF($N$2:$N$169&lt;&gt;"",ROW($N$2:$N$169)),ROW(N24))))</f>
        <v>#NUM!</v>
      </c>
      <c r="U274" s="98" t="e">
        <f t="array" ref="U274">IF(COUNTA($N$2:$N$169)&lt;ROW(N24),"",INDEX($U$1:$U$169,SMALL(IF($N$2:$N$169&lt;&gt;"",ROW($N$2:$N$169)),ROW(N24))))</f>
        <v>#NUM!</v>
      </c>
      <c r="V274" s="98" t="e">
        <f t="array" ref="V274">IF(COUNTA($N$2:$N$169)&lt;ROW(N24),"",INDEX($V$1:$V$169,SMALL(IF($N$2:$N$169&lt;&gt;"",ROW($N$2:$N$169)),ROW(N24))))</f>
        <v>#NUM!</v>
      </c>
      <c r="W274" s="98" t="e">
        <f t="array" ref="W274">IF(COUNTA($N$2:$N$169)&lt;ROW(N24),"",INDEX($W$1:$W$169,SMALL(IF($N$2:$N$169&lt;&gt;"",ROW($N$2:$N$169)),ROW(N24))))</f>
        <v>#NUM!</v>
      </c>
      <c r="X274" s="98" t="e">
        <f t="array" ref="X274">IF(COUNTA($N$2:$N$169)&lt;ROW(N24),"",INDEX($X$1:$X$169,SMALL(IF($N$2:$N$169&lt;&gt;"",ROW($N$2:$N$169)),ROW(N24))))</f>
        <v>#NUM!</v>
      </c>
      <c r="Y274" s="98" t="e">
        <f t="array" ref="Y274">IF(COUNTA($N$2:$N$169)&lt;ROW(N24),"",INDEX($Y$1:$Y$169,SMALL(IF($N$2:$N$169&lt;&gt;"",ROW($N$2:$N$169)),ROW(N24))))</f>
        <v>#NUM!</v>
      </c>
      <c r="Z274" s="98" t="e">
        <f t="array" ref="Z274">IF(COUNTA($N$2:$N$169)&lt;ROW(N24),"",INDEX($Z$1:$Z$169,SMALL(IF($N$2:$N$169&lt;&gt;"",ROW($N$2:$N$169)),ROW(N24))))</f>
        <v>#NUM!</v>
      </c>
      <c r="AA274" s="98" t="e">
        <f t="array" ref="AA274">IF(COUNTA($N$2:$N$169)&lt;ROW(N24),"",INDEX($AA$1:$AA$169,SMALL(IF($N$2:$N$169&lt;&gt;"",ROW($N$2:$N$169)),ROW(N24))))</f>
        <v>#NUM!</v>
      </c>
      <c r="AB274" s="98" t="e">
        <f t="array" ref="AB274">IF(COUNTA($N$2:$N$169)&lt;ROW(N24),"",INDEX($AB$1:$AB$169,SMALL(IF($N$2:$N$169&lt;&gt;"",ROW($N$2:$N$169)),ROW(N24))))</f>
        <v>#NUM!</v>
      </c>
      <c r="AC274" s="98" t="e">
        <f t="array" ref="AC274">IF(COUNTA($N$2:$N$169)&lt;ROW(N24),"",INDEX($AC$1:$AC$169,SMALL(IF($N$2:$N$169&lt;&gt;"",ROW($N$2:$N$169)),ROW(N24))))</f>
        <v>#NUM!</v>
      </c>
      <c r="AD274" s="98" t="e">
        <f t="array" ref="AD274">IF(COUNTA($N$2:$N$169)&lt;ROW(N24),"",INDEX($AD$1:$AD$169,SMALL(IF($N$2:$N$169&lt;&gt;"",ROW($N$2:$N$169)),ROW(N24))))</f>
        <v>#NUM!</v>
      </c>
      <c r="AE274" s="98" t="e">
        <f t="array" ref="AE274">IF(COUNTA($N$2:$N$169)&lt;ROW(N24),"",INDEX($AE$1:$AE$169,SMALL(IF($N$2:$N$169&lt;&gt;"",ROW($N$2:$N$169)),ROW(N24))))</f>
        <v>#NUM!</v>
      </c>
      <c r="AF274" s="98" t="e">
        <f t="array" ref="AF274">IF(COUNTA($N$2:$N$169)&lt;ROW(N24),"",INDEX($AF$1:$AF$169,SMALL(IF($N$2:$N$169&lt;&gt;"",ROW($N$2:$N$169)),ROW(N24))))</f>
        <v>#NUM!</v>
      </c>
      <c r="AG274" s="98" t="e">
        <f t="array" ref="AG274">IF(COUNTA($N$2:$N$169)&lt;ROW(N24),"",INDEX($AG$1:$AG$169,SMALL(IF($N$2:$N$169&lt;&gt;"",ROW($N$2:$N$169)),ROW(N24))))</f>
        <v>#NUM!</v>
      </c>
      <c r="AH274" s="98" t="e">
        <f t="array" ref="AH274">IF(COUNTA($N$2:$N$169)&lt;ROW(N24),"",INDEX($AH$1:$AH$169,SMALL(IF($N$2:$N$169&lt;&gt;"",ROW($N$2:$N$169)),ROW(N24))))</f>
        <v>#NUM!</v>
      </c>
      <c r="AI274" s="98" t="e">
        <f t="array" ref="AI274">IF(COUNTA($N$2:$N$169)&lt;ROW(N24),"",INDEX($AI$1:$AI$169,SMALL(IF($N$2:$N$169&lt;&gt;"",ROW($N$2:$N$169)),ROW(N24))))</f>
        <v>#NUM!</v>
      </c>
      <c r="AJ274" s="98" t="e">
        <f t="array" ref="AJ274">IF(COUNTA($N$2:$N$169)&lt;ROW(N24),"",INDEX($AJ$1:$AJ$169,SMALL(IF($N$2:$N$169&lt;&gt;"",ROW($N$2:$N$169)),ROW(N24))))</f>
        <v>#NUM!</v>
      </c>
      <c r="AK274" s="98" t="e">
        <f t="array" ref="AK274">IF(COUNTA($N$2:$N$169)&lt;ROW(N24),"",INDEX($AK$1:$AK$169,SMALL(IF($N$2:$N$169&lt;&gt;"",ROW($N$2:$N$169)),ROW(N24))))</f>
        <v>#NUM!</v>
      </c>
      <c r="AL274" s="98" t="e">
        <f t="array" ref="AL274">IF(COUNTA($N$2:$N$169)&lt;ROW(N24),"",INDEX($AL$1:$AL$169,SMALL(IF($N$2:$N$169&lt;&gt;"",ROW($N$2:$N$169)),ROW(N24))))</f>
        <v>#NUM!</v>
      </c>
      <c r="AM274" s="98" t="e">
        <f t="array" ref="AM274">IF(COUNTA($N$2:$N$169)&lt;ROW(N24),"",INDEX($AM$1:$AM$169,SMALL(IF($N$2:$N$169&lt;&gt;"",ROW($N$2:$N$169)),ROW(N24))))</f>
        <v>#NUM!</v>
      </c>
      <c r="AN274" s="98" t="e">
        <f t="array" ref="AN274">IF(COUNTA($N$2:$N$169)&lt;ROW(N24),"",INDEX($AN$1:$AN$169,SMALL(IF($N$2:$N$169&lt;&gt;"",ROW($N$2:$N$169)),ROW(N24))))</f>
        <v>#NUM!</v>
      </c>
      <c r="AO274" s="98" t="e">
        <f t="array" ref="AO274">IF(COUNTA($N$2:$N$169)&lt;ROW(N24),"",INDEX($AO$1:$AO$169,SMALL(IF($N$2:$N$169&lt;&gt;"",ROW($N$2:$N$169)),ROW(N24))))</f>
        <v>#NUM!</v>
      </c>
      <c r="AP274" s="98" t="e">
        <f t="array" ref="AP274">IF(COUNTA($N$2:$N$169)&lt;ROW(N24),"",INDEX($AP$1:$AP$169,SMALL(IF($N$2:$N$169&lt;&gt;"",ROW($N$2:$N$169)),ROW(N24))))</f>
        <v>#NUM!</v>
      </c>
      <c r="AQ274" s="98" t="e">
        <f t="array" ref="AQ274">IF(COUNTA($N$2:$N$169)&lt;ROW(N24),"",INDEX($AQ$1:$AQ$169,SMALL(IF($N$2:$N$169&lt;&gt;"",ROW($N$2:$N$169)),ROW(N24))))</f>
        <v>#NUM!</v>
      </c>
      <c r="AR274" s="98" t="e">
        <f t="array" ref="AR274">IF(COUNTA($N$2:$N$169)&lt;ROW(N24),"",INDEX($AR$1:$AR$169,SMALL(IF($N$2:$N$169&lt;&gt;"",ROW($N$2:$N$169)),ROW(N24))))</f>
        <v>#NUM!</v>
      </c>
      <c r="AS274" s="98" t="e">
        <f t="array" ref="AS274">IF(COUNTA($N$2:$N$169)&lt;ROW(N24),"",INDEX($AS$1:$AS$169,SMALL(IF($N$2:$N$169&lt;&gt;"",ROW($N$2:$N$169)),ROW(N24))))</f>
        <v>#NUM!</v>
      </c>
      <c r="AT274" s="98"/>
      <c r="AU274" s="98"/>
      <c r="AV274" s="98"/>
      <c r="BA274" s="98"/>
      <c r="BB274" s="98"/>
    </row>
    <row r="275" spans="6:54" ht="12.75" customHeight="1" x14ac:dyDescent="0.15">
      <c r="F275" s="98"/>
      <c r="G275" s="98"/>
      <c r="H275" s="98"/>
      <c r="I275" s="98"/>
      <c r="J275" s="98"/>
      <c r="K275" s="98" t="e">
        <f t="array" ref="K275">IF(COUNTA($N$2:$N$169)&lt;ROW(N25),"",INDEX($K$1:$K$169,SMALL(IF($N$2:$N$169&lt;&gt;"",ROW($N$2:$N$169)),ROW(N25))))</f>
        <v>#NUM!</v>
      </c>
      <c r="L275" s="98" t="e">
        <f t="array" ref="L275">IF(COUNTA($N$2:$N$169)&lt;ROW(N25),"",INDEX($L$1:$L$169,SMALL(IF($N$2:$N$169&lt;&gt;"",ROW($N$2:$N$169)),ROW(N25))))</f>
        <v>#NUM!</v>
      </c>
      <c r="M275" s="98" t="e">
        <f t="array" ref="M275">IF(COUNTA($N$2:$N$169)&lt;ROW(N25),"",INDEX($N$1:$N$169,SMALL(IF($N$2:$N$169&lt;&gt;"",ROW($N$2:$N$169)),ROW(N25))))</f>
        <v>#NUM!</v>
      </c>
      <c r="N275" s="98"/>
      <c r="O275" s="98"/>
      <c r="P275" s="98"/>
      <c r="Q275" s="98"/>
      <c r="R275" s="98" t="e">
        <f t="array" ref="R275">IF(COUNTA($N$2:$N$169)&lt;ROW(N25),"",INDEX($R$1:$R$169,SMALL(IF($N$2:$N$169&lt;&gt;"",ROW($N$2:$N$169)),ROW(N25))))</f>
        <v>#NUM!</v>
      </c>
      <c r="S275" s="98" t="e">
        <f t="array" ref="S275">IF(COUNTA($N$2:$N$169)&lt;ROW(N25),"",INDEX($S$1:$S$169,SMALL(IF($N$2:$N$169&lt;&gt;"",ROW($N$2:$N$169)),ROW(N25))))</f>
        <v>#NUM!</v>
      </c>
      <c r="T275" s="98" t="e">
        <f t="array" ref="T275">IF(COUNTA($N$2:$N$169)&lt;ROW(N25),"",INDEX($T$1:$T$169,SMALL(IF($N$2:$N$169&lt;&gt;"",ROW($N$2:$N$169)),ROW(N25))))</f>
        <v>#NUM!</v>
      </c>
      <c r="U275" s="98" t="e">
        <f t="array" ref="U275">IF(COUNTA($N$2:$N$169)&lt;ROW(N25),"",INDEX($U$1:$U$169,SMALL(IF($N$2:$N$169&lt;&gt;"",ROW($N$2:$N$169)),ROW(N25))))</f>
        <v>#NUM!</v>
      </c>
      <c r="V275" s="98" t="e">
        <f t="array" ref="V275">IF(COUNTA($N$2:$N$169)&lt;ROW(N25),"",INDEX($V$1:$V$169,SMALL(IF($N$2:$N$169&lt;&gt;"",ROW($N$2:$N$169)),ROW(N25))))</f>
        <v>#NUM!</v>
      </c>
      <c r="W275" s="98" t="e">
        <f t="array" ref="W275">IF(COUNTA($N$2:$N$169)&lt;ROW(N25),"",INDEX($W$1:$W$169,SMALL(IF($N$2:$N$169&lt;&gt;"",ROW($N$2:$N$169)),ROW(N25))))</f>
        <v>#NUM!</v>
      </c>
      <c r="X275" s="98" t="e">
        <f t="array" ref="X275">IF(COUNTA($N$2:$N$169)&lt;ROW(N25),"",INDEX($X$1:$X$169,SMALL(IF($N$2:$N$169&lt;&gt;"",ROW($N$2:$N$169)),ROW(N25))))</f>
        <v>#NUM!</v>
      </c>
      <c r="Y275" s="98" t="e">
        <f t="array" ref="Y275">IF(COUNTA($N$2:$N$169)&lt;ROW(N25),"",INDEX($Y$1:$Y$169,SMALL(IF($N$2:$N$169&lt;&gt;"",ROW($N$2:$N$169)),ROW(N25))))</f>
        <v>#NUM!</v>
      </c>
      <c r="Z275" s="98" t="e">
        <f t="array" ref="Z275">IF(COUNTA($N$2:$N$169)&lt;ROW(N25),"",INDEX($Z$1:$Z$169,SMALL(IF($N$2:$N$169&lt;&gt;"",ROW($N$2:$N$169)),ROW(N25))))</f>
        <v>#NUM!</v>
      </c>
      <c r="AA275" s="98" t="e">
        <f t="array" ref="AA275">IF(COUNTA($N$2:$N$169)&lt;ROW(N25),"",INDEX($AA$1:$AA$169,SMALL(IF($N$2:$N$169&lt;&gt;"",ROW($N$2:$N$169)),ROW(N25))))</f>
        <v>#NUM!</v>
      </c>
      <c r="AB275" s="98" t="e">
        <f t="array" ref="AB275">IF(COUNTA($N$2:$N$169)&lt;ROW(N25),"",INDEX($AB$1:$AB$169,SMALL(IF($N$2:$N$169&lt;&gt;"",ROW($N$2:$N$169)),ROW(N25))))</f>
        <v>#NUM!</v>
      </c>
      <c r="AC275" s="98" t="e">
        <f t="array" ref="AC275">IF(COUNTA($N$2:$N$169)&lt;ROW(N25),"",INDEX($AC$1:$AC$169,SMALL(IF($N$2:$N$169&lt;&gt;"",ROW($N$2:$N$169)),ROW(N25))))</f>
        <v>#NUM!</v>
      </c>
      <c r="AD275" s="98" t="e">
        <f t="array" ref="AD275">IF(COUNTA($N$2:$N$169)&lt;ROW(N25),"",INDEX($AD$1:$AD$169,SMALL(IF($N$2:$N$169&lt;&gt;"",ROW($N$2:$N$169)),ROW(N25))))</f>
        <v>#NUM!</v>
      </c>
      <c r="AE275" s="98" t="e">
        <f t="array" ref="AE275">IF(COUNTA($N$2:$N$169)&lt;ROW(N25),"",INDEX($AE$1:$AE$169,SMALL(IF($N$2:$N$169&lt;&gt;"",ROW($N$2:$N$169)),ROW(N25))))</f>
        <v>#NUM!</v>
      </c>
      <c r="AF275" s="98" t="e">
        <f t="array" ref="AF275">IF(COUNTA($N$2:$N$169)&lt;ROW(N25),"",INDEX($AF$1:$AF$169,SMALL(IF($N$2:$N$169&lt;&gt;"",ROW($N$2:$N$169)),ROW(N25))))</f>
        <v>#NUM!</v>
      </c>
      <c r="AG275" s="98" t="e">
        <f t="array" ref="AG275">IF(COUNTA($N$2:$N$169)&lt;ROW(N25),"",INDEX($AG$1:$AG$169,SMALL(IF($N$2:$N$169&lt;&gt;"",ROW($N$2:$N$169)),ROW(N25))))</f>
        <v>#NUM!</v>
      </c>
      <c r="AH275" s="98" t="e">
        <f t="array" ref="AH275">IF(COUNTA($N$2:$N$169)&lt;ROW(N25),"",INDEX($AH$1:$AH$169,SMALL(IF($N$2:$N$169&lt;&gt;"",ROW($N$2:$N$169)),ROW(N25))))</f>
        <v>#NUM!</v>
      </c>
      <c r="AI275" s="98" t="e">
        <f t="array" ref="AI275">IF(COUNTA($N$2:$N$169)&lt;ROW(N25),"",INDEX($AI$1:$AI$169,SMALL(IF($N$2:$N$169&lt;&gt;"",ROW($N$2:$N$169)),ROW(N25))))</f>
        <v>#NUM!</v>
      </c>
      <c r="AJ275" s="98" t="e">
        <f t="array" ref="AJ275">IF(COUNTA($N$2:$N$169)&lt;ROW(N25),"",INDEX($AJ$1:$AJ$169,SMALL(IF($N$2:$N$169&lt;&gt;"",ROW($N$2:$N$169)),ROW(N25))))</f>
        <v>#NUM!</v>
      </c>
      <c r="AK275" s="98" t="e">
        <f t="array" ref="AK275">IF(COUNTA($N$2:$N$169)&lt;ROW(N25),"",INDEX($AK$1:$AK$169,SMALL(IF($N$2:$N$169&lt;&gt;"",ROW($N$2:$N$169)),ROW(N25))))</f>
        <v>#NUM!</v>
      </c>
      <c r="AL275" s="98" t="e">
        <f t="array" ref="AL275">IF(COUNTA($N$2:$N$169)&lt;ROW(N25),"",INDEX($AL$1:$AL$169,SMALL(IF($N$2:$N$169&lt;&gt;"",ROW($N$2:$N$169)),ROW(N25))))</f>
        <v>#NUM!</v>
      </c>
      <c r="AM275" s="98" t="e">
        <f t="array" ref="AM275">IF(COUNTA($N$2:$N$169)&lt;ROW(N25),"",INDEX($AM$1:$AM$169,SMALL(IF($N$2:$N$169&lt;&gt;"",ROW($N$2:$N$169)),ROW(N25))))</f>
        <v>#NUM!</v>
      </c>
      <c r="AN275" s="98" t="e">
        <f t="array" ref="AN275">IF(COUNTA($N$2:$N$169)&lt;ROW(N25),"",INDEX($AN$1:$AN$169,SMALL(IF($N$2:$N$169&lt;&gt;"",ROW($N$2:$N$169)),ROW(N25))))</f>
        <v>#NUM!</v>
      </c>
      <c r="AO275" s="98" t="e">
        <f t="array" ref="AO275">IF(COUNTA($N$2:$N$169)&lt;ROW(N25),"",INDEX($AO$1:$AO$169,SMALL(IF($N$2:$N$169&lt;&gt;"",ROW($N$2:$N$169)),ROW(N25))))</f>
        <v>#NUM!</v>
      </c>
      <c r="AP275" s="98" t="e">
        <f t="array" ref="AP275">IF(COUNTA($N$2:$N$169)&lt;ROW(N25),"",INDEX($AP$1:$AP$169,SMALL(IF($N$2:$N$169&lt;&gt;"",ROW($N$2:$N$169)),ROW(N25))))</f>
        <v>#NUM!</v>
      </c>
      <c r="AQ275" s="98" t="e">
        <f t="array" ref="AQ275">IF(COUNTA($N$2:$N$169)&lt;ROW(N25),"",INDEX($AQ$1:$AQ$169,SMALL(IF($N$2:$N$169&lt;&gt;"",ROW($N$2:$N$169)),ROW(N25))))</f>
        <v>#NUM!</v>
      </c>
      <c r="AR275" s="98" t="e">
        <f t="array" ref="AR275">IF(COUNTA($N$2:$N$169)&lt;ROW(N25),"",INDEX($AR$1:$AR$169,SMALL(IF($N$2:$N$169&lt;&gt;"",ROW($N$2:$N$169)),ROW(N25))))</f>
        <v>#NUM!</v>
      </c>
      <c r="AS275" s="98" t="e">
        <f t="array" ref="AS275">IF(COUNTA($N$2:$N$169)&lt;ROW(N25),"",INDEX($AS$1:$AS$169,SMALL(IF($N$2:$N$169&lt;&gt;"",ROW($N$2:$N$169)),ROW(N25))))</f>
        <v>#NUM!</v>
      </c>
      <c r="AT275" s="98"/>
      <c r="AU275" s="98"/>
      <c r="AV275" s="98"/>
      <c r="BA275" s="98"/>
      <c r="BB275" s="98"/>
    </row>
    <row r="276" spans="6:54" ht="12.75" customHeight="1" x14ac:dyDescent="0.15">
      <c r="F276" s="98"/>
      <c r="G276" s="98"/>
      <c r="H276" s="98"/>
      <c r="I276" s="98"/>
      <c r="J276" s="98"/>
      <c r="K276" s="98" t="e">
        <f t="array" ref="K276">IF(COUNTA($N$2:$N$169)&lt;ROW(N26),"",INDEX($K$1:$K$169,SMALL(IF($N$2:$N$169&lt;&gt;"",ROW($N$2:$N$169)),ROW(N26))))</f>
        <v>#NUM!</v>
      </c>
      <c r="L276" s="98" t="e">
        <f t="array" ref="L276">IF(COUNTA($N$2:$N$169)&lt;ROW(N26),"",INDEX($L$1:$L$169,SMALL(IF($N$2:$N$169&lt;&gt;"",ROW($N$2:$N$169)),ROW(N26))))</f>
        <v>#NUM!</v>
      </c>
      <c r="M276" s="98" t="e">
        <f t="array" ref="M276">IF(COUNTA($N$2:$N$169)&lt;ROW(N26),"",INDEX($N$1:$N$169,SMALL(IF($N$2:$N$169&lt;&gt;"",ROW($N$2:$N$169)),ROW(N26))))</f>
        <v>#NUM!</v>
      </c>
      <c r="N276" s="98"/>
      <c r="O276" s="98"/>
      <c r="P276" s="98"/>
      <c r="Q276" s="98"/>
      <c r="R276" s="98" t="e">
        <f t="array" ref="R276">IF(COUNTA($N$2:$N$169)&lt;ROW(N26),"",INDEX($R$1:$R$169,SMALL(IF($N$2:$N$169&lt;&gt;"",ROW($N$2:$N$169)),ROW(N26))))</f>
        <v>#NUM!</v>
      </c>
      <c r="S276" s="98" t="e">
        <f t="array" ref="S276">IF(COUNTA($N$2:$N$169)&lt;ROW(N26),"",INDEX($S$1:$S$169,SMALL(IF($N$2:$N$169&lt;&gt;"",ROW($N$2:$N$169)),ROW(N26))))</f>
        <v>#NUM!</v>
      </c>
      <c r="T276" s="98" t="e">
        <f t="array" ref="T276">IF(COUNTA($N$2:$N$169)&lt;ROW(N26),"",INDEX($T$1:$T$169,SMALL(IF($N$2:$N$169&lt;&gt;"",ROW($N$2:$N$169)),ROW(N26))))</f>
        <v>#NUM!</v>
      </c>
      <c r="U276" s="98" t="e">
        <f t="array" ref="U276">IF(COUNTA($N$2:$N$169)&lt;ROW(N26),"",INDEX($U$1:$U$169,SMALL(IF($N$2:$N$169&lt;&gt;"",ROW($N$2:$N$169)),ROW(N26))))</f>
        <v>#NUM!</v>
      </c>
      <c r="V276" s="98" t="e">
        <f t="array" ref="V276">IF(COUNTA($N$2:$N$169)&lt;ROW(N26),"",INDEX($V$1:$V$169,SMALL(IF($N$2:$N$169&lt;&gt;"",ROW($N$2:$N$169)),ROW(N26))))</f>
        <v>#NUM!</v>
      </c>
      <c r="W276" s="98" t="e">
        <f t="array" ref="W276">IF(COUNTA($N$2:$N$169)&lt;ROW(N26),"",INDEX($W$1:$W$169,SMALL(IF($N$2:$N$169&lt;&gt;"",ROW($N$2:$N$169)),ROW(N26))))</f>
        <v>#NUM!</v>
      </c>
      <c r="X276" s="98" t="e">
        <f t="array" ref="X276">IF(COUNTA($N$2:$N$169)&lt;ROW(N26),"",INDEX($X$1:$X$169,SMALL(IF($N$2:$N$169&lt;&gt;"",ROW($N$2:$N$169)),ROW(N26))))</f>
        <v>#NUM!</v>
      </c>
      <c r="Y276" s="98" t="e">
        <f t="array" ref="Y276">IF(COUNTA($N$2:$N$169)&lt;ROW(N26),"",INDEX($Y$1:$Y$169,SMALL(IF($N$2:$N$169&lt;&gt;"",ROW($N$2:$N$169)),ROW(N26))))</f>
        <v>#NUM!</v>
      </c>
      <c r="Z276" s="98" t="e">
        <f t="array" ref="Z276">IF(COUNTA($N$2:$N$169)&lt;ROW(N26),"",INDEX($Z$1:$Z$169,SMALL(IF($N$2:$N$169&lt;&gt;"",ROW($N$2:$N$169)),ROW(N26))))</f>
        <v>#NUM!</v>
      </c>
      <c r="AA276" s="98" t="e">
        <f t="array" ref="AA276">IF(COUNTA($N$2:$N$169)&lt;ROW(N26),"",INDEX($AA$1:$AA$169,SMALL(IF($N$2:$N$169&lt;&gt;"",ROW($N$2:$N$169)),ROW(N26))))</f>
        <v>#NUM!</v>
      </c>
      <c r="AB276" s="98" t="e">
        <f t="array" ref="AB276">IF(COUNTA($N$2:$N$169)&lt;ROW(N26),"",INDEX($AB$1:$AB$169,SMALL(IF($N$2:$N$169&lt;&gt;"",ROW($N$2:$N$169)),ROW(N26))))</f>
        <v>#NUM!</v>
      </c>
      <c r="AC276" s="98" t="e">
        <f t="array" ref="AC276">IF(COUNTA($N$2:$N$169)&lt;ROW(N26),"",INDEX($AC$1:$AC$169,SMALL(IF($N$2:$N$169&lt;&gt;"",ROW($N$2:$N$169)),ROW(N26))))</f>
        <v>#NUM!</v>
      </c>
      <c r="AD276" s="98" t="e">
        <f t="array" ref="AD276">IF(COUNTA($N$2:$N$169)&lt;ROW(N26),"",INDEX($AD$1:$AD$169,SMALL(IF($N$2:$N$169&lt;&gt;"",ROW($N$2:$N$169)),ROW(N26))))</f>
        <v>#NUM!</v>
      </c>
      <c r="AE276" s="98" t="e">
        <f t="array" ref="AE276">IF(COUNTA($N$2:$N$169)&lt;ROW(N26),"",INDEX($AE$1:$AE$169,SMALL(IF($N$2:$N$169&lt;&gt;"",ROW($N$2:$N$169)),ROW(N26))))</f>
        <v>#NUM!</v>
      </c>
      <c r="AF276" s="98" t="e">
        <f t="array" ref="AF276">IF(COUNTA($N$2:$N$169)&lt;ROW(N26),"",INDEX($AF$1:$AF$169,SMALL(IF($N$2:$N$169&lt;&gt;"",ROW($N$2:$N$169)),ROW(N26))))</f>
        <v>#NUM!</v>
      </c>
      <c r="AG276" s="98" t="e">
        <f t="array" ref="AG276">IF(COUNTA($N$2:$N$169)&lt;ROW(N26),"",INDEX($AG$1:$AG$169,SMALL(IF($N$2:$N$169&lt;&gt;"",ROW($N$2:$N$169)),ROW(N26))))</f>
        <v>#NUM!</v>
      </c>
      <c r="AH276" s="98" t="e">
        <f t="array" ref="AH276">IF(COUNTA($N$2:$N$169)&lt;ROW(N26),"",INDEX($AH$1:$AH$169,SMALL(IF($N$2:$N$169&lt;&gt;"",ROW($N$2:$N$169)),ROW(N26))))</f>
        <v>#NUM!</v>
      </c>
      <c r="AI276" s="98" t="e">
        <f t="array" ref="AI276">IF(COUNTA($N$2:$N$169)&lt;ROW(N26),"",INDEX($AI$1:$AI$169,SMALL(IF($N$2:$N$169&lt;&gt;"",ROW($N$2:$N$169)),ROW(N26))))</f>
        <v>#NUM!</v>
      </c>
      <c r="AJ276" s="98" t="e">
        <f t="array" ref="AJ276">IF(COUNTA($N$2:$N$169)&lt;ROW(N26),"",INDEX($AJ$1:$AJ$169,SMALL(IF($N$2:$N$169&lt;&gt;"",ROW($N$2:$N$169)),ROW(N26))))</f>
        <v>#NUM!</v>
      </c>
      <c r="AK276" s="98" t="e">
        <f t="array" ref="AK276">IF(COUNTA($N$2:$N$169)&lt;ROW(N26),"",INDEX($AK$1:$AK$169,SMALL(IF($N$2:$N$169&lt;&gt;"",ROW($N$2:$N$169)),ROW(N26))))</f>
        <v>#NUM!</v>
      </c>
      <c r="AL276" s="98" t="e">
        <f t="array" ref="AL276">IF(COUNTA($N$2:$N$169)&lt;ROW(N26),"",INDEX($AL$1:$AL$169,SMALL(IF($N$2:$N$169&lt;&gt;"",ROW($N$2:$N$169)),ROW(N26))))</f>
        <v>#NUM!</v>
      </c>
      <c r="AM276" s="98" t="e">
        <f t="array" ref="AM276">IF(COUNTA($N$2:$N$169)&lt;ROW(N26),"",INDEX($AM$1:$AM$169,SMALL(IF($N$2:$N$169&lt;&gt;"",ROW($N$2:$N$169)),ROW(N26))))</f>
        <v>#NUM!</v>
      </c>
      <c r="AN276" s="98" t="e">
        <f t="array" ref="AN276">IF(COUNTA($N$2:$N$169)&lt;ROW(N26),"",INDEX($AN$1:$AN$169,SMALL(IF($N$2:$N$169&lt;&gt;"",ROW($N$2:$N$169)),ROW(N26))))</f>
        <v>#NUM!</v>
      </c>
      <c r="AO276" s="98" t="e">
        <f t="array" ref="AO276">IF(COUNTA($N$2:$N$169)&lt;ROW(N26),"",INDEX($AO$1:$AO$169,SMALL(IF($N$2:$N$169&lt;&gt;"",ROW($N$2:$N$169)),ROW(N26))))</f>
        <v>#NUM!</v>
      </c>
      <c r="AP276" s="98" t="e">
        <f t="array" ref="AP276">IF(COUNTA($N$2:$N$169)&lt;ROW(N26),"",INDEX($AP$1:$AP$169,SMALL(IF($N$2:$N$169&lt;&gt;"",ROW($N$2:$N$169)),ROW(N26))))</f>
        <v>#NUM!</v>
      </c>
      <c r="AQ276" s="98" t="e">
        <f t="array" ref="AQ276">IF(COUNTA($N$2:$N$169)&lt;ROW(N26),"",INDEX($AQ$1:$AQ$169,SMALL(IF($N$2:$N$169&lt;&gt;"",ROW($N$2:$N$169)),ROW(N26))))</f>
        <v>#NUM!</v>
      </c>
      <c r="AR276" s="98" t="e">
        <f t="array" ref="AR276">IF(COUNTA($N$2:$N$169)&lt;ROW(N26),"",INDEX($AR$1:$AR$169,SMALL(IF($N$2:$N$169&lt;&gt;"",ROW($N$2:$N$169)),ROW(N26))))</f>
        <v>#NUM!</v>
      </c>
      <c r="AS276" s="98" t="e">
        <f t="array" ref="AS276">IF(COUNTA($N$2:$N$169)&lt;ROW(N26),"",INDEX($AS$1:$AS$169,SMALL(IF($N$2:$N$169&lt;&gt;"",ROW($N$2:$N$169)),ROW(N26))))</f>
        <v>#NUM!</v>
      </c>
      <c r="AT276" s="98"/>
      <c r="AU276" s="98"/>
      <c r="AV276" s="98"/>
      <c r="BA276" s="98"/>
      <c r="BB276" s="98"/>
    </row>
    <row r="277" spans="6:54" ht="12.75" customHeight="1" x14ac:dyDescent="0.15">
      <c r="F277" s="98"/>
      <c r="G277" s="98"/>
      <c r="H277" s="98"/>
      <c r="I277" s="98"/>
      <c r="J277" s="98"/>
      <c r="K277" s="98" t="e">
        <f t="array" ref="K277">IF(COUNTA($N$2:$N$169)&lt;ROW(N27),"",INDEX($K$1:$K$169,SMALL(IF($N$2:$N$169&lt;&gt;"",ROW($N$2:$N$169)),ROW(N27))))</f>
        <v>#NUM!</v>
      </c>
      <c r="L277" s="98" t="e">
        <f t="array" ref="L277">IF(COUNTA($N$2:$N$169)&lt;ROW(N27),"",INDEX($L$1:$L$169,SMALL(IF($N$2:$N$169&lt;&gt;"",ROW($N$2:$N$169)),ROW(N27))))</f>
        <v>#NUM!</v>
      </c>
      <c r="M277" s="98" t="e">
        <f t="array" ref="M277">IF(COUNTA($N$2:$N$169)&lt;ROW(N27),"",INDEX($N$1:$N$169,SMALL(IF($N$2:$N$169&lt;&gt;"",ROW($N$2:$N$169)),ROW(N27))))</f>
        <v>#NUM!</v>
      </c>
      <c r="N277" s="98"/>
      <c r="O277" s="98"/>
      <c r="P277" s="98"/>
      <c r="Q277" s="98"/>
      <c r="R277" s="98" t="e">
        <f t="array" ref="R277">IF(COUNTA($N$2:$N$169)&lt;ROW(N27),"",INDEX($R$1:$R$169,SMALL(IF($N$2:$N$169&lt;&gt;"",ROW($N$2:$N$169)),ROW(N27))))</f>
        <v>#NUM!</v>
      </c>
      <c r="S277" s="98" t="e">
        <f t="array" ref="S277">IF(COUNTA($N$2:$N$169)&lt;ROW(N27),"",INDEX($S$1:$S$169,SMALL(IF($N$2:$N$169&lt;&gt;"",ROW($N$2:$N$169)),ROW(N27))))</f>
        <v>#NUM!</v>
      </c>
      <c r="T277" s="98" t="e">
        <f t="array" ref="T277">IF(COUNTA($N$2:$N$169)&lt;ROW(N27),"",INDEX($T$1:$T$169,SMALL(IF($N$2:$N$169&lt;&gt;"",ROW($N$2:$N$169)),ROW(N27))))</f>
        <v>#NUM!</v>
      </c>
      <c r="U277" s="98" t="e">
        <f t="array" ref="U277">IF(COUNTA($N$2:$N$169)&lt;ROW(N27),"",INDEX($U$1:$U$169,SMALL(IF($N$2:$N$169&lt;&gt;"",ROW($N$2:$N$169)),ROW(N27))))</f>
        <v>#NUM!</v>
      </c>
      <c r="V277" s="98" t="e">
        <f t="array" ref="V277">IF(COUNTA($N$2:$N$169)&lt;ROW(N27),"",INDEX($V$1:$V$169,SMALL(IF($N$2:$N$169&lt;&gt;"",ROW($N$2:$N$169)),ROW(N27))))</f>
        <v>#NUM!</v>
      </c>
      <c r="W277" s="98" t="e">
        <f t="array" ref="W277">IF(COUNTA($N$2:$N$169)&lt;ROW(N27),"",INDEX($W$1:$W$169,SMALL(IF($N$2:$N$169&lt;&gt;"",ROW($N$2:$N$169)),ROW(N27))))</f>
        <v>#NUM!</v>
      </c>
      <c r="X277" s="98" t="e">
        <f t="array" ref="X277">IF(COUNTA($N$2:$N$169)&lt;ROW(N27),"",INDEX($X$1:$X$169,SMALL(IF($N$2:$N$169&lt;&gt;"",ROW($N$2:$N$169)),ROW(N27))))</f>
        <v>#NUM!</v>
      </c>
      <c r="Y277" s="98" t="e">
        <f t="array" ref="Y277">IF(COUNTA($N$2:$N$169)&lt;ROW(N27),"",INDEX($Y$1:$Y$169,SMALL(IF($N$2:$N$169&lt;&gt;"",ROW($N$2:$N$169)),ROW(N27))))</f>
        <v>#NUM!</v>
      </c>
      <c r="Z277" s="98" t="e">
        <f t="array" ref="Z277">IF(COUNTA($N$2:$N$169)&lt;ROW(N27),"",INDEX($Z$1:$Z$169,SMALL(IF($N$2:$N$169&lt;&gt;"",ROW($N$2:$N$169)),ROW(N27))))</f>
        <v>#NUM!</v>
      </c>
      <c r="AA277" s="98" t="e">
        <f t="array" ref="AA277">IF(COUNTA($N$2:$N$169)&lt;ROW(N27),"",INDEX($AA$1:$AA$169,SMALL(IF($N$2:$N$169&lt;&gt;"",ROW($N$2:$N$169)),ROW(N27))))</f>
        <v>#NUM!</v>
      </c>
      <c r="AB277" s="98" t="e">
        <f t="array" ref="AB277">IF(COUNTA($N$2:$N$169)&lt;ROW(N27),"",INDEX($AB$1:$AB$169,SMALL(IF($N$2:$N$169&lt;&gt;"",ROW($N$2:$N$169)),ROW(N27))))</f>
        <v>#NUM!</v>
      </c>
      <c r="AC277" s="98" t="e">
        <f t="array" ref="AC277">IF(COUNTA($N$2:$N$169)&lt;ROW(N27),"",INDEX($AC$1:$AC$169,SMALL(IF($N$2:$N$169&lt;&gt;"",ROW($N$2:$N$169)),ROW(N27))))</f>
        <v>#NUM!</v>
      </c>
      <c r="AD277" s="98" t="e">
        <f t="array" ref="AD277">IF(COUNTA($N$2:$N$169)&lt;ROW(N27),"",INDEX($AD$1:$AD$169,SMALL(IF($N$2:$N$169&lt;&gt;"",ROW($N$2:$N$169)),ROW(N27))))</f>
        <v>#NUM!</v>
      </c>
      <c r="AE277" s="98" t="e">
        <f t="array" ref="AE277">IF(COUNTA($N$2:$N$169)&lt;ROW(N27),"",INDEX($AE$1:$AE$169,SMALL(IF($N$2:$N$169&lt;&gt;"",ROW($N$2:$N$169)),ROW(N27))))</f>
        <v>#NUM!</v>
      </c>
      <c r="AF277" s="98" t="e">
        <f t="array" ref="AF277">IF(COUNTA($N$2:$N$169)&lt;ROW(N27),"",INDEX($AF$1:$AF$169,SMALL(IF($N$2:$N$169&lt;&gt;"",ROW($N$2:$N$169)),ROW(N27))))</f>
        <v>#NUM!</v>
      </c>
      <c r="AG277" s="98" t="e">
        <f t="array" ref="AG277">IF(COUNTA($N$2:$N$169)&lt;ROW(N27),"",INDEX($AG$1:$AG$169,SMALL(IF($N$2:$N$169&lt;&gt;"",ROW($N$2:$N$169)),ROW(N27))))</f>
        <v>#NUM!</v>
      </c>
      <c r="AH277" s="98" t="e">
        <f t="array" ref="AH277">IF(COUNTA($N$2:$N$169)&lt;ROW(N27),"",INDEX($AH$1:$AH$169,SMALL(IF($N$2:$N$169&lt;&gt;"",ROW($N$2:$N$169)),ROW(N27))))</f>
        <v>#NUM!</v>
      </c>
      <c r="AI277" s="98" t="e">
        <f t="array" ref="AI277">IF(COUNTA($N$2:$N$169)&lt;ROW(N27),"",INDEX($AI$1:$AI$169,SMALL(IF($N$2:$N$169&lt;&gt;"",ROW($N$2:$N$169)),ROW(N27))))</f>
        <v>#NUM!</v>
      </c>
      <c r="AJ277" s="98" t="e">
        <f t="array" ref="AJ277">IF(COUNTA($N$2:$N$169)&lt;ROW(N27),"",INDEX($AJ$1:$AJ$169,SMALL(IF($N$2:$N$169&lt;&gt;"",ROW($N$2:$N$169)),ROW(N27))))</f>
        <v>#NUM!</v>
      </c>
      <c r="AK277" s="98" t="e">
        <f t="array" ref="AK277">IF(COUNTA($N$2:$N$169)&lt;ROW(N27),"",INDEX($AK$1:$AK$169,SMALL(IF($N$2:$N$169&lt;&gt;"",ROW($N$2:$N$169)),ROW(N27))))</f>
        <v>#NUM!</v>
      </c>
      <c r="AL277" s="98" t="e">
        <f t="array" ref="AL277">IF(COUNTA($N$2:$N$169)&lt;ROW(N27),"",INDEX($AL$1:$AL$169,SMALL(IF($N$2:$N$169&lt;&gt;"",ROW($N$2:$N$169)),ROW(N27))))</f>
        <v>#NUM!</v>
      </c>
      <c r="AM277" s="98" t="e">
        <f t="array" ref="AM277">IF(COUNTA($N$2:$N$169)&lt;ROW(N27),"",INDEX($AM$1:$AM$169,SMALL(IF($N$2:$N$169&lt;&gt;"",ROW($N$2:$N$169)),ROW(N27))))</f>
        <v>#NUM!</v>
      </c>
      <c r="AN277" s="98" t="e">
        <f t="array" ref="AN277">IF(COUNTA($N$2:$N$169)&lt;ROW(N27),"",INDEX($AN$1:$AN$169,SMALL(IF($N$2:$N$169&lt;&gt;"",ROW($N$2:$N$169)),ROW(N27))))</f>
        <v>#NUM!</v>
      </c>
      <c r="AO277" s="98" t="e">
        <f t="array" ref="AO277">IF(COUNTA($N$2:$N$169)&lt;ROW(N27),"",INDEX($AO$1:$AO$169,SMALL(IF($N$2:$N$169&lt;&gt;"",ROW($N$2:$N$169)),ROW(N27))))</f>
        <v>#NUM!</v>
      </c>
      <c r="AP277" s="98" t="e">
        <f t="array" ref="AP277">IF(COUNTA($N$2:$N$169)&lt;ROW(N27),"",INDEX($AP$1:$AP$169,SMALL(IF($N$2:$N$169&lt;&gt;"",ROW($N$2:$N$169)),ROW(N27))))</f>
        <v>#NUM!</v>
      </c>
      <c r="AQ277" s="98" t="e">
        <f t="array" ref="AQ277">IF(COUNTA($N$2:$N$169)&lt;ROW(N27),"",INDEX($AQ$1:$AQ$169,SMALL(IF($N$2:$N$169&lt;&gt;"",ROW($N$2:$N$169)),ROW(N27))))</f>
        <v>#NUM!</v>
      </c>
      <c r="AR277" s="98" t="e">
        <f t="array" ref="AR277">IF(COUNTA($N$2:$N$169)&lt;ROW(N27),"",INDEX($AR$1:$AR$169,SMALL(IF($N$2:$N$169&lt;&gt;"",ROW($N$2:$N$169)),ROW(N27))))</f>
        <v>#NUM!</v>
      </c>
      <c r="AS277" s="98" t="e">
        <f t="array" ref="AS277">IF(COUNTA($N$2:$N$169)&lt;ROW(N27),"",INDEX($AS$1:$AS$169,SMALL(IF($N$2:$N$169&lt;&gt;"",ROW($N$2:$N$169)),ROW(N27))))</f>
        <v>#NUM!</v>
      </c>
      <c r="AT277" s="98"/>
      <c r="AU277" s="98"/>
      <c r="AV277" s="98"/>
      <c r="BA277" s="98"/>
      <c r="BB277" s="98"/>
    </row>
    <row r="278" spans="6:54" ht="12.75" customHeight="1" x14ac:dyDescent="0.15">
      <c r="F278" s="98"/>
      <c r="G278" s="98"/>
      <c r="H278" s="98"/>
      <c r="I278" s="98"/>
      <c r="J278" s="98"/>
      <c r="K278" s="98" t="e">
        <f t="array" ref="K278">IF(COUNTA($N$2:$N$169)&lt;ROW(N28),"",INDEX($K$1:$K$169,SMALL(IF($N$2:$N$169&lt;&gt;"",ROW($N$2:$N$169)),ROW(N28))))</f>
        <v>#NUM!</v>
      </c>
      <c r="L278" s="98" t="e">
        <f t="array" ref="L278">IF(COUNTA($N$2:$N$169)&lt;ROW(N28),"",INDEX($L$1:$L$169,SMALL(IF($N$2:$N$169&lt;&gt;"",ROW($N$2:$N$169)),ROW(N28))))</f>
        <v>#NUM!</v>
      </c>
      <c r="M278" s="98" t="e">
        <f t="array" ref="M278">IF(COUNTA($N$2:$N$169)&lt;ROW(N28),"",INDEX($N$1:$N$169,SMALL(IF($N$2:$N$169&lt;&gt;"",ROW($N$2:$N$169)),ROW(N28))))</f>
        <v>#NUM!</v>
      </c>
      <c r="N278" s="98"/>
      <c r="O278" s="98"/>
      <c r="P278" s="98"/>
      <c r="Q278" s="98"/>
      <c r="R278" s="98" t="e">
        <f t="array" ref="R278">IF(COUNTA($N$2:$N$169)&lt;ROW(N28),"",INDEX($R$1:$R$169,SMALL(IF($N$2:$N$169&lt;&gt;"",ROW($N$2:$N$169)),ROW(N28))))</f>
        <v>#NUM!</v>
      </c>
      <c r="S278" s="98" t="e">
        <f t="array" ref="S278">IF(COUNTA($N$2:$N$169)&lt;ROW(N28),"",INDEX($S$1:$S$169,SMALL(IF($N$2:$N$169&lt;&gt;"",ROW($N$2:$N$169)),ROW(N28))))</f>
        <v>#NUM!</v>
      </c>
      <c r="T278" s="98" t="e">
        <f t="array" ref="T278">IF(COUNTA($N$2:$N$169)&lt;ROW(N28),"",INDEX($T$1:$T$169,SMALL(IF($N$2:$N$169&lt;&gt;"",ROW($N$2:$N$169)),ROW(N28))))</f>
        <v>#NUM!</v>
      </c>
      <c r="U278" s="98" t="e">
        <f t="array" ref="U278">IF(COUNTA($N$2:$N$169)&lt;ROW(N28),"",INDEX($U$1:$U$169,SMALL(IF($N$2:$N$169&lt;&gt;"",ROW($N$2:$N$169)),ROW(N28))))</f>
        <v>#NUM!</v>
      </c>
      <c r="V278" s="98" t="e">
        <f t="array" ref="V278">IF(COUNTA($N$2:$N$169)&lt;ROW(N28),"",INDEX($V$1:$V$169,SMALL(IF($N$2:$N$169&lt;&gt;"",ROW($N$2:$N$169)),ROW(N28))))</f>
        <v>#NUM!</v>
      </c>
      <c r="W278" s="98" t="e">
        <f t="array" ref="W278">IF(COUNTA($N$2:$N$169)&lt;ROW(N28),"",INDEX($W$1:$W$169,SMALL(IF($N$2:$N$169&lt;&gt;"",ROW($N$2:$N$169)),ROW(N28))))</f>
        <v>#NUM!</v>
      </c>
      <c r="X278" s="98" t="e">
        <f t="array" ref="X278">IF(COUNTA($N$2:$N$169)&lt;ROW(N28),"",INDEX($X$1:$X$169,SMALL(IF($N$2:$N$169&lt;&gt;"",ROW($N$2:$N$169)),ROW(N28))))</f>
        <v>#NUM!</v>
      </c>
      <c r="Y278" s="98" t="e">
        <f t="array" ref="Y278">IF(COUNTA($N$2:$N$169)&lt;ROW(N28),"",INDEX($Y$1:$Y$169,SMALL(IF($N$2:$N$169&lt;&gt;"",ROW($N$2:$N$169)),ROW(N28))))</f>
        <v>#NUM!</v>
      </c>
      <c r="Z278" s="98" t="e">
        <f t="array" ref="Z278">IF(COUNTA($N$2:$N$169)&lt;ROW(N28),"",INDEX($Z$1:$Z$169,SMALL(IF($N$2:$N$169&lt;&gt;"",ROW($N$2:$N$169)),ROW(N28))))</f>
        <v>#NUM!</v>
      </c>
      <c r="AA278" s="98" t="e">
        <f t="array" ref="AA278">IF(COUNTA($N$2:$N$169)&lt;ROW(N28),"",INDEX($AA$1:$AA$169,SMALL(IF($N$2:$N$169&lt;&gt;"",ROW($N$2:$N$169)),ROW(N28))))</f>
        <v>#NUM!</v>
      </c>
      <c r="AB278" s="98" t="e">
        <f t="array" ref="AB278">IF(COUNTA($N$2:$N$169)&lt;ROW(N28),"",INDEX($AB$1:$AB$169,SMALL(IF($N$2:$N$169&lt;&gt;"",ROW($N$2:$N$169)),ROW(N28))))</f>
        <v>#NUM!</v>
      </c>
      <c r="AC278" s="98" t="e">
        <f t="array" ref="AC278">IF(COUNTA($N$2:$N$169)&lt;ROW(N28),"",INDEX($AC$1:$AC$169,SMALL(IF($N$2:$N$169&lt;&gt;"",ROW($N$2:$N$169)),ROW(N28))))</f>
        <v>#NUM!</v>
      </c>
      <c r="AD278" s="98" t="e">
        <f t="array" ref="AD278">IF(COUNTA($N$2:$N$169)&lt;ROW(N28),"",INDEX($AD$1:$AD$169,SMALL(IF($N$2:$N$169&lt;&gt;"",ROW($N$2:$N$169)),ROW(N28))))</f>
        <v>#NUM!</v>
      </c>
      <c r="AE278" s="98" t="e">
        <f t="array" ref="AE278">IF(COUNTA($N$2:$N$169)&lt;ROW(N28),"",INDEX($AE$1:$AE$169,SMALL(IF($N$2:$N$169&lt;&gt;"",ROW($N$2:$N$169)),ROW(N28))))</f>
        <v>#NUM!</v>
      </c>
      <c r="AF278" s="98" t="e">
        <f t="array" ref="AF278">IF(COUNTA($N$2:$N$169)&lt;ROW(N28),"",INDEX($AF$1:$AF$169,SMALL(IF($N$2:$N$169&lt;&gt;"",ROW($N$2:$N$169)),ROW(N28))))</f>
        <v>#NUM!</v>
      </c>
      <c r="AG278" s="98" t="e">
        <f t="array" ref="AG278">IF(COUNTA($N$2:$N$169)&lt;ROW(N28),"",INDEX($AG$1:$AG$169,SMALL(IF($N$2:$N$169&lt;&gt;"",ROW($N$2:$N$169)),ROW(N28))))</f>
        <v>#NUM!</v>
      </c>
      <c r="AH278" s="98" t="e">
        <f t="array" ref="AH278">IF(COUNTA($N$2:$N$169)&lt;ROW(N28),"",INDEX($AH$1:$AH$169,SMALL(IF($N$2:$N$169&lt;&gt;"",ROW($N$2:$N$169)),ROW(N28))))</f>
        <v>#NUM!</v>
      </c>
      <c r="AI278" s="98" t="e">
        <f t="array" ref="AI278">IF(COUNTA($N$2:$N$169)&lt;ROW(N28),"",INDEX($AI$1:$AI$169,SMALL(IF($N$2:$N$169&lt;&gt;"",ROW($N$2:$N$169)),ROW(N28))))</f>
        <v>#NUM!</v>
      </c>
      <c r="AJ278" s="98" t="e">
        <f t="array" ref="AJ278">IF(COUNTA($N$2:$N$169)&lt;ROW(N28),"",INDEX($AJ$1:$AJ$169,SMALL(IF($N$2:$N$169&lt;&gt;"",ROW($N$2:$N$169)),ROW(N28))))</f>
        <v>#NUM!</v>
      </c>
      <c r="AK278" s="98" t="e">
        <f t="array" ref="AK278">IF(COUNTA($N$2:$N$169)&lt;ROW(N28),"",INDEX($AK$1:$AK$169,SMALL(IF($N$2:$N$169&lt;&gt;"",ROW($N$2:$N$169)),ROW(N28))))</f>
        <v>#NUM!</v>
      </c>
      <c r="AL278" s="98" t="e">
        <f t="array" ref="AL278">IF(COUNTA($N$2:$N$169)&lt;ROW(N28),"",INDEX($AL$1:$AL$169,SMALL(IF($N$2:$N$169&lt;&gt;"",ROW($N$2:$N$169)),ROW(N28))))</f>
        <v>#NUM!</v>
      </c>
      <c r="AM278" s="98" t="e">
        <f t="array" ref="AM278">IF(COUNTA($N$2:$N$169)&lt;ROW(N28),"",INDEX($AM$1:$AM$169,SMALL(IF($N$2:$N$169&lt;&gt;"",ROW($N$2:$N$169)),ROW(N28))))</f>
        <v>#NUM!</v>
      </c>
      <c r="AN278" s="98" t="e">
        <f t="array" ref="AN278">IF(COUNTA($N$2:$N$169)&lt;ROW(N28),"",INDEX($AN$1:$AN$169,SMALL(IF($N$2:$N$169&lt;&gt;"",ROW($N$2:$N$169)),ROW(N28))))</f>
        <v>#NUM!</v>
      </c>
      <c r="AO278" s="98" t="e">
        <f t="array" ref="AO278">IF(COUNTA($N$2:$N$169)&lt;ROW(N28),"",INDEX($AO$1:$AO$169,SMALL(IF($N$2:$N$169&lt;&gt;"",ROW($N$2:$N$169)),ROW(N28))))</f>
        <v>#NUM!</v>
      </c>
      <c r="AP278" s="98" t="e">
        <f t="array" ref="AP278">IF(COUNTA($N$2:$N$169)&lt;ROW(N28),"",INDEX($AP$1:$AP$169,SMALL(IF($N$2:$N$169&lt;&gt;"",ROW($N$2:$N$169)),ROW(N28))))</f>
        <v>#NUM!</v>
      </c>
      <c r="AQ278" s="98" t="e">
        <f t="array" ref="AQ278">IF(COUNTA($N$2:$N$169)&lt;ROW(N28),"",INDEX($AQ$1:$AQ$169,SMALL(IF($N$2:$N$169&lt;&gt;"",ROW($N$2:$N$169)),ROW(N28))))</f>
        <v>#NUM!</v>
      </c>
      <c r="AR278" s="98" t="e">
        <f t="array" ref="AR278">IF(COUNTA($N$2:$N$169)&lt;ROW(N28),"",INDEX($AR$1:$AR$169,SMALL(IF($N$2:$N$169&lt;&gt;"",ROW($N$2:$N$169)),ROW(N28))))</f>
        <v>#NUM!</v>
      </c>
      <c r="AS278" s="98" t="e">
        <f t="array" ref="AS278">IF(COUNTA($N$2:$N$169)&lt;ROW(N28),"",INDEX($AS$1:$AS$169,SMALL(IF($N$2:$N$169&lt;&gt;"",ROW($N$2:$N$169)),ROW(N28))))</f>
        <v>#NUM!</v>
      </c>
      <c r="AT278" s="98"/>
      <c r="AU278" s="98"/>
      <c r="AV278" s="98"/>
      <c r="BA278" s="98"/>
      <c r="BB278" s="98"/>
    </row>
    <row r="279" spans="6:54" ht="12.75" customHeight="1" x14ac:dyDescent="0.15">
      <c r="F279" s="98"/>
      <c r="G279" s="98"/>
      <c r="H279" s="98"/>
      <c r="I279" s="98"/>
      <c r="J279" s="98"/>
      <c r="K279" s="98" t="e">
        <f t="array" ref="K279">IF(COUNTA($N$2:$N$169)&lt;ROW(N29),"",INDEX($K$1:$K$169,SMALL(IF($N$2:$N$169&lt;&gt;"",ROW($N$2:$N$169)),ROW(N29))))</f>
        <v>#NUM!</v>
      </c>
      <c r="L279" s="98" t="e">
        <f t="array" ref="L279">IF(COUNTA($N$2:$N$169)&lt;ROW(N29),"",INDEX($L$1:$L$169,SMALL(IF($N$2:$N$169&lt;&gt;"",ROW($N$2:$N$169)),ROW(N29))))</f>
        <v>#NUM!</v>
      </c>
      <c r="M279" s="98" t="e">
        <f t="array" ref="M279">IF(COUNTA($N$2:$N$169)&lt;ROW(N29),"",INDEX($N$1:$N$169,SMALL(IF($N$2:$N$169&lt;&gt;"",ROW($N$2:$N$169)),ROW(N29))))</f>
        <v>#NUM!</v>
      </c>
      <c r="N279" s="98"/>
      <c r="O279" s="98"/>
      <c r="P279" s="98"/>
      <c r="Q279" s="98"/>
      <c r="R279" s="98" t="e">
        <f t="array" ref="R279">IF(COUNTA($N$2:$N$169)&lt;ROW(N29),"",INDEX($R$1:$R$169,SMALL(IF($N$2:$N$169&lt;&gt;"",ROW($N$2:$N$169)),ROW(N29))))</f>
        <v>#NUM!</v>
      </c>
      <c r="S279" s="98" t="e">
        <f t="array" ref="S279">IF(COUNTA($N$2:$N$169)&lt;ROW(N29),"",INDEX($S$1:$S$169,SMALL(IF($N$2:$N$169&lt;&gt;"",ROW($N$2:$N$169)),ROW(N29))))</f>
        <v>#NUM!</v>
      </c>
      <c r="T279" s="98" t="e">
        <f t="array" ref="T279">IF(COUNTA($N$2:$N$169)&lt;ROW(N29),"",INDEX($T$1:$T$169,SMALL(IF($N$2:$N$169&lt;&gt;"",ROW($N$2:$N$169)),ROW(N29))))</f>
        <v>#NUM!</v>
      </c>
      <c r="U279" s="98" t="e">
        <f t="array" ref="U279">IF(COUNTA($N$2:$N$169)&lt;ROW(N29),"",INDEX($U$1:$U$169,SMALL(IF($N$2:$N$169&lt;&gt;"",ROW($N$2:$N$169)),ROW(N29))))</f>
        <v>#NUM!</v>
      </c>
      <c r="V279" s="98" t="e">
        <f t="array" ref="V279">IF(COUNTA($N$2:$N$169)&lt;ROW(N29),"",INDEX($V$1:$V$169,SMALL(IF($N$2:$N$169&lt;&gt;"",ROW($N$2:$N$169)),ROW(N29))))</f>
        <v>#NUM!</v>
      </c>
      <c r="W279" s="98" t="e">
        <f t="array" ref="W279">IF(COUNTA($N$2:$N$169)&lt;ROW(N29),"",INDEX($W$1:$W$169,SMALL(IF($N$2:$N$169&lt;&gt;"",ROW($N$2:$N$169)),ROW(N29))))</f>
        <v>#NUM!</v>
      </c>
      <c r="X279" s="98" t="e">
        <f t="array" ref="X279">IF(COUNTA($N$2:$N$169)&lt;ROW(N29),"",INDEX($X$1:$X$169,SMALL(IF($N$2:$N$169&lt;&gt;"",ROW($N$2:$N$169)),ROW(N29))))</f>
        <v>#NUM!</v>
      </c>
      <c r="Y279" s="98" t="e">
        <f t="array" ref="Y279">IF(COUNTA($N$2:$N$169)&lt;ROW(N29),"",INDEX($Y$1:$Y$169,SMALL(IF($N$2:$N$169&lt;&gt;"",ROW($N$2:$N$169)),ROW(N29))))</f>
        <v>#NUM!</v>
      </c>
      <c r="Z279" s="98" t="e">
        <f t="array" ref="Z279">IF(COUNTA($N$2:$N$169)&lt;ROW(N29),"",INDEX($Z$1:$Z$169,SMALL(IF($N$2:$N$169&lt;&gt;"",ROW($N$2:$N$169)),ROW(N29))))</f>
        <v>#NUM!</v>
      </c>
      <c r="AA279" s="98" t="e">
        <f t="array" ref="AA279">IF(COUNTA($N$2:$N$169)&lt;ROW(N29),"",INDEX($AA$1:$AA$169,SMALL(IF($N$2:$N$169&lt;&gt;"",ROW($N$2:$N$169)),ROW(N29))))</f>
        <v>#NUM!</v>
      </c>
      <c r="AB279" s="98" t="e">
        <f t="array" ref="AB279">IF(COUNTA($N$2:$N$169)&lt;ROW(N29),"",INDEX($AB$1:$AB$169,SMALL(IF($N$2:$N$169&lt;&gt;"",ROW($N$2:$N$169)),ROW(N29))))</f>
        <v>#NUM!</v>
      </c>
      <c r="AC279" s="98" t="e">
        <f t="array" ref="AC279">IF(COUNTA($N$2:$N$169)&lt;ROW(N29),"",INDEX($AC$1:$AC$169,SMALL(IF($N$2:$N$169&lt;&gt;"",ROW($N$2:$N$169)),ROW(N29))))</f>
        <v>#NUM!</v>
      </c>
      <c r="AD279" s="98" t="e">
        <f t="array" ref="AD279">IF(COUNTA($N$2:$N$169)&lt;ROW(N29),"",INDEX($AD$1:$AD$169,SMALL(IF($N$2:$N$169&lt;&gt;"",ROW($N$2:$N$169)),ROW(N29))))</f>
        <v>#NUM!</v>
      </c>
      <c r="AE279" s="98" t="e">
        <f t="array" ref="AE279">IF(COUNTA($N$2:$N$169)&lt;ROW(N29),"",INDEX($AE$1:$AE$169,SMALL(IF($N$2:$N$169&lt;&gt;"",ROW($N$2:$N$169)),ROW(N29))))</f>
        <v>#NUM!</v>
      </c>
      <c r="AF279" s="98" t="e">
        <f t="array" ref="AF279">IF(COUNTA($N$2:$N$169)&lt;ROW(N29),"",INDEX($AF$1:$AF$169,SMALL(IF($N$2:$N$169&lt;&gt;"",ROW($N$2:$N$169)),ROW(N29))))</f>
        <v>#NUM!</v>
      </c>
      <c r="AG279" s="98" t="e">
        <f t="array" ref="AG279">IF(COUNTA($N$2:$N$169)&lt;ROW(N29),"",INDEX($AG$1:$AG$169,SMALL(IF($N$2:$N$169&lt;&gt;"",ROW($N$2:$N$169)),ROW(N29))))</f>
        <v>#NUM!</v>
      </c>
      <c r="AH279" s="98" t="e">
        <f t="array" ref="AH279">IF(COUNTA($N$2:$N$169)&lt;ROW(N29),"",INDEX($AH$1:$AH$169,SMALL(IF($N$2:$N$169&lt;&gt;"",ROW($N$2:$N$169)),ROW(N29))))</f>
        <v>#NUM!</v>
      </c>
      <c r="AI279" s="98" t="e">
        <f t="array" ref="AI279">IF(COUNTA($N$2:$N$169)&lt;ROW(N29),"",INDEX($AI$1:$AI$169,SMALL(IF($N$2:$N$169&lt;&gt;"",ROW($N$2:$N$169)),ROW(N29))))</f>
        <v>#NUM!</v>
      </c>
      <c r="AJ279" s="98" t="e">
        <f t="array" ref="AJ279">IF(COUNTA($N$2:$N$169)&lt;ROW(N29),"",INDEX($AJ$1:$AJ$169,SMALL(IF($N$2:$N$169&lt;&gt;"",ROW($N$2:$N$169)),ROW(N29))))</f>
        <v>#NUM!</v>
      </c>
      <c r="AK279" s="98" t="e">
        <f t="array" ref="AK279">IF(COUNTA($N$2:$N$169)&lt;ROW(N29),"",INDEX($AK$1:$AK$169,SMALL(IF($N$2:$N$169&lt;&gt;"",ROW($N$2:$N$169)),ROW(N29))))</f>
        <v>#NUM!</v>
      </c>
      <c r="AL279" s="98" t="e">
        <f t="array" ref="AL279">IF(COUNTA($N$2:$N$169)&lt;ROW(N29),"",INDEX($AL$1:$AL$169,SMALL(IF($N$2:$N$169&lt;&gt;"",ROW($N$2:$N$169)),ROW(N29))))</f>
        <v>#NUM!</v>
      </c>
      <c r="AM279" s="98" t="e">
        <f t="array" ref="AM279">IF(COUNTA($N$2:$N$169)&lt;ROW(N29),"",INDEX($AM$1:$AM$169,SMALL(IF($N$2:$N$169&lt;&gt;"",ROW($N$2:$N$169)),ROW(N29))))</f>
        <v>#NUM!</v>
      </c>
      <c r="AN279" s="98" t="e">
        <f t="array" ref="AN279">IF(COUNTA($N$2:$N$169)&lt;ROW(N29),"",INDEX($AN$1:$AN$169,SMALL(IF($N$2:$N$169&lt;&gt;"",ROW($N$2:$N$169)),ROW(N29))))</f>
        <v>#NUM!</v>
      </c>
      <c r="AO279" s="98" t="e">
        <f t="array" ref="AO279">IF(COUNTA($N$2:$N$169)&lt;ROW(N29),"",INDEX($AO$1:$AO$169,SMALL(IF($N$2:$N$169&lt;&gt;"",ROW($N$2:$N$169)),ROW(N29))))</f>
        <v>#NUM!</v>
      </c>
      <c r="AP279" s="98" t="e">
        <f t="array" ref="AP279">IF(COUNTA($N$2:$N$169)&lt;ROW(N29),"",INDEX($AP$1:$AP$169,SMALL(IF($N$2:$N$169&lt;&gt;"",ROW($N$2:$N$169)),ROW(N29))))</f>
        <v>#NUM!</v>
      </c>
      <c r="AQ279" s="98" t="e">
        <f t="array" ref="AQ279">IF(COUNTA($N$2:$N$169)&lt;ROW(N29),"",INDEX($AQ$1:$AQ$169,SMALL(IF($N$2:$N$169&lt;&gt;"",ROW($N$2:$N$169)),ROW(N29))))</f>
        <v>#NUM!</v>
      </c>
      <c r="AR279" s="98" t="e">
        <f t="array" ref="AR279">IF(COUNTA($N$2:$N$169)&lt;ROW(N29),"",INDEX($AR$1:$AR$169,SMALL(IF($N$2:$N$169&lt;&gt;"",ROW($N$2:$N$169)),ROW(N29))))</f>
        <v>#NUM!</v>
      </c>
      <c r="AS279" s="98" t="e">
        <f t="array" ref="AS279">IF(COUNTA($N$2:$N$169)&lt;ROW(N29),"",INDEX($AS$1:$AS$169,SMALL(IF($N$2:$N$169&lt;&gt;"",ROW($N$2:$N$169)),ROW(N29))))</f>
        <v>#NUM!</v>
      </c>
      <c r="AT279" s="98"/>
      <c r="AU279" s="98"/>
      <c r="AV279" s="98"/>
      <c r="BA279" s="98"/>
      <c r="BB279" s="98"/>
    </row>
    <row r="280" spans="6:54" ht="12.75" customHeight="1" x14ac:dyDescent="0.15">
      <c r="F280" s="98"/>
      <c r="G280" s="98"/>
      <c r="H280" s="98"/>
      <c r="I280" s="98"/>
      <c r="J280" s="98"/>
      <c r="K280" s="98" t="e">
        <f t="array" ref="K280">IF(COUNTA($N$2:$N$169)&lt;ROW(N30),"",INDEX($K$1:$K$169,SMALL(IF($N$2:$N$169&lt;&gt;"",ROW($N$2:$N$169)),ROW(N30))))</f>
        <v>#NUM!</v>
      </c>
      <c r="L280" s="98" t="e">
        <f t="array" ref="L280">IF(COUNTA($N$2:$N$169)&lt;ROW(N30),"",INDEX($L$1:$L$169,SMALL(IF($N$2:$N$169&lt;&gt;"",ROW($N$2:$N$169)),ROW(N30))))</f>
        <v>#NUM!</v>
      </c>
      <c r="M280" s="98" t="e">
        <f t="array" ref="M280">IF(COUNTA($N$2:$N$169)&lt;ROW(N30),"",INDEX($N$1:$N$169,SMALL(IF($N$2:$N$169&lt;&gt;"",ROW($N$2:$N$169)),ROW(N30))))</f>
        <v>#NUM!</v>
      </c>
      <c r="N280" s="98"/>
      <c r="O280" s="98"/>
      <c r="P280" s="98"/>
      <c r="Q280" s="98"/>
      <c r="R280" s="98" t="e">
        <f t="array" ref="R280">IF(COUNTA($N$2:$N$169)&lt;ROW(N30),"",INDEX($R$1:$R$169,SMALL(IF($N$2:$N$169&lt;&gt;"",ROW($N$2:$N$169)),ROW(N30))))</f>
        <v>#NUM!</v>
      </c>
      <c r="S280" s="98" t="e">
        <f t="array" ref="S280">IF(COUNTA($N$2:$N$169)&lt;ROW(N30),"",INDEX($S$1:$S$169,SMALL(IF($N$2:$N$169&lt;&gt;"",ROW($N$2:$N$169)),ROW(N30))))</f>
        <v>#NUM!</v>
      </c>
      <c r="T280" s="98" t="e">
        <f t="array" ref="T280">IF(COUNTA($N$2:$N$169)&lt;ROW(N30),"",INDEX($T$1:$T$169,SMALL(IF($N$2:$N$169&lt;&gt;"",ROW($N$2:$N$169)),ROW(N30))))</f>
        <v>#NUM!</v>
      </c>
      <c r="U280" s="98" t="e">
        <f t="array" ref="U280">IF(COUNTA($N$2:$N$169)&lt;ROW(N30),"",INDEX($U$1:$U$169,SMALL(IF($N$2:$N$169&lt;&gt;"",ROW($N$2:$N$169)),ROW(N30))))</f>
        <v>#NUM!</v>
      </c>
      <c r="V280" s="98" t="e">
        <f t="array" ref="V280">IF(COUNTA($N$2:$N$169)&lt;ROW(N30),"",INDEX($V$1:$V$169,SMALL(IF($N$2:$N$169&lt;&gt;"",ROW($N$2:$N$169)),ROW(N30))))</f>
        <v>#NUM!</v>
      </c>
      <c r="W280" s="98" t="e">
        <f t="array" ref="W280">IF(COUNTA($N$2:$N$169)&lt;ROW(N30),"",INDEX($W$1:$W$169,SMALL(IF($N$2:$N$169&lt;&gt;"",ROW($N$2:$N$169)),ROW(N30))))</f>
        <v>#NUM!</v>
      </c>
      <c r="X280" s="98" t="e">
        <f t="array" ref="X280">IF(COUNTA($N$2:$N$169)&lt;ROW(N30),"",INDEX($X$1:$X$169,SMALL(IF($N$2:$N$169&lt;&gt;"",ROW($N$2:$N$169)),ROW(N30))))</f>
        <v>#NUM!</v>
      </c>
      <c r="Y280" s="98" t="e">
        <f t="array" ref="Y280">IF(COUNTA($N$2:$N$169)&lt;ROW(N30),"",INDEX($Y$1:$Y$169,SMALL(IF($N$2:$N$169&lt;&gt;"",ROW($N$2:$N$169)),ROW(N30))))</f>
        <v>#NUM!</v>
      </c>
      <c r="Z280" s="98" t="e">
        <f t="array" ref="Z280">IF(COUNTA($N$2:$N$169)&lt;ROW(N30),"",INDEX($Z$1:$Z$169,SMALL(IF($N$2:$N$169&lt;&gt;"",ROW($N$2:$N$169)),ROW(N30))))</f>
        <v>#NUM!</v>
      </c>
      <c r="AA280" s="98" t="e">
        <f t="array" ref="AA280">IF(COUNTA($N$2:$N$169)&lt;ROW(N30),"",INDEX($AA$1:$AA$169,SMALL(IF($N$2:$N$169&lt;&gt;"",ROW($N$2:$N$169)),ROW(N30))))</f>
        <v>#NUM!</v>
      </c>
      <c r="AB280" s="98" t="e">
        <f t="array" ref="AB280">IF(COUNTA($N$2:$N$169)&lt;ROW(N30),"",INDEX($AB$1:$AB$169,SMALL(IF($N$2:$N$169&lt;&gt;"",ROW($N$2:$N$169)),ROW(N30))))</f>
        <v>#NUM!</v>
      </c>
      <c r="AC280" s="98" t="e">
        <f t="array" ref="AC280">IF(COUNTA($N$2:$N$169)&lt;ROW(N30),"",INDEX($AC$1:$AC$169,SMALL(IF($N$2:$N$169&lt;&gt;"",ROW($N$2:$N$169)),ROW(N30))))</f>
        <v>#NUM!</v>
      </c>
      <c r="AD280" s="98" t="e">
        <f t="array" ref="AD280">IF(COUNTA($N$2:$N$169)&lt;ROW(N30),"",INDEX($AD$1:$AD$169,SMALL(IF($N$2:$N$169&lt;&gt;"",ROW($N$2:$N$169)),ROW(N30))))</f>
        <v>#NUM!</v>
      </c>
      <c r="AE280" s="98" t="e">
        <f t="array" ref="AE280">IF(COUNTA($N$2:$N$169)&lt;ROW(N30),"",INDEX($AE$1:$AE$169,SMALL(IF($N$2:$N$169&lt;&gt;"",ROW($N$2:$N$169)),ROW(N30))))</f>
        <v>#NUM!</v>
      </c>
      <c r="AF280" s="98" t="e">
        <f t="array" ref="AF280">IF(COUNTA($N$2:$N$169)&lt;ROW(N30),"",INDEX($AF$1:$AF$169,SMALL(IF($N$2:$N$169&lt;&gt;"",ROW($N$2:$N$169)),ROW(N30))))</f>
        <v>#NUM!</v>
      </c>
      <c r="AG280" s="98" t="e">
        <f t="array" ref="AG280">IF(COUNTA($N$2:$N$169)&lt;ROW(N30),"",INDEX($AG$1:$AG$169,SMALL(IF($N$2:$N$169&lt;&gt;"",ROW($N$2:$N$169)),ROW(N30))))</f>
        <v>#NUM!</v>
      </c>
      <c r="AH280" s="98" t="e">
        <f t="array" ref="AH280">IF(COUNTA($N$2:$N$169)&lt;ROW(N30),"",INDEX($AH$1:$AH$169,SMALL(IF($N$2:$N$169&lt;&gt;"",ROW($N$2:$N$169)),ROW(N30))))</f>
        <v>#NUM!</v>
      </c>
      <c r="AI280" s="98" t="e">
        <f t="array" ref="AI280">IF(COUNTA($N$2:$N$169)&lt;ROW(N30),"",INDEX($AI$1:$AI$169,SMALL(IF($N$2:$N$169&lt;&gt;"",ROW($N$2:$N$169)),ROW(N30))))</f>
        <v>#NUM!</v>
      </c>
      <c r="AJ280" s="98" t="e">
        <f t="array" ref="AJ280">IF(COUNTA($N$2:$N$169)&lt;ROW(N30),"",INDEX($AJ$1:$AJ$169,SMALL(IF($N$2:$N$169&lt;&gt;"",ROW($N$2:$N$169)),ROW(N30))))</f>
        <v>#NUM!</v>
      </c>
      <c r="AK280" s="98" t="e">
        <f t="array" ref="AK280">IF(COUNTA($N$2:$N$169)&lt;ROW(N30),"",INDEX($AK$1:$AK$169,SMALL(IF($N$2:$N$169&lt;&gt;"",ROW($N$2:$N$169)),ROW(N30))))</f>
        <v>#NUM!</v>
      </c>
      <c r="AL280" s="98" t="e">
        <f t="array" ref="AL280">IF(COUNTA($N$2:$N$169)&lt;ROW(N30),"",INDEX($AL$1:$AL$169,SMALL(IF($N$2:$N$169&lt;&gt;"",ROW($N$2:$N$169)),ROW(N30))))</f>
        <v>#NUM!</v>
      </c>
      <c r="AM280" s="98" t="e">
        <f t="array" ref="AM280">IF(COUNTA($N$2:$N$169)&lt;ROW(N30),"",INDEX($AM$1:$AM$169,SMALL(IF($N$2:$N$169&lt;&gt;"",ROW($N$2:$N$169)),ROW(N30))))</f>
        <v>#NUM!</v>
      </c>
      <c r="AN280" s="98" t="e">
        <f t="array" ref="AN280">IF(COUNTA($N$2:$N$169)&lt;ROW(N30),"",INDEX($AN$1:$AN$169,SMALL(IF($N$2:$N$169&lt;&gt;"",ROW($N$2:$N$169)),ROW(N30))))</f>
        <v>#NUM!</v>
      </c>
      <c r="AO280" s="98" t="e">
        <f t="array" ref="AO280">IF(COUNTA($N$2:$N$169)&lt;ROW(N30),"",INDEX($AO$1:$AO$169,SMALL(IF($N$2:$N$169&lt;&gt;"",ROW($N$2:$N$169)),ROW(N30))))</f>
        <v>#NUM!</v>
      </c>
      <c r="AP280" s="98" t="e">
        <f t="array" ref="AP280">IF(COUNTA($N$2:$N$169)&lt;ROW(N30),"",INDEX($AP$1:$AP$169,SMALL(IF($N$2:$N$169&lt;&gt;"",ROW($N$2:$N$169)),ROW(N30))))</f>
        <v>#NUM!</v>
      </c>
      <c r="AQ280" s="98" t="e">
        <f t="array" ref="AQ280">IF(COUNTA($N$2:$N$169)&lt;ROW(N30),"",INDEX($AQ$1:$AQ$169,SMALL(IF($N$2:$N$169&lt;&gt;"",ROW($N$2:$N$169)),ROW(N30))))</f>
        <v>#NUM!</v>
      </c>
      <c r="AR280" s="98" t="e">
        <f t="array" ref="AR280">IF(COUNTA($N$2:$N$169)&lt;ROW(N30),"",INDEX($AR$1:$AR$169,SMALL(IF($N$2:$N$169&lt;&gt;"",ROW($N$2:$N$169)),ROW(N30))))</f>
        <v>#NUM!</v>
      </c>
      <c r="AS280" s="98" t="e">
        <f t="array" ref="AS280">IF(COUNTA($N$2:$N$169)&lt;ROW(N30),"",INDEX($AS$1:$AS$169,SMALL(IF($N$2:$N$169&lt;&gt;"",ROW($N$2:$N$169)),ROW(N30))))</f>
        <v>#NUM!</v>
      </c>
      <c r="AT280" s="98"/>
      <c r="AU280" s="98"/>
      <c r="AV280" s="98"/>
      <c r="BA280" s="98"/>
      <c r="BB280" s="98"/>
    </row>
    <row r="281" spans="6:54" ht="12.75" customHeight="1" x14ac:dyDescent="0.15">
      <c r="F281" s="98"/>
      <c r="G281" s="98"/>
      <c r="H281" s="98"/>
      <c r="I281" s="98"/>
      <c r="J281" s="98"/>
      <c r="K281" s="98" t="e">
        <f t="array" ref="K281">IF(COUNTA($N$2:$N$169)&lt;ROW(N31),"",INDEX($K$1:$K$169,SMALL(IF($N$2:$N$169&lt;&gt;"",ROW($N$2:$N$169)),ROW(N31))))</f>
        <v>#NUM!</v>
      </c>
      <c r="L281" s="98" t="e">
        <f t="array" ref="L281">IF(COUNTA($N$2:$N$169)&lt;ROW(N31),"",INDEX($L$1:$L$169,SMALL(IF($N$2:$N$169&lt;&gt;"",ROW($N$2:$N$169)),ROW(N31))))</f>
        <v>#NUM!</v>
      </c>
      <c r="M281" s="98" t="e">
        <f t="array" ref="M281">IF(COUNTA($N$2:$N$169)&lt;ROW(N31),"",INDEX($N$1:$N$169,SMALL(IF($N$2:$N$169&lt;&gt;"",ROW($N$2:$N$169)),ROW(N31))))</f>
        <v>#NUM!</v>
      </c>
      <c r="N281" s="98"/>
      <c r="O281" s="98"/>
      <c r="P281" s="98"/>
      <c r="Q281" s="98"/>
      <c r="R281" s="98" t="e">
        <f t="array" ref="R281">IF(COUNTA($N$2:$N$169)&lt;ROW(N31),"",INDEX($R$1:$R$169,SMALL(IF($N$2:$N$169&lt;&gt;"",ROW($N$2:$N$169)),ROW(N31))))</f>
        <v>#NUM!</v>
      </c>
      <c r="S281" s="98" t="e">
        <f t="array" ref="S281">IF(COUNTA($N$2:$N$169)&lt;ROW(N31),"",INDEX($S$1:$S$169,SMALL(IF($N$2:$N$169&lt;&gt;"",ROW($N$2:$N$169)),ROW(N31))))</f>
        <v>#NUM!</v>
      </c>
      <c r="T281" s="98" t="e">
        <f t="array" ref="T281">IF(COUNTA($N$2:$N$169)&lt;ROW(N31),"",INDEX($T$1:$T$169,SMALL(IF($N$2:$N$169&lt;&gt;"",ROW($N$2:$N$169)),ROW(N31))))</f>
        <v>#NUM!</v>
      </c>
      <c r="U281" s="98" t="e">
        <f t="array" ref="U281">IF(COUNTA($N$2:$N$169)&lt;ROW(N31),"",INDEX($U$1:$U$169,SMALL(IF($N$2:$N$169&lt;&gt;"",ROW($N$2:$N$169)),ROW(N31))))</f>
        <v>#NUM!</v>
      </c>
      <c r="V281" s="98" t="e">
        <f t="array" ref="V281">IF(COUNTA($N$2:$N$169)&lt;ROW(N31),"",INDEX($V$1:$V$169,SMALL(IF($N$2:$N$169&lt;&gt;"",ROW($N$2:$N$169)),ROW(N31))))</f>
        <v>#NUM!</v>
      </c>
      <c r="W281" s="98" t="e">
        <f t="array" ref="W281">IF(COUNTA($N$2:$N$169)&lt;ROW(N31),"",INDEX($W$1:$W$169,SMALL(IF($N$2:$N$169&lt;&gt;"",ROW($N$2:$N$169)),ROW(N31))))</f>
        <v>#NUM!</v>
      </c>
      <c r="X281" s="98" t="e">
        <f t="array" ref="X281">IF(COUNTA($N$2:$N$169)&lt;ROW(N31),"",INDEX($X$1:$X$169,SMALL(IF($N$2:$N$169&lt;&gt;"",ROW($N$2:$N$169)),ROW(N31))))</f>
        <v>#NUM!</v>
      </c>
      <c r="Y281" s="98" t="e">
        <f t="array" ref="Y281">IF(COUNTA($N$2:$N$169)&lt;ROW(N31),"",INDEX($Y$1:$Y$169,SMALL(IF($N$2:$N$169&lt;&gt;"",ROW($N$2:$N$169)),ROW(N31))))</f>
        <v>#NUM!</v>
      </c>
      <c r="Z281" s="98" t="e">
        <f t="array" ref="Z281">IF(COUNTA($N$2:$N$169)&lt;ROW(N31),"",INDEX($Z$1:$Z$169,SMALL(IF($N$2:$N$169&lt;&gt;"",ROW($N$2:$N$169)),ROW(N31))))</f>
        <v>#NUM!</v>
      </c>
      <c r="AA281" s="98" t="e">
        <f t="array" ref="AA281">IF(COUNTA($N$2:$N$169)&lt;ROW(N31),"",INDEX($AA$1:$AA$169,SMALL(IF($N$2:$N$169&lt;&gt;"",ROW($N$2:$N$169)),ROW(N31))))</f>
        <v>#NUM!</v>
      </c>
      <c r="AB281" s="98" t="e">
        <f t="array" ref="AB281">IF(COUNTA($N$2:$N$169)&lt;ROW(N31),"",INDEX($AB$1:$AB$169,SMALL(IF($N$2:$N$169&lt;&gt;"",ROW($N$2:$N$169)),ROW(N31))))</f>
        <v>#NUM!</v>
      </c>
      <c r="AC281" s="98" t="e">
        <f t="array" ref="AC281">IF(COUNTA($N$2:$N$169)&lt;ROW(N31),"",INDEX($AC$1:$AC$169,SMALL(IF($N$2:$N$169&lt;&gt;"",ROW($N$2:$N$169)),ROW(N31))))</f>
        <v>#NUM!</v>
      </c>
      <c r="AD281" s="98" t="e">
        <f t="array" ref="AD281">IF(COUNTA($N$2:$N$169)&lt;ROW(N31),"",INDEX($AD$1:$AD$169,SMALL(IF($N$2:$N$169&lt;&gt;"",ROW($N$2:$N$169)),ROW(N31))))</f>
        <v>#NUM!</v>
      </c>
      <c r="AE281" s="98" t="e">
        <f t="array" ref="AE281">IF(COUNTA($N$2:$N$169)&lt;ROW(N31),"",INDEX($AE$1:$AE$169,SMALL(IF($N$2:$N$169&lt;&gt;"",ROW($N$2:$N$169)),ROW(N31))))</f>
        <v>#NUM!</v>
      </c>
      <c r="AF281" s="98" t="e">
        <f t="array" ref="AF281">IF(COUNTA($N$2:$N$169)&lt;ROW(N31),"",INDEX($AF$1:$AF$169,SMALL(IF($N$2:$N$169&lt;&gt;"",ROW($N$2:$N$169)),ROW(N31))))</f>
        <v>#NUM!</v>
      </c>
      <c r="AG281" s="98" t="e">
        <f t="array" ref="AG281">IF(COUNTA($N$2:$N$169)&lt;ROW(N31),"",INDEX($AG$1:$AG$169,SMALL(IF($N$2:$N$169&lt;&gt;"",ROW($N$2:$N$169)),ROW(N31))))</f>
        <v>#NUM!</v>
      </c>
      <c r="AH281" s="98" t="e">
        <f t="array" ref="AH281">IF(COUNTA($N$2:$N$169)&lt;ROW(N31),"",INDEX($AH$1:$AH$169,SMALL(IF($N$2:$N$169&lt;&gt;"",ROW($N$2:$N$169)),ROW(N31))))</f>
        <v>#NUM!</v>
      </c>
      <c r="AI281" s="98" t="e">
        <f t="array" ref="AI281">IF(COUNTA($N$2:$N$169)&lt;ROW(N31),"",INDEX($AI$1:$AI$169,SMALL(IF($N$2:$N$169&lt;&gt;"",ROW($N$2:$N$169)),ROW(N31))))</f>
        <v>#NUM!</v>
      </c>
      <c r="AJ281" s="98" t="e">
        <f t="array" ref="AJ281">IF(COUNTA($N$2:$N$169)&lt;ROW(N31),"",INDEX($AJ$1:$AJ$169,SMALL(IF($N$2:$N$169&lt;&gt;"",ROW($N$2:$N$169)),ROW(N31))))</f>
        <v>#NUM!</v>
      </c>
      <c r="AK281" s="98" t="e">
        <f t="array" ref="AK281">IF(COUNTA($N$2:$N$169)&lt;ROW(N31),"",INDEX($AK$1:$AK$169,SMALL(IF($N$2:$N$169&lt;&gt;"",ROW($N$2:$N$169)),ROW(N31))))</f>
        <v>#NUM!</v>
      </c>
      <c r="AL281" s="98" t="e">
        <f t="array" ref="AL281">IF(COUNTA($N$2:$N$169)&lt;ROW(N31),"",INDEX($AL$1:$AL$169,SMALL(IF($N$2:$N$169&lt;&gt;"",ROW($N$2:$N$169)),ROW(N31))))</f>
        <v>#NUM!</v>
      </c>
      <c r="AM281" s="98" t="e">
        <f t="array" ref="AM281">IF(COUNTA($N$2:$N$169)&lt;ROW(N31),"",INDEX($AM$1:$AM$169,SMALL(IF($N$2:$N$169&lt;&gt;"",ROW($N$2:$N$169)),ROW(N31))))</f>
        <v>#NUM!</v>
      </c>
      <c r="AN281" s="98" t="e">
        <f t="array" ref="AN281">IF(COUNTA($N$2:$N$169)&lt;ROW(N31),"",INDEX($AN$1:$AN$169,SMALL(IF($N$2:$N$169&lt;&gt;"",ROW($N$2:$N$169)),ROW(N31))))</f>
        <v>#NUM!</v>
      </c>
      <c r="AO281" s="98" t="e">
        <f t="array" ref="AO281">IF(COUNTA($N$2:$N$169)&lt;ROW(N31),"",INDEX($AO$1:$AO$169,SMALL(IF($N$2:$N$169&lt;&gt;"",ROW($N$2:$N$169)),ROW(N31))))</f>
        <v>#NUM!</v>
      </c>
      <c r="AP281" s="98" t="e">
        <f t="array" ref="AP281">IF(COUNTA($N$2:$N$169)&lt;ROW(N31),"",INDEX($AP$1:$AP$169,SMALL(IF($N$2:$N$169&lt;&gt;"",ROW($N$2:$N$169)),ROW(N31))))</f>
        <v>#NUM!</v>
      </c>
      <c r="AQ281" s="98" t="e">
        <f t="array" ref="AQ281">IF(COUNTA($N$2:$N$169)&lt;ROW(N31),"",INDEX($AQ$1:$AQ$169,SMALL(IF($N$2:$N$169&lt;&gt;"",ROW($N$2:$N$169)),ROW(N31))))</f>
        <v>#NUM!</v>
      </c>
      <c r="AR281" s="98" t="e">
        <f t="array" ref="AR281">IF(COUNTA($N$2:$N$169)&lt;ROW(N31),"",INDEX($AR$1:$AR$169,SMALL(IF($N$2:$N$169&lt;&gt;"",ROW($N$2:$N$169)),ROW(N31))))</f>
        <v>#NUM!</v>
      </c>
      <c r="AS281" s="98" t="e">
        <f t="array" ref="AS281">IF(COUNTA($N$2:$N$169)&lt;ROW(N31),"",INDEX($AS$1:$AS$169,SMALL(IF($N$2:$N$169&lt;&gt;"",ROW($N$2:$N$169)),ROW(N31))))</f>
        <v>#NUM!</v>
      </c>
      <c r="AT281" s="98"/>
      <c r="AU281" s="98"/>
      <c r="AV281" s="98"/>
      <c r="BA281" s="98"/>
      <c r="BB281" s="98"/>
    </row>
    <row r="282" spans="6:54" ht="12.75" customHeight="1" x14ac:dyDescent="0.15">
      <c r="F282" s="98"/>
      <c r="G282" s="98"/>
      <c r="H282" s="98"/>
      <c r="I282" s="98"/>
      <c r="J282" s="98"/>
      <c r="K282" s="98" t="e">
        <f t="array" ref="K282">IF(COUNTA($N$2:$N$169)&lt;ROW(N32),"",INDEX($K$1:$K$169,SMALL(IF($N$2:$N$169&lt;&gt;"",ROW($N$2:$N$169)),ROW(N32))))</f>
        <v>#NUM!</v>
      </c>
      <c r="L282" s="98" t="e">
        <f t="array" ref="L282">IF(COUNTA($N$2:$N$169)&lt;ROW(N32),"",INDEX($L$1:$L$169,SMALL(IF($N$2:$N$169&lt;&gt;"",ROW($N$2:$N$169)),ROW(N32))))</f>
        <v>#NUM!</v>
      </c>
      <c r="M282" s="98" t="e">
        <f t="array" ref="M282">IF(COUNTA($N$2:$N$169)&lt;ROW(N32),"",INDEX($N$1:$N$169,SMALL(IF($N$2:$N$169&lt;&gt;"",ROW($N$2:$N$169)),ROW(N32))))</f>
        <v>#NUM!</v>
      </c>
      <c r="N282" s="98"/>
      <c r="O282" s="98"/>
      <c r="P282" s="98"/>
      <c r="Q282" s="98"/>
      <c r="R282" s="98" t="e">
        <f t="array" ref="R282">IF(COUNTA($N$2:$N$169)&lt;ROW(N32),"",INDEX($R$1:$R$169,SMALL(IF($N$2:$N$169&lt;&gt;"",ROW($N$2:$N$169)),ROW(N32))))</f>
        <v>#NUM!</v>
      </c>
      <c r="S282" s="98" t="e">
        <f t="array" ref="S282">IF(COUNTA($N$2:$N$169)&lt;ROW(N32),"",INDEX($S$1:$S$169,SMALL(IF($N$2:$N$169&lt;&gt;"",ROW($N$2:$N$169)),ROW(N32))))</f>
        <v>#NUM!</v>
      </c>
      <c r="T282" s="98" t="e">
        <f t="array" ref="T282">IF(COUNTA($N$2:$N$169)&lt;ROW(N32),"",INDEX($T$1:$T$169,SMALL(IF($N$2:$N$169&lt;&gt;"",ROW($N$2:$N$169)),ROW(N32))))</f>
        <v>#NUM!</v>
      </c>
      <c r="U282" s="98" t="e">
        <f t="array" ref="U282">IF(COUNTA($N$2:$N$169)&lt;ROW(N32),"",INDEX($U$1:$U$169,SMALL(IF($N$2:$N$169&lt;&gt;"",ROW($N$2:$N$169)),ROW(N32))))</f>
        <v>#NUM!</v>
      </c>
      <c r="V282" s="98" t="e">
        <f t="array" ref="V282">IF(COUNTA($N$2:$N$169)&lt;ROW(N32),"",INDEX($V$1:$V$169,SMALL(IF($N$2:$N$169&lt;&gt;"",ROW($N$2:$N$169)),ROW(N32))))</f>
        <v>#NUM!</v>
      </c>
      <c r="W282" s="98" t="e">
        <f t="array" ref="W282">IF(COUNTA($N$2:$N$169)&lt;ROW(N32),"",INDEX($W$1:$W$169,SMALL(IF($N$2:$N$169&lt;&gt;"",ROW($N$2:$N$169)),ROW(N32))))</f>
        <v>#NUM!</v>
      </c>
      <c r="X282" s="98" t="e">
        <f t="array" ref="X282">IF(COUNTA($N$2:$N$169)&lt;ROW(N32),"",INDEX($X$1:$X$169,SMALL(IF($N$2:$N$169&lt;&gt;"",ROW($N$2:$N$169)),ROW(N32))))</f>
        <v>#NUM!</v>
      </c>
      <c r="Y282" s="98" t="e">
        <f t="array" ref="Y282">IF(COUNTA($N$2:$N$169)&lt;ROW(N32),"",INDEX($Y$1:$Y$169,SMALL(IF($N$2:$N$169&lt;&gt;"",ROW($N$2:$N$169)),ROW(N32))))</f>
        <v>#NUM!</v>
      </c>
      <c r="Z282" s="98" t="e">
        <f t="array" ref="Z282">IF(COUNTA($N$2:$N$169)&lt;ROW(N32),"",INDEX($Z$1:$Z$169,SMALL(IF($N$2:$N$169&lt;&gt;"",ROW($N$2:$N$169)),ROW(N32))))</f>
        <v>#NUM!</v>
      </c>
      <c r="AA282" s="98" t="e">
        <f t="array" ref="AA282">IF(COUNTA($N$2:$N$169)&lt;ROW(N32),"",INDEX($AA$1:$AA$169,SMALL(IF($N$2:$N$169&lt;&gt;"",ROW($N$2:$N$169)),ROW(N32))))</f>
        <v>#NUM!</v>
      </c>
      <c r="AB282" s="98" t="e">
        <f t="array" ref="AB282">IF(COUNTA($N$2:$N$169)&lt;ROW(N32),"",INDEX($AB$1:$AB$169,SMALL(IF($N$2:$N$169&lt;&gt;"",ROW($N$2:$N$169)),ROW(N32))))</f>
        <v>#NUM!</v>
      </c>
      <c r="AC282" s="98" t="e">
        <f t="array" ref="AC282">IF(COUNTA($N$2:$N$169)&lt;ROW(N32),"",INDEX($AC$1:$AC$169,SMALL(IF($N$2:$N$169&lt;&gt;"",ROW($N$2:$N$169)),ROW(N32))))</f>
        <v>#NUM!</v>
      </c>
      <c r="AD282" s="98" t="e">
        <f t="array" ref="AD282">IF(COUNTA($N$2:$N$169)&lt;ROW(N32),"",INDEX($AD$1:$AD$169,SMALL(IF($N$2:$N$169&lt;&gt;"",ROW($N$2:$N$169)),ROW(N32))))</f>
        <v>#NUM!</v>
      </c>
      <c r="AE282" s="98" t="e">
        <f t="array" ref="AE282">IF(COUNTA($N$2:$N$169)&lt;ROW(N32),"",INDEX($AE$1:$AE$169,SMALL(IF($N$2:$N$169&lt;&gt;"",ROW($N$2:$N$169)),ROW(N32))))</f>
        <v>#NUM!</v>
      </c>
      <c r="AF282" s="98" t="e">
        <f t="array" ref="AF282">IF(COUNTA($N$2:$N$169)&lt;ROW(N32),"",INDEX($AF$1:$AF$169,SMALL(IF($N$2:$N$169&lt;&gt;"",ROW($N$2:$N$169)),ROW(N32))))</f>
        <v>#NUM!</v>
      </c>
      <c r="AG282" s="98" t="e">
        <f t="array" ref="AG282">IF(COUNTA($N$2:$N$169)&lt;ROW(N32),"",INDEX($AG$1:$AG$169,SMALL(IF($N$2:$N$169&lt;&gt;"",ROW($N$2:$N$169)),ROW(N32))))</f>
        <v>#NUM!</v>
      </c>
      <c r="AH282" s="98" t="e">
        <f t="array" ref="AH282">IF(COUNTA($N$2:$N$169)&lt;ROW(N32),"",INDEX($AH$1:$AH$169,SMALL(IF($N$2:$N$169&lt;&gt;"",ROW($N$2:$N$169)),ROW(N32))))</f>
        <v>#NUM!</v>
      </c>
      <c r="AI282" s="98" t="e">
        <f t="array" ref="AI282">IF(COUNTA($N$2:$N$169)&lt;ROW(N32),"",INDEX($AI$1:$AI$169,SMALL(IF($N$2:$N$169&lt;&gt;"",ROW($N$2:$N$169)),ROW(N32))))</f>
        <v>#NUM!</v>
      </c>
      <c r="AJ282" s="98" t="e">
        <f t="array" ref="AJ282">IF(COUNTA($N$2:$N$169)&lt;ROW(N32),"",INDEX($AJ$1:$AJ$169,SMALL(IF($N$2:$N$169&lt;&gt;"",ROW($N$2:$N$169)),ROW(N32))))</f>
        <v>#NUM!</v>
      </c>
      <c r="AK282" s="98" t="e">
        <f t="array" ref="AK282">IF(COUNTA($N$2:$N$169)&lt;ROW(N32),"",INDEX($AK$1:$AK$169,SMALL(IF($N$2:$N$169&lt;&gt;"",ROW($N$2:$N$169)),ROW(N32))))</f>
        <v>#NUM!</v>
      </c>
      <c r="AL282" s="98" t="e">
        <f t="array" ref="AL282">IF(COUNTA($N$2:$N$169)&lt;ROW(N32),"",INDEX($AL$1:$AL$169,SMALL(IF($N$2:$N$169&lt;&gt;"",ROW($N$2:$N$169)),ROW(N32))))</f>
        <v>#NUM!</v>
      </c>
      <c r="AM282" s="98" t="e">
        <f t="array" ref="AM282">IF(COUNTA($N$2:$N$169)&lt;ROW(N32),"",INDEX($AM$1:$AM$169,SMALL(IF($N$2:$N$169&lt;&gt;"",ROW($N$2:$N$169)),ROW(N32))))</f>
        <v>#NUM!</v>
      </c>
      <c r="AN282" s="98" t="e">
        <f t="array" ref="AN282">IF(COUNTA($N$2:$N$169)&lt;ROW(N32),"",INDEX($AN$1:$AN$169,SMALL(IF($N$2:$N$169&lt;&gt;"",ROW($N$2:$N$169)),ROW(N32))))</f>
        <v>#NUM!</v>
      </c>
      <c r="AO282" s="98" t="e">
        <f t="array" ref="AO282">IF(COUNTA($N$2:$N$169)&lt;ROW(N32),"",INDEX($AO$1:$AO$169,SMALL(IF($N$2:$N$169&lt;&gt;"",ROW($N$2:$N$169)),ROW(N32))))</f>
        <v>#NUM!</v>
      </c>
      <c r="AP282" s="98" t="e">
        <f t="array" ref="AP282">IF(COUNTA($N$2:$N$169)&lt;ROW(N32),"",INDEX($AP$1:$AP$169,SMALL(IF($N$2:$N$169&lt;&gt;"",ROW($N$2:$N$169)),ROW(N32))))</f>
        <v>#NUM!</v>
      </c>
      <c r="AQ282" s="98" t="e">
        <f t="array" ref="AQ282">IF(COUNTA($N$2:$N$169)&lt;ROW(N32),"",INDEX($AQ$1:$AQ$169,SMALL(IF($N$2:$N$169&lt;&gt;"",ROW($N$2:$N$169)),ROW(N32))))</f>
        <v>#NUM!</v>
      </c>
      <c r="AR282" s="98" t="e">
        <f t="array" ref="AR282">IF(COUNTA($N$2:$N$169)&lt;ROW(N32),"",INDEX($AR$1:$AR$169,SMALL(IF($N$2:$N$169&lt;&gt;"",ROW($N$2:$N$169)),ROW(N32))))</f>
        <v>#NUM!</v>
      </c>
      <c r="AS282" s="98" t="e">
        <f t="array" ref="AS282">IF(COUNTA($N$2:$N$169)&lt;ROW(N32),"",INDEX($AS$1:$AS$169,SMALL(IF($N$2:$N$169&lt;&gt;"",ROW($N$2:$N$169)),ROW(N32))))</f>
        <v>#NUM!</v>
      </c>
      <c r="AT282" s="98"/>
      <c r="AU282" s="98"/>
      <c r="AV282" s="98"/>
      <c r="BA282" s="98"/>
      <c r="BB282" s="98"/>
    </row>
    <row r="283" spans="6:54" ht="12.75" customHeight="1" x14ac:dyDescent="0.15">
      <c r="F283" s="98"/>
      <c r="G283" s="98"/>
      <c r="H283" s="98"/>
      <c r="I283" s="98"/>
      <c r="J283" s="98"/>
      <c r="K283" s="98" t="e">
        <f t="array" ref="K283">IF(COUNTA($N$2:$N$169)&lt;ROW(N33),"",INDEX($K$1:$K$169,SMALL(IF($N$2:$N$169&lt;&gt;"",ROW($N$2:$N$169)),ROW(N33))))</f>
        <v>#NUM!</v>
      </c>
      <c r="L283" s="98" t="e">
        <f t="array" ref="L283">IF(COUNTA($N$2:$N$169)&lt;ROW(N33),"",INDEX($L$1:$L$169,SMALL(IF($N$2:$N$169&lt;&gt;"",ROW($N$2:$N$169)),ROW(N33))))</f>
        <v>#NUM!</v>
      </c>
      <c r="M283" s="98" t="e">
        <f t="array" ref="M283">IF(COUNTA($N$2:$N$169)&lt;ROW(N33),"",INDEX($N$1:$N$169,SMALL(IF($N$2:$N$169&lt;&gt;"",ROW($N$2:$N$169)),ROW(N33))))</f>
        <v>#NUM!</v>
      </c>
      <c r="N283" s="98"/>
      <c r="O283" s="98"/>
      <c r="P283" s="98"/>
      <c r="Q283" s="98"/>
      <c r="R283" s="98" t="e">
        <f t="array" ref="R283">IF(COUNTA($N$2:$N$169)&lt;ROW(N33),"",INDEX($R$1:$R$169,SMALL(IF($N$2:$N$169&lt;&gt;"",ROW($N$2:$N$169)),ROW(N33))))</f>
        <v>#NUM!</v>
      </c>
      <c r="S283" s="98" t="e">
        <f t="array" ref="S283">IF(COUNTA($N$2:$N$169)&lt;ROW(N33),"",INDEX($S$1:$S$169,SMALL(IF($N$2:$N$169&lt;&gt;"",ROW($N$2:$N$169)),ROW(N33))))</f>
        <v>#NUM!</v>
      </c>
      <c r="T283" s="98" t="e">
        <f t="array" ref="T283">IF(COUNTA($N$2:$N$169)&lt;ROW(N33),"",INDEX($T$1:$T$169,SMALL(IF($N$2:$N$169&lt;&gt;"",ROW($N$2:$N$169)),ROW(N33))))</f>
        <v>#NUM!</v>
      </c>
      <c r="U283" s="98" t="e">
        <f t="array" ref="U283">IF(COUNTA($N$2:$N$169)&lt;ROW(N33),"",INDEX($U$1:$U$169,SMALL(IF($N$2:$N$169&lt;&gt;"",ROW($N$2:$N$169)),ROW(N33))))</f>
        <v>#NUM!</v>
      </c>
      <c r="V283" s="98" t="e">
        <f t="array" ref="V283">IF(COUNTA($N$2:$N$169)&lt;ROW(N33),"",INDEX($V$1:$V$169,SMALL(IF($N$2:$N$169&lt;&gt;"",ROW($N$2:$N$169)),ROW(N33))))</f>
        <v>#NUM!</v>
      </c>
      <c r="W283" s="98" t="e">
        <f t="array" ref="W283">IF(COUNTA($N$2:$N$169)&lt;ROW(N33),"",INDEX($W$1:$W$169,SMALL(IF($N$2:$N$169&lt;&gt;"",ROW($N$2:$N$169)),ROW(N33))))</f>
        <v>#NUM!</v>
      </c>
      <c r="X283" s="98" t="e">
        <f t="array" ref="X283">IF(COUNTA($N$2:$N$169)&lt;ROW(N33),"",INDEX($X$1:$X$169,SMALL(IF($N$2:$N$169&lt;&gt;"",ROW($N$2:$N$169)),ROW(N33))))</f>
        <v>#NUM!</v>
      </c>
      <c r="Y283" s="98" t="e">
        <f t="array" ref="Y283">IF(COUNTA($N$2:$N$169)&lt;ROW(N33),"",INDEX($Y$1:$Y$169,SMALL(IF($N$2:$N$169&lt;&gt;"",ROW($N$2:$N$169)),ROW(N33))))</f>
        <v>#NUM!</v>
      </c>
      <c r="Z283" s="98" t="e">
        <f t="array" ref="Z283">IF(COUNTA($N$2:$N$169)&lt;ROW(N33),"",INDEX($Z$1:$Z$169,SMALL(IF($N$2:$N$169&lt;&gt;"",ROW($N$2:$N$169)),ROW(N33))))</f>
        <v>#NUM!</v>
      </c>
      <c r="AA283" s="98" t="e">
        <f t="array" ref="AA283">IF(COUNTA($N$2:$N$169)&lt;ROW(N33),"",INDEX($AA$1:$AA$169,SMALL(IF($N$2:$N$169&lt;&gt;"",ROW($N$2:$N$169)),ROW(N33))))</f>
        <v>#NUM!</v>
      </c>
      <c r="AB283" s="98" t="e">
        <f t="array" ref="AB283">IF(COUNTA($N$2:$N$169)&lt;ROW(N33),"",INDEX($AB$1:$AB$169,SMALL(IF($N$2:$N$169&lt;&gt;"",ROW($N$2:$N$169)),ROW(N33))))</f>
        <v>#NUM!</v>
      </c>
      <c r="AC283" s="98" t="e">
        <f t="array" ref="AC283">IF(COUNTA($N$2:$N$169)&lt;ROW(N33),"",INDEX($AC$1:$AC$169,SMALL(IF($N$2:$N$169&lt;&gt;"",ROW($N$2:$N$169)),ROW(N33))))</f>
        <v>#NUM!</v>
      </c>
      <c r="AD283" s="98" t="e">
        <f t="array" ref="AD283">IF(COUNTA($N$2:$N$169)&lt;ROW(N33),"",INDEX($AD$1:$AD$169,SMALL(IF($N$2:$N$169&lt;&gt;"",ROW($N$2:$N$169)),ROW(N33))))</f>
        <v>#NUM!</v>
      </c>
      <c r="AE283" s="98" t="e">
        <f t="array" ref="AE283">IF(COUNTA($N$2:$N$169)&lt;ROW(N33),"",INDEX($AE$1:$AE$169,SMALL(IF($N$2:$N$169&lt;&gt;"",ROW($N$2:$N$169)),ROW(N33))))</f>
        <v>#NUM!</v>
      </c>
      <c r="AF283" s="98" t="e">
        <f t="array" ref="AF283">IF(COUNTA($N$2:$N$169)&lt;ROW(N33),"",INDEX($AF$1:$AF$169,SMALL(IF($N$2:$N$169&lt;&gt;"",ROW($N$2:$N$169)),ROW(N33))))</f>
        <v>#NUM!</v>
      </c>
      <c r="AG283" s="98" t="e">
        <f t="array" ref="AG283">IF(COUNTA($N$2:$N$169)&lt;ROW(N33),"",INDEX($AG$1:$AG$169,SMALL(IF($N$2:$N$169&lt;&gt;"",ROW($N$2:$N$169)),ROW(N33))))</f>
        <v>#NUM!</v>
      </c>
      <c r="AH283" s="98" t="e">
        <f t="array" ref="AH283">IF(COUNTA($N$2:$N$169)&lt;ROW(N33),"",INDEX($AH$1:$AH$169,SMALL(IF($N$2:$N$169&lt;&gt;"",ROW($N$2:$N$169)),ROW(N33))))</f>
        <v>#NUM!</v>
      </c>
      <c r="AI283" s="98" t="e">
        <f t="array" ref="AI283">IF(COUNTA($N$2:$N$169)&lt;ROW(N33),"",INDEX($AI$1:$AI$169,SMALL(IF($N$2:$N$169&lt;&gt;"",ROW($N$2:$N$169)),ROW(N33))))</f>
        <v>#NUM!</v>
      </c>
      <c r="AJ283" s="98" t="e">
        <f t="array" ref="AJ283">IF(COUNTA($N$2:$N$169)&lt;ROW(N33),"",INDEX($AJ$1:$AJ$169,SMALL(IF($N$2:$N$169&lt;&gt;"",ROW($N$2:$N$169)),ROW(N33))))</f>
        <v>#NUM!</v>
      </c>
      <c r="AK283" s="98" t="e">
        <f t="array" ref="AK283">IF(COUNTA($N$2:$N$169)&lt;ROW(N33),"",INDEX($AK$1:$AK$169,SMALL(IF($N$2:$N$169&lt;&gt;"",ROW($N$2:$N$169)),ROW(N33))))</f>
        <v>#NUM!</v>
      </c>
      <c r="AL283" s="98" t="e">
        <f t="array" ref="AL283">IF(COUNTA($N$2:$N$169)&lt;ROW(N33),"",INDEX($AL$1:$AL$169,SMALL(IF($N$2:$N$169&lt;&gt;"",ROW($N$2:$N$169)),ROW(N33))))</f>
        <v>#NUM!</v>
      </c>
      <c r="AM283" s="98" t="e">
        <f t="array" ref="AM283">IF(COUNTA($N$2:$N$169)&lt;ROW(N33),"",INDEX($AM$1:$AM$169,SMALL(IF($N$2:$N$169&lt;&gt;"",ROW($N$2:$N$169)),ROW(N33))))</f>
        <v>#NUM!</v>
      </c>
      <c r="AN283" s="98" t="e">
        <f t="array" ref="AN283">IF(COUNTA($N$2:$N$169)&lt;ROW(N33),"",INDEX($AN$1:$AN$169,SMALL(IF($N$2:$N$169&lt;&gt;"",ROW($N$2:$N$169)),ROW(N33))))</f>
        <v>#NUM!</v>
      </c>
      <c r="AO283" s="98" t="e">
        <f t="array" ref="AO283">IF(COUNTA($N$2:$N$169)&lt;ROW(N33),"",INDEX($AO$1:$AO$169,SMALL(IF($N$2:$N$169&lt;&gt;"",ROW($N$2:$N$169)),ROW(N33))))</f>
        <v>#NUM!</v>
      </c>
      <c r="AP283" s="98" t="e">
        <f t="array" ref="AP283">IF(COUNTA($N$2:$N$169)&lt;ROW(N33),"",INDEX($AP$1:$AP$169,SMALL(IF($N$2:$N$169&lt;&gt;"",ROW($N$2:$N$169)),ROW(N33))))</f>
        <v>#NUM!</v>
      </c>
      <c r="AQ283" s="98" t="e">
        <f t="array" ref="AQ283">IF(COUNTA($N$2:$N$169)&lt;ROW(N33),"",INDEX($AQ$1:$AQ$169,SMALL(IF($N$2:$N$169&lt;&gt;"",ROW($N$2:$N$169)),ROW(N33))))</f>
        <v>#NUM!</v>
      </c>
      <c r="AR283" s="98" t="e">
        <f t="array" ref="AR283">IF(COUNTA($N$2:$N$169)&lt;ROW(N33),"",INDEX($AR$1:$AR$169,SMALL(IF($N$2:$N$169&lt;&gt;"",ROW($N$2:$N$169)),ROW(N33))))</f>
        <v>#NUM!</v>
      </c>
      <c r="AS283" s="98" t="e">
        <f t="array" ref="AS283">IF(COUNTA($N$2:$N$169)&lt;ROW(N33),"",INDEX($AS$1:$AS$169,SMALL(IF($N$2:$N$169&lt;&gt;"",ROW($N$2:$N$169)),ROW(N33))))</f>
        <v>#NUM!</v>
      </c>
      <c r="AT283" s="98"/>
      <c r="AU283" s="98"/>
      <c r="AV283" s="98"/>
      <c r="BA283" s="98"/>
      <c r="BB283" s="98"/>
    </row>
    <row r="284" spans="6:54" ht="12.75" customHeight="1" x14ac:dyDescent="0.15">
      <c r="F284" s="98"/>
      <c r="G284" s="98"/>
      <c r="H284" s="98"/>
      <c r="I284" s="98"/>
      <c r="J284" s="98"/>
      <c r="K284" s="98" t="e">
        <f t="array" ref="K284">IF(COUNTA($N$2:$N$169)&lt;ROW(N34),"",INDEX($K$1:$K$169,SMALL(IF($N$2:$N$169&lt;&gt;"",ROW($N$2:$N$169)),ROW(N34))))</f>
        <v>#NUM!</v>
      </c>
      <c r="L284" s="98" t="e">
        <f t="array" ref="L284">IF(COUNTA($N$2:$N$169)&lt;ROW(N34),"",INDEX($L$1:$L$169,SMALL(IF($N$2:$N$169&lt;&gt;"",ROW($N$2:$N$169)),ROW(N34))))</f>
        <v>#NUM!</v>
      </c>
      <c r="M284" s="98" t="e">
        <f t="array" ref="M284">IF(COUNTA($N$2:$N$169)&lt;ROW(N34),"",INDEX($N$1:$N$169,SMALL(IF($N$2:$N$169&lt;&gt;"",ROW($N$2:$N$169)),ROW(N34))))</f>
        <v>#NUM!</v>
      </c>
      <c r="N284" s="98"/>
      <c r="O284" s="98"/>
      <c r="P284" s="98"/>
      <c r="Q284" s="98"/>
      <c r="R284" s="98" t="e">
        <f t="array" ref="R284">IF(COUNTA($N$2:$N$169)&lt;ROW(N34),"",INDEX($R$1:$R$169,SMALL(IF($N$2:$N$169&lt;&gt;"",ROW($N$2:$N$169)),ROW(N34))))</f>
        <v>#NUM!</v>
      </c>
      <c r="S284" s="98" t="e">
        <f t="array" ref="S284">IF(COUNTA($N$2:$N$169)&lt;ROW(N34),"",INDEX($S$1:$S$169,SMALL(IF($N$2:$N$169&lt;&gt;"",ROW($N$2:$N$169)),ROW(N34))))</f>
        <v>#NUM!</v>
      </c>
      <c r="T284" s="98" t="e">
        <f t="array" ref="T284">IF(COUNTA($N$2:$N$169)&lt;ROW(N34),"",INDEX($T$1:$T$169,SMALL(IF($N$2:$N$169&lt;&gt;"",ROW($N$2:$N$169)),ROW(N34))))</f>
        <v>#NUM!</v>
      </c>
      <c r="U284" s="98" t="e">
        <f t="array" ref="U284">IF(COUNTA($N$2:$N$169)&lt;ROW(N34),"",INDEX($U$1:$U$169,SMALL(IF($N$2:$N$169&lt;&gt;"",ROW($N$2:$N$169)),ROW(N34))))</f>
        <v>#NUM!</v>
      </c>
      <c r="V284" s="98" t="e">
        <f t="array" ref="V284">IF(COUNTA($N$2:$N$169)&lt;ROW(N34),"",INDEX($V$1:$V$169,SMALL(IF($N$2:$N$169&lt;&gt;"",ROW($N$2:$N$169)),ROW(N34))))</f>
        <v>#NUM!</v>
      </c>
      <c r="W284" s="98" t="e">
        <f t="array" ref="W284">IF(COUNTA($N$2:$N$169)&lt;ROW(N34),"",INDEX($W$1:$W$169,SMALL(IF($N$2:$N$169&lt;&gt;"",ROW($N$2:$N$169)),ROW(N34))))</f>
        <v>#NUM!</v>
      </c>
      <c r="X284" s="98" t="e">
        <f t="array" ref="X284">IF(COUNTA($N$2:$N$169)&lt;ROW(N34),"",INDEX($X$1:$X$169,SMALL(IF($N$2:$N$169&lt;&gt;"",ROW($N$2:$N$169)),ROW(N34))))</f>
        <v>#NUM!</v>
      </c>
      <c r="Y284" s="98" t="e">
        <f t="array" ref="Y284">IF(COUNTA($N$2:$N$169)&lt;ROW(N34),"",INDEX($Y$1:$Y$169,SMALL(IF($N$2:$N$169&lt;&gt;"",ROW($N$2:$N$169)),ROW(N34))))</f>
        <v>#NUM!</v>
      </c>
      <c r="Z284" s="98" t="e">
        <f t="array" ref="Z284">IF(COUNTA($N$2:$N$169)&lt;ROW(N34),"",INDEX($Z$1:$Z$169,SMALL(IF($N$2:$N$169&lt;&gt;"",ROW($N$2:$N$169)),ROW(N34))))</f>
        <v>#NUM!</v>
      </c>
      <c r="AA284" s="98" t="e">
        <f t="array" ref="AA284">IF(COUNTA($N$2:$N$169)&lt;ROW(N34),"",INDEX($AA$1:$AA$169,SMALL(IF($N$2:$N$169&lt;&gt;"",ROW($N$2:$N$169)),ROW(N34))))</f>
        <v>#NUM!</v>
      </c>
      <c r="AB284" s="98" t="e">
        <f t="array" ref="AB284">IF(COUNTA($N$2:$N$169)&lt;ROW(N34),"",INDEX($AB$1:$AB$169,SMALL(IF($N$2:$N$169&lt;&gt;"",ROW($N$2:$N$169)),ROW(N34))))</f>
        <v>#NUM!</v>
      </c>
      <c r="AC284" s="98" t="e">
        <f t="array" ref="AC284">IF(COUNTA($N$2:$N$169)&lt;ROW(N34),"",INDEX($AC$1:$AC$169,SMALL(IF($N$2:$N$169&lt;&gt;"",ROW($N$2:$N$169)),ROW(N34))))</f>
        <v>#NUM!</v>
      </c>
      <c r="AD284" s="98" t="e">
        <f t="array" ref="AD284">IF(COUNTA($N$2:$N$169)&lt;ROW(N34),"",INDEX($AD$1:$AD$169,SMALL(IF($N$2:$N$169&lt;&gt;"",ROW($N$2:$N$169)),ROW(N34))))</f>
        <v>#NUM!</v>
      </c>
      <c r="AE284" s="98" t="e">
        <f t="array" ref="AE284">IF(COUNTA($N$2:$N$169)&lt;ROW(N34),"",INDEX($AE$1:$AE$169,SMALL(IF($N$2:$N$169&lt;&gt;"",ROW($N$2:$N$169)),ROW(N34))))</f>
        <v>#NUM!</v>
      </c>
      <c r="AF284" s="98" t="e">
        <f t="array" ref="AF284">IF(COUNTA($N$2:$N$169)&lt;ROW(N34),"",INDEX($AF$1:$AF$169,SMALL(IF($N$2:$N$169&lt;&gt;"",ROW($N$2:$N$169)),ROW(N34))))</f>
        <v>#NUM!</v>
      </c>
      <c r="AG284" s="98" t="e">
        <f t="array" ref="AG284">IF(COUNTA($N$2:$N$169)&lt;ROW(N34),"",INDEX($AG$1:$AG$169,SMALL(IF($N$2:$N$169&lt;&gt;"",ROW($N$2:$N$169)),ROW(N34))))</f>
        <v>#NUM!</v>
      </c>
      <c r="AH284" s="98" t="e">
        <f t="array" ref="AH284">IF(COUNTA($N$2:$N$169)&lt;ROW(N34),"",INDEX($AH$1:$AH$169,SMALL(IF($N$2:$N$169&lt;&gt;"",ROW($N$2:$N$169)),ROW(N34))))</f>
        <v>#NUM!</v>
      </c>
      <c r="AI284" s="98" t="e">
        <f t="array" ref="AI284">IF(COUNTA($N$2:$N$169)&lt;ROW(N34),"",INDEX($AI$1:$AI$169,SMALL(IF($N$2:$N$169&lt;&gt;"",ROW($N$2:$N$169)),ROW(N34))))</f>
        <v>#NUM!</v>
      </c>
      <c r="AJ284" s="98" t="e">
        <f t="array" ref="AJ284">IF(COUNTA($N$2:$N$169)&lt;ROW(N34),"",INDEX($AJ$1:$AJ$169,SMALL(IF($N$2:$N$169&lt;&gt;"",ROW($N$2:$N$169)),ROW(N34))))</f>
        <v>#NUM!</v>
      </c>
      <c r="AK284" s="98" t="e">
        <f t="array" ref="AK284">IF(COUNTA($N$2:$N$169)&lt;ROW(N34),"",INDEX($AK$1:$AK$169,SMALL(IF($N$2:$N$169&lt;&gt;"",ROW($N$2:$N$169)),ROW(N34))))</f>
        <v>#NUM!</v>
      </c>
      <c r="AL284" s="98" t="e">
        <f t="array" ref="AL284">IF(COUNTA($N$2:$N$169)&lt;ROW(N34),"",INDEX($AL$1:$AL$169,SMALL(IF($N$2:$N$169&lt;&gt;"",ROW($N$2:$N$169)),ROW(N34))))</f>
        <v>#NUM!</v>
      </c>
      <c r="AM284" s="98" t="e">
        <f t="array" ref="AM284">IF(COUNTA($N$2:$N$169)&lt;ROW(N34),"",INDEX($AM$1:$AM$169,SMALL(IF($N$2:$N$169&lt;&gt;"",ROW($N$2:$N$169)),ROW(N34))))</f>
        <v>#NUM!</v>
      </c>
      <c r="AN284" s="98" t="e">
        <f t="array" ref="AN284">IF(COUNTA($N$2:$N$169)&lt;ROW(N34),"",INDEX($AN$1:$AN$169,SMALL(IF($N$2:$N$169&lt;&gt;"",ROW($N$2:$N$169)),ROW(N34))))</f>
        <v>#NUM!</v>
      </c>
      <c r="AO284" s="98" t="e">
        <f t="array" ref="AO284">IF(COUNTA($N$2:$N$169)&lt;ROW(N34),"",INDEX($AO$1:$AO$169,SMALL(IF($N$2:$N$169&lt;&gt;"",ROW($N$2:$N$169)),ROW(N34))))</f>
        <v>#NUM!</v>
      </c>
      <c r="AP284" s="98" t="e">
        <f t="array" ref="AP284">IF(COUNTA($N$2:$N$169)&lt;ROW(N34),"",INDEX($AP$1:$AP$169,SMALL(IF($N$2:$N$169&lt;&gt;"",ROW($N$2:$N$169)),ROW(N34))))</f>
        <v>#NUM!</v>
      </c>
      <c r="AQ284" s="98" t="e">
        <f t="array" ref="AQ284">IF(COUNTA($N$2:$N$169)&lt;ROW(N34),"",INDEX($AQ$1:$AQ$169,SMALL(IF($N$2:$N$169&lt;&gt;"",ROW($N$2:$N$169)),ROW(N34))))</f>
        <v>#NUM!</v>
      </c>
      <c r="AR284" s="98" t="e">
        <f t="array" ref="AR284">IF(COUNTA($N$2:$N$169)&lt;ROW(N34),"",INDEX($AR$1:$AR$169,SMALL(IF($N$2:$N$169&lt;&gt;"",ROW($N$2:$N$169)),ROW(N34))))</f>
        <v>#NUM!</v>
      </c>
      <c r="AS284" s="98" t="e">
        <f t="array" ref="AS284">IF(COUNTA($N$2:$N$169)&lt;ROW(N34),"",INDEX($AS$1:$AS$169,SMALL(IF($N$2:$N$169&lt;&gt;"",ROW($N$2:$N$169)),ROW(N34))))</f>
        <v>#NUM!</v>
      </c>
      <c r="AT284" s="98"/>
      <c r="AU284" s="98"/>
      <c r="AV284" s="98"/>
      <c r="BA284" s="98"/>
      <c r="BB284" s="98"/>
    </row>
    <row r="285" spans="6:54" ht="12.75" customHeight="1" x14ac:dyDescent="0.15">
      <c r="F285" s="98"/>
      <c r="G285" s="98"/>
      <c r="H285" s="98"/>
      <c r="I285" s="98"/>
      <c r="J285" s="98"/>
      <c r="K285" s="98" t="e">
        <f t="array" ref="K285">IF(COUNTA($N$2:$N$169)&lt;ROW(N35),"",INDEX($K$1:$K$169,SMALL(IF($N$2:$N$169&lt;&gt;"",ROW($N$2:$N$169)),ROW(N35))))</f>
        <v>#NUM!</v>
      </c>
      <c r="L285" s="98" t="e">
        <f t="array" ref="L285">IF(COUNTA($N$2:$N$169)&lt;ROW(N35),"",INDEX($L$1:$L$169,SMALL(IF($N$2:$N$169&lt;&gt;"",ROW($N$2:$N$169)),ROW(N35))))</f>
        <v>#NUM!</v>
      </c>
      <c r="M285" s="98" t="e">
        <f t="array" ref="M285">IF(COUNTA($N$2:$N$169)&lt;ROW(N35),"",INDEX($N$1:$N$169,SMALL(IF($N$2:$N$169&lt;&gt;"",ROW($N$2:$N$169)),ROW(N35))))</f>
        <v>#NUM!</v>
      </c>
      <c r="N285" s="98"/>
      <c r="O285" s="98"/>
      <c r="P285" s="98"/>
      <c r="Q285" s="98"/>
      <c r="R285" s="98" t="e">
        <f t="array" ref="R285">IF(COUNTA($N$2:$N$169)&lt;ROW(N35),"",INDEX($R$1:$R$169,SMALL(IF($N$2:$N$169&lt;&gt;"",ROW($N$2:$N$169)),ROW(N35))))</f>
        <v>#NUM!</v>
      </c>
      <c r="S285" s="98" t="e">
        <f t="array" ref="S285">IF(COUNTA($N$2:$N$169)&lt;ROW(N35),"",INDEX($S$1:$S$169,SMALL(IF($N$2:$N$169&lt;&gt;"",ROW($N$2:$N$169)),ROW(N35))))</f>
        <v>#NUM!</v>
      </c>
      <c r="T285" s="98" t="e">
        <f t="array" ref="T285">IF(COUNTA($N$2:$N$169)&lt;ROW(N35),"",INDEX($T$1:$T$169,SMALL(IF($N$2:$N$169&lt;&gt;"",ROW($N$2:$N$169)),ROW(N35))))</f>
        <v>#NUM!</v>
      </c>
      <c r="U285" s="98" t="e">
        <f t="array" ref="U285">IF(COUNTA($N$2:$N$169)&lt;ROW(N35),"",INDEX($U$1:$U$169,SMALL(IF($N$2:$N$169&lt;&gt;"",ROW($N$2:$N$169)),ROW(N35))))</f>
        <v>#NUM!</v>
      </c>
      <c r="V285" s="98" t="e">
        <f t="array" ref="V285">IF(COUNTA($N$2:$N$169)&lt;ROW(N35),"",INDEX($V$1:$V$169,SMALL(IF($N$2:$N$169&lt;&gt;"",ROW($N$2:$N$169)),ROW(N35))))</f>
        <v>#NUM!</v>
      </c>
      <c r="W285" s="98" t="e">
        <f t="array" ref="W285">IF(COUNTA($N$2:$N$169)&lt;ROW(N35),"",INDEX($W$1:$W$169,SMALL(IF($N$2:$N$169&lt;&gt;"",ROW($N$2:$N$169)),ROW(N35))))</f>
        <v>#NUM!</v>
      </c>
      <c r="X285" s="98" t="e">
        <f t="array" ref="X285">IF(COUNTA($N$2:$N$169)&lt;ROW(N35),"",INDEX($X$1:$X$169,SMALL(IF($N$2:$N$169&lt;&gt;"",ROW($N$2:$N$169)),ROW(N35))))</f>
        <v>#NUM!</v>
      </c>
      <c r="Y285" s="98" t="e">
        <f t="array" ref="Y285">IF(COUNTA($N$2:$N$169)&lt;ROW(N35),"",INDEX($Y$1:$Y$169,SMALL(IF($N$2:$N$169&lt;&gt;"",ROW($N$2:$N$169)),ROW(N35))))</f>
        <v>#NUM!</v>
      </c>
      <c r="Z285" s="98" t="e">
        <f t="array" ref="Z285">IF(COUNTA($N$2:$N$169)&lt;ROW(N35),"",INDEX($Z$1:$Z$169,SMALL(IF($N$2:$N$169&lt;&gt;"",ROW($N$2:$N$169)),ROW(N35))))</f>
        <v>#NUM!</v>
      </c>
      <c r="AA285" s="98" t="e">
        <f t="array" ref="AA285">IF(COUNTA($N$2:$N$169)&lt;ROW(N35),"",INDEX($AA$1:$AA$169,SMALL(IF($N$2:$N$169&lt;&gt;"",ROW($N$2:$N$169)),ROW(N35))))</f>
        <v>#NUM!</v>
      </c>
      <c r="AB285" s="98" t="e">
        <f t="array" ref="AB285">IF(COUNTA($N$2:$N$169)&lt;ROW(N35),"",INDEX($AB$1:$AB$169,SMALL(IF($N$2:$N$169&lt;&gt;"",ROW($N$2:$N$169)),ROW(N35))))</f>
        <v>#NUM!</v>
      </c>
      <c r="AC285" s="98" t="e">
        <f t="array" ref="AC285">IF(COUNTA($N$2:$N$169)&lt;ROW(N35),"",INDEX($AC$1:$AC$169,SMALL(IF($N$2:$N$169&lt;&gt;"",ROW($N$2:$N$169)),ROW(N35))))</f>
        <v>#NUM!</v>
      </c>
      <c r="AD285" s="98" t="e">
        <f t="array" ref="AD285">IF(COUNTA($N$2:$N$169)&lt;ROW(N35),"",INDEX($AD$1:$AD$169,SMALL(IF($N$2:$N$169&lt;&gt;"",ROW($N$2:$N$169)),ROW(N35))))</f>
        <v>#NUM!</v>
      </c>
      <c r="AE285" s="98" t="e">
        <f t="array" ref="AE285">IF(COUNTA($N$2:$N$169)&lt;ROW(N35),"",INDEX($AE$1:$AE$169,SMALL(IF($N$2:$N$169&lt;&gt;"",ROW($N$2:$N$169)),ROW(N35))))</f>
        <v>#NUM!</v>
      </c>
      <c r="AF285" s="98" t="e">
        <f t="array" ref="AF285">IF(COUNTA($N$2:$N$169)&lt;ROW(N35),"",INDEX($AF$1:$AF$169,SMALL(IF($N$2:$N$169&lt;&gt;"",ROW($N$2:$N$169)),ROW(N35))))</f>
        <v>#NUM!</v>
      </c>
      <c r="AG285" s="98" t="e">
        <f t="array" ref="AG285">IF(COUNTA($N$2:$N$169)&lt;ROW(N35),"",INDEX($AG$1:$AG$169,SMALL(IF($N$2:$N$169&lt;&gt;"",ROW($N$2:$N$169)),ROW(N35))))</f>
        <v>#NUM!</v>
      </c>
      <c r="AH285" s="98" t="e">
        <f t="array" ref="AH285">IF(COUNTA($N$2:$N$169)&lt;ROW(N35),"",INDEX($AH$1:$AH$169,SMALL(IF($N$2:$N$169&lt;&gt;"",ROW($N$2:$N$169)),ROW(N35))))</f>
        <v>#NUM!</v>
      </c>
      <c r="AI285" s="98" t="e">
        <f t="array" ref="AI285">IF(COUNTA($N$2:$N$169)&lt;ROW(N35),"",INDEX($AI$1:$AI$169,SMALL(IF($N$2:$N$169&lt;&gt;"",ROW($N$2:$N$169)),ROW(N35))))</f>
        <v>#NUM!</v>
      </c>
      <c r="AJ285" s="98" t="e">
        <f t="array" ref="AJ285">IF(COUNTA($N$2:$N$169)&lt;ROW(N35),"",INDEX($AJ$1:$AJ$169,SMALL(IF($N$2:$N$169&lt;&gt;"",ROW($N$2:$N$169)),ROW(N35))))</f>
        <v>#NUM!</v>
      </c>
      <c r="AK285" s="98" t="e">
        <f t="array" ref="AK285">IF(COUNTA($N$2:$N$169)&lt;ROW(N35),"",INDEX($AK$1:$AK$169,SMALL(IF($N$2:$N$169&lt;&gt;"",ROW($N$2:$N$169)),ROW(N35))))</f>
        <v>#NUM!</v>
      </c>
      <c r="AL285" s="98" t="e">
        <f t="array" ref="AL285">IF(COUNTA($N$2:$N$169)&lt;ROW(N35),"",INDEX($AL$1:$AL$169,SMALL(IF($N$2:$N$169&lt;&gt;"",ROW($N$2:$N$169)),ROW(N35))))</f>
        <v>#NUM!</v>
      </c>
      <c r="AM285" s="98" t="e">
        <f t="array" ref="AM285">IF(COUNTA($N$2:$N$169)&lt;ROW(N35),"",INDEX($AM$1:$AM$169,SMALL(IF($N$2:$N$169&lt;&gt;"",ROW($N$2:$N$169)),ROW(N35))))</f>
        <v>#NUM!</v>
      </c>
      <c r="AN285" s="98" t="e">
        <f t="array" ref="AN285">IF(COUNTA($N$2:$N$169)&lt;ROW(N35),"",INDEX($AN$1:$AN$169,SMALL(IF($N$2:$N$169&lt;&gt;"",ROW($N$2:$N$169)),ROW(N35))))</f>
        <v>#NUM!</v>
      </c>
      <c r="AO285" s="98" t="e">
        <f t="array" ref="AO285">IF(COUNTA($N$2:$N$169)&lt;ROW(N35),"",INDEX($AO$1:$AO$169,SMALL(IF($N$2:$N$169&lt;&gt;"",ROW($N$2:$N$169)),ROW(N35))))</f>
        <v>#NUM!</v>
      </c>
      <c r="AP285" s="98" t="e">
        <f t="array" ref="AP285">IF(COUNTA($N$2:$N$169)&lt;ROW(N35),"",INDEX($AP$1:$AP$169,SMALL(IF($N$2:$N$169&lt;&gt;"",ROW($N$2:$N$169)),ROW(N35))))</f>
        <v>#NUM!</v>
      </c>
      <c r="AQ285" s="98" t="e">
        <f t="array" ref="AQ285">IF(COUNTA($N$2:$N$169)&lt;ROW(N35),"",INDEX($AQ$1:$AQ$169,SMALL(IF($N$2:$N$169&lt;&gt;"",ROW($N$2:$N$169)),ROW(N35))))</f>
        <v>#NUM!</v>
      </c>
      <c r="AR285" s="98" t="e">
        <f t="array" ref="AR285">IF(COUNTA($N$2:$N$169)&lt;ROW(N35),"",INDEX($AR$1:$AR$169,SMALL(IF($N$2:$N$169&lt;&gt;"",ROW($N$2:$N$169)),ROW(N35))))</f>
        <v>#NUM!</v>
      </c>
      <c r="AS285" s="98" t="e">
        <f t="array" ref="AS285">IF(COUNTA($N$2:$N$169)&lt;ROW(N35),"",INDEX($AS$1:$AS$169,SMALL(IF($N$2:$N$169&lt;&gt;"",ROW($N$2:$N$169)),ROW(N35))))</f>
        <v>#NUM!</v>
      </c>
      <c r="AT285" s="98"/>
      <c r="AU285" s="98"/>
      <c r="AV285" s="98"/>
      <c r="BA285" s="98"/>
      <c r="BB285" s="98"/>
    </row>
    <row r="286" spans="6:54" ht="12.75" customHeight="1" x14ac:dyDescent="0.15">
      <c r="F286" s="98"/>
      <c r="G286" s="98"/>
      <c r="H286" s="98"/>
      <c r="I286" s="98"/>
      <c r="J286" s="98"/>
      <c r="K286" s="98" t="e">
        <f t="array" ref="K286">IF(COUNTA($N$2:$N$169)&lt;ROW(N36),"",INDEX($K$1:$K$169,SMALL(IF($N$2:$N$169&lt;&gt;"",ROW($N$2:$N$169)),ROW(N36))))</f>
        <v>#NUM!</v>
      </c>
      <c r="L286" s="98" t="e">
        <f t="array" ref="L286">IF(COUNTA($N$2:$N$169)&lt;ROW(N36),"",INDEX($L$1:$L$169,SMALL(IF($N$2:$N$169&lt;&gt;"",ROW($N$2:$N$169)),ROW(N36))))</f>
        <v>#NUM!</v>
      </c>
      <c r="M286" s="98" t="e">
        <f t="array" ref="M286">IF(COUNTA($N$2:$N$169)&lt;ROW(N36),"",INDEX($N$1:$N$169,SMALL(IF($N$2:$N$169&lt;&gt;"",ROW($N$2:$N$169)),ROW(N36))))</f>
        <v>#NUM!</v>
      </c>
      <c r="N286" s="98"/>
      <c r="O286" s="98"/>
      <c r="P286" s="98"/>
      <c r="Q286" s="98"/>
      <c r="R286" s="98" t="e">
        <f t="array" ref="R286">IF(COUNTA($N$2:$N$169)&lt;ROW(N36),"",INDEX($R$1:$R$169,SMALL(IF($N$2:$N$169&lt;&gt;"",ROW($N$2:$N$169)),ROW(N36))))</f>
        <v>#NUM!</v>
      </c>
      <c r="S286" s="98" t="e">
        <f t="array" ref="S286">IF(COUNTA($N$2:$N$169)&lt;ROW(N36),"",INDEX($S$1:$S$169,SMALL(IF($N$2:$N$169&lt;&gt;"",ROW($N$2:$N$169)),ROW(N36))))</f>
        <v>#NUM!</v>
      </c>
      <c r="T286" s="98" t="e">
        <f t="array" ref="T286">IF(COUNTA($N$2:$N$169)&lt;ROW(N36),"",INDEX($T$1:$T$169,SMALL(IF($N$2:$N$169&lt;&gt;"",ROW($N$2:$N$169)),ROW(N36))))</f>
        <v>#NUM!</v>
      </c>
      <c r="U286" s="98" t="e">
        <f t="array" ref="U286">IF(COUNTA($N$2:$N$169)&lt;ROW(N36),"",INDEX($U$1:$U$169,SMALL(IF($N$2:$N$169&lt;&gt;"",ROW($N$2:$N$169)),ROW(N36))))</f>
        <v>#NUM!</v>
      </c>
      <c r="V286" s="98" t="e">
        <f t="array" ref="V286">IF(COUNTA($N$2:$N$169)&lt;ROW(N36),"",INDEX($V$1:$V$169,SMALL(IF($N$2:$N$169&lt;&gt;"",ROW($N$2:$N$169)),ROW(N36))))</f>
        <v>#NUM!</v>
      </c>
      <c r="W286" s="98" t="e">
        <f t="array" ref="W286">IF(COUNTA($N$2:$N$169)&lt;ROW(N36),"",INDEX($W$1:$W$169,SMALL(IF($N$2:$N$169&lt;&gt;"",ROW($N$2:$N$169)),ROW(N36))))</f>
        <v>#NUM!</v>
      </c>
      <c r="X286" s="98" t="e">
        <f t="array" ref="X286">IF(COUNTA($N$2:$N$169)&lt;ROW(N36),"",INDEX($X$1:$X$169,SMALL(IF($N$2:$N$169&lt;&gt;"",ROW($N$2:$N$169)),ROW(N36))))</f>
        <v>#NUM!</v>
      </c>
      <c r="Y286" s="98" t="e">
        <f t="array" ref="Y286">IF(COUNTA($N$2:$N$169)&lt;ROW(N36),"",INDEX($Y$1:$Y$169,SMALL(IF($N$2:$N$169&lt;&gt;"",ROW($N$2:$N$169)),ROW(N36))))</f>
        <v>#NUM!</v>
      </c>
      <c r="Z286" s="98" t="e">
        <f t="array" ref="Z286">IF(COUNTA($N$2:$N$169)&lt;ROW(N36),"",INDEX($Z$1:$Z$169,SMALL(IF($N$2:$N$169&lt;&gt;"",ROW($N$2:$N$169)),ROW(N36))))</f>
        <v>#NUM!</v>
      </c>
      <c r="AA286" s="98" t="e">
        <f t="array" ref="AA286">IF(COUNTA($N$2:$N$169)&lt;ROW(N36),"",INDEX($AA$1:$AA$169,SMALL(IF($N$2:$N$169&lt;&gt;"",ROW($N$2:$N$169)),ROW(N36))))</f>
        <v>#NUM!</v>
      </c>
      <c r="AB286" s="98" t="e">
        <f t="array" ref="AB286">IF(COUNTA($N$2:$N$169)&lt;ROW(N36),"",INDEX($AB$1:$AB$169,SMALL(IF($N$2:$N$169&lt;&gt;"",ROW($N$2:$N$169)),ROW(N36))))</f>
        <v>#NUM!</v>
      </c>
      <c r="AC286" s="98" t="e">
        <f t="array" ref="AC286">IF(COUNTA($N$2:$N$169)&lt;ROW(N36),"",INDEX($AC$1:$AC$169,SMALL(IF($N$2:$N$169&lt;&gt;"",ROW($N$2:$N$169)),ROW(N36))))</f>
        <v>#NUM!</v>
      </c>
      <c r="AD286" s="98" t="e">
        <f t="array" ref="AD286">IF(COUNTA($N$2:$N$169)&lt;ROW(N36),"",INDEX($AD$1:$AD$169,SMALL(IF($N$2:$N$169&lt;&gt;"",ROW($N$2:$N$169)),ROW(N36))))</f>
        <v>#NUM!</v>
      </c>
      <c r="AE286" s="98" t="e">
        <f t="array" ref="AE286">IF(COUNTA($N$2:$N$169)&lt;ROW(N36),"",INDEX($AE$1:$AE$169,SMALL(IF($N$2:$N$169&lt;&gt;"",ROW($N$2:$N$169)),ROW(N36))))</f>
        <v>#NUM!</v>
      </c>
      <c r="AF286" s="98" t="e">
        <f t="array" ref="AF286">IF(COUNTA($N$2:$N$169)&lt;ROW(N36),"",INDEX($AF$1:$AF$169,SMALL(IF($N$2:$N$169&lt;&gt;"",ROW($N$2:$N$169)),ROW(N36))))</f>
        <v>#NUM!</v>
      </c>
      <c r="AG286" s="98" t="e">
        <f t="array" ref="AG286">IF(COUNTA($N$2:$N$169)&lt;ROW(N36),"",INDEX($AG$1:$AG$169,SMALL(IF($N$2:$N$169&lt;&gt;"",ROW($N$2:$N$169)),ROW(N36))))</f>
        <v>#NUM!</v>
      </c>
      <c r="AH286" s="98" t="e">
        <f t="array" ref="AH286">IF(COUNTA($N$2:$N$169)&lt;ROW(N36),"",INDEX($AH$1:$AH$169,SMALL(IF($N$2:$N$169&lt;&gt;"",ROW($N$2:$N$169)),ROW(N36))))</f>
        <v>#NUM!</v>
      </c>
      <c r="AI286" s="98" t="e">
        <f t="array" ref="AI286">IF(COUNTA($N$2:$N$169)&lt;ROW(N36),"",INDEX($AI$1:$AI$169,SMALL(IF($N$2:$N$169&lt;&gt;"",ROW($N$2:$N$169)),ROW(N36))))</f>
        <v>#NUM!</v>
      </c>
      <c r="AJ286" s="98" t="e">
        <f t="array" ref="AJ286">IF(COUNTA($N$2:$N$169)&lt;ROW(N36),"",INDEX($AJ$1:$AJ$169,SMALL(IF($N$2:$N$169&lt;&gt;"",ROW($N$2:$N$169)),ROW(N36))))</f>
        <v>#NUM!</v>
      </c>
      <c r="AK286" s="98" t="e">
        <f t="array" ref="AK286">IF(COUNTA($N$2:$N$169)&lt;ROW(N36),"",INDEX($AK$1:$AK$169,SMALL(IF($N$2:$N$169&lt;&gt;"",ROW($N$2:$N$169)),ROW(N36))))</f>
        <v>#NUM!</v>
      </c>
      <c r="AL286" s="98" t="e">
        <f t="array" ref="AL286">IF(COUNTA($N$2:$N$169)&lt;ROW(N36),"",INDEX($AL$1:$AL$169,SMALL(IF($N$2:$N$169&lt;&gt;"",ROW($N$2:$N$169)),ROW(N36))))</f>
        <v>#NUM!</v>
      </c>
      <c r="AM286" s="98" t="e">
        <f t="array" ref="AM286">IF(COUNTA($N$2:$N$169)&lt;ROW(N36),"",INDEX($AM$1:$AM$169,SMALL(IF($N$2:$N$169&lt;&gt;"",ROW($N$2:$N$169)),ROW(N36))))</f>
        <v>#NUM!</v>
      </c>
      <c r="AN286" s="98" t="e">
        <f t="array" ref="AN286">IF(COUNTA($N$2:$N$169)&lt;ROW(N36),"",INDEX($AN$1:$AN$169,SMALL(IF($N$2:$N$169&lt;&gt;"",ROW($N$2:$N$169)),ROW(N36))))</f>
        <v>#NUM!</v>
      </c>
      <c r="AO286" s="98" t="e">
        <f t="array" ref="AO286">IF(COUNTA($N$2:$N$169)&lt;ROW(N36),"",INDEX($AO$1:$AO$169,SMALL(IF($N$2:$N$169&lt;&gt;"",ROW($N$2:$N$169)),ROW(N36))))</f>
        <v>#NUM!</v>
      </c>
      <c r="AP286" s="98" t="e">
        <f t="array" ref="AP286">IF(COUNTA($N$2:$N$169)&lt;ROW(N36),"",INDEX($AP$1:$AP$169,SMALL(IF($N$2:$N$169&lt;&gt;"",ROW($N$2:$N$169)),ROW(N36))))</f>
        <v>#NUM!</v>
      </c>
      <c r="AQ286" s="98" t="e">
        <f t="array" ref="AQ286">IF(COUNTA($N$2:$N$169)&lt;ROW(N36),"",INDEX($AQ$1:$AQ$169,SMALL(IF($N$2:$N$169&lt;&gt;"",ROW($N$2:$N$169)),ROW(N36))))</f>
        <v>#NUM!</v>
      </c>
      <c r="AR286" s="98" t="e">
        <f t="array" ref="AR286">IF(COUNTA($N$2:$N$169)&lt;ROW(N36),"",INDEX($AR$1:$AR$169,SMALL(IF($N$2:$N$169&lt;&gt;"",ROW($N$2:$N$169)),ROW(N36))))</f>
        <v>#NUM!</v>
      </c>
      <c r="AS286" s="98" t="e">
        <f t="array" ref="AS286">IF(COUNTA($N$2:$N$169)&lt;ROW(N36),"",INDEX($AS$1:$AS$169,SMALL(IF($N$2:$N$169&lt;&gt;"",ROW($N$2:$N$169)),ROW(N36))))</f>
        <v>#NUM!</v>
      </c>
      <c r="AT286" s="98"/>
      <c r="AU286" s="98"/>
      <c r="AV286" s="98"/>
      <c r="BA286" s="98"/>
      <c r="BB286" s="98"/>
    </row>
    <row r="287" spans="6:54" ht="12.75" customHeight="1" x14ac:dyDescent="0.15">
      <c r="F287" s="98"/>
      <c r="G287" s="98"/>
      <c r="H287" s="98"/>
      <c r="I287" s="98"/>
      <c r="J287" s="98"/>
      <c r="K287" s="98" t="e">
        <f t="array" ref="K287">IF(COUNTA($N$2:$N$169)&lt;ROW(N37),"",INDEX($K$1:$K$169,SMALL(IF($N$2:$N$169&lt;&gt;"",ROW($N$2:$N$169)),ROW(N37))))</f>
        <v>#NUM!</v>
      </c>
      <c r="L287" s="98" t="e">
        <f t="array" ref="L287">IF(COUNTA($N$2:$N$169)&lt;ROW(N37),"",INDEX($L$1:$L$169,SMALL(IF($N$2:$N$169&lt;&gt;"",ROW($N$2:$N$169)),ROW(N37))))</f>
        <v>#NUM!</v>
      </c>
      <c r="M287" s="98" t="e">
        <f t="array" ref="M287">IF(COUNTA($N$2:$N$169)&lt;ROW(N37),"",INDEX($N$1:$N$169,SMALL(IF($N$2:$N$169&lt;&gt;"",ROW($N$2:$N$169)),ROW(N37))))</f>
        <v>#NUM!</v>
      </c>
      <c r="N287" s="98"/>
      <c r="O287" s="98"/>
      <c r="P287" s="98"/>
      <c r="Q287" s="98"/>
      <c r="R287" s="98" t="e">
        <f t="array" ref="R287">IF(COUNTA($N$2:$N$169)&lt;ROW(N37),"",INDEX($R$1:$R$169,SMALL(IF($N$2:$N$169&lt;&gt;"",ROW($N$2:$N$169)),ROW(N37))))</f>
        <v>#NUM!</v>
      </c>
      <c r="S287" s="98" t="e">
        <f t="array" ref="S287">IF(COUNTA($N$2:$N$169)&lt;ROW(N37),"",INDEX($S$1:$S$169,SMALL(IF($N$2:$N$169&lt;&gt;"",ROW($N$2:$N$169)),ROW(N37))))</f>
        <v>#NUM!</v>
      </c>
      <c r="T287" s="98" t="e">
        <f t="array" ref="T287">IF(COUNTA($N$2:$N$169)&lt;ROW(N37),"",INDEX($T$1:$T$169,SMALL(IF($N$2:$N$169&lt;&gt;"",ROW($N$2:$N$169)),ROW(N37))))</f>
        <v>#NUM!</v>
      </c>
      <c r="U287" s="98" t="e">
        <f t="array" ref="U287">IF(COUNTA($N$2:$N$169)&lt;ROW(N37),"",INDEX($U$1:$U$169,SMALL(IF($N$2:$N$169&lt;&gt;"",ROW($N$2:$N$169)),ROW(N37))))</f>
        <v>#NUM!</v>
      </c>
      <c r="V287" s="98" t="e">
        <f t="array" ref="V287">IF(COUNTA($N$2:$N$169)&lt;ROW(N37),"",INDEX($V$1:$V$169,SMALL(IF($N$2:$N$169&lt;&gt;"",ROW($N$2:$N$169)),ROW(N37))))</f>
        <v>#NUM!</v>
      </c>
      <c r="W287" s="98" t="e">
        <f t="array" ref="W287">IF(COUNTA($N$2:$N$169)&lt;ROW(N37),"",INDEX($W$1:$W$169,SMALL(IF($N$2:$N$169&lt;&gt;"",ROW($N$2:$N$169)),ROW(N37))))</f>
        <v>#NUM!</v>
      </c>
      <c r="X287" s="98" t="e">
        <f t="array" ref="X287">IF(COUNTA($N$2:$N$169)&lt;ROW(N37),"",INDEX($X$1:$X$169,SMALL(IF($N$2:$N$169&lt;&gt;"",ROW($N$2:$N$169)),ROW(N37))))</f>
        <v>#NUM!</v>
      </c>
      <c r="Y287" s="98" t="e">
        <f t="array" ref="Y287">IF(COUNTA($N$2:$N$169)&lt;ROW(N37),"",INDEX($Y$1:$Y$169,SMALL(IF($N$2:$N$169&lt;&gt;"",ROW($N$2:$N$169)),ROW(N37))))</f>
        <v>#NUM!</v>
      </c>
      <c r="Z287" s="98" t="e">
        <f t="array" ref="Z287">IF(COUNTA($N$2:$N$169)&lt;ROW(N37),"",INDEX($Z$1:$Z$169,SMALL(IF($N$2:$N$169&lt;&gt;"",ROW($N$2:$N$169)),ROW(N37))))</f>
        <v>#NUM!</v>
      </c>
      <c r="AA287" s="98" t="e">
        <f t="array" ref="AA287">IF(COUNTA($N$2:$N$169)&lt;ROW(N37),"",INDEX($AA$1:$AA$169,SMALL(IF($N$2:$N$169&lt;&gt;"",ROW($N$2:$N$169)),ROW(N37))))</f>
        <v>#NUM!</v>
      </c>
      <c r="AB287" s="98" t="e">
        <f t="array" ref="AB287">IF(COUNTA($N$2:$N$169)&lt;ROW(N37),"",INDEX($AB$1:$AB$169,SMALL(IF($N$2:$N$169&lt;&gt;"",ROW($N$2:$N$169)),ROW(N37))))</f>
        <v>#NUM!</v>
      </c>
      <c r="AC287" s="98" t="e">
        <f t="array" ref="AC287">IF(COUNTA($N$2:$N$169)&lt;ROW(N37),"",INDEX($AC$1:$AC$169,SMALL(IF($N$2:$N$169&lt;&gt;"",ROW($N$2:$N$169)),ROW(N37))))</f>
        <v>#NUM!</v>
      </c>
      <c r="AD287" s="98" t="e">
        <f t="array" ref="AD287">IF(COUNTA($N$2:$N$169)&lt;ROW(N37),"",INDEX($AD$1:$AD$169,SMALL(IF($N$2:$N$169&lt;&gt;"",ROW($N$2:$N$169)),ROW(N37))))</f>
        <v>#NUM!</v>
      </c>
      <c r="AE287" s="98" t="e">
        <f t="array" ref="AE287">IF(COUNTA($N$2:$N$169)&lt;ROW(N37),"",INDEX($AE$1:$AE$169,SMALL(IF($N$2:$N$169&lt;&gt;"",ROW($N$2:$N$169)),ROW(N37))))</f>
        <v>#NUM!</v>
      </c>
      <c r="AF287" s="98" t="e">
        <f t="array" ref="AF287">IF(COUNTA($N$2:$N$169)&lt;ROW(N37),"",INDEX($AF$1:$AF$169,SMALL(IF($N$2:$N$169&lt;&gt;"",ROW($N$2:$N$169)),ROW(N37))))</f>
        <v>#NUM!</v>
      </c>
      <c r="AG287" s="98" t="e">
        <f t="array" ref="AG287">IF(COUNTA($N$2:$N$169)&lt;ROW(N37),"",INDEX($AG$1:$AG$169,SMALL(IF($N$2:$N$169&lt;&gt;"",ROW($N$2:$N$169)),ROW(N37))))</f>
        <v>#NUM!</v>
      </c>
      <c r="AH287" s="98" t="e">
        <f t="array" ref="AH287">IF(COUNTA($N$2:$N$169)&lt;ROW(N37),"",INDEX($AH$1:$AH$169,SMALL(IF($N$2:$N$169&lt;&gt;"",ROW($N$2:$N$169)),ROW(N37))))</f>
        <v>#NUM!</v>
      </c>
      <c r="AI287" s="98" t="e">
        <f t="array" ref="AI287">IF(COUNTA($N$2:$N$169)&lt;ROW(N37),"",INDEX($AI$1:$AI$169,SMALL(IF($N$2:$N$169&lt;&gt;"",ROW($N$2:$N$169)),ROW(N37))))</f>
        <v>#NUM!</v>
      </c>
      <c r="AJ287" s="98" t="e">
        <f t="array" ref="AJ287">IF(COUNTA($N$2:$N$169)&lt;ROW(N37),"",INDEX($AJ$1:$AJ$169,SMALL(IF($N$2:$N$169&lt;&gt;"",ROW($N$2:$N$169)),ROW(N37))))</f>
        <v>#NUM!</v>
      </c>
      <c r="AK287" s="98" t="e">
        <f t="array" ref="AK287">IF(COUNTA($N$2:$N$169)&lt;ROW(N37),"",INDEX($AK$1:$AK$169,SMALL(IF($N$2:$N$169&lt;&gt;"",ROW($N$2:$N$169)),ROW(N37))))</f>
        <v>#NUM!</v>
      </c>
      <c r="AL287" s="98" t="e">
        <f t="array" ref="AL287">IF(COUNTA($N$2:$N$169)&lt;ROW(N37),"",INDEX($AL$1:$AL$169,SMALL(IF($N$2:$N$169&lt;&gt;"",ROW($N$2:$N$169)),ROW(N37))))</f>
        <v>#NUM!</v>
      </c>
      <c r="AM287" s="98" t="e">
        <f t="array" ref="AM287">IF(COUNTA($N$2:$N$169)&lt;ROW(N37),"",INDEX($AM$1:$AM$169,SMALL(IF($N$2:$N$169&lt;&gt;"",ROW($N$2:$N$169)),ROW(N37))))</f>
        <v>#NUM!</v>
      </c>
      <c r="AN287" s="98" t="e">
        <f t="array" ref="AN287">IF(COUNTA($N$2:$N$169)&lt;ROW(N37),"",INDEX($AN$1:$AN$169,SMALL(IF($N$2:$N$169&lt;&gt;"",ROW($N$2:$N$169)),ROW(N37))))</f>
        <v>#NUM!</v>
      </c>
      <c r="AO287" s="98" t="e">
        <f t="array" ref="AO287">IF(COUNTA($N$2:$N$169)&lt;ROW(N37),"",INDEX($AO$1:$AO$169,SMALL(IF($N$2:$N$169&lt;&gt;"",ROW($N$2:$N$169)),ROW(N37))))</f>
        <v>#NUM!</v>
      </c>
      <c r="AP287" s="98" t="e">
        <f t="array" ref="AP287">IF(COUNTA($N$2:$N$169)&lt;ROW(N37),"",INDEX($AP$1:$AP$169,SMALL(IF($N$2:$N$169&lt;&gt;"",ROW($N$2:$N$169)),ROW(N37))))</f>
        <v>#NUM!</v>
      </c>
      <c r="AQ287" s="98" t="e">
        <f t="array" ref="AQ287">IF(COUNTA($N$2:$N$169)&lt;ROW(N37),"",INDEX($AQ$1:$AQ$169,SMALL(IF($N$2:$N$169&lt;&gt;"",ROW($N$2:$N$169)),ROW(N37))))</f>
        <v>#NUM!</v>
      </c>
      <c r="AR287" s="98" t="e">
        <f t="array" ref="AR287">IF(COUNTA($N$2:$N$169)&lt;ROW(N37),"",INDEX($AR$1:$AR$169,SMALL(IF($N$2:$N$169&lt;&gt;"",ROW($N$2:$N$169)),ROW(N37))))</f>
        <v>#NUM!</v>
      </c>
      <c r="AS287" s="98" t="e">
        <f t="array" ref="AS287">IF(COUNTA($N$2:$N$169)&lt;ROW(N37),"",INDEX($AS$1:$AS$169,SMALL(IF($N$2:$N$169&lt;&gt;"",ROW($N$2:$N$169)),ROW(N37))))</f>
        <v>#NUM!</v>
      </c>
      <c r="AT287" s="98"/>
      <c r="AU287" s="98"/>
      <c r="AV287" s="98"/>
      <c r="BA287" s="98"/>
      <c r="BB287" s="98"/>
    </row>
    <row r="288" spans="6:54" ht="12.75" customHeight="1" x14ac:dyDescent="0.15">
      <c r="F288" s="98"/>
      <c r="G288" s="98"/>
      <c r="H288" s="98"/>
      <c r="I288" s="98"/>
      <c r="J288" s="98"/>
      <c r="K288" s="98" t="e">
        <f t="array" ref="K288">IF(COUNTA($N$2:$N$169)&lt;ROW(N38),"",INDEX($K$1:$K$169,SMALL(IF($N$2:$N$169&lt;&gt;"",ROW($N$2:$N$169)),ROW(N38))))</f>
        <v>#NUM!</v>
      </c>
      <c r="L288" s="98" t="e">
        <f t="array" ref="L288">IF(COUNTA($N$2:$N$169)&lt;ROW(N38),"",INDEX($L$1:$L$169,SMALL(IF($N$2:$N$169&lt;&gt;"",ROW($N$2:$N$169)),ROW(N38))))</f>
        <v>#NUM!</v>
      </c>
      <c r="M288" s="98" t="e">
        <f t="array" ref="M288">IF(COUNTA($N$2:$N$169)&lt;ROW(N38),"",INDEX($N$1:$N$169,SMALL(IF($N$2:$N$169&lt;&gt;"",ROW($N$2:$N$169)),ROW(N38))))</f>
        <v>#NUM!</v>
      </c>
      <c r="N288" s="98"/>
      <c r="O288" s="98"/>
      <c r="P288" s="98"/>
      <c r="Q288" s="98"/>
      <c r="R288" s="98" t="e">
        <f t="array" ref="R288">IF(COUNTA($N$2:$N$169)&lt;ROW(N38),"",INDEX($R$1:$R$169,SMALL(IF($N$2:$N$169&lt;&gt;"",ROW($N$2:$N$169)),ROW(N38))))</f>
        <v>#NUM!</v>
      </c>
      <c r="S288" s="98" t="e">
        <f t="array" ref="S288">IF(COUNTA($N$2:$N$169)&lt;ROW(N38),"",INDEX($S$1:$S$169,SMALL(IF($N$2:$N$169&lt;&gt;"",ROW($N$2:$N$169)),ROW(N38))))</f>
        <v>#NUM!</v>
      </c>
      <c r="T288" s="98" t="e">
        <f t="array" ref="T288">IF(COUNTA($N$2:$N$169)&lt;ROW(N38),"",INDEX($T$1:$T$169,SMALL(IF($N$2:$N$169&lt;&gt;"",ROW($N$2:$N$169)),ROW(N38))))</f>
        <v>#NUM!</v>
      </c>
      <c r="U288" s="98" t="e">
        <f t="array" ref="U288">IF(COUNTA($N$2:$N$169)&lt;ROW(N38),"",INDEX($U$1:$U$169,SMALL(IF($N$2:$N$169&lt;&gt;"",ROW($N$2:$N$169)),ROW(N38))))</f>
        <v>#NUM!</v>
      </c>
      <c r="V288" s="98" t="e">
        <f t="array" ref="V288">IF(COUNTA($N$2:$N$169)&lt;ROW(N38),"",INDEX($V$1:$V$169,SMALL(IF($N$2:$N$169&lt;&gt;"",ROW($N$2:$N$169)),ROW(N38))))</f>
        <v>#NUM!</v>
      </c>
      <c r="W288" s="98" t="e">
        <f t="array" ref="W288">IF(COUNTA($N$2:$N$169)&lt;ROW(N38),"",INDEX($W$1:$W$169,SMALL(IF($N$2:$N$169&lt;&gt;"",ROW($N$2:$N$169)),ROW(N38))))</f>
        <v>#NUM!</v>
      </c>
      <c r="X288" s="98" t="e">
        <f t="array" ref="X288">IF(COUNTA($N$2:$N$169)&lt;ROW(N38),"",INDEX($X$1:$X$169,SMALL(IF($N$2:$N$169&lt;&gt;"",ROW($N$2:$N$169)),ROW(N38))))</f>
        <v>#NUM!</v>
      </c>
      <c r="Y288" s="98" t="e">
        <f t="array" ref="Y288">IF(COUNTA($N$2:$N$169)&lt;ROW(N38),"",INDEX($Y$1:$Y$169,SMALL(IF($N$2:$N$169&lt;&gt;"",ROW($N$2:$N$169)),ROW(N38))))</f>
        <v>#NUM!</v>
      </c>
      <c r="Z288" s="98" t="e">
        <f t="array" ref="Z288">IF(COUNTA($N$2:$N$169)&lt;ROW(N38),"",INDEX($Z$1:$Z$169,SMALL(IF($N$2:$N$169&lt;&gt;"",ROW($N$2:$N$169)),ROW(N38))))</f>
        <v>#NUM!</v>
      </c>
      <c r="AA288" s="98" t="e">
        <f t="array" ref="AA288">IF(COUNTA($N$2:$N$169)&lt;ROW(N38),"",INDEX($AA$1:$AA$169,SMALL(IF($N$2:$N$169&lt;&gt;"",ROW($N$2:$N$169)),ROW(N38))))</f>
        <v>#NUM!</v>
      </c>
      <c r="AB288" s="98" t="e">
        <f t="array" ref="AB288">IF(COUNTA($N$2:$N$169)&lt;ROW(N38),"",INDEX($AB$1:$AB$169,SMALL(IF($N$2:$N$169&lt;&gt;"",ROW($N$2:$N$169)),ROW(N38))))</f>
        <v>#NUM!</v>
      </c>
      <c r="AC288" s="98" t="e">
        <f t="array" ref="AC288">IF(COUNTA($N$2:$N$169)&lt;ROW(N38),"",INDEX($AC$1:$AC$169,SMALL(IF($N$2:$N$169&lt;&gt;"",ROW($N$2:$N$169)),ROW(N38))))</f>
        <v>#NUM!</v>
      </c>
      <c r="AD288" s="98" t="e">
        <f t="array" ref="AD288">IF(COUNTA($N$2:$N$169)&lt;ROW(N38),"",INDEX($AD$1:$AD$169,SMALL(IF($N$2:$N$169&lt;&gt;"",ROW($N$2:$N$169)),ROW(N38))))</f>
        <v>#NUM!</v>
      </c>
      <c r="AE288" s="98" t="e">
        <f t="array" ref="AE288">IF(COUNTA($N$2:$N$169)&lt;ROW(N38),"",INDEX($AE$1:$AE$169,SMALL(IF($N$2:$N$169&lt;&gt;"",ROW($N$2:$N$169)),ROW(N38))))</f>
        <v>#NUM!</v>
      </c>
      <c r="AF288" s="98" t="e">
        <f t="array" ref="AF288">IF(COUNTA($N$2:$N$169)&lt;ROW(N38),"",INDEX($AF$1:$AF$169,SMALL(IF($N$2:$N$169&lt;&gt;"",ROW($N$2:$N$169)),ROW(N38))))</f>
        <v>#NUM!</v>
      </c>
      <c r="AG288" s="98" t="e">
        <f t="array" ref="AG288">IF(COUNTA($N$2:$N$169)&lt;ROW(N38),"",INDEX($AG$1:$AG$169,SMALL(IF($N$2:$N$169&lt;&gt;"",ROW($N$2:$N$169)),ROW(N38))))</f>
        <v>#NUM!</v>
      </c>
      <c r="AH288" s="98" t="e">
        <f t="array" ref="AH288">IF(COUNTA($N$2:$N$169)&lt;ROW(N38),"",INDEX($AH$1:$AH$169,SMALL(IF($N$2:$N$169&lt;&gt;"",ROW($N$2:$N$169)),ROW(N38))))</f>
        <v>#NUM!</v>
      </c>
      <c r="AI288" s="98" t="e">
        <f t="array" ref="AI288">IF(COUNTA($N$2:$N$169)&lt;ROW(N38),"",INDEX($AI$1:$AI$169,SMALL(IF($N$2:$N$169&lt;&gt;"",ROW($N$2:$N$169)),ROW(N38))))</f>
        <v>#NUM!</v>
      </c>
      <c r="AJ288" s="98" t="e">
        <f t="array" ref="AJ288">IF(COUNTA($N$2:$N$169)&lt;ROW(N38),"",INDEX($AJ$1:$AJ$169,SMALL(IF($N$2:$N$169&lt;&gt;"",ROW($N$2:$N$169)),ROW(N38))))</f>
        <v>#NUM!</v>
      </c>
      <c r="AK288" s="98" t="e">
        <f t="array" ref="AK288">IF(COUNTA($N$2:$N$169)&lt;ROW(N38),"",INDEX($AK$1:$AK$169,SMALL(IF($N$2:$N$169&lt;&gt;"",ROW($N$2:$N$169)),ROW(N38))))</f>
        <v>#NUM!</v>
      </c>
      <c r="AL288" s="98" t="e">
        <f t="array" ref="AL288">IF(COUNTA($N$2:$N$169)&lt;ROW(N38),"",INDEX($AL$1:$AL$169,SMALL(IF($N$2:$N$169&lt;&gt;"",ROW($N$2:$N$169)),ROW(N38))))</f>
        <v>#NUM!</v>
      </c>
      <c r="AM288" s="98" t="e">
        <f t="array" ref="AM288">IF(COUNTA($N$2:$N$169)&lt;ROW(N38),"",INDEX($AM$1:$AM$169,SMALL(IF($N$2:$N$169&lt;&gt;"",ROW($N$2:$N$169)),ROW(N38))))</f>
        <v>#NUM!</v>
      </c>
      <c r="AN288" s="98" t="e">
        <f t="array" ref="AN288">IF(COUNTA($N$2:$N$169)&lt;ROW(N38),"",INDEX($AN$1:$AN$169,SMALL(IF($N$2:$N$169&lt;&gt;"",ROW($N$2:$N$169)),ROW(N38))))</f>
        <v>#NUM!</v>
      </c>
      <c r="AO288" s="98" t="e">
        <f t="array" ref="AO288">IF(COUNTA($N$2:$N$169)&lt;ROW(N38),"",INDEX($AO$1:$AO$169,SMALL(IF($N$2:$N$169&lt;&gt;"",ROW($N$2:$N$169)),ROW(N38))))</f>
        <v>#NUM!</v>
      </c>
      <c r="AP288" s="98" t="e">
        <f t="array" ref="AP288">IF(COUNTA($N$2:$N$169)&lt;ROW(N38),"",INDEX($AP$1:$AP$169,SMALL(IF($N$2:$N$169&lt;&gt;"",ROW($N$2:$N$169)),ROW(N38))))</f>
        <v>#NUM!</v>
      </c>
      <c r="AQ288" s="98" t="e">
        <f t="array" ref="AQ288">IF(COUNTA($N$2:$N$169)&lt;ROW(N38),"",INDEX($AQ$1:$AQ$169,SMALL(IF($N$2:$N$169&lt;&gt;"",ROW($N$2:$N$169)),ROW(N38))))</f>
        <v>#NUM!</v>
      </c>
      <c r="AR288" s="98" t="e">
        <f t="array" ref="AR288">IF(COUNTA($N$2:$N$169)&lt;ROW(N38),"",INDEX($AR$1:$AR$169,SMALL(IF($N$2:$N$169&lt;&gt;"",ROW($N$2:$N$169)),ROW(N38))))</f>
        <v>#NUM!</v>
      </c>
      <c r="AS288" s="98" t="e">
        <f t="array" ref="AS288">IF(COUNTA($N$2:$N$169)&lt;ROW(N38),"",INDEX($AS$1:$AS$169,SMALL(IF($N$2:$N$169&lt;&gt;"",ROW($N$2:$N$169)),ROW(N38))))</f>
        <v>#NUM!</v>
      </c>
      <c r="AT288" s="98"/>
      <c r="AU288" s="98"/>
      <c r="AV288" s="98"/>
      <c r="BA288" s="98"/>
      <c r="BB288" s="98"/>
    </row>
    <row r="289" spans="6:54" ht="12.75" customHeight="1" x14ac:dyDescent="0.15">
      <c r="F289" s="98"/>
      <c r="G289" s="98"/>
      <c r="H289" s="98"/>
      <c r="I289" s="98"/>
      <c r="J289" s="98"/>
      <c r="K289" s="98" t="e">
        <f t="array" ref="K289">IF(COUNTA($N$2:$N$169)&lt;ROW(N39),"",INDEX($K$1:$K$169,SMALL(IF($N$2:$N$169&lt;&gt;"",ROW($N$2:$N$169)),ROW(N39))))</f>
        <v>#NUM!</v>
      </c>
      <c r="L289" s="98" t="e">
        <f t="array" ref="L289">IF(COUNTA($N$2:$N$169)&lt;ROW(N39),"",INDEX($L$1:$L$169,SMALL(IF($N$2:$N$169&lt;&gt;"",ROW($N$2:$N$169)),ROW(N39))))</f>
        <v>#NUM!</v>
      </c>
      <c r="M289" s="98" t="e">
        <f t="array" ref="M289">IF(COUNTA($N$2:$N$169)&lt;ROW(N39),"",INDEX($N$1:$N$169,SMALL(IF($N$2:$N$169&lt;&gt;"",ROW($N$2:$N$169)),ROW(N39))))</f>
        <v>#NUM!</v>
      </c>
      <c r="N289" s="98"/>
      <c r="O289" s="98"/>
      <c r="P289" s="98"/>
      <c r="Q289" s="98"/>
      <c r="R289" s="98" t="e">
        <f t="array" ref="R289">IF(COUNTA($N$2:$N$169)&lt;ROW(N39),"",INDEX($R$1:$R$169,SMALL(IF($N$2:$N$169&lt;&gt;"",ROW($N$2:$N$169)),ROW(N39))))</f>
        <v>#NUM!</v>
      </c>
      <c r="S289" s="98" t="e">
        <f t="array" ref="S289">IF(COUNTA($N$2:$N$169)&lt;ROW(N39),"",INDEX($S$1:$S$169,SMALL(IF($N$2:$N$169&lt;&gt;"",ROW($N$2:$N$169)),ROW(N39))))</f>
        <v>#NUM!</v>
      </c>
      <c r="T289" s="98" t="e">
        <f t="array" ref="T289">IF(COUNTA($N$2:$N$169)&lt;ROW(N39),"",INDEX($T$1:$T$169,SMALL(IF($N$2:$N$169&lt;&gt;"",ROW($N$2:$N$169)),ROW(N39))))</f>
        <v>#NUM!</v>
      </c>
      <c r="U289" s="98" t="e">
        <f t="array" ref="U289">IF(COUNTA($N$2:$N$169)&lt;ROW(N39),"",INDEX($U$1:$U$169,SMALL(IF($N$2:$N$169&lt;&gt;"",ROW($N$2:$N$169)),ROW(N39))))</f>
        <v>#NUM!</v>
      </c>
      <c r="V289" s="98" t="e">
        <f t="array" ref="V289">IF(COUNTA($N$2:$N$169)&lt;ROW(N39),"",INDEX($V$1:$V$169,SMALL(IF($N$2:$N$169&lt;&gt;"",ROW($N$2:$N$169)),ROW(N39))))</f>
        <v>#NUM!</v>
      </c>
      <c r="W289" s="98" t="e">
        <f t="array" ref="W289">IF(COUNTA($N$2:$N$169)&lt;ROW(N39),"",INDEX($W$1:$W$169,SMALL(IF($N$2:$N$169&lt;&gt;"",ROW($N$2:$N$169)),ROW(N39))))</f>
        <v>#NUM!</v>
      </c>
      <c r="X289" s="98" t="e">
        <f t="array" ref="X289">IF(COUNTA($N$2:$N$169)&lt;ROW(N39),"",INDEX($X$1:$X$169,SMALL(IF($N$2:$N$169&lt;&gt;"",ROW($N$2:$N$169)),ROW(N39))))</f>
        <v>#NUM!</v>
      </c>
      <c r="Y289" s="98" t="e">
        <f t="array" ref="Y289">IF(COUNTA($N$2:$N$169)&lt;ROW(N39),"",INDEX($Y$1:$Y$169,SMALL(IF($N$2:$N$169&lt;&gt;"",ROW($N$2:$N$169)),ROW(N39))))</f>
        <v>#NUM!</v>
      </c>
      <c r="Z289" s="98" t="e">
        <f t="array" ref="Z289">IF(COUNTA($N$2:$N$169)&lt;ROW(N39),"",INDEX($Z$1:$Z$169,SMALL(IF($N$2:$N$169&lt;&gt;"",ROW($N$2:$N$169)),ROW(N39))))</f>
        <v>#NUM!</v>
      </c>
      <c r="AA289" s="98" t="e">
        <f t="array" ref="AA289">IF(COUNTA($N$2:$N$169)&lt;ROW(N39),"",INDEX($AA$1:$AA$169,SMALL(IF($N$2:$N$169&lt;&gt;"",ROW($N$2:$N$169)),ROW(N39))))</f>
        <v>#NUM!</v>
      </c>
      <c r="AB289" s="98" t="e">
        <f t="array" ref="AB289">IF(COUNTA($N$2:$N$169)&lt;ROW(N39),"",INDEX($AB$1:$AB$169,SMALL(IF($N$2:$N$169&lt;&gt;"",ROW($N$2:$N$169)),ROW(N39))))</f>
        <v>#NUM!</v>
      </c>
      <c r="AC289" s="98" t="e">
        <f t="array" ref="AC289">IF(COUNTA($N$2:$N$169)&lt;ROW(N39),"",INDEX($AC$1:$AC$169,SMALL(IF($N$2:$N$169&lt;&gt;"",ROW($N$2:$N$169)),ROW(N39))))</f>
        <v>#NUM!</v>
      </c>
      <c r="AD289" s="98" t="e">
        <f t="array" ref="AD289">IF(COUNTA($N$2:$N$169)&lt;ROW(N39),"",INDEX($AD$1:$AD$169,SMALL(IF($N$2:$N$169&lt;&gt;"",ROW($N$2:$N$169)),ROW(N39))))</f>
        <v>#NUM!</v>
      </c>
      <c r="AE289" s="98" t="e">
        <f t="array" ref="AE289">IF(COUNTA($N$2:$N$169)&lt;ROW(N39),"",INDEX($AE$1:$AE$169,SMALL(IF($N$2:$N$169&lt;&gt;"",ROW($N$2:$N$169)),ROW(N39))))</f>
        <v>#NUM!</v>
      </c>
      <c r="AF289" s="98" t="e">
        <f t="array" ref="AF289">IF(COUNTA($N$2:$N$169)&lt;ROW(N39),"",INDEX($AF$1:$AF$169,SMALL(IF($N$2:$N$169&lt;&gt;"",ROW($N$2:$N$169)),ROW(N39))))</f>
        <v>#NUM!</v>
      </c>
      <c r="AG289" s="98" t="e">
        <f t="array" ref="AG289">IF(COUNTA($N$2:$N$169)&lt;ROW(N39),"",INDEX($AG$1:$AG$169,SMALL(IF($N$2:$N$169&lt;&gt;"",ROW($N$2:$N$169)),ROW(N39))))</f>
        <v>#NUM!</v>
      </c>
      <c r="AH289" s="98" t="e">
        <f t="array" ref="AH289">IF(COUNTA($N$2:$N$169)&lt;ROW(N39),"",INDEX($AH$1:$AH$169,SMALL(IF($N$2:$N$169&lt;&gt;"",ROW($N$2:$N$169)),ROW(N39))))</f>
        <v>#NUM!</v>
      </c>
      <c r="AI289" s="98" t="e">
        <f t="array" ref="AI289">IF(COUNTA($N$2:$N$169)&lt;ROW(N39),"",INDEX($AI$1:$AI$169,SMALL(IF($N$2:$N$169&lt;&gt;"",ROW($N$2:$N$169)),ROW(N39))))</f>
        <v>#NUM!</v>
      </c>
      <c r="AJ289" s="98" t="e">
        <f t="array" ref="AJ289">IF(COUNTA($N$2:$N$169)&lt;ROW(N39),"",INDEX($AJ$1:$AJ$169,SMALL(IF($N$2:$N$169&lt;&gt;"",ROW($N$2:$N$169)),ROW(N39))))</f>
        <v>#NUM!</v>
      </c>
      <c r="AK289" s="98" t="e">
        <f t="array" ref="AK289">IF(COUNTA($N$2:$N$169)&lt;ROW(N39),"",INDEX($AK$1:$AK$169,SMALL(IF($N$2:$N$169&lt;&gt;"",ROW($N$2:$N$169)),ROW(N39))))</f>
        <v>#NUM!</v>
      </c>
      <c r="AL289" s="98" t="e">
        <f t="array" ref="AL289">IF(COUNTA($N$2:$N$169)&lt;ROW(N39),"",INDEX($AL$1:$AL$169,SMALL(IF($N$2:$N$169&lt;&gt;"",ROW($N$2:$N$169)),ROW(N39))))</f>
        <v>#NUM!</v>
      </c>
      <c r="AM289" s="98" t="e">
        <f t="array" ref="AM289">IF(COUNTA($N$2:$N$169)&lt;ROW(N39),"",INDEX($AM$1:$AM$169,SMALL(IF($N$2:$N$169&lt;&gt;"",ROW($N$2:$N$169)),ROW(N39))))</f>
        <v>#NUM!</v>
      </c>
      <c r="AN289" s="98" t="e">
        <f t="array" ref="AN289">IF(COUNTA($N$2:$N$169)&lt;ROW(N39),"",INDEX($AN$1:$AN$169,SMALL(IF($N$2:$N$169&lt;&gt;"",ROW($N$2:$N$169)),ROW(N39))))</f>
        <v>#NUM!</v>
      </c>
      <c r="AO289" s="98" t="e">
        <f t="array" ref="AO289">IF(COUNTA($N$2:$N$169)&lt;ROW(N39),"",INDEX($AO$1:$AO$169,SMALL(IF($N$2:$N$169&lt;&gt;"",ROW($N$2:$N$169)),ROW(N39))))</f>
        <v>#NUM!</v>
      </c>
      <c r="AP289" s="98" t="e">
        <f t="array" ref="AP289">IF(COUNTA($N$2:$N$169)&lt;ROW(N39),"",INDEX($AP$1:$AP$169,SMALL(IF($N$2:$N$169&lt;&gt;"",ROW($N$2:$N$169)),ROW(N39))))</f>
        <v>#NUM!</v>
      </c>
      <c r="AQ289" s="98" t="e">
        <f t="array" ref="AQ289">IF(COUNTA($N$2:$N$169)&lt;ROW(N39),"",INDEX($AQ$1:$AQ$169,SMALL(IF($N$2:$N$169&lt;&gt;"",ROW($N$2:$N$169)),ROW(N39))))</f>
        <v>#NUM!</v>
      </c>
      <c r="AR289" s="98" t="e">
        <f t="array" ref="AR289">IF(COUNTA($N$2:$N$169)&lt;ROW(N39),"",INDEX($AR$1:$AR$169,SMALL(IF($N$2:$N$169&lt;&gt;"",ROW($N$2:$N$169)),ROW(N39))))</f>
        <v>#NUM!</v>
      </c>
      <c r="AS289" s="98" t="e">
        <f t="array" ref="AS289">IF(COUNTA($N$2:$N$169)&lt;ROW(N39),"",INDEX($AS$1:$AS$169,SMALL(IF($N$2:$N$169&lt;&gt;"",ROW($N$2:$N$169)),ROW(N39))))</f>
        <v>#NUM!</v>
      </c>
      <c r="AT289" s="98"/>
      <c r="AU289" s="98"/>
      <c r="AV289" s="98"/>
      <c r="BA289" s="98"/>
      <c r="BB289" s="98"/>
    </row>
    <row r="290" spans="6:54" ht="12.75" customHeight="1" x14ac:dyDescent="0.15">
      <c r="F290" s="98"/>
      <c r="G290" s="98"/>
      <c r="H290" s="98"/>
      <c r="I290" s="98"/>
      <c r="J290" s="98"/>
      <c r="K290" s="98" t="e">
        <f t="array" ref="K290">IF(COUNTA($N$2:$N$169)&lt;ROW(N40),"",INDEX($K$1:$K$169,SMALL(IF($N$2:$N$169&lt;&gt;"",ROW($N$2:$N$169)),ROW(N40))))</f>
        <v>#NUM!</v>
      </c>
      <c r="L290" s="98" t="e">
        <f t="array" ref="L290">IF(COUNTA($N$2:$N$169)&lt;ROW(N40),"",INDEX($L$1:$L$169,SMALL(IF($N$2:$N$169&lt;&gt;"",ROW($N$2:$N$169)),ROW(N40))))</f>
        <v>#NUM!</v>
      </c>
      <c r="M290" s="98" t="e">
        <f t="array" ref="M290">IF(COUNTA($N$2:$N$169)&lt;ROW(N40),"",INDEX($N$1:$N$169,SMALL(IF($N$2:$N$169&lt;&gt;"",ROW($N$2:$N$169)),ROW(N40))))</f>
        <v>#NUM!</v>
      </c>
      <c r="N290" s="98"/>
      <c r="O290" s="98"/>
      <c r="P290" s="98"/>
      <c r="Q290" s="98"/>
      <c r="R290" s="98" t="e">
        <f t="array" ref="R290">IF(COUNTA($N$2:$N$169)&lt;ROW(N40),"",INDEX($R$1:$R$169,SMALL(IF($N$2:$N$169&lt;&gt;"",ROW($N$2:$N$169)),ROW(N40))))</f>
        <v>#NUM!</v>
      </c>
      <c r="S290" s="98" t="e">
        <f t="array" ref="S290">IF(COUNTA($N$2:$N$169)&lt;ROW(N40),"",INDEX($S$1:$S$169,SMALL(IF($N$2:$N$169&lt;&gt;"",ROW($N$2:$N$169)),ROW(N40))))</f>
        <v>#NUM!</v>
      </c>
      <c r="T290" s="98" t="e">
        <f t="array" ref="T290">IF(COUNTA($N$2:$N$169)&lt;ROW(N40),"",INDEX($T$1:$T$169,SMALL(IF($N$2:$N$169&lt;&gt;"",ROW($N$2:$N$169)),ROW(N40))))</f>
        <v>#NUM!</v>
      </c>
      <c r="U290" s="98" t="e">
        <f t="array" ref="U290">IF(COUNTA($N$2:$N$169)&lt;ROW(N40),"",INDEX($U$1:$U$169,SMALL(IF($N$2:$N$169&lt;&gt;"",ROW($N$2:$N$169)),ROW(N40))))</f>
        <v>#NUM!</v>
      </c>
      <c r="V290" s="98" t="e">
        <f t="array" ref="V290">IF(COUNTA($N$2:$N$169)&lt;ROW(N40),"",INDEX($V$1:$V$169,SMALL(IF($N$2:$N$169&lt;&gt;"",ROW($N$2:$N$169)),ROW(N40))))</f>
        <v>#NUM!</v>
      </c>
      <c r="W290" s="98" t="e">
        <f t="array" ref="W290">IF(COUNTA($N$2:$N$169)&lt;ROW(N40),"",INDEX($W$1:$W$169,SMALL(IF($N$2:$N$169&lt;&gt;"",ROW($N$2:$N$169)),ROW(N40))))</f>
        <v>#NUM!</v>
      </c>
      <c r="X290" s="98" t="e">
        <f t="array" ref="X290">IF(COUNTA($N$2:$N$169)&lt;ROW(N40),"",INDEX($X$1:$X$169,SMALL(IF($N$2:$N$169&lt;&gt;"",ROW($N$2:$N$169)),ROW(N40))))</f>
        <v>#NUM!</v>
      </c>
      <c r="Y290" s="98" t="e">
        <f t="array" ref="Y290">IF(COUNTA($N$2:$N$169)&lt;ROW(N40),"",INDEX($Y$1:$Y$169,SMALL(IF($N$2:$N$169&lt;&gt;"",ROW($N$2:$N$169)),ROW(N40))))</f>
        <v>#NUM!</v>
      </c>
      <c r="Z290" s="98" t="e">
        <f t="array" ref="Z290">IF(COUNTA($N$2:$N$169)&lt;ROW(N40),"",INDEX($Z$1:$Z$169,SMALL(IF($N$2:$N$169&lt;&gt;"",ROW($N$2:$N$169)),ROW(N40))))</f>
        <v>#NUM!</v>
      </c>
      <c r="AA290" s="98" t="e">
        <f t="array" ref="AA290">IF(COUNTA($N$2:$N$169)&lt;ROW(N40),"",INDEX($AA$1:$AA$169,SMALL(IF($N$2:$N$169&lt;&gt;"",ROW($N$2:$N$169)),ROW(N40))))</f>
        <v>#NUM!</v>
      </c>
      <c r="AB290" s="98" t="e">
        <f t="array" ref="AB290">IF(COUNTA($N$2:$N$169)&lt;ROW(N40),"",INDEX($AB$1:$AB$169,SMALL(IF($N$2:$N$169&lt;&gt;"",ROW($N$2:$N$169)),ROW(N40))))</f>
        <v>#NUM!</v>
      </c>
      <c r="AC290" s="98" t="e">
        <f t="array" ref="AC290">IF(COUNTA($N$2:$N$169)&lt;ROW(N40),"",INDEX($AC$1:$AC$169,SMALL(IF($N$2:$N$169&lt;&gt;"",ROW($N$2:$N$169)),ROW(N40))))</f>
        <v>#NUM!</v>
      </c>
      <c r="AD290" s="98" t="e">
        <f t="array" ref="AD290">IF(COUNTA($N$2:$N$169)&lt;ROW(N40),"",INDEX($AD$1:$AD$169,SMALL(IF($N$2:$N$169&lt;&gt;"",ROW($N$2:$N$169)),ROW(N40))))</f>
        <v>#NUM!</v>
      </c>
      <c r="AE290" s="98" t="e">
        <f t="array" ref="AE290">IF(COUNTA($N$2:$N$169)&lt;ROW(N40),"",INDEX($AE$1:$AE$169,SMALL(IF($N$2:$N$169&lt;&gt;"",ROW($N$2:$N$169)),ROW(N40))))</f>
        <v>#NUM!</v>
      </c>
      <c r="AF290" s="98" t="e">
        <f t="array" ref="AF290">IF(COUNTA($N$2:$N$169)&lt;ROW(N40),"",INDEX($AF$1:$AF$169,SMALL(IF($N$2:$N$169&lt;&gt;"",ROW($N$2:$N$169)),ROW(N40))))</f>
        <v>#NUM!</v>
      </c>
      <c r="AG290" s="98" t="e">
        <f t="array" ref="AG290">IF(COUNTA($N$2:$N$169)&lt;ROW(N40),"",INDEX($AG$1:$AG$169,SMALL(IF($N$2:$N$169&lt;&gt;"",ROW($N$2:$N$169)),ROW(N40))))</f>
        <v>#NUM!</v>
      </c>
      <c r="AH290" s="98" t="e">
        <f t="array" ref="AH290">IF(COUNTA($N$2:$N$169)&lt;ROW(N40),"",INDEX($AH$1:$AH$169,SMALL(IF($N$2:$N$169&lt;&gt;"",ROW($N$2:$N$169)),ROW(N40))))</f>
        <v>#NUM!</v>
      </c>
      <c r="AI290" s="98" t="e">
        <f t="array" ref="AI290">IF(COUNTA($N$2:$N$169)&lt;ROW(N40),"",INDEX($AI$1:$AI$169,SMALL(IF($N$2:$N$169&lt;&gt;"",ROW($N$2:$N$169)),ROW(N40))))</f>
        <v>#NUM!</v>
      </c>
      <c r="AJ290" s="98" t="e">
        <f t="array" ref="AJ290">IF(COUNTA($N$2:$N$169)&lt;ROW(N40),"",INDEX($AJ$1:$AJ$169,SMALL(IF($N$2:$N$169&lt;&gt;"",ROW($N$2:$N$169)),ROW(N40))))</f>
        <v>#NUM!</v>
      </c>
      <c r="AK290" s="98" t="e">
        <f t="array" ref="AK290">IF(COUNTA($N$2:$N$169)&lt;ROW(N40),"",INDEX($AK$1:$AK$169,SMALL(IF($N$2:$N$169&lt;&gt;"",ROW($N$2:$N$169)),ROW(N40))))</f>
        <v>#NUM!</v>
      </c>
      <c r="AL290" s="98" t="e">
        <f t="array" ref="AL290">IF(COUNTA($N$2:$N$169)&lt;ROW(N40),"",INDEX($AL$1:$AL$169,SMALL(IF($N$2:$N$169&lt;&gt;"",ROW($N$2:$N$169)),ROW(N40))))</f>
        <v>#NUM!</v>
      </c>
      <c r="AM290" s="98" t="e">
        <f t="array" ref="AM290">IF(COUNTA($N$2:$N$169)&lt;ROW(N40),"",INDEX($AM$1:$AM$169,SMALL(IF($N$2:$N$169&lt;&gt;"",ROW($N$2:$N$169)),ROW(N40))))</f>
        <v>#NUM!</v>
      </c>
      <c r="AN290" s="98" t="e">
        <f t="array" ref="AN290">IF(COUNTA($N$2:$N$169)&lt;ROW(N40),"",INDEX($AN$1:$AN$169,SMALL(IF($N$2:$N$169&lt;&gt;"",ROW($N$2:$N$169)),ROW(N40))))</f>
        <v>#NUM!</v>
      </c>
      <c r="AO290" s="98" t="e">
        <f t="array" ref="AO290">IF(COUNTA($N$2:$N$169)&lt;ROW(N40),"",INDEX($AO$1:$AO$169,SMALL(IF($N$2:$N$169&lt;&gt;"",ROW($N$2:$N$169)),ROW(N40))))</f>
        <v>#NUM!</v>
      </c>
      <c r="AP290" s="98" t="e">
        <f t="array" ref="AP290">IF(COUNTA($N$2:$N$169)&lt;ROW(N40),"",INDEX($AP$1:$AP$169,SMALL(IF($N$2:$N$169&lt;&gt;"",ROW($N$2:$N$169)),ROW(N40))))</f>
        <v>#NUM!</v>
      </c>
      <c r="AQ290" s="98" t="e">
        <f t="array" ref="AQ290">IF(COUNTA($N$2:$N$169)&lt;ROW(N40),"",INDEX($AQ$1:$AQ$169,SMALL(IF($N$2:$N$169&lt;&gt;"",ROW($N$2:$N$169)),ROW(N40))))</f>
        <v>#NUM!</v>
      </c>
      <c r="AR290" s="98" t="e">
        <f t="array" ref="AR290">IF(COUNTA($N$2:$N$169)&lt;ROW(N40),"",INDEX($AR$1:$AR$169,SMALL(IF($N$2:$N$169&lt;&gt;"",ROW($N$2:$N$169)),ROW(N40))))</f>
        <v>#NUM!</v>
      </c>
      <c r="AS290" s="98" t="e">
        <f t="array" ref="AS290">IF(COUNTA($N$2:$N$169)&lt;ROW(N40),"",INDEX($AS$1:$AS$169,SMALL(IF($N$2:$N$169&lt;&gt;"",ROW($N$2:$N$169)),ROW(N40))))</f>
        <v>#NUM!</v>
      </c>
      <c r="AT290" s="98"/>
      <c r="AU290" s="98"/>
      <c r="AV290" s="98"/>
      <c r="BA290" s="98"/>
      <c r="BB290" s="98"/>
    </row>
    <row r="291" spans="6:54" ht="12.75" customHeight="1" x14ac:dyDescent="0.15">
      <c r="F291" s="98"/>
      <c r="G291" s="98"/>
      <c r="H291" s="98"/>
      <c r="I291" s="98"/>
      <c r="J291" s="98"/>
      <c r="K291" s="98" t="e">
        <f t="array" ref="K291">IF(COUNTA($N$2:$N$169)&lt;ROW(N41),"",INDEX($K$1:$K$169,SMALL(IF($N$2:$N$169&lt;&gt;"",ROW($N$2:$N$169)),ROW(N41))))</f>
        <v>#NUM!</v>
      </c>
      <c r="L291" s="98" t="e">
        <f t="array" ref="L291">IF(COUNTA($N$2:$N$169)&lt;ROW(N41),"",INDEX($L$1:$L$169,SMALL(IF($N$2:$N$169&lt;&gt;"",ROW($N$2:$N$169)),ROW(N41))))</f>
        <v>#NUM!</v>
      </c>
      <c r="M291" s="98" t="e">
        <f t="array" ref="M291">IF(COUNTA($N$2:$N$169)&lt;ROW(N41),"",INDEX($N$1:$N$169,SMALL(IF($N$2:$N$169&lt;&gt;"",ROW($N$2:$N$169)),ROW(N41))))</f>
        <v>#NUM!</v>
      </c>
      <c r="N291" s="98"/>
      <c r="O291" s="98"/>
      <c r="P291" s="98"/>
      <c r="Q291" s="98"/>
      <c r="R291" s="98" t="e">
        <f t="array" ref="R291">IF(COUNTA($N$2:$N$169)&lt;ROW(N41),"",INDEX($R$1:$R$169,SMALL(IF($N$2:$N$169&lt;&gt;"",ROW($N$2:$N$169)),ROW(N41))))</f>
        <v>#NUM!</v>
      </c>
      <c r="S291" s="98" t="e">
        <f t="array" ref="S291">IF(COUNTA($N$2:$N$169)&lt;ROW(N41),"",INDEX($S$1:$S$169,SMALL(IF($N$2:$N$169&lt;&gt;"",ROW($N$2:$N$169)),ROW(N41))))</f>
        <v>#NUM!</v>
      </c>
      <c r="T291" s="98" t="e">
        <f t="array" ref="T291">IF(COUNTA($N$2:$N$169)&lt;ROW(N41),"",INDEX($T$1:$T$169,SMALL(IF($N$2:$N$169&lt;&gt;"",ROW($N$2:$N$169)),ROW(N41))))</f>
        <v>#NUM!</v>
      </c>
      <c r="U291" s="98" t="e">
        <f t="array" ref="U291">IF(COUNTA($N$2:$N$169)&lt;ROW(N41),"",INDEX($U$1:$U$169,SMALL(IF($N$2:$N$169&lt;&gt;"",ROW($N$2:$N$169)),ROW(N41))))</f>
        <v>#NUM!</v>
      </c>
      <c r="V291" s="98" t="e">
        <f t="array" ref="V291">IF(COUNTA($N$2:$N$169)&lt;ROW(N41),"",INDEX($V$1:$V$169,SMALL(IF($N$2:$N$169&lt;&gt;"",ROW($N$2:$N$169)),ROW(N41))))</f>
        <v>#NUM!</v>
      </c>
      <c r="W291" s="98" t="e">
        <f t="array" ref="W291">IF(COUNTA($N$2:$N$169)&lt;ROW(N41),"",INDEX($W$1:$W$169,SMALL(IF($N$2:$N$169&lt;&gt;"",ROW($N$2:$N$169)),ROW(N41))))</f>
        <v>#NUM!</v>
      </c>
      <c r="X291" s="98" t="e">
        <f t="array" ref="X291">IF(COUNTA($N$2:$N$169)&lt;ROW(N41),"",INDEX($X$1:$X$169,SMALL(IF($N$2:$N$169&lt;&gt;"",ROW($N$2:$N$169)),ROW(N41))))</f>
        <v>#NUM!</v>
      </c>
      <c r="Y291" s="98" t="e">
        <f t="array" ref="Y291">IF(COUNTA($N$2:$N$169)&lt;ROW(N41),"",INDEX($Y$1:$Y$169,SMALL(IF($N$2:$N$169&lt;&gt;"",ROW($N$2:$N$169)),ROW(N41))))</f>
        <v>#NUM!</v>
      </c>
      <c r="Z291" s="98" t="e">
        <f t="array" ref="Z291">IF(COUNTA($N$2:$N$169)&lt;ROW(N41),"",INDEX($Z$1:$Z$169,SMALL(IF($N$2:$N$169&lt;&gt;"",ROW($N$2:$N$169)),ROW(N41))))</f>
        <v>#NUM!</v>
      </c>
      <c r="AA291" s="98" t="e">
        <f t="array" ref="AA291">IF(COUNTA($N$2:$N$169)&lt;ROW(N41),"",INDEX($AA$1:$AA$169,SMALL(IF($N$2:$N$169&lt;&gt;"",ROW($N$2:$N$169)),ROW(N41))))</f>
        <v>#NUM!</v>
      </c>
      <c r="AB291" s="98" t="e">
        <f t="array" ref="AB291">IF(COUNTA($N$2:$N$169)&lt;ROW(N41),"",INDEX($AB$1:$AB$169,SMALL(IF($N$2:$N$169&lt;&gt;"",ROW($N$2:$N$169)),ROW(N41))))</f>
        <v>#NUM!</v>
      </c>
      <c r="AC291" s="98" t="e">
        <f t="array" ref="AC291">IF(COUNTA($N$2:$N$169)&lt;ROW(N41),"",INDEX($AC$1:$AC$169,SMALL(IF($N$2:$N$169&lt;&gt;"",ROW($N$2:$N$169)),ROW(N41))))</f>
        <v>#NUM!</v>
      </c>
      <c r="AD291" s="98" t="e">
        <f t="array" ref="AD291">IF(COUNTA($N$2:$N$169)&lt;ROW(N41),"",INDEX($AD$1:$AD$169,SMALL(IF($N$2:$N$169&lt;&gt;"",ROW($N$2:$N$169)),ROW(N41))))</f>
        <v>#NUM!</v>
      </c>
      <c r="AE291" s="98" t="e">
        <f t="array" ref="AE291">IF(COUNTA($N$2:$N$169)&lt;ROW(N41),"",INDEX($AE$1:$AE$169,SMALL(IF($N$2:$N$169&lt;&gt;"",ROW($N$2:$N$169)),ROW(N41))))</f>
        <v>#NUM!</v>
      </c>
      <c r="AF291" s="98" t="e">
        <f t="array" ref="AF291">IF(COUNTA($N$2:$N$169)&lt;ROW(N41),"",INDEX($AF$1:$AF$169,SMALL(IF($N$2:$N$169&lt;&gt;"",ROW($N$2:$N$169)),ROW(N41))))</f>
        <v>#NUM!</v>
      </c>
      <c r="AG291" s="98" t="e">
        <f t="array" ref="AG291">IF(COUNTA($N$2:$N$169)&lt;ROW(N41),"",INDEX($AG$1:$AG$169,SMALL(IF($N$2:$N$169&lt;&gt;"",ROW($N$2:$N$169)),ROW(N41))))</f>
        <v>#NUM!</v>
      </c>
      <c r="AH291" s="98" t="e">
        <f t="array" ref="AH291">IF(COUNTA($N$2:$N$169)&lt;ROW(N41),"",INDEX($AH$1:$AH$169,SMALL(IF($N$2:$N$169&lt;&gt;"",ROW($N$2:$N$169)),ROW(N41))))</f>
        <v>#NUM!</v>
      </c>
      <c r="AI291" s="98" t="e">
        <f t="array" ref="AI291">IF(COUNTA($N$2:$N$169)&lt;ROW(N41),"",INDEX($AI$1:$AI$169,SMALL(IF($N$2:$N$169&lt;&gt;"",ROW($N$2:$N$169)),ROW(N41))))</f>
        <v>#NUM!</v>
      </c>
      <c r="AJ291" s="98" t="e">
        <f t="array" ref="AJ291">IF(COUNTA($N$2:$N$169)&lt;ROW(N41),"",INDEX($AJ$1:$AJ$169,SMALL(IF($N$2:$N$169&lt;&gt;"",ROW($N$2:$N$169)),ROW(N41))))</f>
        <v>#NUM!</v>
      </c>
      <c r="AK291" s="98" t="e">
        <f t="array" ref="AK291">IF(COUNTA($N$2:$N$169)&lt;ROW(N41),"",INDEX($AK$1:$AK$169,SMALL(IF($N$2:$N$169&lt;&gt;"",ROW($N$2:$N$169)),ROW(N41))))</f>
        <v>#NUM!</v>
      </c>
      <c r="AL291" s="98" t="e">
        <f t="array" ref="AL291">IF(COUNTA($N$2:$N$169)&lt;ROW(N41),"",INDEX($AL$1:$AL$169,SMALL(IF($N$2:$N$169&lt;&gt;"",ROW($N$2:$N$169)),ROW(N41))))</f>
        <v>#NUM!</v>
      </c>
      <c r="AM291" s="98" t="e">
        <f t="array" ref="AM291">IF(COUNTA($N$2:$N$169)&lt;ROW(N41),"",INDEX($AM$1:$AM$169,SMALL(IF($N$2:$N$169&lt;&gt;"",ROW($N$2:$N$169)),ROW(N41))))</f>
        <v>#NUM!</v>
      </c>
      <c r="AN291" s="98" t="e">
        <f t="array" ref="AN291">IF(COUNTA($N$2:$N$169)&lt;ROW(N41),"",INDEX($AN$1:$AN$169,SMALL(IF($N$2:$N$169&lt;&gt;"",ROW($N$2:$N$169)),ROW(N41))))</f>
        <v>#NUM!</v>
      </c>
      <c r="AO291" s="98" t="e">
        <f t="array" ref="AO291">IF(COUNTA($N$2:$N$169)&lt;ROW(N41),"",INDEX($AO$1:$AO$169,SMALL(IF($N$2:$N$169&lt;&gt;"",ROW($N$2:$N$169)),ROW(N41))))</f>
        <v>#NUM!</v>
      </c>
      <c r="AP291" s="98" t="e">
        <f t="array" ref="AP291">IF(COUNTA($N$2:$N$169)&lt;ROW(N41),"",INDEX($AP$1:$AP$169,SMALL(IF($N$2:$N$169&lt;&gt;"",ROW($N$2:$N$169)),ROW(N41))))</f>
        <v>#NUM!</v>
      </c>
      <c r="AQ291" s="98" t="e">
        <f t="array" ref="AQ291">IF(COUNTA($N$2:$N$169)&lt;ROW(N41),"",INDEX($AQ$1:$AQ$169,SMALL(IF($N$2:$N$169&lt;&gt;"",ROW($N$2:$N$169)),ROW(N41))))</f>
        <v>#NUM!</v>
      </c>
      <c r="AR291" s="98" t="e">
        <f t="array" ref="AR291">IF(COUNTA($N$2:$N$169)&lt;ROW(N41),"",INDEX($AR$1:$AR$169,SMALL(IF($N$2:$N$169&lt;&gt;"",ROW($N$2:$N$169)),ROW(N41))))</f>
        <v>#NUM!</v>
      </c>
      <c r="AS291" s="98" t="e">
        <f t="array" ref="AS291">IF(COUNTA($N$2:$N$169)&lt;ROW(N41),"",INDEX($AS$1:$AS$169,SMALL(IF($N$2:$N$169&lt;&gt;"",ROW($N$2:$N$169)),ROW(N41))))</f>
        <v>#NUM!</v>
      </c>
      <c r="AT291" s="98"/>
      <c r="AU291" s="98"/>
      <c r="AV291" s="98"/>
      <c r="BA291" s="98"/>
      <c r="BB291" s="98"/>
    </row>
    <row r="292" spans="6:54" ht="12.75" customHeight="1" x14ac:dyDescent="0.15">
      <c r="F292" s="98"/>
      <c r="G292" s="98"/>
      <c r="H292" s="98"/>
      <c r="I292" s="98"/>
      <c r="J292" s="98"/>
      <c r="K292" s="98" t="e">
        <f t="array" ref="K292">IF(COUNTA($N$2:$N$169)&lt;ROW(N42),"",INDEX($K$1:$K$169,SMALL(IF($N$2:$N$169&lt;&gt;"",ROW($N$2:$N$169)),ROW(N42))))</f>
        <v>#NUM!</v>
      </c>
      <c r="L292" s="98" t="e">
        <f t="array" ref="L292">IF(COUNTA($N$2:$N$169)&lt;ROW(N42),"",INDEX($L$1:$L$169,SMALL(IF($N$2:$N$169&lt;&gt;"",ROW($N$2:$N$169)),ROW(N42))))</f>
        <v>#NUM!</v>
      </c>
      <c r="M292" s="98" t="e">
        <f t="array" ref="M292">IF(COUNTA($N$2:$N$169)&lt;ROW(N42),"",INDEX($N$1:$N$169,SMALL(IF($N$2:$N$169&lt;&gt;"",ROW($N$2:$N$169)),ROW(N42))))</f>
        <v>#NUM!</v>
      </c>
      <c r="N292" s="98"/>
      <c r="O292" s="98"/>
      <c r="P292" s="98"/>
      <c r="Q292" s="98"/>
      <c r="R292" s="98" t="e">
        <f t="array" ref="R292">IF(COUNTA($N$2:$N$169)&lt;ROW(N42),"",INDEX($R$1:$R$169,SMALL(IF($N$2:$N$169&lt;&gt;"",ROW($N$2:$N$169)),ROW(N42))))</f>
        <v>#NUM!</v>
      </c>
      <c r="S292" s="98" t="e">
        <f t="array" ref="S292">IF(COUNTA($N$2:$N$169)&lt;ROW(N42),"",INDEX($S$1:$S$169,SMALL(IF($N$2:$N$169&lt;&gt;"",ROW($N$2:$N$169)),ROW(N42))))</f>
        <v>#NUM!</v>
      </c>
      <c r="T292" s="98" t="e">
        <f t="array" ref="T292">IF(COUNTA($N$2:$N$169)&lt;ROW(N42),"",INDEX($T$1:$T$169,SMALL(IF($N$2:$N$169&lt;&gt;"",ROW($N$2:$N$169)),ROW(N42))))</f>
        <v>#NUM!</v>
      </c>
      <c r="U292" s="98" t="e">
        <f t="array" ref="U292">IF(COUNTA($N$2:$N$169)&lt;ROW(N42),"",INDEX($U$1:$U$169,SMALL(IF($N$2:$N$169&lt;&gt;"",ROW($N$2:$N$169)),ROW(N42))))</f>
        <v>#NUM!</v>
      </c>
      <c r="V292" s="98" t="e">
        <f t="array" ref="V292">IF(COUNTA($N$2:$N$169)&lt;ROW(N42),"",INDEX($V$1:$V$169,SMALL(IF($N$2:$N$169&lt;&gt;"",ROW($N$2:$N$169)),ROW(N42))))</f>
        <v>#NUM!</v>
      </c>
      <c r="W292" s="98" t="e">
        <f t="array" ref="W292">IF(COUNTA($N$2:$N$169)&lt;ROW(N42),"",INDEX($W$1:$W$169,SMALL(IF($N$2:$N$169&lt;&gt;"",ROW($N$2:$N$169)),ROW(N42))))</f>
        <v>#NUM!</v>
      </c>
      <c r="X292" s="98" t="e">
        <f t="array" ref="X292">IF(COUNTA($N$2:$N$169)&lt;ROW(N42),"",INDEX($X$1:$X$169,SMALL(IF($N$2:$N$169&lt;&gt;"",ROW($N$2:$N$169)),ROW(N42))))</f>
        <v>#NUM!</v>
      </c>
      <c r="Y292" s="98" t="e">
        <f t="array" ref="Y292">IF(COUNTA($N$2:$N$169)&lt;ROW(N42),"",INDEX($Y$1:$Y$169,SMALL(IF($N$2:$N$169&lt;&gt;"",ROW($N$2:$N$169)),ROW(N42))))</f>
        <v>#NUM!</v>
      </c>
      <c r="Z292" s="98" t="e">
        <f t="array" ref="Z292">IF(COUNTA($N$2:$N$169)&lt;ROW(N42),"",INDEX($Z$1:$Z$169,SMALL(IF($N$2:$N$169&lt;&gt;"",ROW($N$2:$N$169)),ROW(N42))))</f>
        <v>#NUM!</v>
      </c>
      <c r="AA292" s="98" t="e">
        <f t="array" ref="AA292">IF(COUNTA($N$2:$N$169)&lt;ROW(N42),"",INDEX($AA$1:$AA$169,SMALL(IF($N$2:$N$169&lt;&gt;"",ROW($N$2:$N$169)),ROW(N42))))</f>
        <v>#NUM!</v>
      </c>
      <c r="AB292" s="98" t="e">
        <f t="array" ref="AB292">IF(COUNTA($N$2:$N$169)&lt;ROW(N42),"",INDEX($AB$1:$AB$169,SMALL(IF($N$2:$N$169&lt;&gt;"",ROW($N$2:$N$169)),ROW(N42))))</f>
        <v>#NUM!</v>
      </c>
      <c r="AC292" s="98" t="e">
        <f t="array" ref="AC292">IF(COUNTA($N$2:$N$169)&lt;ROW(N42),"",INDEX($AC$1:$AC$169,SMALL(IF($N$2:$N$169&lt;&gt;"",ROW($N$2:$N$169)),ROW(N42))))</f>
        <v>#NUM!</v>
      </c>
      <c r="AD292" s="98" t="e">
        <f t="array" ref="AD292">IF(COUNTA($N$2:$N$169)&lt;ROW(N42),"",INDEX($AD$1:$AD$169,SMALL(IF($N$2:$N$169&lt;&gt;"",ROW($N$2:$N$169)),ROW(N42))))</f>
        <v>#NUM!</v>
      </c>
      <c r="AE292" s="98" t="e">
        <f t="array" ref="AE292">IF(COUNTA($N$2:$N$169)&lt;ROW(N42),"",INDEX($AE$1:$AE$169,SMALL(IF($N$2:$N$169&lt;&gt;"",ROW($N$2:$N$169)),ROW(N42))))</f>
        <v>#NUM!</v>
      </c>
      <c r="AF292" s="98" t="e">
        <f t="array" ref="AF292">IF(COUNTA($N$2:$N$169)&lt;ROW(N42),"",INDEX($AF$1:$AF$169,SMALL(IF($N$2:$N$169&lt;&gt;"",ROW($N$2:$N$169)),ROW(N42))))</f>
        <v>#NUM!</v>
      </c>
      <c r="AG292" s="98" t="e">
        <f t="array" ref="AG292">IF(COUNTA($N$2:$N$169)&lt;ROW(N42),"",INDEX($AG$1:$AG$169,SMALL(IF($N$2:$N$169&lt;&gt;"",ROW($N$2:$N$169)),ROW(N42))))</f>
        <v>#NUM!</v>
      </c>
      <c r="AH292" s="98" t="e">
        <f t="array" ref="AH292">IF(COUNTA($N$2:$N$169)&lt;ROW(N42),"",INDEX($AH$1:$AH$169,SMALL(IF($N$2:$N$169&lt;&gt;"",ROW($N$2:$N$169)),ROW(N42))))</f>
        <v>#NUM!</v>
      </c>
      <c r="AI292" s="98" t="e">
        <f t="array" ref="AI292">IF(COUNTA($N$2:$N$169)&lt;ROW(N42),"",INDEX($AI$1:$AI$169,SMALL(IF($N$2:$N$169&lt;&gt;"",ROW($N$2:$N$169)),ROW(N42))))</f>
        <v>#NUM!</v>
      </c>
      <c r="AJ292" s="98" t="e">
        <f t="array" ref="AJ292">IF(COUNTA($N$2:$N$169)&lt;ROW(N42),"",INDEX($AJ$1:$AJ$169,SMALL(IF($N$2:$N$169&lt;&gt;"",ROW($N$2:$N$169)),ROW(N42))))</f>
        <v>#NUM!</v>
      </c>
      <c r="AK292" s="98" t="e">
        <f t="array" ref="AK292">IF(COUNTA($N$2:$N$169)&lt;ROW(N42),"",INDEX($AK$1:$AK$169,SMALL(IF($N$2:$N$169&lt;&gt;"",ROW($N$2:$N$169)),ROW(N42))))</f>
        <v>#NUM!</v>
      </c>
      <c r="AL292" s="98" t="e">
        <f t="array" ref="AL292">IF(COUNTA($N$2:$N$169)&lt;ROW(N42),"",INDEX($AL$1:$AL$169,SMALL(IF($N$2:$N$169&lt;&gt;"",ROW($N$2:$N$169)),ROW(N42))))</f>
        <v>#NUM!</v>
      </c>
      <c r="AM292" s="98" t="e">
        <f t="array" ref="AM292">IF(COUNTA($N$2:$N$169)&lt;ROW(N42),"",INDEX($AM$1:$AM$169,SMALL(IF($N$2:$N$169&lt;&gt;"",ROW($N$2:$N$169)),ROW(N42))))</f>
        <v>#NUM!</v>
      </c>
      <c r="AN292" s="98" t="e">
        <f t="array" ref="AN292">IF(COUNTA($N$2:$N$169)&lt;ROW(N42),"",INDEX($AN$1:$AN$169,SMALL(IF($N$2:$N$169&lt;&gt;"",ROW($N$2:$N$169)),ROW(N42))))</f>
        <v>#NUM!</v>
      </c>
      <c r="AO292" s="98" t="e">
        <f t="array" ref="AO292">IF(COUNTA($N$2:$N$169)&lt;ROW(N42),"",INDEX($AO$1:$AO$169,SMALL(IF($N$2:$N$169&lt;&gt;"",ROW($N$2:$N$169)),ROW(N42))))</f>
        <v>#NUM!</v>
      </c>
      <c r="AP292" s="98" t="e">
        <f t="array" ref="AP292">IF(COUNTA($N$2:$N$169)&lt;ROW(N42),"",INDEX($AP$1:$AP$169,SMALL(IF($N$2:$N$169&lt;&gt;"",ROW($N$2:$N$169)),ROW(N42))))</f>
        <v>#NUM!</v>
      </c>
      <c r="AQ292" s="98" t="e">
        <f t="array" ref="AQ292">IF(COUNTA($N$2:$N$169)&lt;ROW(N42),"",INDEX($AQ$1:$AQ$169,SMALL(IF($N$2:$N$169&lt;&gt;"",ROW($N$2:$N$169)),ROW(N42))))</f>
        <v>#NUM!</v>
      </c>
      <c r="AR292" s="98" t="e">
        <f t="array" ref="AR292">IF(COUNTA($N$2:$N$169)&lt;ROW(N42),"",INDEX($AR$1:$AR$169,SMALL(IF($N$2:$N$169&lt;&gt;"",ROW($N$2:$N$169)),ROW(N42))))</f>
        <v>#NUM!</v>
      </c>
      <c r="AS292" s="98" t="e">
        <f t="array" ref="AS292">IF(COUNTA($N$2:$N$169)&lt;ROW(N42),"",INDEX($AS$1:$AS$169,SMALL(IF($N$2:$N$169&lt;&gt;"",ROW($N$2:$N$169)),ROW(N42))))</f>
        <v>#NUM!</v>
      </c>
      <c r="AT292" s="98"/>
      <c r="AU292" s="98"/>
      <c r="AV292" s="98"/>
      <c r="BA292" s="98"/>
      <c r="BB292" s="98"/>
    </row>
    <row r="293" spans="6:54" ht="12.75" customHeight="1" x14ac:dyDescent="0.15">
      <c r="F293" s="98"/>
      <c r="G293" s="98"/>
      <c r="H293" s="98"/>
      <c r="I293" s="98"/>
      <c r="J293" s="98"/>
      <c r="K293" s="98" t="e">
        <f t="array" ref="K293">IF(COUNTA($N$2:$N$169)&lt;ROW(N43),"",INDEX($K$1:$K$169,SMALL(IF($N$2:$N$169&lt;&gt;"",ROW($N$2:$N$169)),ROW(N43))))</f>
        <v>#NUM!</v>
      </c>
      <c r="L293" s="98" t="e">
        <f t="array" ref="L293">IF(COUNTA($N$2:$N$169)&lt;ROW(N43),"",INDEX($L$1:$L$169,SMALL(IF($N$2:$N$169&lt;&gt;"",ROW($N$2:$N$169)),ROW(N43))))</f>
        <v>#NUM!</v>
      </c>
      <c r="M293" s="98" t="e">
        <f t="array" ref="M293">IF(COUNTA($N$2:$N$169)&lt;ROW(N43),"",INDEX($N$1:$N$169,SMALL(IF($N$2:$N$169&lt;&gt;"",ROW($N$2:$N$169)),ROW(N43))))</f>
        <v>#NUM!</v>
      </c>
      <c r="N293" s="98"/>
      <c r="O293" s="98"/>
      <c r="P293" s="98"/>
      <c r="Q293" s="98"/>
      <c r="R293" s="98" t="e">
        <f t="array" ref="R293">IF(COUNTA($N$2:$N$169)&lt;ROW(N43),"",INDEX($R$1:$R$169,SMALL(IF($N$2:$N$169&lt;&gt;"",ROW($N$2:$N$169)),ROW(N43))))</f>
        <v>#NUM!</v>
      </c>
      <c r="S293" s="98" t="e">
        <f t="array" ref="S293">IF(COUNTA($N$2:$N$169)&lt;ROW(N43),"",INDEX($S$1:$S$169,SMALL(IF($N$2:$N$169&lt;&gt;"",ROW($N$2:$N$169)),ROW(N43))))</f>
        <v>#NUM!</v>
      </c>
      <c r="T293" s="98" t="e">
        <f t="array" ref="T293">IF(COUNTA($N$2:$N$169)&lt;ROW(N43),"",INDEX($T$1:$T$169,SMALL(IF($N$2:$N$169&lt;&gt;"",ROW($N$2:$N$169)),ROW(N43))))</f>
        <v>#NUM!</v>
      </c>
      <c r="U293" s="98" t="e">
        <f t="array" ref="U293">IF(COUNTA($N$2:$N$169)&lt;ROW(N43),"",INDEX($U$1:$U$169,SMALL(IF($N$2:$N$169&lt;&gt;"",ROW($N$2:$N$169)),ROW(N43))))</f>
        <v>#NUM!</v>
      </c>
      <c r="V293" s="98" t="e">
        <f t="array" ref="V293">IF(COUNTA($N$2:$N$169)&lt;ROW(N43),"",INDEX($V$1:$V$169,SMALL(IF($N$2:$N$169&lt;&gt;"",ROW($N$2:$N$169)),ROW(N43))))</f>
        <v>#NUM!</v>
      </c>
      <c r="W293" s="98" t="e">
        <f t="array" ref="W293">IF(COUNTA($N$2:$N$169)&lt;ROW(N43),"",INDEX($W$1:$W$169,SMALL(IF($N$2:$N$169&lt;&gt;"",ROW($N$2:$N$169)),ROW(N43))))</f>
        <v>#NUM!</v>
      </c>
      <c r="X293" s="98" t="e">
        <f t="array" ref="X293">IF(COUNTA($N$2:$N$169)&lt;ROW(N43),"",INDEX($X$1:$X$169,SMALL(IF($N$2:$N$169&lt;&gt;"",ROW($N$2:$N$169)),ROW(N43))))</f>
        <v>#NUM!</v>
      </c>
      <c r="Y293" s="98" t="e">
        <f t="array" ref="Y293">IF(COUNTA($N$2:$N$169)&lt;ROW(N43),"",INDEX($Y$1:$Y$169,SMALL(IF($N$2:$N$169&lt;&gt;"",ROW($N$2:$N$169)),ROW(N43))))</f>
        <v>#NUM!</v>
      </c>
      <c r="Z293" s="98" t="e">
        <f t="array" ref="Z293">IF(COUNTA($N$2:$N$169)&lt;ROW(N43),"",INDEX($Z$1:$Z$169,SMALL(IF($N$2:$N$169&lt;&gt;"",ROW($N$2:$N$169)),ROW(N43))))</f>
        <v>#NUM!</v>
      </c>
      <c r="AA293" s="98" t="e">
        <f t="array" ref="AA293">IF(COUNTA($N$2:$N$169)&lt;ROW(N43),"",INDEX($AA$1:$AA$169,SMALL(IF($N$2:$N$169&lt;&gt;"",ROW($N$2:$N$169)),ROW(N43))))</f>
        <v>#NUM!</v>
      </c>
      <c r="AB293" s="98" t="e">
        <f t="array" ref="AB293">IF(COUNTA($N$2:$N$169)&lt;ROW(N43),"",INDEX($AB$1:$AB$169,SMALL(IF($N$2:$N$169&lt;&gt;"",ROW($N$2:$N$169)),ROW(N43))))</f>
        <v>#NUM!</v>
      </c>
      <c r="AC293" s="98" t="e">
        <f t="array" ref="AC293">IF(COUNTA($N$2:$N$169)&lt;ROW(N43),"",INDEX($AC$1:$AC$169,SMALL(IF($N$2:$N$169&lt;&gt;"",ROW($N$2:$N$169)),ROW(N43))))</f>
        <v>#NUM!</v>
      </c>
      <c r="AD293" s="98" t="e">
        <f t="array" ref="AD293">IF(COUNTA($N$2:$N$169)&lt;ROW(N43),"",INDEX($AD$1:$AD$169,SMALL(IF($N$2:$N$169&lt;&gt;"",ROW($N$2:$N$169)),ROW(N43))))</f>
        <v>#NUM!</v>
      </c>
      <c r="AE293" s="98" t="e">
        <f t="array" ref="AE293">IF(COUNTA($N$2:$N$169)&lt;ROW(N43),"",INDEX($AE$1:$AE$169,SMALL(IF($N$2:$N$169&lt;&gt;"",ROW($N$2:$N$169)),ROW(N43))))</f>
        <v>#NUM!</v>
      </c>
      <c r="AF293" s="98" t="e">
        <f t="array" ref="AF293">IF(COUNTA($N$2:$N$169)&lt;ROW(N43),"",INDEX($AF$1:$AF$169,SMALL(IF($N$2:$N$169&lt;&gt;"",ROW($N$2:$N$169)),ROW(N43))))</f>
        <v>#NUM!</v>
      </c>
      <c r="AG293" s="98" t="e">
        <f t="array" ref="AG293">IF(COUNTA($N$2:$N$169)&lt;ROW(N43),"",INDEX($AG$1:$AG$169,SMALL(IF($N$2:$N$169&lt;&gt;"",ROW($N$2:$N$169)),ROW(N43))))</f>
        <v>#NUM!</v>
      </c>
      <c r="AH293" s="98" t="e">
        <f t="array" ref="AH293">IF(COUNTA($N$2:$N$169)&lt;ROW(N43),"",INDEX($AH$1:$AH$169,SMALL(IF($N$2:$N$169&lt;&gt;"",ROW($N$2:$N$169)),ROW(N43))))</f>
        <v>#NUM!</v>
      </c>
      <c r="AI293" s="98" t="e">
        <f t="array" ref="AI293">IF(COUNTA($N$2:$N$169)&lt;ROW(N43),"",INDEX($AI$1:$AI$169,SMALL(IF($N$2:$N$169&lt;&gt;"",ROW($N$2:$N$169)),ROW(N43))))</f>
        <v>#NUM!</v>
      </c>
      <c r="AJ293" s="98" t="e">
        <f t="array" ref="AJ293">IF(COUNTA($N$2:$N$169)&lt;ROW(N43),"",INDEX($AJ$1:$AJ$169,SMALL(IF($N$2:$N$169&lt;&gt;"",ROW($N$2:$N$169)),ROW(N43))))</f>
        <v>#NUM!</v>
      </c>
      <c r="AK293" s="98" t="e">
        <f t="array" ref="AK293">IF(COUNTA($N$2:$N$169)&lt;ROW(N43),"",INDEX($AK$1:$AK$169,SMALL(IF($N$2:$N$169&lt;&gt;"",ROW($N$2:$N$169)),ROW(N43))))</f>
        <v>#NUM!</v>
      </c>
      <c r="AL293" s="98" t="e">
        <f t="array" ref="AL293">IF(COUNTA($N$2:$N$169)&lt;ROW(N43),"",INDEX($AL$1:$AL$169,SMALL(IF($N$2:$N$169&lt;&gt;"",ROW($N$2:$N$169)),ROW(N43))))</f>
        <v>#NUM!</v>
      </c>
      <c r="AM293" s="98" t="e">
        <f t="array" ref="AM293">IF(COUNTA($N$2:$N$169)&lt;ROW(N43),"",INDEX($AM$1:$AM$169,SMALL(IF($N$2:$N$169&lt;&gt;"",ROW($N$2:$N$169)),ROW(N43))))</f>
        <v>#NUM!</v>
      </c>
      <c r="AN293" s="98" t="e">
        <f t="array" ref="AN293">IF(COUNTA($N$2:$N$169)&lt;ROW(N43),"",INDEX($AN$1:$AN$169,SMALL(IF($N$2:$N$169&lt;&gt;"",ROW($N$2:$N$169)),ROW(N43))))</f>
        <v>#NUM!</v>
      </c>
      <c r="AO293" s="98" t="e">
        <f t="array" ref="AO293">IF(COUNTA($N$2:$N$169)&lt;ROW(N43),"",INDEX($AO$1:$AO$169,SMALL(IF($N$2:$N$169&lt;&gt;"",ROW($N$2:$N$169)),ROW(N43))))</f>
        <v>#NUM!</v>
      </c>
      <c r="AP293" s="98" t="e">
        <f t="array" ref="AP293">IF(COUNTA($N$2:$N$169)&lt;ROW(N43),"",INDEX($AP$1:$AP$169,SMALL(IF($N$2:$N$169&lt;&gt;"",ROW($N$2:$N$169)),ROW(N43))))</f>
        <v>#NUM!</v>
      </c>
      <c r="AQ293" s="98" t="e">
        <f t="array" ref="AQ293">IF(COUNTA($N$2:$N$169)&lt;ROW(N43),"",INDEX($AQ$1:$AQ$169,SMALL(IF($N$2:$N$169&lt;&gt;"",ROW($N$2:$N$169)),ROW(N43))))</f>
        <v>#NUM!</v>
      </c>
      <c r="AR293" s="98" t="e">
        <f t="array" ref="AR293">IF(COUNTA($N$2:$N$169)&lt;ROW(N43),"",INDEX($AR$1:$AR$169,SMALL(IF($N$2:$N$169&lt;&gt;"",ROW($N$2:$N$169)),ROW(N43))))</f>
        <v>#NUM!</v>
      </c>
      <c r="AS293" s="98" t="e">
        <f t="array" ref="AS293">IF(COUNTA($N$2:$N$169)&lt;ROW(N43),"",INDEX($AS$1:$AS$169,SMALL(IF($N$2:$N$169&lt;&gt;"",ROW($N$2:$N$169)),ROW(N43))))</f>
        <v>#NUM!</v>
      </c>
      <c r="AT293" s="98"/>
      <c r="AU293" s="98"/>
      <c r="AV293" s="98"/>
      <c r="BA293" s="98"/>
      <c r="BB293" s="98"/>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I4" sqref="I4:AI4"/>
    </sheetView>
  </sheetViews>
  <sheetFormatPr defaultRowHeight="17.25" customHeight="1" x14ac:dyDescent="0.15"/>
  <cols>
    <col min="1" max="1" width="2.5" style="12" customWidth="1"/>
    <col min="2" max="2" width="31.625" style="93" customWidth="1"/>
    <col min="3" max="3" width="4.125" style="95" customWidth="1"/>
    <col min="4" max="4" width="4.625" style="93" customWidth="1"/>
    <col min="5" max="7" width="0" style="93" hidden="1" customWidth="1"/>
    <col min="8" max="9" width="3.125" style="93" customWidth="1"/>
    <col min="10" max="33" width="3.5" style="93" customWidth="1"/>
    <col min="34" max="35" width="3.125" style="93" customWidth="1"/>
    <col min="36" max="43" width="4.375" style="93" hidden="1" customWidth="1"/>
    <col min="44" max="57" width="4.375" style="93" customWidth="1"/>
    <col min="58" max="16384" width="9" style="93"/>
  </cols>
  <sheetData>
    <row r="1" spans="1:39" s="12" customFormat="1" ht="12" customHeight="1" x14ac:dyDescent="0.15">
      <c r="A1" s="409"/>
      <c r="B1" s="413" t="str">
        <f>IF(AND(基本情報!E8="",基本情報!M8="",基本情報!U8=""),"","ユーザ様メモ　・・・")</f>
        <v/>
      </c>
      <c r="C1" s="793" t="str">
        <f>IF($B$1="","",基本情報!C8&amp;"：")</f>
        <v/>
      </c>
      <c r="D1" s="793"/>
      <c r="E1" s="409"/>
      <c r="F1" s="409"/>
      <c r="G1" s="409"/>
      <c r="H1" s="792" t="str">
        <f>IF($B$1="","",基本情報!E8)</f>
        <v/>
      </c>
      <c r="I1" s="792"/>
      <c r="J1" s="792"/>
      <c r="K1" s="792"/>
      <c r="L1" s="792"/>
      <c r="M1" s="792"/>
      <c r="N1" s="792"/>
      <c r="O1" s="788" t="str">
        <f>IF($B$1="","",基本情報!K8&amp;"：")</f>
        <v/>
      </c>
      <c r="P1" s="788"/>
      <c r="Q1" s="788"/>
      <c r="R1" s="792" t="str">
        <f>IF($B$1="","",基本情報!M8)</f>
        <v/>
      </c>
      <c r="S1" s="792"/>
      <c r="T1" s="792"/>
      <c r="U1" s="792"/>
      <c r="V1" s="792"/>
      <c r="W1" s="792"/>
      <c r="X1" s="792"/>
      <c r="Y1" s="788" t="str">
        <f>IF($B$1="","",基本情報!S8&amp;"：")</f>
        <v/>
      </c>
      <c r="Z1" s="788"/>
      <c r="AA1" s="788"/>
      <c r="AB1" s="792" t="str">
        <f>IF($B$1="","",基本情報!U8)</f>
        <v/>
      </c>
      <c r="AC1" s="792"/>
      <c r="AD1" s="792"/>
      <c r="AE1" s="792"/>
      <c r="AF1" s="792"/>
      <c r="AG1" s="792"/>
      <c r="AH1" s="788" t="s">
        <v>1004</v>
      </c>
      <c r="AI1" s="788"/>
    </row>
    <row r="2" spans="1:39" ht="20.25" customHeight="1" x14ac:dyDescent="0.15">
      <c r="B2" s="409" t="str">
        <f>基本情報!C4&amp;"　：　"&amp;IF(基本情報!E4="","",基本情報!E4&amp;"　殿")</f>
        <v>貴 社 名　：　</v>
      </c>
      <c r="C2" s="12"/>
      <c r="D2" s="797" t="s">
        <v>348</v>
      </c>
      <c r="E2" s="798"/>
      <c r="F2" s="798"/>
      <c r="G2" s="798"/>
      <c r="H2" s="799"/>
      <c r="I2" s="795" t="s">
        <v>320</v>
      </c>
      <c r="J2" s="783"/>
      <c r="K2" s="784"/>
      <c r="L2" s="785"/>
      <c r="M2" s="786"/>
      <c r="N2" s="786"/>
      <c r="O2" s="787"/>
      <c r="P2" s="795" t="s">
        <v>692</v>
      </c>
      <c r="Q2" s="783"/>
      <c r="R2" s="784"/>
      <c r="S2" s="785"/>
      <c r="T2" s="786"/>
      <c r="U2" s="787"/>
      <c r="V2" s="771" t="s">
        <v>317</v>
      </c>
      <c r="W2" s="771"/>
      <c r="X2" s="773"/>
      <c r="Y2" s="774"/>
      <c r="Z2" s="774"/>
      <c r="AA2" s="774"/>
      <c r="AB2" s="775"/>
      <c r="AC2" s="771" t="s">
        <v>318</v>
      </c>
      <c r="AD2" s="771"/>
      <c r="AE2" s="773"/>
      <c r="AF2" s="774"/>
      <c r="AG2" s="774"/>
      <c r="AH2" s="774"/>
      <c r="AI2" s="775"/>
    </row>
    <row r="3" spans="1:39" ht="20.25" customHeight="1" x14ac:dyDescent="0.15">
      <c r="B3" s="409" t="str">
        <f>基本情報!K4&amp;"　：　"&amp;IF(基本情報!M4="","",基本情報!M4)</f>
        <v>貴部署名　：　</v>
      </c>
      <c r="C3" s="12"/>
      <c r="D3" s="800"/>
      <c r="E3" s="801"/>
      <c r="F3" s="801"/>
      <c r="G3" s="801"/>
      <c r="H3" s="802"/>
      <c r="I3" s="803" t="str">
        <f>IF(基本情報!O6="有り",御発注用仕様書!AM3,御発注用仕様書!AL3)</f>
        <v>－</v>
      </c>
      <c r="J3" s="804"/>
      <c r="K3" s="805"/>
      <c r="L3" s="785"/>
      <c r="M3" s="786"/>
      <c r="N3" s="786"/>
      <c r="O3" s="786"/>
      <c r="P3" s="786"/>
      <c r="Q3" s="786"/>
      <c r="R3" s="786"/>
      <c r="S3" s="786"/>
      <c r="T3" s="786"/>
      <c r="U3" s="787"/>
      <c r="V3" s="772"/>
      <c r="W3" s="772"/>
      <c r="X3" s="776"/>
      <c r="Y3" s="777"/>
      <c r="Z3" s="777"/>
      <c r="AA3" s="777"/>
      <c r="AB3" s="778"/>
      <c r="AC3" s="772"/>
      <c r="AD3" s="772"/>
      <c r="AE3" s="776"/>
      <c r="AF3" s="777"/>
      <c r="AG3" s="777"/>
      <c r="AH3" s="777"/>
      <c r="AI3" s="778"/>
      <c r="AL3" s="333" t="s">
        <v>874</v>
      </c>
      <c r="AM3" s="333" t="s">
        <v>875</v>
      </c>
    </row>
    <row r="4" spans="1:39" ht="20.25" customHeight="1" x14ac:dyDescent="0.15">
      <c r="B4" s="409" t="str">
        <f>基本情報!S4&amp;"　：　"&amp;IF(基本情報!U4="","",基本情報!U4&amp;"　様")</f>
        <v>ご担当者名　：　</v>
      </c>
      <c r="C4" s="12"/>
      <c r="D4" s="789" t="s">
        <v>453</v>
      </c>
      <c r="E4" s="790"/>
      <c r="F4" s="790"/>
      <c r="G4" s="790"/>
      <c r="H4" s="790"/>
      <c r="I4" s="779"/>
      <c r="J4" s="780"/>
      <c r="K4" s="780"/>
      <c r="L4" s="780"/>
      <c r="M4" s="780"/>
      <c r="N4" s="780"/>
      <c r="O4" s="780"/>
      <c r="P4" s="780"/>
      <c r="Q4" s="780"/>
      <c r="R4" s="780"/>
      <c r="S4" s="780"/>
      <c r="T4" s="780"/>
      <c r="U4" s="780"/>
      <c r="V4" s="780"/>
      <c r="W4" s="780"/>
      <c r="X4" s="780"/>
      <c r="Y4" s="780"/>
      <c r="Z4" s="780"/>
      <c r="AA4" s="780"/>
      <c r="AB4" s="780"/>
      <c r="AC4" s="780"/>
      <c r="AD4" s="780"/>
      <c r="AE4" s="780"/>
      <c r="AF4" s="780"/>
      <c r="AG4" s="780"/>
      <c r="AH4" s="780"/>
      <c r="AI4" s="781"/>
      <c r="AK4" s="98" t="s">
        <v>454</v>
      </c>
    </row>
    <row r="5" spans="1:39" s="164" customFormat="1" ht="14.25" customHeight="1" x14ac:dyDescent="0.15">
      <c r="A5" s="136"/>
      <c r="B5" s="207" t="str">
        <f>IF(OR(仕様書作成!R6&lt;&gt;"",仕様書作成!Z6&lt;&gt;""),AK5,IF(COUNTIF(B6:B47,"*ポートプラグ*")&gt;0,$AK$4,""))</f>
        <v/>
      </c>
      <c r="C5" s="141" t="s">
        <v>693</v>
      </c>
      <c r="D5" s="141" t="s">
        <v>319</v>
      </c>
      <c r="E5" s="201"/>
      <c r="F5" s="201"/>
      <c r="G5" s="201"/>
      <c r="H5" s="791" t="s">
        <v>316</v>
      </c>
      <c r="I5" s="770"/>
      <c r="J5" s="137">
        <v>1</v>
      </c>
      <c r="K5" s="142">
        <v>2</v>
      </c>
      <c r="L5" s="137">
        <v>3</v>
      </c>
      <c r="M5" s="142">
        <v>4</v>
      </c>
      <c r="N5" s="137">
        <v>5</v>
      </c>
      <c r="O5" s="142">
        <v>6</v>
      </c>
      <c r="P5" s="137">
        <v>7</v>
      </c>
      <c r="Q5" s="142">
        <v>8</v>
      </c>
      <c r="R5" s="137">
        <v>9</v>
      </c>
      <c r="S5" s="142">
        <v>10</v>
      </c>
      <c r="T5" s="137">
        <v>11</v>
      </c>
      <c r="U5" s="142">
        <v>12</v>
      </c>
      <c r="V5" s="137">
        <v>13</v>
      </c>
      <c r="W5" s="142">
        <v>14</v>
      </c>
      <c r="X5" s="137">
        <v>15</v>
      </c>
      <c r="Y5" s="142">
        <v>16</v>
      </c>
      <c r="Z5" s="137">
        <v>17</v>
      </c>
      <c r="AA5" s="142">
        <v>18</v>
      </c>
      <c r="AB5" s="137">
        <v>19</v>
      </c>
      <c r="AC5" s="142">
        <v>20</v>
      </c>
      <c r="AD5" s="137">
        <v>21</v>
      </c>
      <c r="AE5" s="142">
        <v>22</v>
      </c>
      <c r="AF5" s="137">
        <v>23</v>
      </c>
      <c r="AG5" s="142">
        <v>24</v>
      </c>
      <c r="AH5" s="623" t="s">
        <v>694</v>
      </c>
      <c r="AI5" s="770"/>
      <c r="AK5" s="98" t="s">
        <v>801</v>
      </c>
    </row>
    <row r="6" spans="1:39" ht="18.75" customHeight="1" x14ac:dyDescent="0.15">
      <c r="A6" s="138">
        <v>1</v>
      </c>
      <c r="B6" s="143" t="str">
        <f>IF(ISERROR(発注情報!L251)=TRUE,"",IF(OR(発注情報!L251="",発注情報!L251=0),"",IF(発注情報!K251=発注情報!$K$126,発注情報!L251&amp;" (SUP.)",IF(発注情報!K251=発注情報!$K$127,発注情報!L251&amp;" (EXH.)",発注情報!L251))))</f>
        <v>必須項目に入力漏れがあります</v>
      </c>
      <c r="C6" s="144">
        <f>IF(ISERROR(発注情報!M251)=TRUE,"",IF(OR(発注情報!M251="",発注情報!M251=0),"",発注情報!M251))</f>
        <v>1</v>
      </c>
      <c r="D6" s="144">
        <f>IF(C6="","",C6*発注情報!$D$2)</f>
        <v>1</v>
      </c>
      <c r="E6" s="202" t="str">
        <f>IF(ISERROR(発注情報!O161)=TRUE,"",IF(OR(発注情報!O161="",発注情報!O161=0),"",発注情報!O161))</f>
        <v/>
      </c>
      <c r="F6" s="202" t="str">
        <f>IF(ISERROR(発注情報!P161)=TRUE,"",IF(OR(発注情報!P161="",発注情報!P161=0),"",発注情報!P161))</f>
        <v/>
      </c>
      <c r="G6" s="202" t="str">
        <f>IF(ISERROR(発注情報!Q161)=TRUE,"",IF(OR(発注情報!Q161="",発注情報!Q161=0),"",発注情報!Q161))</f>
        <v/>
      </c>
      <c r="H6" s="783" t="s">
        <v>695</v>
      </c>
      <c r="I6" s="784"/>
      <c r="J6" s="215" t="str">
        <f>IF(仕様書作成!K12="","",仕様書作成!K12)</f>
        <v/>
      </c>
      <c r="K6" s="215" t="str">
        <f>IF(仕様書作成!L12="","",仕様書作成!L12)</f>
        <v/>
      </c>
      <c r="L6" s="215" t="str">
        <f>IF(仕様書作成!M12="","",仕様書作成!M12)</f>
        <v/>
      </c>
      <c r="M6" s="215" t="str">
        <f>IF(仕様書作成!N12="","",仕様書作成!N12)</f>
        <v/>
      </c>
      <c r="N6" s="215" t="str">
        <f>IF(仕様書作成!O12="","",仕様書作成!O12)</f>
        <v/>
      </c>
      <c r="O6" s="215" t="str">
        <f>IF(仕様書作成!P12="","",仕様書作成!P12)</f>
        <v/>
      </c>
      <c r="P6" s="215" t="str">
        <f>IF(仕様書作成!Q12="","",仕様書作成!Q12)</f>
        <v/>
      </c>
      <c r="Q6" s="215" t="str">
        <f>IF(仕様書作成!R12="","",仕様書作成!R12)</f>
        <v/>
      </c>
      <c r="R6" s="215" t="str">
        <f>IF(仕様書作成!S12="","",仕様書作成!S12)</f>
        <v/>
      </c>
      <c r="S6" s="215" t="str">
        <f>IF(仕様書作成!T12="","",仕様書作成!T12)</f>
        <v/>
      </c>
      <c r="T6" s="215" t="str">
        <f>IF(仕様書作成!U12="","",仕様書作成!U12)</f>
        <v/>
      </c>
      <c r="U6" s="215" t="str">
        <f>IF(仕様書作成!V12="","",仕様書作成!V12)</f>
        <v/>
      </c>
      <c r="V6" s="215" t="str">
        <f>IF(仕様書作成!W12="","",仕様書作成!W12)</f>
        <v/>
      </c>
      <c r="W6" s="215" t="str">
        <f>IF(仕様書作成!X12="","",仕様書作成!X12)</f>
        <v/>
      </c>
      <c r="X6" s="215" t="str">
        <f>IF(仕様書作成!Y12="","",仕様書作成!Y12)</f>
        <v/>
      </c>
      <c r="Y6" s="215" t="str">
        <f>IF(仕様書作成!Z12="","",仕様書作成!Z12)</f>
        <v/>
      </c>
      <c r="Z6" s="215" t="str">
        <f>IF(仕様書作成!AA12="","",仕様書作成!AA12)</f>
        <v/>
      </c>
      <c r="AA6" s="215" t="str">
        <f>IF(仕様書作成!AB12="","",仕様書作成!AB12)</f>
        <v/>
      </c>
      <c r="AB6" s="215" t="str">
        <f>IF(仕様書作成!AC12="","",仕様書作成!AC12)</f>
        <v/>
      </c>
      <c r="AC6" s="215" t="str">
        <f>IF(仕様書作成!AD12="","",仕様書作成!AD12)</f>
        <v/>
      </c>
      <c r="AD6" s="215" t="str">
        <f>IF(仕様書作成!AE12="","",仕様書作成!AE12)</f>
        <v/>
      </c>
      <c r="AE6" s="215" t="str">
        <f>IF(仕様書作成!AF12="","",仕様書作成!AF12)</f>
        <v/>
      </c>
      <c r="AF6" s="215" t="str">
        <f>IF(仕様書作成!AG12="","",仕様書作成!AG12)</f>
        <v/>
      </c>
      <c r="AG6" s="216" t="str">
        <f>IF(仕様書作成!AH12="","",仕様書作成!AH12)</f>
        <v/>
      </c>
      <c r="AH6" s="783" t="s">
        <v>696</v>
      </c>
      <c r="AI6" s="784"/>
    </row>
    <row r="7" spans="1:39" ht="18.75" customHeight="1" x14ac:dyDescent="0.15">
      <c r="A7" s="138">
        <v>2</v>
      </c>
      <c r="B7" s="143" t="str">
        <f>IF(ISERROR(発注情報!L252)=TRUE,"",IF(OR(発注情報!L252="",発注情報!L252=0),"",IF(発注情報!K252=発注情報!$K$126,発注情報!L252&amp;" (SUP.)",IF(発注情報!K252=発注情報!$K$127,発注情報!L252&amp;" (EXH.)",発注情報!L252))))</f>
        <v/>
      </c>
      <c r="C7" s="144" t="str">
        <f>IF(ISERROR(発注情報!M252)=TRUE,"",IF(OR(発注情報!M252="",発注情報!M252=0),"",発注情報!M252))</f>
        <v/>
      </c>
      <c r="D7" s="144" t="str">
        <f>IF(C7="","",C7*発注情報!$D$2)</f>
        <v/>
      </c>
      <c r="E7" s="202" t="str">
        <f>IF(ISERROR(発注情報!O252)=TRUE,"",IF(OR(発注情報!O252="",発注情報!O252=0),"",発注情報!O252))</f>
        <v/>
      </c>
      <c r="F7" s="202" t="str">
        <f>IF(ISERROR(発注情報!P252)=TRUE,"",IF(OR(発注情報!P252="",発注情報!P252=0),"",発注情報!P252))</f>
        <v/>
      </c>
      <c r="G7" s="202" t="str">
        <f>IF(ISERROR(発注情報!Q252)=TRUE,"",IF(OR(発注情報!Q252="",発注情報!Q252=0),"",発注情報!Q252))</f>
        <v/>
      </c>
      <c r="H7" s="145" t="str">
        <f>IF(ISERROR(発注情報!R252)=TRUE,"",IF(OR(発注情報!R252="",発注情報!R252=0),"",発注情報!R252))</f>
        <v/>
      </c>
      <c r="I7" s="146" t="str">
        <f>IF(ISERROR(発注情報!S252)=TRUE,"",IF(OR(発注情報!S252="",発注情報!S252=0),"",発注情報!S252))</f>
        <v/>
      </c>
      <c r="J7" s="147" t="str">
        <f>IF(ISERROR(発注情報!T252)=TRUE,"",IF(OR(発注情報!T252="",発注情報!T252=0),"",発注情報!T252))</f>
        <v/>
      </c>
      <c r="K7" s="104" t="str">
        <f>IF(ISERROR(発注情報!U252)=TRUE,"",IF(OR(発注情報!U252="",発注情報!U252=0),"",発注情報!U252))</f>
        <v/>
      </c>
      <c r="L7" s="147" t="str">
        <f>IF(ISERROR(発注情報!V252)=TRUE,"",IF(OR(発注情報!V252="",発注情報!V252=0),"",発注情報!V252))</f>
        <v/>
      </c>
      <c r="M7" s="104" t="str">
        <f>IF(ISERROR(発注情報!W252)=TRUE,"",IF(OR(発注情報!W252="",発注情報!W252=0),"",発注情報!W252))</f>
        <v/>
      </c>
      <c r="N7" s="147" t="str">
        <f>IF(ISERROR(発注情報!X252)=TRUE,"",IF(OR(発注情報!X252="",発注情報!X252=0),"",発注情報!X252))</f>
        <v/>
      </c>
      <c r="O7" s="104" t="str">
        <f>IF(ISERROR(発注情報!Y252)=TRUE,"",IF(OR(発注情報!Y252="",発注情報!Y252=0),"",発注情報!Y252))</f>
        <v/>
      </c>
      <c r="P7" s="147" t="str">
        <f>IF(ISERROR(発注情報!Z252)=TRUE,"",IF(OR(発注情報!Z252="",発注情報!Z252=0),"",発注情報!Z252))</f>
        <v/>
      </c>
      <c r="Q7" s="104" t="str">
        <f>IF(ISERROR(発注情報!AA252)=TRUE,"",IF(OR(発注情報!AA252="",発注情報!AA252=0),"",発注情報!AA252))</f>
        <v/>
      </c>
      <c r="R7" s="147" t="str">
        <f>IF(ISERROR(発注情報!AB252)=TRUE,"",IF(OR(発注情報!AB252="",発注情報!AB252=0),"",発注情報!AB252))</f>
        <v/>
      </c>
      <c r="S7" s="104" t="str">
        <f>IF(ISERROR(発注情報!AC252)=TRUE,"",IF(OR(発注情報!AC252="",発注情報!AC252=0),"",発注情報!AC252))</f>
        <v/>
      </c>
      <c r="T7" s="147" t="str">
        <f>IF(ISERROR(発注情報!AD252)=TRUE,"",IF(OR(発注情報!AD252="",発注情報!AD252=0),"",発注情報!AD252))</f>
        <v/>
      </c>
      <c r="U7" s="104" t="str">
        <f>IF(ISERROR(発注情報!AE252)=TRUE,"",IF(OR(発注情報!AE252="",発注情報!AE252=0),"",発注情報!AE252))</f>
        <v/>
      </c>
      <c r="V7" s="147" t="str">
        <f>IF(ISERROR(発注情報!AF252)=TRUE,"",IF(OR(発注情報!AF252="",発注情報!AF252=0),"",発注情報!AF252))</f>
        <v/>
      </c>
      <c r="W7" s="104" t="str">
        <f>IF(ISERROR(発注情報!AG252)=TRUE,"",IF(OR(発注情報!AG252="",発注情報!AG252=0),"",発注情報!AG252))</f>
        <v/>
      </c>
      <c r="X7" s="147" t="str">
        <f>IF(ISERROR(発注情報!AH252)=TRUE,"",IF(OR(発注情報!AH252="",発注情報!AH252=0),"",発注情報!AH252))</f>
        <v/>
      </c>
      <c r="Y7" s="104" t="str">
        <f>IF(ISERROR(発注情報!AI252)=TRUE,"",IF(OR(発注情報!AI252="",発注情報!AI252=0),"",発注情報!AI252))</f>
        <v/>
      </c>
      <c r="Z7" s="147" t="str">
        <f>IF(ISERROR(発注情報!AJ252)=TRUE,"",IF(OR(発注情報!AJ252="",発注情報!AJ252=0),"",発注情報!AJ252))</f>
        <v/>
      </c>
      <c r="AA7" s="104" t="str">
        <f>IF(ISERROR(発注情報!AK252)=TRUE,"",IF(OR(発注情報!AK252="",発注情報!AK252=0),"",発注情報!AK252))</f>
        <v/>
      </c>
      <c r="AB7" s="147" t="str">
        <f>IF(ISERROR(発注情報!AL252)=TRUE,"",IF(OR(発注情報!AL252="",発注情報!AL252=0),"",発注情報!AL252))</f>
        <v/>
      </c>
      <c r="AC7" s="104" t="str">
        <f>IF(ISERROR(発注情報!AM252)=TRUE,"",IF(OR(発注情報!AM252="",発注情報!AM252=0),"",発注情報!AM252))</f>
        <v/>
      </c>
      <c r="AD7" s="147" t="str">
        <f>IF(ISERROR(発注情報!AN252)=TRUE,"",IF(OR(発注情報!AN252="",発注情報!AN252=0),"",発注情報!AN252))</f>
        <v/>
      </c>
      <c r="AE7" s="104" t="str">
        <f>IF(ISERROR(発注情報!AO252)=TRUE,"",IF(OR(発注情報!AO252="",発注情報!AO252=0),"",発注情報!AO252))</f>
        <v/>
      </c>
      <c r="AF7" s="147" t="str">
        <f>IF(ISERROR(発注情報!AP252)=TRUE,"",IF(OR(発注情報!AP252="",発注情報!AP252=0),"",発注情報!AP252))</f>
        <v/>
      </c>
      <c r="AG7" s="104" t="str">
        <f>IF(ISERROR(発注情報!AQ252)=TRUE,"",IF(OR(発注情報!AQ252="",発注情報!AQ252=0),"",発注情報!AQ252))</f>
        <v/>
      </c>
      <c r="AH7" s="145" t="str">
        <f>IF(ISERROR(発注情報!AR252)=TRUE,"",IF(OR(発注情報!AR252="",発注情報!AR252=0),"",発注情報!AR252))</f>
        <v/>
      </c>
      <c r="AI7" s="146" t="str">
        <f>IF(ISERROR(発注情報!AS252)=TRUE,"",IF(OR(発注情報!AS252="",発注情報!AS252=0),"",発注情報!AS252))</f>
        <v/>
      </c>
    </row>
    <row r="8" spans="1:39" ht="18.75" customHeight="1" x14ac:dyDescent="0.15">
      <c r="A8" s="148">
        <v>3</v>
      </c>
      <c r="B8" s="143" t="str">
        <f>IF(ISERROR(発注情報!L253)=TRUE,"",IF(OR(発注情報!L253="",発注情報!L253=0),"",IF(発注情報!K253=発注情報!$K$126,発注情報!L253&amp;" (SUP.)",IF(発注情報!K253=発注情報!$K$127,発注情報!L253&amp;" (EXH.)",発注情報!L253))))</f>
        <v/>
      </c>
      <c r="C8" s="144" t="str">
        <f>IF(ISERROR(発注情報!M253)=TRUE,"",IF(OR(発注情報!M253="",発注情報!M253=0),"",発注情報!M253))</f>
        <v/>
      </c>
      <c r="D8" s="144" t="str">
        <f>IF(C8="","",C8*発注情報!$D$2)</f>
        <v/>
      </c>
      <c r="E8" s="202" t="str">
        <f>IF(ISERROR(発注情報!O253)=TRUE,"",IF(OR(発注情報!O253="",発注情報!O253=0),"",発注情報!O253))</f>
        <v/>
      </c>
      <c r="F8" s="202" t="str">
        <f>IF(ISERROR(発注情報!P253)=TRUE,"",IF(OR(発注情報!P253="",発注情報!P253=0),"",発注情報!P253))</f>
        <v/>
      </c>
      <c r="G8" s="202" t="str">
        <f>IF(ISERROR(発注情報!Q253)=TRUE,"",IF(OR(発注情報!Q253="",発注情報!Q253=0),"",発注情報!Q253))</f>
        <v/>
      </c>
      <c r="H8" s="145" t="str">
        <f>IF(ISERROR(発注情報!R253)=TRUE,"",IF(OR(発注情報!R253="",発注情報!R253=0),"",発注情報!R253))</f>
        <v/>
      </c>
      <c r="I8" s="146" t="str">
        <f>IF(ISERROR(発注情報!S253)=TRUE,"",IF(OR(発注情報!S253="",発注情報!S253=0),"",発注情報!S253))</f>
        <v/>
      </c>
      <c r="J8" s="147" t="str">
        <f>IF(ISERROR(発注情報!T253)=TRUE,"",IF(OR(発注情報!T253="",発注情報!T253=0),"",発注情報!T253))</f>
        <v/>
      </c>
      <c r="K8" s="104" t="str">
        <f>IF(ISERROR(発注情報!U253)=TRUE,"",IF(OR(発注情報!U253="",発注情報!U253=0),"",発注情報!U253))</f>
        <v/>
      </c>
      <c r="L8" s="147" t="str">
        <f>IF(ISERROR(発注情報!V253)=TRUE,"",IF(OR(発注情報!V253="",発注情報!V253=0),"",発注情報!V253))</f>
        <v/>
      </c>
      <c r="M8" s="104" t="str">
        <f>IF(ISERROR(発注情報!W253)=TRUE,"",IF(OR(発注情報!W253="",発注情報!W253=0),"",発注情報!W253))</f>
        <v/>
      </c>
      <c r="N8" s="147" t="str">
        <f>IF(ISERROR(発注情報!X253)=TRUE,"",IF(OR(発注情報!X253="",発注情報!X253=0),"",発注情報!X253))</f>
        <v/>
      </c>
      <c r="O8" s="104" t="str">
        <f>IF(ISERROR(発注情報!Y253)=TRUE,"",IF(OR(発注情報!Y253="",発注情報!Y253=0),"",発注情報!Y253))</f>
        <v/>
      </c>
      <c r="P8" s="147" t="str">
        <f>IF(ISERROR(発注情報!Z253)=TRUE,"",IF(OR(発注情報!Z253="",発注情報!Z253=0),"",発注情報!Z253))</f>
        <v/>
      </c>
      <c r="Q8" s="104" t="str">
        <f>IF(ISERROR(発注情報!AA253)=TRUE,"",IF(OR(発注情報!AA253="",発注情報!AA253=0),"",発注情報!AA253))</f>
        <v/>
      </c>
      <c r="R8" s="147" t="str">
        <f>IF(ISERROR(発注情報!AB253)=TRUE,"",IF(OR(発注情報!AB253="",発注情報!AB253=0),"",発注情報!AB253))</f>
        <v/>
      </c>
      <c r="S8" s="104" t="str">
        <f>IF(ISERROR(発注情報!AC253)=TRUE,"",IF(OR(発注情報!AC253="",発注情報!AC253=0),"",発注情報!AC253))</f>
        <v/>
      </c>
      <c r="T8" s="147" t="str">
        <f>IF(ISERROR(発注情報!AD253)=TRUE,"",IF(OR(発注情報!AD253="",発注情報!AD253=0),"",発注情報!AD253))</f>
        <v/>
      </c>
      <c r="U8" s="104" t="str">
        <f>IF(ISERROR(発注情報!AE253)=TRUE,"",IF(OR(発注情報!AE253="",発注情報!AE253=0),"",発注情報!AE253))</f>
        <v/>
      </c>
      <c r="V8" s="147" t="str">
        <f>IF(ISERROR(発注情報!AF253)=TRUE,"",IF(OR(発注情報!AF253="",発注情報!AF253=0),"",発注情報!AF253))</f>
        <v/>
      </c>
      <c r="W8" s="104" t="str">
        <f>IF(ISERROR(発注情報!AG253)=TRUE,"",IF(OR(発注情報!AG253="",発注情報!AG253=0),"",発注情報!AG253))</f>
        <v/>
      </c>
      <c r="X8" s="147" t="str">
        <f>IF(ISERROR(発注情報!AH253)=TRUE,"",IF(OR(発注情報!AH253="",発注情報!AH253=0),"",発注情報!AH253))</f>
        <v/>
      </c>
      <c r="Y8" s="104" t="str">
        <f>IF(ISERROR(発注情報!AI253)=TRUE,"",IF(OR(発注情報!AI253="",発注情報!AI253=0),"",発注情報!AI253))</f>
        <v/>
      </c>
      <c r="Z8" s="147" t="str">
        <f>IF(ISERROR(発注情報!AJ253)=TRUE,"",IF(OR(発注情報!AJ253="",発注情報!AJ253=0),"",発注情報!AJ253))</f>
        <v/>
      </c>
      <c r="AA8" s="104" t="str">
        <f>IF(ISERROR(発注情報!AK253)=TRUE,"",IF(OR(発注情報!AK253="",発注情報!AK253=0),"",発注情報!AK253))</f>
        <v/>
      </c>
      <c r="AB8" s="147" t="str">
        <f>IF(ISERROR(発注情報!AL253)=TRUE,"",IF(OR(発注情報!AL253="",発注情報!AL253=0),"",発注情報!AL253))</f>
        <v/>
      </c>
      <c r="AC8" s="104" t="str">
        <f>IF(ISERROR(発注情報!AM253)=TRUE,"",IF(OR(発注情報!AM253="",発注情報!AM253=0),"",発注情報!AM253))</f>
        <v/>
      </c>
      <c r="AD8" s="147" t="str">
        <f>IF(ISERROR(発注情報!AN253)=TRUE,"",IF(OR(発注情報!AN253="",発注情報!AN253=0),"",発注情報!AN253))</f>
        <v/>
      </c>
      <c r="AE8" s="104" t="str">
        <f>IF(ISERROR(発注情報!AO253)=TRUE,"",IF(OR(発注情報!AO253="",発注情報!AO253=0),"",発注情報!AO253))</f>
        <v/>
      </c>
      <c r="AF8" s="147" t="str">
        <f>IF(ISERROR(発注情報!AP253)=TRUE,"",IF(OR(発注情報!AP253="",発注情報!AP253=0),"",発注情報!AP253))</f>
        <v/>
      </c>
      <c r="AG8" s="104" t="str">
        <f>IF(ISERROR(発注情報!AQ253)=TRUE,"",IF(OR(発注情報!AQ253="",発注情報!AQ253=0),"",発注情報!AQ253))</f>
        <v/>
      </c>
      <c r="AH8" s="145" t="str">
        <f>IF(ISERROR(発注情報!AR253)=TRUE,"",IF(OR(発注情報!AR253="",発注情報!AR253=0),"",発注情報!AR253))</f>
        <v/>
      </c>
      <c r="AI8" s="146" t="str">
        <f>IF(ISERROR(発注情報!AS253)=TRUE,"",IF(OR(発注情報!AS253="",発注情報!AS253=0),"",発注情報!AS253))</f>
        <v/>
      </c>
    </row>
    <row r="9" spans="1:39" ht="18.75" customHeight="1" x14ac:dyDescent="0.15">
      <c r="A9" s="138">
        <v>4</v>
      </c>
      <c r="B9" s="143" t="str">
        <f>IF(ISERROR(発注情報!L254)=TRUE,"",IF(OR(発注情報!L254="",発注情報!L254=0),"",IF(発注情報!K254=発注情報!$K$126,発注情報!L254&amp;" (SUP.)",IF(発注情報!K254=発注情報!$K$127,発注情報!L254&amp;" (EXH.)",発注情報!L254))))</f>
        <v/>
      </c>
      <c r="C9" s="144" t="str">
        <f>IF(ISERROR(発注情報!M254)=TRUE,"",IF(OR(発注情報!M254="",発注情報!M254=0),"",発注情報!M254))</f>
        <v/>
      </c>
      <c r="D9" s="144" t="str">
        <f>IF(C9="","",C9*発注情報!$D$2)</f>
        <v/>
      </c>
      <c r="E9" s="202" t="str">
        <f>IF(ISERROR(発注情報!O254)=TRUE,"",IF(OR(発注情報!O254="",発注情報!O254=0),"",発注情報!O254))</f>
        <v/>
      </c>
      <c r="F9" s="202" t="str">
        <f>IF(ISERROR(発注情報!P254)=TRUE,"",IF(OR(発注情報!P254="",発注情報!P254=0),"",発注情報!P254))</f>
        <v/>
      </c>
      <c r="G9" s="202" t="str">
        <f>IF(ISERROR(発注情報!Q254)=TRUE,"",IF(OR(発注情報!Q254="",発注情報!Q254=0),"",発注情報!Q254))</f>
        <v/>
      </c>
      <c r="H9" s="145" t="str">
        <f>IF(ISERROR(発注情報!R254)=TRUE,"",IF(OR(発注情報!R254="",発注情報!R254=0),"",発注情報!R254))</f>
        <v/>
      </c>
      <c r="I9" s="146" t="str">
        <f>IF(ISERROR(発注情報!S254)=TRUE,"",IF(OR(発注情報!S254="",発注情報!S254=0),"",発注情報!S254))</f>
        <v/>
      </c>
      <c r="J9" s="147" t="str">
        <f>IF(ISERROR(発注情報!T254)=TRUE,"",IF(OR(発注情報!T254="",発注情報!T254=0),"",発注情報!T254))</f>
        <v/>
      </c>
      <c r="K9" s="104" t="str">
        <f>IF(ISERROR(発注情報!U254)=TRUE,"",IF(OR(発注情報!U254="",発注情報!U254=0),"",発注情報!U254))</f>
        <v/>
      </c>
      <c r="L9" s="147" t="str">
        <f>IF(ISERROR(発注情報!V254)=TRUE,"",IF(OR(発注情報!V254="",発注情報!V254=0),"",発注情報!V254))</f>
        <v/>
      </c>
      <c r="M9" s="104" t="str">
        <f>IF(ISERROR(発注情報!W254)=TRUE,"",IF(OR(発注情報!W254="",発注情報!W254=0),"",発注情報!W254))</f>
        <v/>
      </c>
      <c r="N9" s="147" t="str">
        <f>IF(ISERROR(発注情報!X254)=TRUE,"",IF(OR(発注情報!X254="",発注情報!X254=0),"",発注情報!X254))</f>
        <v/>
      </c>
      <c r="O9" s="104" t="str">
        <f>IF(ISERROR(発注情報!Y254)=TRUE,"",IF(OR(発注情報!Y254="",発注情報!Y254=0),"",発注情報!Y254))</f>
        <v/>
      </c>
      <c r="P9" s="147" t="str">
        <f>IF(ISERROR(発注情報!Z254)=TRUE,"",IF(OR(発注情報!Z254="",発注情報!Z254=0),"",発注情報!Z254))</f>
        <v/>
      </c>
      <c r="Q9" s="104" t="str">
        <f>IF(ISERROR(発注情報!AA254)=TRUE,"",IF(OR(発注情報!AA254="",発注情報!AA254=0),"",発注情報!AA254))</f>
        <v/>
      </c>
      <c r="R9" s="147" t="str">
        <f>IF(ISERROR(発注情報!AB254)=TRUE,"",IF(OR(発注情報!AB254="",発注情報!AB254=0),"",発注情報!AB254))</f>
        <v/>
      </c>
      <c r="S9" s="104" t="str">
        <f>IF(ISERROR(発注情報!AC254)=TRUE,"",IF(OR(発注情報!AC254="",発注情報!AC254=0),"",発注情報!AC254))</f>
        <v/>
      </c>
      <c r="T9" s="147" t="str">
        <f>IF(ISERROR(発注情報!AD254)=TRUE,"",IF(OR(発注情報!AD254="",発注情報!AD254=0),"",発注情報!AD254))</f>
        <v/>
      </c>
      <c r="U9" s="104" t="str">
        <f>IF(ISERROR(発注情報!AE254)=TRUE,"",IF(OR(発注情報!AE254="",発注情報!AE254=0),"",発注情報!AE254))</f>
        <v/>
      </c>
      <c r="V9" s="147" t="str">
        <f>IF(ISERROR(発注情報!AF254)=TRUE,"",IF(OR(発注情報!AF254="",発注情報!AF254=0),"",発注情報!AF254))</f>
        <v/>
      </c>
      <c r="W9" s="104" t="str">
        <f>IF(ISERROR(発注情報!AG254)=TRUE,"",IF(OR(発注情報!AG254="",発注情報!AG254=0),"",発注情報!AG254))</f>
        <v/>
      </c>
      <c r="X9" s="147" t="str">
        <f>IF(ISERROR(発注情報!AH254)=TRUE,"",IF(OR(発注情報!AH254="",発注情報!AH254=0),"",発注情報!AH254))</f>
        <v/>
      </c>
      <c r="Y9" s="104" t="str">
        <f>IF(ISERROR(発注情報!AI254)=TRUE,"",IF(OR(発注情報!AI254="",発注情報!AI254=0),"",発注情報!AI254))</f>
        <v/>
      </c>
      <c r="Z9" s="147" t="str">
        <f>IF(ISERROR(発注情報!AJ254)=TRUE,"",IF(OR(発注情報!AJ254="",発注情報!AJ254=0),"",発注情報!AJ254))</f>
        <v/>
      </c>
      <c r="AA9" s="104" t="str">
        <f>IF(ISERROR(発注情報!AK254)=TRUE,"",IF(OR(発注情報!AK254="",発注情報!AK254=0),"",発注情報!AK254))</f>
        <v/>
      </c>
      <c r="AB9" s="147" t="str">
        <f>IF(ISERROR(発注情報!AL254)=TRUE,"",IF(OR(発注情報!AL254="",発注情報!AL254=0),"",発注情報!AL254))</f>
        <v/>
      </c>
      <c r="AC9" s="104" t="str">
        <f>IF(ISERROR(発注情報!AM254)=TRUE,"",IF(OR(発注情報!AM254="",発注情報!AM254=0),"",発注情報!AM254))</f>
        <v/>
      </c>
      <c r="AD9" s="147" t="str">
        <f>IF(ISERROR(発注情報!AN254)=TRUE,"",IF(OR(発注情報!AN254="",発注情報!AN254=0),"",発注情報!AN254))</f>
        <v/>
      </c>
      <c r="AE9" s="104" t="str">
        <f>IF(ISERROR(発注情報!AO254)=TRUE,"",IF(OR(発注情報!AO254="",発注情報!AO254=0),"",発注情報!AO254))</f>
        <v/>
      </c>
      <c r="AF9" s="147" t="str">
        <f>IF(ISERROR(発注情報!AP254)=TRUE,"",IF(OR(発注情報!AP254="",発注情報!AP254=0),"",発注情報!AP254))</f>
        <v/>
      </c>
      <c r="AG9" s="104" t="str">
        <f>IF(ISERROR(発注情報!AQ254)=TRUE,"",IF(OR(発注情報!AQ254="",発注情報!AQ254=0),"",発注情報!AQ254))</f>
        <v/>
      </c>
      <c r="AH9" s="145" t="str">
        <f>IF(ISERROR(発注情報!AR254)=TRUE,"",IF(OR(発注情報!AR254="",発注情報!AR254=0),"",発注情報!AR254))</f>
        <v/>
      </c>
      <c r="AI9" s="146" t="str">
        <f>IF(ISERROR(発注情報!AS254)=TRUE,"",IF(OR(発注情報!AS254="",発注情報!AS254=0),"",発注情報!AS254))</f>
        <v/>
      </c>
    </row>
    <row r="10" spans="1:39" ht="18.75" customHeight="1" x14ac:dyDescent="0.15">
      <c r="A10" s="148">
        <v>5</v>
      </c>
      <c r="B10" s="143" t="str">
        <f>IF(ISERROR(発注情報!L255)=TRUE,"",IF(OR(発注情報!L255="",発注情報!L255=0),"",IF(発注情報!K255=発注情報!$K$126,発注情報!L255&amp;" (SUP.)",IF(発注情報!K255=発注情報!$K$127,発注情報!L255&amp;" (EXH.)",発注情報!L255))))</f>
        <v/>
      </c>
      <c r="C10" s="144" t="str">
        <f>IF(ISERROR(発注情報!M255)=TRUE,"",IF(OR(発注情報!M255="",発注情報!M255=0),"",発注情報!M255))</f>
        <v/>
      </c>
      <c r="D10" s="144" t="str">
        <f>IF(C10="","",C10*発注情報!$D$2)</f>
        <v/>
      </c>
      <c r="E10" s="202" t="str">
        <f>IF(ISERROR(発注情報!O255)=TRUE,"",IF(OR(発注情報!O255="",発注情報!O255=0),"",発注情報!O255))</f>
        <v/>
      </c>
      <c r="F10" s="202" t="str">
        <f>IF(ISERROR(発注情報!P255)=TRUE,"",IF(OR(発注情報!P255="",発注情報!P255=0),"",発注情報!P255))</f>
        <v/>
      </c>
      <c r="G10" s="202" t="str">
        <f>IF(ISERROR(発注情報!Q255)=TRUE,"",IF(OR(発注情報!Q255="",発注情報!Q255=0),"",発注情報!Q255))</f>
        <v/>
      </c>
      <c r="H10" s="145" t="str">
        <f>IF(ISERROR(発注情報!R255)=TRUE,"",IF(OR(発注情報!R255="",発注情報!R255=0),"",発注情報!R255))</f>
        <v/>
      </c>
      <c r="I10" s="146" t="str">
        <f>IF(ISERROR(発注情報!S255)=TRUE,"",IF(OR(発注情報!S255="",発注情報!S255=0),"",発注情報!S255))</f>
        <v/>
      </c>
      <c r="J10" s="147" t="str">
        <f>IF(ISERROR(発注情報!T255)=TRUE,"",IF(OR(発注情報!T255="",発注情報!T255=0),"",発注情報!T255))</f>
        <v/>
      </c>
      <c r="K10" s="104" t="str">
        <f>IF(ISERROR(発注情報!U255)=TRUE,"",IF(OR(発注情報!U255="",発注情報!U255=0),"",発注情報!U255))</f>
        <v/>
      </c>
      <c r="L10" s="147" t="str">
        <f>IF(ISERROR(発注情報!V255)=TRUE,"",IF(OR(発注情報!V255="",発注情報!V255=0),"",発注情報!V255))</f>
        <v/>
      </c>
      <c r="M10" s="104" t="str">
        <f>IF(ISERROR(発注情報!W255)=TRUE,"",IF(OR(発注情報!W255="",発注情報!W255=0),"",発注情報!W255))</f>
        <v/>
      </c>
      <c r="N10" s="147" t="str">
        <f>IF(ISERROR(発注情報!X255)=TRUE,"",IF(OR(発注情報!X255="",発注情報!X255=0),"",発注情報!X255))</f>
        <v/>
      </c>
      <c r="O10" s="104" t="str">
        <f>IF(ISERROR(発注情報!Y255)=TRUE,"",IF(OR(発注情報!Y255="",発注情報!Y255=0),"",発注情報!Y255))</f>
        <v/>
      </c>
      <c r="P10" s="147" t="str">
        <f>IF(ISERROR(発注情報!Z255)=TRUE,"",IF(OR(発注情報!Z255="",発注情報!Z255=0),"",発注情報!Z255))</f>
        <v/>
      </c>
      <c r="Q10" s="104" t="str">
        <f>IF(ISERROR(発注情報!AA255)=TRUE,"",IF(OR(発注情報!AA255="",発注情報!AA255=0),"",発注情報!AA255))</f>
        <v/>
      </c>
      <c r="R10" s="147" t="str">
        <f>IF(ISERROR(発注情報!AB255)=TRUE,"",IF(OR(発注情報!AB255="",発注情報!AB255=0),"",発注情報!AB255))</f>
        <v/>
      </c>
      <c r="S10" s="104" t="str">
        <f>IF(ISERROR(発注情報!AC255)=TRUE,"",IF(OR(発注情報!AC255="",発注情報!AC255=0),"",発注情報!AC255))</f>
        <v/>
      </c>
      <c r="T10" s="147" t="str">
        <f>IF(ISERROR(発注情報!AD255)=TRUE,"",IF(OR(発注情報!AD255="",発注情報!AD255=0),"",発注情報!AD255))</f>
        <v/>
      </c>
      <c r="U10" s="104" t="str">
        <f>IF(ISERROR(発注情報!AE255)=TRUE,"",IF(OR(発注情報!AE255="",発注情報!AE255=0),"",発注情報!AE255))</f>
        <v/>
      </c>
      <c r="V10" s="147" t="str">
        <f>IF(ISERROR(発注情報!AF255)=TRUE,"",IF(OR(発注情報!AF255="",発注情報!AF255=0),"",発注情報!AF255))</f>
        <v/>
      </c>
      <c r="W10" s="104" t="str">
        <f>IF(ISERROR(発注情報!AG255)=TRUE,"",IF(OR(発注情報!AG255="",発注情報!AG255=0),"",発注情報!AG255))</f>
        <v/>
      </c>
      <c r="X10" s="147" t="str">
        <f>IF(ISERROR(発注情報!AH255)=TRUE,"",IF(OR(発注情報!AH255="",発注情報!AH255=0),"",発注情報!AH255))</f>
        <v/>
      </c>
      <c r="Y10" s="104" t="str">
        <f>IF(ISERROR(発注情報!AI255)=TRUE,"",IF(OR(発注情報!AI255="",発注情報!AI255=0),"",発注情報!AI255))</f>
        <v/>
      </c>
      <c r="Z10" s="147" t="str">
        <f>IF(ISERROR(発注情報!AJ255)=TRUE,"",IF(OR(発注情報!AJ255="",発注情報!AJ255=0),"",発注情報!AJ255))</f>
        <v/>
      </c>
      <c r="AA10" s="104" t="str">
        <f>IF(ISERROR(発注情報!AK255)=TRUE,"",IF(OR(発注情報!AK255="",発注情報!AK255=0),"",発注情報!AK255))</f>
        <v/>
      </c>
      <c r="AB10" s="147" t="str">
        <f>IF(ISERROR(発注情報!AL255)=TRUE,"",IF(OR(発注情報!AL255="",発注情報!AL255=0),"",発注情報!AL255))</f>
        <v/>
      </c>
      <c r="AC10" s="104" t="str">
        <f>IF(ISERROR(発注情報!AM255)=TRUE,"",IF(OR(発注情報!AM255="",発注情報!AM255=0),"",発注情報!AM255))</f>
        <v/>
      </c>
      <c r="AD10" s="147" t="str">
        <f>IF(ISERROR(発注情報!AN255)=TRUE,"",IF(OR(発注情報!AN255="",発注情報!AN255=0),"",発注情報!AN255))</f>
        <v/>
      </c>
      <c r="AE10" s="104" t="str">
        <f>IF(ISERROR(発注情報!AO255)=TRUE,"",IF(OR(発注情報!AO255="",発注情報!AO255=0),"",発注情報!AO255))</f>
        <v/>
      </c>
      <c r="AF10" s="147" t="str">
        <f>IF(ISERROR(発注情報!AP255)=TRUE,"",IF(OR(発注情報!AP255="",発注情報!AP255=0),"",発注情報!AP255))</f>
        <v/>
      </c>
      <c r="AG10" s="104" t="str">
        <f>IF(ISERROR(発注情報!AQ255)=TRUE,"",IF(OR(発注情報!AQ255="",発注情報!AQ255=0),"",発注情報!AQ255))</f>
        <v/>
      </c>
      <c r="AH10" s="145" t="str">
        <f>IF(ISERROR(発注情報!AR255)=TRUE,"",IF(OR(発注情報!AR255="",発注情報!AR255=0),"",発注情報!AR255))</f>
        <v/>
      </c>
      <c r="AI10" s="146" t="str">
        <f>IF(ISERROR(発注情報!AS255)=TRUE,"",IF(OR(発注情報!AS255="",発注情報!AS255=0),"",発注情報!AS255))</f>
        <v/>
      </c>
    </row>
    <row r="11" spans="1:39" ht="18.75" customHeight="1" x14ac:dyDescent="0.15">
      <c r="A11" s="138">
        <v>6</v>
      </c>
      <c r="B11" s="143" t="str">
        <f>IF(ISERROR(発注情報!L256)=TRUE,"",IF(OR(発注情報!L256="",発注情報!L256=0),"",IF(発注情報!K256=発注情報!$K$126,発注情報!L256&amp;" (SUP.)",IF(発注情報!K256=発注情報!$K$127,発注情報!L256&amp;" (EXH.)",発注情報!L256))))</f>
        <v/>
      </c>
      <c r="C11" s="144" t="str">
        <f>IF(ISERROR(発注情報!M256)=TRUE,"",IF(OR(発注情報!M256="",発注情報!M256=0),"",発注情報!M256))</f>
        <v/>
      </c>
      <c r="D11" s="144" t="str">
        <f>IF(C11="","",C11*発注情報!$D$2)</f>
        <v/>
      </c>
      <c r="E11" s="202" t="str">
        <f>IF(ISERROR(発注情報!O256)=TRUE,"",IF(OR(発注情報!O256="",発注情報!O256=0),"",発注情報!O256))</f>
        <v/>
      </c>
      <c r="F11" s="202" t="str">
        <f>IF(ISERROR(発注情報!P256)=TRUE,"",IF(OR(発注情報!P256="",発注情報!P256=0),"",発注情報!P256))</f>
        <v/>
      </c>
      <c r="G11" s="202" t="str">
        <f>IF(ISERROR(発注情報!Q256)=TRUE,"",IF(OR(発注情報!Q256="",発注情報!Q256=0),"",発注情報!Q256))</f>
        <v/>
      </c>
      <c r="H11" s="145" t="str">
        <f>IF(ISERROR(発注情報!R256)=TRUE,"",IF(OR(発注情報!R256="",発注情報!R256=0),"",発注情報!R256))</f>
        <v/>
      </c>
      <c r="I11" s="146" t="str">
        <f>IF(ISERROR(発注情報!S256)=TRUE,"",IF(OR(発注情報!S256="",発注情報!S256=0),"",発注情報!S256))</f>
        <v/>
      </c>
      <c r="J11" s="147" t="str">
        <f>IF(ISERROR(発注情報!T256)=TRUE,"",IF(OR(発注情報!T256="",発注情報!T256=0),"",発注情報!T256))</f>
        <v/>
      </c>
      <c r="K11" s="104" t="str">
        <f>IF(ISERROR(発注情報!U256)=TRUE,"",IF(OR(発注情報!U256="",発注情報!U256=0),"",発注情報!U256))</f>
        <v/>
      </c>
      <c r="L11" s="147" t="str">
        <f>IF(ISERROR(発注情報!V256)=TRUE,"",IF(OR(発注情報!V256="",発注情報!V256=0),"",発注情報!V256))</f>
        <v/>
      </c>
      <c r="M11" s="104" t="str">
        <f>IF(ISERROR(発注情報!W256)=TRUE,"",IF(OR(発注情報!W256="",発注情報!W256=0),"",発注情報!W256))</f>
        <v/>
      </c>
      <c r="N11" s="147" t="str">
        <f>IF(ISERROR(発注情報!X256)=TRUE,"",IF(OR(発注情報!X256="",発注情報!X256=0),"",発注情報!X256))</f>
        <v/>
      </c>
      <c r="O11" s="104" t="str">
        <f>IF(ISERROR(発注情報!Y256)=TRUE,"",IF(OR(発注情報!Y256="",発注情報!Y256=0),"",発注情報!Y256))</f>
        <v/>
      </c>
      <c r="P11" s="147" t="str">
        <f>IF(ISERROR(発注情報!Z256)=TRUE,"",IF(OR(発注情報!Z256="",発注情報!Z256=0),"",発注情報!Z256))</f>
        <v/>
      </c>
      <c r="Q11" s="104" t="str">
        <f>IF(ISERROR(発注情報!AA256)=TRUE,"",IF(OR(発注情報!AA256="",発注情報!AA256=0),"",発注情報!AA256))</f>
        <v/>
      </c>
      <c r="R11" s="147" t="str">
        <f>IF(ISERROR(発注情報!AB256)=TRUE,"",IF(OR(発注情報!AB256="",発注情報!AB256=0),"",発注情報!AB256))</f>
        <v/>
      </c>
      <c r="S11" s="104" t="str">
        <f>IF(ISERROR(発注情報!AC256)=TRUE,"",IF(OR(発注情報!AC256="",発注情報!AC256=0),"",発注情報!AC256))</f>
        <v/>
      </c>
      <c r="T11" s="147" t="str">
        <f>IF(ISERROR(発注情報!AD256)=TRUE,"",IF(OR(発注情報!AD256="",発注情報!AD256=0),"",発注情報!AD256))</f>
        <v/>
      </c>
      <c r="U11" s="104" t="str">
        <f>IF(ISERROR(発注情報!AE256)=TRUE,"",IF(OR(発注情報!AE256="",発注情報!AE256=0),"",発注情報!AE256))</f>
        <v/>
      </c>
      <c r="V11" s="147" t="str">
        <f>IF(ISERROR(発注情報!AF256)=TRUE,"",IF(OR(発注情報!AF256="",発注情報!AF256=0),"",発注情報!AF256))</f>
        <v/>
      </c>
      <c r="W11" s="104" t="str">
        <f>IF(ISERROR(発注情報!AG256)=TRUE,"",IF(OR(発注情報!AG256="",発注情報!AG256=0),"",発注情報!AG256))</f>
        <v/>
      </c>
      <c r="X11" s="147" t="str">
        <f>IF(ISERROR(発注情報!AH256)=TRUE,"",IF(OR(発注情報!AH256="",発注情報!AH256=0),"",発注情報!AH256))</f>
        <v/>
      </c>
      <c r="Y11" s="104" t="str">
        <f>IF(ISERROR(発注情報!AI256)=TRUE,"",IF(OR(発注情報!AI256="",発注情報!AI256=0),"",発注情報!AI256))</f>
        <v/>
      </c>
      <c r="Z11" s="147" t="str">
        <f>IF(ISERROR(発注情報!AJ256)=TRUE,"",IF(OR(発注情報!AJ256="",発注情報!AJ256=0),"",発注情報!AJ256))</f>
        <v/>
      </c>
      <c r="AA11" s="104" t="str">
        <f>IF(ISERROR(発注情報!AK256)=TRUE,"",IF(OR(発注情報!AK256="",発注情報!AK256=0),"",発注情報!AK256))</f>
        <v/>
      </c>
      <c r="AB11" s="147" t="str">
        <f>IF(ISERROR(発注情報!AL256)=TRUE,"",IF(OR(発注情報!AL256="",発注情報!AL256=0),"",発注情報!AL256))</f>
        <v/>
      </c>
      <c r="AC11" s="104" t="str">
        <f>IF(ISERROR(発注情報!AM256)=TRUE,"",IF(OR(発注情報!AM256="",発注情報!AM256=0),"",発注情報!AM256))</f>
        <v/>
      </c>
      <c r="AD11" s="147" t="str">
        <f>IF(ISERROR(発注情報!AN256)=TRUE,"",IF(OR(発注情報!AN256="",発注情報!AN256=0),"",発注情報!AN256))</f>
        <v/>
      </c>
      <c r="AE11" s="104" t="str">
        <f>IF(ISERROR(発注情報!AO256)=TRUE,"",IF(OR(発注情報!AO256="",発注情報!AO256=0),"",発注情報!AO256))</f>
        <v/>
      </c>
      <c r="AF11" s="147" t="str">
        <f>IF(ISERROR(発注情報!AP256)=TRUE,"",IF(OR(発注情報!AP256="",発注情報!AP256=0),"",発注情報!AP256))</f>
        <v/>
      </c>
      <c r="AG11" s="104" t="str">
        <f>IF(ISERROR(発注情報!AQ256)=TRUE,"",IF(OR(発注情報!AQ256="",発注情報!AQ256=0),"",発注情報!AQ256))</f>
        <v/>
      </c>
      <c r="AH11" s="145" t="str">
        <f>IF(ISERROR(発注情報!AR256)=TRUE,"",IF(OR(発注情報!AR256="",発注情報!AR256=0),"",発注情報!AR256))</f>
        <v/>
      </c>
      <c r="AI11" s="146" t="str">
        <f>IF(ISERROR(発注情報!AS256)=TRUE,"",IF(OR(発注情報!AS256="",発注情報!AS256=0),"",発注情報!AS256))</f>
        <v/>
      </c>
    </row>
    <row r="12" spans="1:39" ht="18.75" customHeight="1" x14ac:dyDescent="0.15">
      <c r="A12" s="148">
        <v>7</v>
      </c>
      <c r="B12" s="143" t="str">
        <f>IF(ISERROR(発注情報!L257)=TRUE,"",IF(OR(発注情報!L257="",発注情報!L257=0),"",IF(発注情報!K257=発注情報!$K$126,発注情報!L257&amp;" (SUP.)",IF(発注情報!K257=発注情報!$K$127,発注情報!L257&amp;" (EXH.)",発注情報!L257))))</f>
        <v/>
      </c>
      <c r="C12" s="144" t="str">
        <f>IF(ISERROR(発注情報!M257)=TRUE,"",IF(OR(発注情報!M257="",発注情報!M257=0),"",発注情報!M257))</f>
        <v/>
      </c>
      <c r="D12" s="144" t="str">
        <f>IF(C12="","",C12*発注情報!$D$2)</f>
        <v/>
      </c>
      <c r="E12" s="202" t="str">
        <f>IF(ISERROR(発注情報!O257)=TRUE,"",IF(OR(発注情報!O257="",発注情報!O257=0),"",発注情報!O257))</f>
        <v/>
      </c>
      <c r="F12" s="202" t="str">
        <f>IF(ISERROR(発注情報!P257)=TRUE,"",IF(OR(発注情報!P257="",発注情報!P257=0),"",発注情報!P257))</f>
        <v/>
      </c>
      <c r="G12" s="202" t="str">
        <f>IF(ISERROR(発注情報!Q257)=TRUE,"",IF(OR(発注情報!Q257="",発注情報!Q257=0),"",発注情報!Q257))</f>
        <v/>
      </c>
      <c r="H12" s="145" t="str">
        <f>IF(ISERROR(発注情報!R257)=TRUE,"",IF(OR(発注情報!R257="",発注情報!R257=0),"",発注情報!R257))</f>
        <v/>
      </c>
      <c r="I12" s="146" t="str">
        <f>IF(ISERROR(発注情報!S257)=TRUE,"",IF(OR(発注情報!S257="",発注情報!S257=0),"",発注情報!S257))</f>
        <v/>
      </c>
      <c r="J12" s="147" t="str">
        <f>IF(ISERROR(発注情報!T257)=TRUE,"",IF(OR(発注情報!T257="",発注情報!T257=0),"",発注情報!T257))</f>
        <v/>
      </c>
      <c r="K12" s="104" t="str">
        <f>IF(ISERROR(発注情報!U257)=TRUE,"",IF(OR(発注情報!U257="",発注情報!U257=0),"",発注情報!U257))</f>
        <v/>
      </c>
      <c r="L12" s="147" t="str">
        <f>IF(ISERROR(発注情報!V257)=TRUE,"",IF(OR(発注情報!V257="",発注情報!V257=0),"",発注情報!V257))</f>
        <v/>
      </c>
      <c r="M12" s="104" t="str">
        <f>IF(ISERROR(発注情報!W257)=TRUE,"",IF(OR(発注情報!W257="",発注情報!W257=0),"",発注情報!W257))</f>
        <v/>
      </c>
      <c r="N12" s="147" t="str">
        <f>IF(ISERROR(発注情報!X257)=TRUE,"",IF(OR(発注情報!X257="",発注情報!X257=0),"",発注情報!X257))</f>
        <v/>
      </c>
      <c r="O12" s="104" t="str">
        <f>IF(ISERROR(発注情報!Y257)=TRUE,"",IF(OR(発注情報!Y257="",発注情報!Y257=0),"",発注情報!Y257))</f>
        <v/>
      </c>
      <c r="P12" s="147" t="str">
        <f>IF(ISERROR(発注情報!Z257)=TRUE,"",IF(OR(発注情報!Z257="",発注情報!Z257=0),"",発注情報!Z257))</f>
        <v/>
      </c>
      <c r="Q12" s="104" t="str">
        <f>IF(ISERROR(発注情報!AA257)=TRUE,"",IF(OR(発注情報!AA257="",発注情報!AA257=0),"",発注情報!AA257))</f>
        <v/>
      </c>
      <c r="R12" s="147" t="str">
        <f>IF(ISERROR(発注情報!AB257)=TRUE,"",IF(OR(発注情報!AB257="",発注情報!AB257=0),"",発注情報!AB257))</f>
        <v/>
      </c>
      <c r="S12" s="104" t="str">
        <f>IF(ISERROR(発注情報!AC257)=TRUE,"",IF(OR(発注情報!AC257="",発注情報!AC257=0),"",発注情報!AC257))</f>
        <v/>
      </c>
      <c r="T12" s="147" t="str">
        <f>IF(ISERROR(発注情報!AD257)=TRUE,"",IF(OR(発注情報!AD257="",発注情報!AD257=0),"",発注情報!AD257))</f>
        <v/>
      </c>
      <c r="U12" s="104" t="str">
        <f>IF(ISERROR(発注情報!AE257)=TRUE,"",IF(OR(発注情報!AE257="",発注情報!AE257=0),"",発注情報!AE257))</f>
        <v/>
      </c>
      <c r="V12" s="147" t="str">
        <f>IF(ISERROR(発注情報!AF257)=TRUE,"",IF(OR(発注情報!AF257="",発注情報!AF257=0),"",発注情報!AF257))</f>
        <v/>
      </c>
      <c r="W12" s="104" t="str">
        <f>IF(ISERROR(発注情報!AG257)=TRUE,"",IF(OR(発注情報!AG257="",発注情報!AG257=0),"",発注情報!AG257))</f>
        <v/>
      </c>
      <c r="X12" s="147" t="str">
        <f>IF(ISERROR(発注情報!AH257)=TRUE,"",IF(OR(発注情報!AH257="",発注情報!AH257=0),"",発注情報!AH257))</f>
        <v/>
      </c>
      <c r="Y12" s="104" t="str">
        <f>IF(ISERROR(発注情報!AI257)=TRUE,"",IF(OR(発注情報!AI257="",発注情報!AI257=0),"",発注情報!AI257))</f>
        <v/>
      </c>
      <c r="Z12" s="147" t="str">
        <f>IF(ISERROR(発注情報!AJ257)=TRUE,"",IF(OR(発注情報!AJ257="",発注情報!AJ257=0),"",発注情報!AJ257))</f>
        <v/>
      </c>
      <c r="AA12" s="104" t="str">
        <f>IF(ISERROR(発注情報!AK257)=TRUE,"",IF(OR(発注情報!AK257="",発注情報!AK257=0),"",発注情報!AK257))</f>
        <v/>
      </c>
      <c r="AB12" s="147" t="str">
        <f>IF(ISERROR(発注情報!AL257)=TRUE,"",IF(OR(発注情報!AL257="",発注情報!AL257=0),"",発注情報!AL257))</f>
        <v/>
      </c>
      <c r="AC12" s="104" t="str">
        <f>IF(ISERROR(発注情報!AM257)=TRUE,"",IF(OR(発注情報!AM257="",発注情報!AM257=0),"",発注情報!AM257))</f>
        <v/>
      </c>
      <c r="AD12" s="147" t="str">
        <f>IF(ISERROR(発注情報!AN257)=TRUE,"",IF(OR(発注情報!AN257="",発注情報!AN257=0),"",発注情報!AN257))</f>
        <v/>
      </c>
      <c r="AE12" s="104" t="str">
        <f>IF(ISERROR(発注情報!AO257)=TRUE,"",IF(OR(発注情報!AO257="",発注情報!AO257=0),"",発注情報!AO257))</f>
        <v/>
      </c>
      <c r="AF12" s="147" t="str">
        <f>IF(ISERROR(発注情報!AP257)=TRUE,"",IF(OR(発注情報!AP257="",発注情報!AP257=0),"",発注情報!AP257))</f>
        <v/>
      </c>
      <c r="AG12" s="104" t="str">
        <f>IF(ISERROR(発注情報!AQ257)=TRUE,"",IF(OR(発注情報!AQ257="",発注情報!AQ257=0),"",発注情報!AQ257))</f>
        <v/>
      </c>
      <c r="AH12" s="145" t="str">
        <f>IF(ISERROR(発注情報!AR257)=TRUE,"",IF(OR(発注情報!AR257="",発注情報!AR257=0),"",発注情報!AR257))</f>
        <v/>
      </c>
      <c r="AI12" s="146" t="str">
        <f>IF(ISERROR(発注情報!AS257)=TRUE,"",IF(OR(発注情報!AS257="",発注情報!AS257=0),"",発注情報!AS257))</f>
        <v/>
      </c>
    </row>
    <row r="13" spans="1:39" ht="18.75" customHeight="1" x14ac:dyDescent="0.15">
      <c r="A13" s="138">
        <v>8</v>
      </c>
      <c r="B13" s="143" t="str">
        <f>IF(ISERROR(発注情報!L258)=TRUE,"",IF(OR(発注情報!L258="",発注情報!L258=0),"",IF(発注情報!K258=発注情報!$K$126,発注情報!L258&amp;" (SUP.)",IF(発注情報!K258=発注情報!$K$127,発注情報!L258&amp;" (EXH.)",発注情報!L258))))</f>
        <v/>
      </c>
      <c r="C13" s="144" t="str">
        <f>IF(ISERROR(発注情報!M258)=TRUE,"",IF(OR(発注情報!M258="",発注情報!M258=0),"",発注情報!M258))</f>
        <v/>
      </c>
      <c r="D13" s="144" t="str">
        <f>IF(C13="","",C13*発注情報!$D$2)</f>
        <v/>
      </c>
      <c r="E13" s="202" t="str">
        <f>IF(ISERROR(発注情報!O258)=TRUE,"",IF(OR(発注情報!O258="",発注情報!O258=0),"",発注情報!O258))</f>
        <v/>
      </c>
      <c r="F13" s="202" t="str">
        <f>IF(ISERROR(発注情報!P258)=TRUE,"",IF(OR(発注情報!P258="",発注情報!P258=0),"",発注情報!P258))</f>
        <v/>
      </c>
      <c r="G13" s="202" t="str">
        <f>IF(ISERROR(発注情報!Q258)=TRUE,"",IF(OR(発注情報!Q258="",発注情報!Q258=0),"",発注情報!Q258))</f>
        <v/>
      </c>
      <c r="H13" s="145" t="str">
        <f>IF(ISERROR(発注情報!R258)=TRUE,"",IF(OR(発注情報!R258="",発注情報!R258=0),"",発注情報!R258))</f>
        <v/>
      </c>
      <c r="I13" s="146" t="str">
        <f>IF(ISERROR(発注情報!S258)=TRUE,"",IF(OR(発注情報!S258="",発注情報!S258=0),"",発注情報!S258))</f>
        <v/>
      </c>
      <c r="J13" s="147" t="str">
        <f>IF(ISERROR(発注情報!T258)=TRUE,"",IF(OR(発注情報!T258="",発注情報!T258=0),"",発注情報!T258))</f>
        <v/>
      </c>
      <c r="K13" s="104" t="str">
        <f>IF(ISERROR(発注情報!U258)=TRUE,"",IF(OR(発注情報!U258="",発注情報!U258=0),"",発注情報!U258))</f>
        <v/>
      </c>
      <c r="L13" s="147" t="str">
        <f>IF(ISERROR(発注情報!V258)=TRUE,"",IF(OR(発注情報!V258="",発注情報!V258=0),"",発注情報!V258))</f>
        <v/>
      </c>
      <c r="M13" s="104" t="str">
        <f>IF(ISERROR(発注情報!W258)=TRUE,"",IF(OR(発注情報!W258="",発注情報!W258=0),"",発注情報!W258))</f>
        <v/>
      </c>
      <c r="N13" s="147" t="str">
        <f>IF(ISERROR(発注情報!X258)=TRUE,"",IF(OR(発注情報!X258="",発注情報!X258=0),"",発注情報!X258))</f>
        <v/>
      </c>
      <c r="O13" s="104" t="str">
        <f>IF(ISERROR(発注情報!Y258)=TRUE,"",IF(OR(発注情報!Y258="",発注情報!Y258=0),"",発注情報!Y258))</f>
        <v/>
      </c>
      <c r="P13" s="147" t="str">
        <f>IF(ISERROR(発注情報!Z258)=TRUE,"",IF(OR(発注情報!Z258="",発注情報!Z258=0),"",発注情報!Z258))</f>
        <v/>
      </c>
      <c r="Q13" s="104" t="str">
        <f>IF(ISERROR(発注情報!AA258)=TRUE,"",IF(OR(発注情報!AA258="",発注情報!AA258=0),"",発注情報!AA258))</f>
        <v/>
      </c>
      <c r="R13" s="147" t="str">
        <f>IF(ISERROR(発注情報!AB258)=TRUE,"",IF(OR(発注情報!AB258="",発注情報!AB258=0),"",発注情報!AB258))</f>
        <v/>
      </c>
      <c r="S13" s="104" t="str">
        <f>IF(ISERROR(発注情報!AC258)=TRUE,"",IF(OR(発注情報!AC258="",発注情報!AC258=0),"",発注情報!AC258))</f>
        <v/>
      </c>
      <c r="T13" s="147" t="str">
        <f>IF(ISERROR(発注情報!AD258)=TRUE,"",IF(OR(発注情報!AD258="",発注情報!AD258=0),"",発注情報!AD258))</f>
        <v/>
      </c>
      <c r="U13" s="104" t="str">
        <f>IF(ISERROR(発注情報!AE258)=TRUE,"",IF(OR(発注情報!AE258="",発注情報!AE258=0),"",発注情報!AE258))</f>
        <v/>
      </c>
      <c r="V13" s="147" t="str">
        <f>IF(ISERROR(発注情報!AF258)=TRUE,"",IF(OR(発注情報!AF258="",発注情報!AF258=0),"",発注情報!AF258))</f>
        <v/>
      </c>
      <c r="W13" s="104" t="str">
        <f>IF(ISERROR(発注情報!AG258)=TRUE,"",IF(OR(発注情報!AG258="",発注情報!AG258=0),"",発注情報!AG258))</f>
        <v/>
      </c>
      <c r="X13" s="147" t="str">
        <f>IF(ISERROR(発注情報!AH258)=TRUE,"",IF(OR(発注情報!AH258="",発注情報!AH258=0),"",発注情報!AH258))</f>
        <v/>
      </c>
      <c r="Y13" s="104" t="str">
        <f>IF(ISERROR(発注情報!AI258)=TRUE,"",IF(OR(発注情報!AI258="",発注情報!AI258=0),"",発注情報!AI258))</f>
        <v/>
      </c>
      <c r="Z13" s="147" t="str">
        <f>IF(ISERROR(発注情報!AJ258)=TRUE,"",IF(OR(発注情報!AJ258="",発注情報!AJ258=0),"",発注情報!AJ258))</f>
        <v/>
      </c>
      <c r="AA13" s="104" t="str">
        <f>IF(ISERROR(発注情報!AK258)=TRUE,"",IF(OR(発注情報!AK258="",発注情報!AK258=0),"",発注情報!AK258))</f>
        <v/>
      </c>
      <c r="AB13" s="147" t="str">
        <f>IF(ISERROR(発注情報!AL258)=TRUE,"",IF(OR(発注情報!AL258="",発注情報!AL258=0),"",発注情報!AL258))</f>
        <v/>
      </c>
      <c r="AC13" s="104" t="str">
        <f>IF(ISERROR(発注情報!AM258)=TRUE,"",IF(OR(発注情報!AM258="",発注情報!AM258=0),"",発注情報!AM258))</f>
        <v/>
      </c>
      <c r="AD13" s="147" t="str">
        <f>IF(ISERROR(発注情報!AN258)=TRUE,"",IF(OR(発注情報!AN258="",発注情報!AN258=0),"",発注情報!AN258))</f>
        <v/>
      </c>
      <c r="AE13" s="104" t="str">
        <f>IF(ISERROR(発注情報!AO258)=TRUE,"",IF(OR(発注情報!AO258="",発注情報!AO258=0),"",発注情報!AO258))</f>
        <v/>
      </c>
      <c r="AF13" s="147" t="str">
        <f>IF(ISERROR(発注情報!AP258)=TRUE,"",IF(OR(発注情報!AP258="",発注情報!AP258=0),"",発注情報!AP258))</f>
        <v/>
      </c>
      <c r="AG13" s="104" t="str">
        <f>IF(ISERROR(発注情報!AQ258)=TRUE,"",IF(OR(発注情報!AQ258="",発注情報!AQ258=0),"",発注情報!AQ258))</f>
        <v/>
      </c>
      <c r="AH13" s="145" t="str">
        <f>IF(ISERROR(発注情報!AR258)=TRUE,"",IF(OR(発注情報!AR258="",発注情報!AR258=0),"",発注情報!AR258))</f>
        <v/>
      </c>
      <c r="AI13" s="146" t="str">
        <f>IF(ISERROR(発注情報!AS258)=TRUE,"",IF(OR(発注情報!AS258="",発注情報!AS258=0),"",発注情報!AS258))</f>
        <v/>
      </c>
    </row>
    <row r="14" spans="1:39" ht="18.75" customHeight="1" x14ac:dyDescent="0.15">
      <c r="A14" s="148">
        <v>9</v>
      </c>
      <c r="B14" s="143" t="str">
        <f>IF(ISERROR(発注情報!L259)=TRUE,"",IF(OR(発注情報!L259="",発注情報!L259=0),"",IF(発注情報!K259=発注情報!$K$126,発注情報!L259&amp;" (SUP.)",IF(発注情報!K259=発注情報!$K$127,発注情報!L259&amp;" (EXH.)",発注情報!L259))))</f>
        <v/>
      </c>
      <c r="C14" s="144" t="str">
        <f>IF(ISERROR(発注情報!M259)=TRUE,"",IF(OR(発注情報!M259="",発注情報!M259=0),"",発注情報!M259))</f>
        <v/>
      </c>
      <c r="D14" s="144" t="str">
        <f>IF(C14="","",C14*発注情報!$D$2)</f>
        <v/>
      </c>
      <c r="E14" s="202" t="str">
        <f>IF(ISERROR(発注情報!O259)=TRUE,"",IF(OR(発注情報!O259="",発注情報!O259=0),"",発注情報!O259))</f>
        <v/>
      </c>
      <c r="F14" s="202" t="str">
        <f>IF(ISERROR(発注情報!P259)=TRUE,"",IF(OR(発注情報!P259="",発注情報!P259=0),"",発注情報!P259))</f>
        <v/>
      </c>
      <c r="G14" s="202" t="str">
        <f>IF(ISERROR(発注情報!Q259)=TRUE,"",IF(OR(発注情報!Q259="",発注情報!Q259=0),"",発注情報!Q259))</f>
        <v/>
      </c>
      <c r="H14" s="145" t="str">
        <f>IF(ISERROR(発注情報!R259)=TRUE,"",IF(OR(発注情報!R259="",発注情報!R259=0),"",発注情報!R259))</f>
        <v/>
      </c>
      <c r="I14" s="146" t="str">
        <f>IF(ISERROR(発注情報!S259)=TRUE,"",IF(OR(発注情報!S259="",発注情報!S259=0),"",発注情報!S259))</f>
        <v/>
      </c>
      <c r="J14" s="147" t="str">
        <f>IF(ISERROR(発注情報!T259)=TRUE,"",IF(OR(発注情報!T259="",発注情報!T259=0),"",発注情報!T259))</f>
        <v/>
      </c>
      <c r="K14" s="104" t="str">
        <f>IF(ISERROR(発注情報!U259)=TRUE,"",IF(OR(発注情報!U259="",発注情報!U259=0),"",発注情報!U259))</f>
        <v/>
      </c>
      <c r="L14" s="147" t="str">
        <f>IF(ISERROR(発注情報!V259)=TRUE,"",IF(OR(発注情報!V259="",発注情報!V259=0),"",発注情報!V259))</f>
        <v/>
      </c>
      <c r="M14" s="104" t="str">
        <f>IF(ISERROR(発注情報!W259)=TRUE,"",IF(OR(発注情報!W259="",発注情報!W259=0),"",発注情報!W259))</f>
        <v/>
      </c>
      <c r="N14" s="147" t="str">
        <f>IF(ISERROR(発注情報!X259)=TRUE,"",IF(OR(発注情報!X259="",発注情報!X259=0),"",発注情報!X259))</f>
        <v/>
      </c>
      <c r="O14" s="104" t="str">
        <f>IF(ISERROR(発注情報!Y259)=TRUE,"",IF(OR(発注情報!Y259="",発注情報!Y259=0),"",発注情報!Y259))</f>
        <v/>
      </c>
      <c r="P14" s="147" t="str">
        <f>IF(ISERROR(発注情報!Z259)=TRUE,"",IF(OR(発注情報!Z259="",発注情報!Z259=0),"",発注情報!Z259))</f>
        <v/>
      </c>
      <c r="Q14" s="104" t="str">
        <f>IF(ISERROR(発注情報!AA259)=TRUE,"",IF(OR(発注情報!AA259="",発注情報!AA259=0),"",発注情報!AA259))</f>
        <v/>
      </c>
      <c r="R14" s="147" t="str">
        <f>IF(ISERROR(発注情報!AB259)=TRUE,"",IF(OR(発注情報!AB259="",発注情報!AB259=0),"",発注情報!AB259))</f>
        <v/>
      </c>
      <c r="S14" s="104" t="str">
        <f>IF(ISERROR(発注情報!AC259)=TRUE,"",IF(OR(発注情報!AC259="",発注情報!AC259=0),"",発注情報!AC259))</f>
        <v/>
      </c>
      <c r="T14" s="147" t="str">
        <f>IF(ISERROR(発注情報!AD259)=TRUE,"",IF(OR(発注情報!AD259="",発注情報!AD259=0),"",発注情報!AD259))</f>
        <v/>
      </c>
      <c r="U14" s="104" t="str">
        <f>IF(ISERROR(発注情報!AE259)=TRUE,"",IF(OR(発注情報!AE259="",発注情報!AE259=0),"",発注情報!AE259))</f>
        <v/>
      </c>
      <c r="V14" s="147" t="str">
        <f>IF(ISERROR(発注情報!AF259)=TRUE,"",IF(OR(発注情報!AF259="",発注情報!AF259=0),"",発注情報!AF259))</f>
        <v/>
      </c>
      <c r="W14" s="104" t="str">
        <f>IF(ISERROR(発注情報!AG259)=TRUE,"",IF(OR(発注情報!AG259="",発注情報!AG259=0),"",発注情報!AG259))</f>
        <v/>
      </c>
      <c r="X14" s="147" t="str">
        <f>IF(ISERROR(発注情報!AH259)=TRUE,"",IF(OR(発注情報!AH259="",発注情報!AH259=0),"",発注情報!AH259))</f>
        <v/>
      </c>
      <c r="Y14" s="104" t="str">
        <f>IF(ISERROR(発注情報!AI259)=TRUE,"",IF(OR(発注情報!AI259="",発注情報!AI259=0),"",発注情報!AI259))</f>
        <v/>
      </c>
      <c r="Z14" s="147" t="str">
        <f>IF(ISERROR(発注情報!AJ259)=TRUE,"",IF(OR(発注情報!AJ259="",発注情報!AJ259=0),"",発注情報!AJ259))</f>
        <v/>
      </c>
      <c r="AA14" s="104" t="str">
        <f>IF(ISERROR(発注情報!AK259)=TRUE,"",IF(OR(発注情報!AK259="",発注情報!AK259=0),"",発注情報!AK259))</f>
        <v/>
      </c>
      <c r="AB14" s="147" t="str">
        <f>IF(ISERROR(発注情報!AL259)=TRUE,"",IF(OR(発注情報!AL259="",発注情報!AL259=0),"",発注情報!AL259))</f>
        <v/>
      </c>
      <c r="AC14" s="104" t="str">
        <f>IF(ISERROR(発注情報!AM259)=TRUE,"",IF(OR(発注情報!AM259="",発注情報!AM259=0),"",発注情報!AM259))</f>
        <v/>
      </c>
      <c r="AD14" s="147" t="str">
        <f>IF(ISERROR(発注情報!AN259)=TRUE,"",IF(OR(発注情報!AN259="",発注情報!AN259=0),"",発注情報!AN259))</f>
        <v/>
      </c>
      <c r="AE14" s="104" t="str">
        <f>IF(ISERROR(発注情報!AO259)=TRUE,"",IF(OR(発注情報!AO259="",発注情報!AO259=0),"",発注情報!AO259))</f>
        <v/>
      </c>
      <c r="AF14" s="147" t="str">
        <f>IF(ISERROR(発注情報!AP259)=TRUE,"",IF(OR(発注情報!AP259="",発注情報!AP259=0),"",発注情報!AP259))</f>
        <v/>
      </c>
      <c r="AG14" s="104" t="str">
        <f>IF(ISERROR(発注情報!AQ259)=TRUE,"",IF(OR(発注情報!AQ259="",発注情報!AQ259=0),"",発注情報!AQ259))</f>
        <v/>
      </c>
      <c r="AH14" s="145" t="str">
        <f>IF(ISERROR(発注情報!AR259)=TRUE,"",IF(OR(発注情報!AR259="",発注情報!AR259=0),"",発注情報!AR259))</f>
        <v/>
      </c>
      <c r="AI14" s="146" t="str">
        <f>IF(ISERROR(発注情報!AS259)=TRUE,"",IF(OR(発注情報!AS259="",発注情報!AS259=0),"",発注情報!AS259))</f>
        <v/>
      </c>
    </row>
    <row r="15" spans="1:39" ht="18.75" customHeight="1" x14ac:dyDescent="0.15">
      <c r="A15" s="138">
        <v>10</v>
      </c>
      <c r="B15" s="143" t="str">
        <f>IF(ISERROR(発注情報!L260)=TRUE,"",IF(OR(発注情報!L260="",発注情報!L260=0),"",IF(発注情報!K260=発注情報!$K$126,発注情報!L260&amp;" (SUP.)",IF(発注情報!K260=発注情報!$K$127,発注情報!L260&amp;" (EXH.)",発注情報!L260))))</f>
        <v/>
      </c>
      <c r="C15" s="144" t="str">
        <f>IF(ISERROR(発注情報!M260)=TRUE,"",IF(OR(発注情報!M260="",発注情報!M260=0),"",発注情報!M260))</f>
        <v/>
      </c>
      <c r="D15" s="144" t="str">
        <f>IF(C15="","",C15*発注情報!$D$2)</f>
        <v/>
      </c>
      <c r="E15" s="202" t="str">
        <f>IF(ISERROR(発注情報!O260)=TRUE,"",IF(OR(発注情報!O260="",発注情報!O260=0),"",発注情報!O260))</f>
        <v/>
      </c>
      <c r="F15" s="202" t="str">
        <f>IF(ISERROR(発注情報!P260)=TRUE,"",IF(OR(発注情報!P260="",発注情報!P260=0),"",発注情報!P260))</f>
        <v/>
      </c>
      <c r="G15" s="202" t="str">
        <f>IF(ISERROR(発注情報!Q260)=TRUE,"",IF(OR(発注情報!Q260="",発注情報!Q260=0),"",発注情報!Q260))</f>
        <v/>
      </c>
      <c r="H15" s="145" t="str">
        <f>IF(ISERROR(発注情報!R260)=TRUE,"",IF(OR(発注情報!R260="",発注情報!R260=0),"",発注情報!R260))</f>
        <v/>
      </c>
      <c r="I15" s="146" t="str">
        <f>IF(ISERROR(発注情報!S260)=TRUE,"",IF(OR(発注情報!S260="",発注情報!S260=0),"",発注情報!S260))</f>
        <v/>
      </c>
      <c r="J15" s="147" t="str">
        <f>IF(ISERROR(発注情報!T260)=TRUE,"",IF(OR(発注情報!T260="",発注情報!T260=0),"",発注情報!T260))</f>
        <v/>
      </c>
      <c r="K15" s="104" t="str">
        <f>IF(ISERROR(発注情報!U260)=TRUE,"",IF(OR(発注情報!U260="",発注情報!U260=0),"",発注情報!U260))</f>
        <v/>
      </c>
      <c r="L15" s="147" t="str">
        <f>IF(ISERROR(発注情報!V260)=TRUE,"",IF(OR(発注情報!V260="",発注情報!V260=0),"",発注情報!V260))</f>
        <v/>
      </c>
      <c r="M15" s="104" t="str">
        <f>IF(ISERROR(発注情報!W260)=TRUE,"",IF(OR(発注情報!W260="",発注情報!W260=0),"",発注情報!W260))</f>
        <v/>
      </c>
      <c r="N15" s="147" t="str">
        <f>IF(ISERROR(発注情報!X260)=TRUE,"",IF(OR(発注情報!X260="",発注情報!X260=0),"",発注情報!X260))</f>
        <v/>
      </c>
      <c r="O15" s="104" t="str">
        <f>IF(ISERROR(発注情報!Y260)=TRUE,"",IF(OR(発注情報!Y260="",発注情報!Y260=0),"",発注情報!Y260))</f>
        <v/>
      </c>
      <c r="P15" s="147" t="str">
        <f>IF(ISERROR(発注情報!Z260)=TRUE,"",IF(OR(発注情報!Z260="",発注情報!Z260=0),"",発注情報!Z260))</f>
        <v/>
      </c>
      <c r="Q15" s="104" t="str">
        <f>IF(ISERROR(発注情報!AA260)=TRUE,"",IF(OR(発注情報!AA260="",発注情報!AA260=0),"",発注情報!AA260))</f>
        <v/>
      </c>
      <c r="R15" s="147" t="str">
        <f>IF(ISERROR(発注情報!AB260)=TRUE,"",IF(OR(発注情報!AB260="",発注情報!AB260=0),"",発注情報!AB260))</f>
        <v/>
      </c>
      <c r="S15" s="104" t="str">
        <f>IF(ISERROR(発注情報!AC260)=TRUE,"",IF(OR(発注情報!AC260="",発注情報!AC260=0),"",発注情報!AC260))</f>
        <v/>
      </c>
      <c r="T15" s="147" t="str">
        <f>IF(ISERROR(発注情報!AD260)=TRUE,"",IF(OR(発注情報!AD260="",発注情報!AD260=0),"",発注情報!AD260))</f>
        <v/>
      </c>
      <c r="U15" s="104" t="str">
        <f>IF(ISERROR(発注情報!AE260)=TRUE,"",IF(OR(発注情報!AE260="",発注情報!AE260=0),"",発注情報!AE260))</f>
        <v/>
      </c>
      <c r="V15" s="147" t="str">
        <f>IF(ISERROR(発注情報!AF260)=TRUE,"",IF(OR(発注情報!AF260="",発注情報!AF260=0),"",発注情報!AF260))</f>
        <v/>
      </c>
      <c r="W15" s="104" t="str">
        <f>IF(ISERROR(発注情報!AG260)=TRUE,"",IF(OR(発注情報!AG260="",発注情報!AG260=0),"",発注情報!AG260))</f>
        <v/>
      </c>
      <c r="X15" s="147" t="str">
        <f>IF(ISERROR(発注情報!AH260)=TRUE,"",IF(OR(発注情報!AH260="",発注情報!AH260=0),"",発注情報!AH260))</f>
        <v/>
      </c>
      <c r="Y15" s="104" t="str">
        <f>IF(ISERROR(発注情報!AI260)=TRUE,"",IF(OR(発注情報!AI260="",発注情報!AI260=0),"",発注情報!AI260))</f>
        <v/>
      </c>
      <c r="Z15" s="147" t="str">
        <f>IF(ISERROR(発注情報!AJ260)=TRUE,"",IF(OR(発注情報!AJ260="",発注情報!AJ260=0),"",発注情報!AJ260))</f>
        <v/>
      </c>
      <c r="AA15" s="104" t="str">
        <f>IF(ISERROR(発注情報!AK260)=TRUE,"",IF(OR(発注情報!AK260="",発注情報!AK260=0),"",発注情報!AK260))</f>
        <v/>
      </c>
      <c r="AB15" s="147" t="str">
        <f>IF(ISERROR(発注情報!AL260)=TRUE,"",IF(OR(発注情報!AL260="",発注情報!AL260=0),"",発注情報!AL260))</f>
        <v/>
      </c>
      <c r="AC15" s="104" t="str">
        <f>IF(ISERROR(発注情報!AM260)=TRUE,"",IF(OR(発注情報!AM260="",発注情報!AM260=0),"",発注情報!AM260))</f>
        <v/>
      </c>
      <c r="AD15" s="147" t="str">
        <f>IF(ISERROR(発注情報!AN260)=TRUE,"",IF(OR(発注情報!AN260="",発注情報!AN260=0),"",発注情報!AN260))</f>
        <v/>
      </c>
      <c r="AE15" s="104" t="str">
        <f>IF(ISERROR(発注情報!AO260)=TRUE,"",IF(OR(発注情報!AO260="",発注情報!AO260=0),"",発注情報!AO260))</f>
        <v/>
      </c>
      <c r="AF15" s="147" t="str">
        <f>IF(ISERROR(発注情報!AP260)=TRUE,"",IF(OR(発注情報!AP260="",発注情報!AP260=0),"",発注情報!AP260))</f>
        <v/>
      </c>
      <c r="AG15" s="104" t="str">
        <f>IF(ISERROR(発注情報!AQ260)=TRUE,"",IF(OR(発注情報!AQ260="",発注情報!AQ260=0),"",発注情報!AQ260))</f>
        <v/>
      </c>
      <c r="AH15" s="145" t="str">
        <f>IF(ISERROR(発注情報!AR260)=TRUE,"",IF(OR(発注情報!AR260="",発注情報!AR260=0),"",発注情報!AR260))</f>
        <v/>
      </c>
      <c r="AI15" s="146" t="str">
        <f>IF(ISERROR(発注情報!AS260)=TRUE,"",IF(OR(発注情報!AS260="",発注情報!AS260=0),"",発注情報!AS260))</f>
        <v/>
      </c>
    </row>
    <row r="16" spans="1:39" ht="18.75" customHeight="1" x14ac:dyDescent="0.15">
      <c r="A16" s="148">
        <v>11</v>
      </c>
      <c r="B16" s="143" t="str">
        <f>IF(ISERROR(発注情報!L261)=TRUE,"",IF(OR(発注情報!L261="",発注情報!L261=0),"",IF(発注情報!K261=発注情報!$K$126,発注情報!L261&amp;" (SUP.)",IF(発注情報!K261=発注情報!$K$127,発注情報!L261&amp;" (EXH.)",発注情報!L261))))</f>
        <v/>
      </c>
      <c r="C16" s="144" t="str">
        <f>IF(ISERROR(発注情報!M261)=TRUE,"",IF(OR(発注情報!M261="",発注情報!M261=0),"",発注情報!M261))</f>
        <v/>
      </c>
      <c r="D16" s="144" t="str">
        <f>IF(C16="","",C16*発注情報!$D$2)</f>
        <v/>
      </c>
      <c r="E16" s="202" t="str">
        <f>IF(ISERROR(発注情報!O261)=TRUE,"",IF(OR(発注情報!O261="",発注情報!O261=0),"",発注情報!O261))</f>
        <v/>
      </c>
      <c r="F16" s="202" t="str">
        <f>IF(ISERROR(発注情報!P261)=TRUE,"",IF(OR(発注情報!P261="",発注情報!P261=0),"",発注情報!P261))</f>
        <v/>
      </c>
      <c r="G16" s="202" t="str">
        <f>IF(ISERROR(発注情報!Q261)=TRUE,"",IF(OR(発注情報!Q261="",発注情報!Q261=0),"",発注情報!Q261))</f>
        <v/>
      </c>
      <c r="H16" s="145" t="str">
        <f>IF(ISERROR(発注情報!R261)=TRUE,"",IF(OR(発注情報!R261="",発注情報!R261=0),"",発注情報!R261))</f>
        <v/>
      </c>
      <c r="I16" s="146" t="str">
        <f>IF(ISERROR(発注情報!S261)=TRUE,"",IF(OR(発注情報!S261="",発注情報!S261=0),"",発注情報!S261))</f>
        <v/>
      </c>
      <c r="J16" s="147" t="str">
        <f>IF(ISERROR(発注情報!T261)=TRUE,"",IF(OR(発注情報!T261="",発注情報!T261=0),"",発注情報!T261))</f>
        <v/>
      </c>
      <c r="K16" s="104" t="str">
        <f>IF(ISERROR(発注情報!U261)=TRUE,"",IF(OR(発注情報!U261="",発注情報!U261=0),"",発注情報!U261))</f>
        <v/>
      </c>
      <c r="L16" s="147" t="str">
        <f>IF(ISERROR(発注情報!V261)=TRUE,"",IF(OR(発注情報!V261="",発注情報!V261=0),"",発注情報!V261))</f>
        <v/>
      </c>
      <c r="M16" s="104" t="str">
        <f>IF(ISERROR(発注情報!W261)=TRUE,"",IF(OR(発注情報!W261="",発注情報!W261=0),"",発注情報!W261))</f>
        <v/>
      </c>
      <c r="N16" s="147" t="str">
        <f>IF(ISERROR(発注情報!X261)=TRUE,"",IF(OR(発注情報!X261="",発注情報!X261=0),"",発注情報!X261))</f>
        <v/>
      </c>
      <c r="O16" s="104" t="str">
        <f>IF(ISERROR(発注情報!Y261)=TRUE,"",IF(OR(発注情報!Y261="",発注情報!Y261=0),"",発注情報!Y261))</f>
        <v/>
      </c>
      <c r="P16" s="147" t="str">
        <f>IF(ISERROR(発注情報!Z261)=TRUE,"",IF(OR(発注情報!Z261="",発注情報!Z261=0),"",発注情報!Z261))</f>
        <v/>
      </c>
      <c r="Q16" s="104" t="str">
        <f>IF(ISERROR(発注情報!AA261)=TRUE,"",IF(OR(発注情報!AA261="",発注情報!AA261=0),"",発注情報!AA261))</f>
        <v/>
      </c>
      <c r="R16" s="147" t="str">
        <f>IF(ISERROR(発注情報!AB261)=TRUE,"",IF(OR(発注情報!AB261="",発注情報!AB261=0),"",発注情報!AB261))</f>
        <v/>
      </c>
      <c r="S16" s="104" t="str">
        <f>IF(ISERROR(発注情報!AC261)=TRUE,"",IF(OR(発注情報!AC261="",発注情報!AC261=0),"",発注情報!AC261))</f>
        <v/>
      </c>
      <c r="T16" s="147" t="str">
        <f>IF(ISERROR(発注情報!AD261)=TRUE,"",IF(OR(発注情報!AD261="",発注情報!AD261=0),"",発注情報!AD261))</f>
        <v/>
      </c>
      <c r="U16" s="104" t="str">
        <f>IF(ISERROR(発注情報!AE261)=TRUE,"",IF(OR(発注情報!AE261="",発注情報!AE261=0),"",発注情報!AE261))</f>
        <v/>
      </c>
      <c r="V16" s="147" t="str">
        <f>IF(ISERROR(発注情報!AF261)=TRUE,"",IF(OR(発注情報!AF261="",発注情報!AF261=0),"",発注情報!AF261))</f>
        <v/>
      </c>
      <c r="W16" s="104" t="str">
        <f>IF(ISERROR(発注情報!AG261)=TRUE,"",IF(OR(発注情報!AG261="",発注情報!AG261=0),"",発注情報!AG261))</f>
        <v/>
      </c>
      <c r="X16" s="147" t="str">
        <f>IF(ISERROR(発注情報!AH261)=TRUE,"",IF(OR(発注情報!AH261="",発注情報!AH261=0),"",発注情報!AH261))</f>
        <v/>
      </c>
      <c r="Y16" s="104" t="str">
        <f>IF(ISERROR(発注情報!AI261)=TRUE,"",IF(OR(発注情報!AI261="",発注情報!AI261=0),"",発注情報!AI261))</f>
        <v/>
      </c>
      <c r="Z16" s="147" t="str">
        <f>IF(ISERROR(発注情報!AJ261)=TRUE,"",IF(OR(発注情報!AJ261="",発注情報!AJ261=0),"",発注情報!AJ261))</f>
        <v/>
      </c>
      <c r="AA16" s="104" t="str">
        <f>IF(ISERROR(発注情報!AK261)=TRUE,"",IF(OR(発注情報!AK261="",発注情報!AK261=0),"",発注情報!AK261))</f>
        <v/>
      </c>
      <c r="AB16" s="147" t="str">
        <f>IF(ISERROR(発注情報!AL261)=TRUE,"",IF(OR(発注情報!AL261="",発注情報!AL261=0),"",発注情報!AL261))</f>
        <v/>
      </c>
      <c r="AC16" s="104" t="str">
        <f>IF(ISERROR(発注情報!AM261)=TRUE,"",IF(OR(発注情報!AM261="",発注情報!AM261=0),"",発注情報!AM261))</f>
        <v/>
      </c>
      <c r="AD16" s="147" t="str">
        <f>IF(ISERROR(発注情報!AN261)=TRUE,"",IF(OR(発注情報!AN261="",発注情報!AN261=0),"",発注情報!AN261))</f>
        <v/>
      </c>
      <c r="AE16" s="104" t="str">
        <f>IF(ISERROR(発注情報!AO261)=TRUE,"",IF(OR(発注情報!AO261="",発注情報!AO261=0),"",発注情報!AO261))</f>
        <v/>
      </c>
      <c r="AF16" s="147" t="str">
        <f>IF(ISERROR(発注情報!AP261)=TRUE,"",IF(OR(発注情報!AP261="",発注情報!AP261=0),"",発注情報!AP261))</f>
        <v/>
      </c>
      <c r="AG16" s="104" t="str">
        <f>IF(ISERROR(発注情報!AQ261)=TRUE,"",IF(OR(発注情報!AQ261="",発注情報!AQ261=0),"",発注情報!AQ261))</f>
        <v/>
      </c>
      <c r="AH16" s="145" t="str">
        <f>IF(ISERROR(発注情報!AR261)=TRUE,"",IF(OR(発注情報!AR261="",発注情報!AR261=0),"",発注情報!AR261))</f>
        <v/>
      </c>
      <c r="AI16" s="146" t="str">
        <f>IF(ISERROR(発注情報!AS261)=TRUE,"",IF(OR(発注情報!AS261="",発注情報!AS261=0),"",発注情報!AS261))</f>
        <v/>
      </c>
    </row>
    <row r="17" spans="1:38" ht="18.75" customHeight="1" x14ac:dyDescent="0.15">
      <c r="A17" s="138">
        <v>12</v>
      </c>
      <c r="B17" s="143" t="str">
        <f>IF(ISERROR(発注情報!L262)=TRUE,"",IF(OR(発注情報!L262="",発注情報!L262=0),"",IF(発注情報!K262=発注情報!$K$126,発注情報!L262&amp;" (SUP.)",IF(発注情報!K262=発注情報!$K$127,発注情報!L262&amp;" (EXH.)",発注情報!L262))))</f>
        <v/>
      </c>
      <c r="C17" s="144" t="str">
        <f>IF(ISERROR(発注情報!M262)=TRUE,"",IF(OR(発注情報!M262="",発注情報!M262=0),"",発注情報!M262))</f>
        <v/>
      </c>
      <c r="D17" s="144" t="str">
        <f>IF(C17="","",C17*発注情報!$D$2)</f>
        <v/>
      </c>
      <c r="E17" s="202" t="str">
        <f>IF(ISERROR(発注情報!O262)=TRUE,"",IF(OR(発注情報!O262="",発注情報!O262=0),"",発注情報!O262))</f>
        <v/>
      </c>
      <c r="F17" s="202" t="str">
        <f>IF(ISERROR(発注情報!P262)=TRUE,"",IF(OR(発注情報!P262="",発注情報!P262=0),"",発注情報!P262))</f>
        <v/>
      </c>
      <c r="G17" s="202" t="str">
        <f>IF(ISERROR(発注情報!Q262)=TRUE,"",IF(OR(発注情報!Q262="",発注情報!Q262=0),"",発注情報!Q262))</f>
        <v/>
      </c>
      <c r="H17" s="145" t="str">
        <f>IF(ISERROR(発注情報!R262)=TRUE,"",IF(OR(発注情報!R262="",発注情報!R262=0),"",発注情報!R262))</f>
        <v/>
      </c>
      <c r="I17" s="146" t="str">
        <f>IF(ISERROR(発注情報!S262)=TRUE,"",IF(OR(発注情報!S262="",発注情報!S262=0),"",発注情報!S262))</f>
        <v/>
      </c>
      <c r="J17" s="147" t="str">
        <f>IF(ISERROR(発注情報!T262)=TRUE,"",IF(OR(発注情報!T262="",発注情報!T262=0),"",発注情報!T262))</f>
        <v/>
      </c>
      <c r="K17" s="104" t="str">
        <f>IF(ISERROR(発注情報!U262)=TRUE,"",IF(OR(発注情報!U262="",発注情報!U262=0),"",発注情報!U262))</f>
        <v/>
      </c>
      <c r="L17" s="147" t="str">
        <f>IF(ISERROR(発注情報!V262)=TRUE,"",IF(OR(発注情報!V262="",発注情報!V262=0),"",発注情報!V262))</f>
        <v/>
      </c>
      <c r="M17" s="104" t="str">
        <f>IF(ISERROR(発注情報!W262)=TRUE,"",IF(OR(発注情報!W262="",発注情報!W262=0),"",発注情報!W262))</f>
        <v/>
      </c>
      <c r="N17" s="147" t="str">
        <f>IF(ISERROR(発注情報!X262)=TRUE,"",IF(OR(発注情報!X262="",発注情報!X262=0),"",発注情報!X262))</f>
        <v/>
      </c>
      <c r="O17" s="104" t="str">
        <f>IF(ISERROR(発注情報!Y262)=TRUE,"",IF(OR(発注情報!Y262="",発注情報!Y262=0),"",発注情報!Y262))</f>
        <v/>
      </c>
      <c r="P17" s="147" t="str">
        <f>IF(ISERROR(発注情報!Z262)=TRUE,"",IF(OR(発注情報!Z262="",発注情報!Z262=0),"",発注情報!Z262))</f>
        <v/>
      </c>
      <c r="Q17" s="104" t="str">
        <f>IF(ISERROR(発注情報!AA262)=TRUE,"",IF(OR(発注情報!AA262="",発注情報!AA262=0),"",発注情報!AA262))</f>
        <v/>
      </c>
      <c r="R17" s="147" t="str">
        <f>IF(ISERROR(発注情報!AB262)=TRUE,"",IF(OR(発注情報!AB262="",発注情報!AB262=0),"",発注情報!AB262))</f>
        <v/>
      </c>
      <c r="S17" s="104" t="str">
        <f>IF(ISERROR(発注情報!AC262)=TRUE,"",IF(OR(発注情報!AC262="",発注情報!AC262=0),"",発注情報!AC262))</f>
        <v/>
      </c>
      <c r="T17" s="147" t="str">
        <f>IF(ISERROR(発注情報!AD262)=TRUE,"",IF(OR(発注情報!AD262="",発注情報!AD262=0),"",発注情報!AD262))</f>
        <v/>
      </c>
      <c r="U17" s="104" t="str">
        <f>IF(ISERROR(発注情報!AE262)=TRUE,"",IF(OR(発注情報!AE262="",発注情報!AE262=0),"",発注情報!AE262))</f>
        <v/>
      </c>
      <c r="V17" s="147" t="str">
        <f>IF(ISERROR(発注情報!AF262)=TRUE,"",IF(OR(発注情報!AF262="",発注情報!AF262=0),"",発注情報!AF262))</f>
        <v/>
      </c>
      <c r="W17" s="104" t="str">
        <f>IF(ISERROR(発注情報!AG262)=TRUE,"",IF(OR(発注情報!AG262="",発注情報!AG262=0),"",発注情報!AG262))</f>
        <v/>
      </c>
      <c r="X17" s="147" t="str">
        <f>IF(ISERROR(発注情報!AH262)=TRUE,"",IF(OR(発注情報!AH262="",発注情報!AH262=0),"",発注情報!AH262))</f>
        <v/>
      </c>
      <c r="Y17" s="104" t="str">
        <f>IF(ISERROR(発注情報!AI262)=TRUE,"",IF(OR(発注情報!AI262="",発注情報!AI262=0),"",発注情報!AI262))</f>
        <v/>
      </c>
      <c r="Z17" s="147" t="str">
        <f>IF(ISERROR(発注情報!AJ262)=TRUE,"",IF(OR(発注情報!AJ262="",発注情報!AJ262=0),"",発注情報!AJ262))</f>
        <v/>
      </c>
      <c r="AA17" s="104" t="str">
        <f>IF(ISERROR(発注情報!AK262)=TRUE,"",IF(OR(発注情報!AK262="",発注情報!AK262=0),"",発注情報!AK262))</f>
        <v/>
      </c>
      <c r="AB17" s="147" t="str">
        <f>IF(ISERROR(発注情報!AL262)=TRUE,"",IF(OR(発注情報!AL262="",発注情報!AL262=0),"",発注情報!AL262))</f>
        <v/>
      </c>
      <c r="AC17" s="104" t="str">
        <f>IF(ISERROR(発注情報!AM262)=TRUE,"",IF(OR(発注情報!AM262="",発注情報!AM262=0),"",発注情報!AM262))</f>
        <v/>
      </c>
      <c r="AD17" s="147" t="str">
        <f>IF(ISERROR(発注情報!AN262)=TRUE,"",IF(OR(発注情報!AN262="",発注情報!AN262=0),"",発注情報!AN262))</f>
        <v/>
      </c>
      <c r="AE17" s="104" t="str">
        <f>IF(ISERROR(発注情報!AO262)=TRUE,"",IF(OR(発注情報!AO262="",発注情報!AO262=0),"",発注情報!AO262))</f>
        <v/>
      </c>
      <c r="AF17" s="147" t="str">
        <f>IF(ISERROR(発注情報!AP262)=TRUE,"",IF(OR(発注情報!AP262="",発注情報!AP262=0),"",発注情報!AP262))</f>
        <v/>
      </c>
      <c r="AG17" s="104" t="str">
        <f>IF(ISERROR(発注情報!AQ262)=TRUE,"",IF(OR(発注情報!AQ262="",発注情報!AQ262=0),"",発注情報!AQ262))</f>
        <v/>
      </c>
      <c r="AH17" s="145" t="str">
        <f>IF(ISERROR(発注情報!AR262)=TRUE,"",IF(OR(発注情報!AR262="",発注情報!AR262=0),"",発注情報!AR262))</f>
        <v/>
      </c>
      <c r="AI17" s="146" t="str">
        <f>IF(ISERROR(発注情報!AS262)=TRUE,"",IF(OR(発注情報!AS262="",発注情報!AS262=0),"",発注情報!AS262))</f>
        <v/>
      </c>
    </row>
    <row r="18" spans="1:38" ht="18.75" customHeight="1" x14ac:dyDescent="0.15">
      <c r="A18" s="148">
        <v>13</v>
      </c>
      <c r="B18" s="143" t="str">
        <f>IF(ISERROR(発注情報!L263)=TRUE,"",IF(OR(発注情報!L263="",発注情報!L263=0),"",IF(発注情報!K263=発注情報!$K$126,発注情報!L263&amp;" (SUP.)",IF(発注情報!K263=発注情報!$K$127,発注情報!L263&amp;" (EXH.)",発注情報!L263))))</f>
        <v/>
      </c>
      <c r="C18" s="144" t="str">
        <f>IF(ISERROR(発注情報!M263)=TRUE,"",IF(OR(発注情報!M263="",発注情報!M263=0),"",発注情報!M263))</f>
        <v/>
      </c>
      <c r="D18" s="144" t="str">
        <f>IF(C18="","",C18*発注情報!$D$2)</f>
        <v/>
      </c>
      <c r="E18" s="202" t="str">
        <f>IF(ISERROR(発注情報!O263)=TRUE,"",IF(OR(発注情報!O263="",発注情報!O263=0),"",発注情報!O263))</f>
        <v/>
      </c>
      <c r="F18" s="202" t="str">
        <f>IF(ISERROR(発注情報!P263)=TRUE,"",IF(OR(発注情報!P263="",発注情報!P263=0),"",発注情報!P263))</f>
        <v/>
      </c>
      <c r="G18" s="202" t="str">
        <f>IF(ISERROR(発注情報!Q263)=TRUE,"",IF(OR(発注情報!Q263="",発注情報!Q263=0),"",発注情報!Q263))</f>
        <v/>
      </c>
      <c r="H18" s="145" t="str">
        <f>IF(ISERROR(発注情報!R263)=TRUE,"",IF(OR(発注情報!R263="",発注情報!R263=0),"",発注情報!R263))</f>
        <v/>
      </c>
      <c r="I18" s="146" t="str">
        <f>IF(ISERROR(発注情報!S263)=TRUE,"",IF(OR(発注情報!S263="",発注情報!S263=0),"",発注情報!S263))</f>
        <v/>
      </c>
      <c r="J18" s="147" t="str">
        <f>IF(ISERROR(発注情報!T263)=TRUE,"",IF(OR(発注情報!T263="",発注情報!T263=0),"",発注情報!T263))</f>
        <v/>
      </c>
      <c r="K18" s="104" t="str">
        <f>IF(ISERROR(発注情報!U263)=TRUE,"",IF(OR(発注情報!U263="",発注情報!U263=0),"",発注情報!U263))</f>
        <v/>
      </c>
      <c r="L18" s="147" t="str">
        <f>IF(ISERROR(発注情報!V263)=TRUE,"",IF(OR(発注情報!V263="",発注情報!V263=0),"",発注情報!V263))</f>
        <v/>
      </c>
      <c r="M18" s="104" t="str">
        <f>IF(ISERROR(発注情報!W263)=TRUE,"",IF(OR(発注情報!W263="",発注情報!W263=0),"",発注情報!W263))</f>
        <v/>
      </c>
      <c r="N18" s="147" t="str">
        <f>IF(ISERROR(発注情報!X263)=TRUE,"",IF(OR(発注情報!X263="",発注情報!X263=0),"",発注情報!X263))</f>
        <v/>
      </c>
      <c r="O18" s="104" t="str">
        <f>IF(ISERROR(発注情報!Y263)=TRUE,"",IF(OR(発注情報!Y263="",発注情報!Y263=0),"",発注情報!Y263))</f>
        <v/>
      </c>
      <c r="P18" s="147" t="str">
        <f>IF(ISERROR(発注情報!Z263)=TRUE,"",IF(OR(発注情報!Z263="",発注情報!Z263=0),"",発注情報!Z263))</f>
        <v/>
      </c>
      <c r="Q18" s="104" t="str">
        <f>IF(ISERROR(発注情報!AA263)=TRUE,"",IF(OR(発注情報!AA263="",発注情報!AA263=0),"",発注情報!AA263))</f>
        <v/>
      </c>
      <c r="R18" s="147" t="str">
        <f>IF(ISERROR(発注情報!AB263)=TRUE,"",IF(OR(発注情報!AB263="",発注情報!AB263=0),"",発注情報!AB263))</f>
        <v/>
      </c>
      <c r="S18" s="104" t="str">
        <f>IF(ISERROR(発注情報!AC263)=TRUE,"",IF(OR(発注情報!AC263="",発注情報!AC263=0),"",発注情報!AC263))</f>
        <v/>
      </c>
      <c r="T18" s="147" t="str">
        <f>IF(ISERROR(発注情報!AD263)=TRUE,"",IF(OR(発注情報!AD263="",発注情報!AD263=0),"",発注情報!AD263))</f>
        <v/>
      </c>
      <c r="U18" s="104" t="str">
        <f>IF(ISERROR(発注情報!AE263)=TRUE,"",IF(OR(発注情報!AE263="",発注情報!AE263=0),"",発注情報!AE263))</f>
        <v/>
      </c>
      <c r="V18" s="147" t="str">
        <f>IF(ISERROR(発注情報!AF263)=TRUE,"",IF(OR(発注情報!AF263="",発注情報!AF263=0),"",発注情報!AF263))</f>
        <v/>
      </c>
      <c r="W18" s="104" t="str">
        <f>IF(ISERROR(発注情報!AG263)=TRUE,"",IF(OR(発注情報!AG263="",発注情報!AG263=0),"",発注情報!AG263))</f>
        <v/>
      </c>
      <c r="X18" s="147" t="str">
        <f>IF(ISERROR(発注情報!AH263)=TRUE,"",IF(OR(発注情報!AH263="",発注情報!AH263=0),"",発注情報!AH263))</f>
        <v/>
      </c>
      <c r="Y18" s="104" t="str">
        <f>IF(ISERROR(発注情報!AI263)=TRUE,"",IF(OR(発注情報!AI263="",発注情報!AI263=0),"",発注情報!AI263))</f>
        <v/>
      </c>
      <c r="Z18" s="147" t="str">
        <f>IF(ISERROR(発注情報!AJ263)=TRUE,"",IF(OR(発注情報!AJ263="",発注情報!AJ263=0),"",発注情報!AJ263))</f>
        <v/>
      </c>
      <c r="AA18" s="104" t="str">
        <f>IF(ISERROR(発注情報!AK263)=TRUE,"",IF(OR(発注情報!AK263="",発注情報!AK263=0),"",発注情報!AK263))</f>
        <v/>
      </c>
      <c r="AB18" s="147" t="str">
        <f>IF(ISERROR(発注情報!AL263)=TRUE,"",IF(OR(発注情報!AL263="",発注情報!AL263=0),"",発注情報!AL263))</f>
        <v/>
      </c>
      <c r="AC18" s="104" t="str">
        <f>IF(ISERROR(発注情報!AM263)=TRUE,"",IF(OR(発注情報!AM263="",発注情報!AM263=0),"",発注情報!AM263))</f>
        <v/>
      </c>
      <c r="AD18" s="147" t="str">
        <f>IF(ISERROR(発注情報!AN263)=TRUE,"",IF(OR(発注情報!AN263="",発注情報!AN263=0),"",発注情報!AN263))</f>
        <v/>
      </c>
      <c r="AE18" s="104" t="str">
        <f>IF(ISERROR(発注情報!AO263)=TRUE,"",IF(OR(発注情報!AO263="",発注情報!AO263=0),"",発注情報!AO263))</f>
        <v/>
      </c>
      <c r="AF18" s="147" t="str">
        <f>IF(ISERROR(発注情報!AP263)=TRUE,"",IF(OR(発注情報!AP263="",発注情報!AP263=0),"",発注情報!AP263))</f>
        <v/>
      </c>
      <c r="AG18" s="104" t="str">
        <f>IF(ISERROR(発注情報!AQ263)=TRUE,"",IF(OR(発注情報!AQ263="",発注情報!AQ263=0),"",発注情報!AQ263))</f>
        <v/>
      </c>
      <c r="AH18" s="145" t="str">
        <f>IF(ISERROR(発注情報!AR263)=TRUE,"",IF(OR(発注情報!AR263="",発注情報!AR263=0),"",発注情報!AR263))</f>
        <v/>
      </c>
      <c r="AI18" s="146" t="str">
        <f>IF(ISERROR(発注情報!AS263)=TRUE,"",IF(OR(発注情報!AS263="",発注情報!AS263=0),"",発注情報!AS263))</f>
        <v/>
      </c>
    </row>
    <row r="19" spans="1:38" ht="18.75" customHeight="1" x14ac:dyDescent="0.15">
      <c r="A19" s="138">
        <v>14</v>
      </c>
      <c r="B19" s="143" t="str">
        <f>IF(ISERROR(発注情報!L264)=TRUE,"",IF(OR(発注情報!L264="",発注情報!L264=0),"",IF(発注情報!K264=発注情報!$K$126,発注情報!L264&amp;" (SUP.)",IF(発注情報!K264=発注情報!$K$127,発注情報!L264&amp;" (EXH.)",発注情報!L264))))</f>
        <v/>
      </c>
      <c r="C19" s="144" t="str">
        <f>IF(ISERROR(発注情報!M264)=TRUE,"",IF(OR(発注情報!M264="",発注情報!M264=0),"",発注情報!M264))</f>
        <v/>
      </c>
      <c r="D19" s="144" t="str">
        <f>IF(C19="","",C19*発注情報!$D$2)</f>
        <v/>
      </c>
      <c r="E19" s="202" t="str">
        <f>IF(ISERROR(発注情報!O264)=TRUE,"",IF(OR(発注情報!O264="",発注情報!O264=0),"",発注情報!O264))</f>
        <v/>
      </c>
      <c r="F19" s="202" t="str">
        <f>IF(ISERROR(発注情報!P264)=TRUE,"",IF(OR(発注情報!P264="",発注情報!P264=0),"",発注情報!P264))</f>
        <v/>
      </c>
      <c r="G19" s="202" t="str">
        <f>IF(ISERROR(発注情報!Q264)=TRUE,"",IF(OR(発注情報!Q264="",発注情報!Q264=0),"",発注情報!Q264))</f>
        <v/>
      </c>
      <c r="H19" s="145" t="str">
        <f>IF(ISERROR(発注情報!R264)=TRUE,"",IF(OR(発注情報!R264="",発注情報!R264=0),"",発注情報!R264))</f>
        <v/>
      </c>
      <c r="I19" s="146" t="str">
        <f>IF(ISERROR(発注情報!S264)=TRUE,"",IF(OR(発注情報!S264="",発注情報!S264=0),"",発注情報!S264))</f>
        <v/>
      </c>
      <c r="J19" s="147" t="str">
        <f>IF(ISERROR(発注情報!T264)=TRUE,"",IF(OR(発注情報!T264="",発注情報!T264=0),"",発注情報!T264))</f>
        <v/>
      </c>
      <c r="K19" s="104" t="str">
        <f>IF(ISERROR(発注情報!U264)=TRUE,"",IF(OR(発注情報!U264="",発注情報!U264=0),"",発注情報!U264))</f>
        <v/>
      </c>
      <c r="L19" s="147" t="str">
        <f>IF(ISERROR(発注情報!V264)=TRUE,"",IF(OR(発注情報!V264="",発注情報!V264=0),"",発注情報!V264))</f>
        <v/>
      </c>
      <c r="M19" s="104" t="str">
        <f>IF(ISERROR(発注情報!W264)=TRUE,"",IF(OR(発注情報!W264="",発注情報!W264=0),"",発注情報!W264))</f>
        <v/>
      </c>
      <c r="N19" s="147" t="str">
        <f>IF(ISERROR(発注情報!X264)=TRUE,"",IF(OR(発注情報!X264="",発注情報!X264=0),"",発注情報!X264))</f>
        <v/>
      </c>
      <c r="O19" s="104" t="str">
        <f>IF(ISERROR(発注情報!Y264)=TRUE,"",IF(OR(発注情報!Y264="",発注情報!Y264=0),"",発注情報!Y264))</f>
        <v/>
      </c>
      <c r="P19" s="147" t="str">
        <f>IF(ISERROR(発注情報!Z264)=TRUE,"",IF(OR(発注情報!Z264="",発注情報!Z264=0),"",発注情報!Z264))</f>
        <v/>
      </c>
      <c r="Q19" s="104" t="str">
        <f>IF(ISERROR(発注情報!AA264)=TRUE,"",IF(OR(発注情報!AA264="",発注情報!AA264=0),"",発注情報!AA264))</f>
        <v/>
      </c>
      <c r="R19" s="147" t="str">
        <f>IF(ISERROR(発注情報!AB264)=TRUE,"",IF(OR(発注情報!AB264="",発注情報!AB264=0),"",発注情報!AB264))</f>
        <v/>
      </c>
      <c r="S19" s="104" t="str">
        <f>IF(ISERROR(発注情報!AC264)=TRUE,"",IF(OR(発注情報!AC264="",発注情報!AC264=0),"",発注情報!AC264))</f>
        <v/>
      </c>
      <c r="T19" s="147" t="str">
        <f>IF(ISERROR(発注情報!AD264)=TRUE,"",IF(OR(発注情報!AD264="",発注情報!AD264=0),"",発注情報!AD264))</f>
        <v/>
      </c>
      <c r="U19" s="104" t="str">
        <f>IF(ISERROR(発注情報!AE264)=TRUE,"",IF(OR(発注情報!AE264="",発注情報!AE264=0),"",発注情報!AE264))</f>
        <v/>
      </c>
      <c r="V19" s="147" t="str">
        <f>IF(ISERROR(発注情報!AF264)=TRUE,"",IF(OR(発注情報!AF264="",発注情報!AF264=0),"",発注情報!AF264))</f>
        <v/>
      </c>
      <c r="W19" s="104" t="str">
        <f>IF(ISERROR(発注情報!AG264)=TRUE,"",IF(OR(発注情報!AG264="",発注情報!AG264=0),"",発注情報!AG264))</f>
        <v/>
      </c>
      <c r="X19" s="147" t="str">
        <f>IF(ISERROR(発注情報!AH264)=TRUE,"",IF(OR(発注情報!AH264="",発注情報!AH264=0),"",発注情報!AH264))</f>
        <v/>
      </c>
      <c r="Y19" s="104" t="str">
        <f>IF(ISERROR(発注情報!AI264)=TRUE,"",IF(OR(発注情報!AI264="",発注情報!AI264=0),"",発注情報!AI264))</f>
        <v/>
      </c>
      <c r="Z19" s="147" t="str">
        <f>IF(ISERROR(発注情報!AJ264)=TRUE,"",IF(OR(発注情報!AJ264="",発注情報!AJ264=0),"",発注情報!AJ264))</f>
        <v/>
      </c>
      <c r="AA19" s="104" t="str">
        <f>IF(ISERROR(発注情報!AK264)=TRUE,"",IF(OR(発注情報!AK264="",発注情報!AK264=0),"",発注情報!AK264))</f>
        <v/>
      </c>
      <c r="AB19" s="147" t="str">
        <f>IF(ISERROR(発注情報!AL264)=TRUE,"",IF(OR(発注情報!AL264="",発注情報!AL264=0),"",発注情報!AL264))</f>
        <v/>
      </c>
      <c r="AC19" s="104" t="str">
        <f>IF(ISERROR(発注情報!AM264)=TRUE,"",IF(OR(発注情報!AM264="",発注情報!AM264=0),"",発注情報!AM264))</f>
        <v/>
      </c>
      <c r="AD19" s="147" t="str">
        <f>IF(ISERROR(発注情報!AN264)=TRUE,"",IF(OR(発注情報!AN264="",発注情報!AN264=0),"",発注情報!AN264))</f>
        <v/>
      </c>
      <c r="AE19" s="104" t="str">
        <f>IF(ISERROR(発注情報!AO264)=TRUE,"",IF(OR(発注情報!AO264="",発注情報!AO264=0),"",発注情報!AO264))</f>
        <v/>
      </c>
      <c r="AF19" s="147" t="str">
        <f>IF(ISERROR(発注情報!AP264)=TRUE,"",IF(OR(発注情報!AP264="",発注情報!AP264=0),"",発注情報!AP264))</f>
        <v/>
      </c>
      <c r="AG19" s="104" t="str">
        <f>IF(ISERROR(発注情報!AQ264)=TRUE,"",IF(OR(発注情報!AQ264="",発注情報!AQ264=0),"",発注情報!AQ264))</f>
        <v/>
      </c>
      <c r="AH19" s="145" t="str">
        <f>IF(ISERROR(発注情報!AR264)=TRUE,"",IF(OR(発注情報!AR264="",発注情報!AR264=0),"",発注情報!AR264))</f>
        <v/>
      </c>
      <c r="AI19" s="146" t="str">
        <f>IF(ISERROR(発注情報!AS264)=TRUE,"",IF(OR(発注情報!AS264="",発注情報!AS264=0),"",発注情報!AS264))</f>
        <v/>
      </c>
    </row>
    <row r="20" spans="1:38" ht="18.75" customHeight="1" x14ac:dyDescent="0.15">
      <c r="A20" s="148">
        <v>15</v>
      </c>
      <c r="B20" s="143" t="str">
        <f>IF(ISERROR(発注情報!L265)=TRUE,"",IF(OR(発注情報!L265="",発注情報!L265=0),"",IF(発注情報!K265=発注情報!$K$126,発注情報!L265&amp;" (SUP.)",IF(発注情報!K265=発注情報!$K$127,発注情報!L265&amp;" (EXH.)",発注情報!L265))))</f>
        <v/>
      </c>
      <c r="C20" s="144" t="str">
        <f>IF(ISERROR(発注情報!M265)=TRUE,"",IF(OR(発注情報!M265="",発注情報!M265=0),"",発注情報!M265))</f>
        <v/>
      </c>
      <c r="D20" s="144" t="str">
        <f>IF(C20="","",C20*発注情報!$D$2)</f>
        <v/>
      </c>
      <c r="E20" s="202" t="str">
        <f>IF(ISERROR(発注情報!O265)=TRUE,"",IF(OR(発注情報!O265="",発注情報!O265=0),"",発注情報!O265))</f>
        <v/>
      </c>
      <c r="F20" s="202" t="str">
        <f>IF(ISERROR(発注情報!P265)=TRUE,"",IF(OR(発注情報!P265="",発注情報!P265=0),"",発注情報!P265))</f>
        <v/>
      </c>
      <c r="G20" s="202" t="str">
        <f>IF(ISERROR(発注情報!Q265)=TRUE,"",IF(OR(発注情報!Q265="",発注情報!Q265=0),"",発注情報!Q265))</f>
        <v/>
      </c>
      <c r="H20" s="145" t="str">
        <f>IF(ISERROR(発注情報!R265)=TRUE,"",IF(OR(発注情報!R265="",発注情報!R265=0),"",発注情報!R265))</f>
        <v/>
      </c>
      <c r="I20" s="146" t="str">
        <f>IF(ISERROR(発注情報!S265)=TRUE,"",IF(OR(発注情報!S265="",発注情報!S265=0),"",発注情報!S265))</f>
        <v/>
      </c>
      <c r="J20" s="147" t="str">
        <f>IF(ISERROR(発注情報!T265)=TRUE,"",IF(OR(発注情報!T265="",発注情報!T265=0),"",発注情報!T265))</f>
        <v/>
      </c>
      <c r="K20" s="104" t="str">
        <f>IF(ISERROR(発注情報!U265)=TRUE,"",IF(OR(発注情報!U265="",発注情報!U265=0),"",発注情報!U265))</f>
        <v/>
      </c>
      <c r="L20" s="147" t="str">
        <f>IF(ISERROR(発注情報!V265)=TRUE,"",IF(OR(発注情報!V265="",発注情報!V265=0),"",発注情報!V265))</f>
        <v/>
      </c>
      <c r="M20" s="104" t="str">
        <f>IF(ISERROR(発注情報!W265)=TRUE,"",IF(OR(発注情報!W265="",発注情報!W265=0),"",発注情報!W265))</f>
        <v/>
      </c>
      <c r="N20" s="147" t="str">
        <f>IF(ISERROR(発注情報!X265)=TRUE,"",IF(OR(発注情報!X265="",発注情報!X265=0),"",発注情報!X265))</f>
        <v/>
      </c>
      <c r="O20" s="104" t="str">
        <f>IF(ISERROR(発注情報!Y265)=TRUE,"",IF(OR(発注情報!Y265="",発注情報!Y265=0),"",発注情報!Y265))</f>
        <v/>
      </c>
      <c r="P20" s="147" t="str">
        <f>IF(ISERROR(発注情報!Z265)=TRUE,"",IF(OR(発注情報!Z265="",発注情報!Z265=0),"",発注情報!Z265))</f>
        <v/>
      </c>
      <c r="Q20" s="104" t="str">
        <f>IF(ISERROR(発注情報!AA265)=TRUE,"",IF(OR(発注情報!AA265="",発注情報!AA265=0),"",発注情報!AA265))</f>
        <v/>
      </c>
      <c r="R20" s="147" t="str">
        <f>IF(ISERROR(発注情報!AB265)=TRUE,"",IF(OR(発注情報!AB265="",発注情報!AB265=0),"",発注情報!AB265))</f>
        <v/>
      </c>
      <c r="S20" s="104" t="str">
        <f>IF(ISERROR(発注情報!AC265)=TRUE,"",IF(OR(発注情報!AC265="",発注情報!AC265=0),"",発注情報!AC265))</f>
        <v/>
      </c>
      <c r="T20" s="147" t="str">
        <f>IF(ISERROR(発注情報!AD265)=TRUE,"",IF(OR(発注情報!AD265="",発注情報!AD265=0),"",発注情報!AD265))</f>
        <v/>
      </c>
      <c r="U20" s="104" t="str">
        <f>IF(ISERROR(発注情報!AE265)=TRUE,"",IF(OR(発注情報!AE265="",発注情報!AE265=0),"",発注情報!AE265))</f>
        <v/>
      </c>
      <c r="V20" s="147" t="str">
        <f>IF(ISERROR(発注情報!AF265)=TRUE,"",IF(OR(発注情報!AF265="",発注情報!AF265=0),"",発注情報!AF265))</f>
        <v/>
      </c>
      <c r="W20" s="104" t="str">
        <f>IF(ISERROR(発注情報!AG265)=TRUE,"",IF(OR(発注情報!AG265="",発注情報!AG265=0),"",発注情報!AG265))</f>
        <v/>
      </c>
      <c r="X20" s="147" t="str">
        <f>IF(ISERROR(発注情報!AH265)=TRUE,"",IF(OR(発注情報!AH265="",発注情報!AH265=0),"",発注情報!AH265))</f>
        <v/>
      </c>
      <c r="Y20" s="104" t="str">
        <f>IF(ISERROR(発注情報!AI265)=TRUE,"",IF(OR(発注情報!AI265="",発注情報!AI265=0),"",発注情報!AI265))</f>
        <v/>
      </c>
      <c r="Z20" s="147" t="str">
        <f>IF(ISERROR(発注情報!AJ265)=TRUE,"",IF(OR(発注情報!AJ265="",発注情報!AJ265=0),"",発注情報!AJ265))</f>
        <v/>
      </c>
      <c r="AA20" s="104" t="str">
        <f>IF(ISERROR(発注情報!AK265)=TRUE,"",IF(OR(発注情報!AK265="",発注情報!AK265=0),"",発注情報!AK265))</f>
        <v/>
      </c>
      <c r="AB20" s="147" t="str">
        <f>IF(ISERROR(発注情報!AL265)=TRUE,"",IF(OR(発注情報!AL265="",発注情報!AL265=0),"",発注情報!AL265))</f>
        <v/>
      </c>
      <c r="AC20" s="104" t="str">
        <f>IF(ISERROR(発注情報!AM265)=TRUE,"",IF(OR(発注情報!AM265="",発注情報!AM265=0),"",発注情報!AM265))</f>
        <v/>
      </c>
      <c r="AD20" s="147" t="str">
        <f>IF(ISERROR(発注情報!AN265)=TRUE,"",IF(OR(発注情報!AN265="",発注情報!AN265=0),"",発注情報!AN265))</f>
        <v/>
      </c>
      <c r="AE20" s="104" t="str">
        <f>IF(ISERROR(発注情報!AO265)=TRUE,"",IF(OR(発注情報!AO265="",発注情報!AO265=0),"",発注情報!AO265))</f>
        <v/>
      </c>
      <c r="AF20" s="147" t="str">
        <f>IF(ISERROR(発注情報!AP265)=TRUE,"",IF(OR(発注情報!AP265="",発注情報!AP265=0),"",発注情報!AP265))</f>
        <v/>
      </c>
      <c r="AG20" s="104" t="str">
        <f>IF(ISERROR(発注情報!AQ265)=TRUE,"",IF(OR(発注情報!AQ265="",発注情報!AQ265=0),"",発注情報!AQ265))</f>
        <v/>
      </c>
      <c r="AH20" s="145" t="str">
        <f>IF(ISERROR(発注情報!AR265)=TRUE,"",IF(OR(発注情報!AR265="",発注情報!AR265=0),"",発注情報!AR265))</f>
        <v/>
      </c>
      <c r="AI20" s="146" t="str">
        <f>IF(ISERROR(発注情報!AS265)=TRUE,"",IF(OR(発注情報!AS265="",発注情報!AS265=0),"",発注情報!AS265))</f>
        <v/>
      </c>
    </row>
    <row r="21" spans="1:38" ht="18.75" customHeight="1" x14ac:dyDescent="0.15">
      <c r="A21" s="138">
        <v>16</v>
      </c>
      <c r="B21" s="143" t="str">
        <f>IF(ISERROR(発注情報!L266)=TRUE,"",IF(OR(発注情報!L266="",発注情報!L266=0),"",IF(発注情報!K266=発注情報!$K$126,発注情報!L266&amp;" (SUP.)",IF(発注情報!K266=発注情報!$K$127,発注情報!L266&amp;" (EXH.)",発注情報!L266))))</f>
        <v/>
      </c>
      <c r="C21" s="144" t="str">
        <f>IF(ISERROR(発注情報!M266)=TRUE,"",IF(OR(発注情報!M266="",発注情報!M266=0),"",発注情報!M266))</f>
        <v/>
      </c>
      <c r="D21" s="144" t="str">
        <f>IF(C21="","",C21*発注情報!$D$2)</f>
        <v/>
      </c>
      <c r="E21" s="202" t="str">
        <f>IF(ISERROR(発注情報!O266)=TRUE,"",IF(OR(発注情報!O266="",発注情報!O266=0),"",発注情報!O266))</f>
        <v/>
      </c>
      <c r="F21" s="202" t="str">
        <f>IF(ISERROR(発注情報!P266)=TRUE,"",IF(OR(発注情報!P266="",発注情報!P266=0),"",発注情報!P266))</f>
        <v/>
      </c>
      <c r="G21" s="202" t="str">
        <f>IF(ISERROR(発注情報!Q266)=TRUE,"",IF(OR(発注情報!Q266="",発注情報!Q266=0),"",発注情報!Q266))</f>
        <v/>
      </c>
      <c r="H21" s="145" t="str">
        <f>IF(ISERROR(発注情報!R266)=TRUE,"",IF(OR(発注情報!R266="",発注情報!R266=0),"",発注情報!R266))</f>
        <v/>
      </c>
      <c r="I21" s="146" t="str">
        <f>IF(ISERROR(発注情報!S266)=TRUE,"",IF(OR(発注情報!S266="",発注情報!S266=0),"",発注情報!S266))</f>
        <v/>
      </c>
      <c r="J21" s="147" t="str">
        <f>IF(ISERROR(発注情報!T266)=TRUE,"",IF(OR(発注情報!T266="",発注情報!T266=0),"",発注情報!T266))</f>
        <v/>
      </c>
      <c r="K21" s="104" t="str">
        <f>IF(ISERROR(発注情報!U266)=TRUE,"",IF(OR(発注情報!U266="",発注情報!U266=0),"",発注情報!U266))</f>
        <v/>
      </c>
      <c r="L21" s="147" t="str">
        <f>IF(ISERROR(発注情報!V266)=TRUE,"",IF(OR(発注情報!V266="",発注情報!V266=0),"",発注情報!V266))</f>
        <v/>
      </c>
      <c r="M21" s="104" t="str">
        <f>IF(ISERROR(発注情報!W266)=TRUE,"",IF(OR(発注情報!W266="",発注情報!W266=0),"",発注情報!W266))</f>
        <v/>
      </c>
      <c r="N21" s="147" t="str">
        <f>IF(ISERROR(発注情報!X266)=TRUE,"",IF(OR(発注情報!X266="",発注情報!X266=0),"",発注情報!X266))</f>
        <v/>
      </c>
      <c r="O21" s="104" t="str">
        <f>IF(ISERROR(発注情報!Y266)=TRUE,"",IF(OR(発注情報!Y266="",発注情報!Y266=0),"",発注情報!Y266))</f>
        <v/>
      </c>
      <c r="P21" s="147" t="str">
        <f>IF(ISERROR(発注情報!Z266)=TRUE,"",IF(OR(発注情報!Z266="",発注情報!Z266=0),"",発注情報!Z266))</f>
        <v/>
      </c>
      <c r="Q21" s="104" t="str">
        <f>IF(ISERROR(発注情報!AA266)=TRUE,"",IF(OR(発注情報!AA266="",発注情報!AA266=0),"",発注情報!AA266))</f>
        <v/>
      </c>
      <c r="R21" s="147" t="str">
        <f>IF(ISERROR(発注情報!AB266)=TRUE,"",IF(OR(発注情報!AB266="",発注情報!AB266=0),"",発注情報!AB266))</f>
        <v/>
      </c>
      <c r="S21" s="104" t="str">
        <f>IF(ISERROR(発注情報!AC266)=TRUE,"",IF(OR(発注情報!AC266="",発注情報!AC266=0),"",発注情報!AC266))</f>
        <v/>
      </c>
      <c r="T21" s="147" t="str">
        <f>IF(ISERROR(発注情報!AD266)=TRUE,"",IF(OR(発注情報!AD266="",発注情報!AD266=0),"",発注情報!AD266))</f>
        <v/>
      </c>
      <c r="U21" s="104" t="str">
        <f>IF(ISERROR(発注情報!AE266)=TRUE,"",IF(OR(発注情報!AE266="",発注情報!AE266=0),"",発注情報!AE266))</f>
        <v/>
      </c>
      <c r="V21" s="147" t="str">
        <f>IF(ISERROR(発注情報!AF266)=TRUE,"",IF(OR(発注情報!AF266="",発注情報!AF266=0),"",発注情報!AF266))</f>
        <v/>
      </c>
      <c r="W21" s="104" t="str">
        <f>IF(ISERROR(発注情報!AG266)=TRUE,"",IF(OR(発注情報!AG266="",発注情報!AG266=0),"",発注情報!AG266))</f>
        <v/>
      </c>
      <c r="X21" s="147" t="str">
        <f>IF(ISERROR(発注情報!AH266)=TRUE,"",IF(OR(発注情報!AH266="",発注情報!AH266=0),"",発注情報!AH266))</f>
        <v/>
      </c>
      <c r="Y21" s="104" t="str">
        <f>IF(ISERROR(発注情報!AI266)=TRUE,"",IF(OR(発注情報!AI266="",発注情報!AI266=0),"",発注情報!AI266))</f>
        <v/>
      </c>
      <c r="Z21" s="147" t="str">
        <f>IF(ISERROR(発注情報!AJ266)=TRUE,"",IF(OR(発注情報!AJ266="",発注情報!AJ266=0),"",発注情報!AJ266))</f>
        <v/>
      </c>
      <c r="AA21" s="104" t="str">
        <f>IF(ISERROR(発注情報!AK266)=TRUE,"",IF(OR(発注情報!AK266="",発注情報!AK266=0),"",発注情報!AK266))</f>
        <v/>
      </c>
      <c r="AB21" s="147" t="str">
        <f>IF(ISERROR(発注情報!AL266)=TRUE,"",IF(OR(発注情報!AL266="",発注情報!AL266=0),"",発注情報!AL266))</f>
        <v/>
      </c>
      <c r="AC21" s="104" t="str">
        <f>IF(ISERROR(発注情報!AM266)=TRUE,"",IF(OR(発注情報!AM266="",発注情報!AM266=0),"",発注情報!AM266))</f>
        <v/>
      </c>
      <c r="AD21" s="147" t="str">
        <f>IF(ISERROR(発注情報!AN266)=TRUE,"",IF(OR(発注情報!AN266="",発注情報!AN266=0),"",発注情報!AN266))</f>
        <v/>
      </c>
      <c r="AE21" s="104" t="str">
        <f>IF(ISERROR(発注情報!AO266)=TRUE,"",IF(OR(発注情報!AO266="",発注情報!AO266=0),"",発注情報!AO266))</f>
        <v/>
      </c>
      <c r="AF21" s="147" t="str">
        <f>IF(ISERROR(発注情報!AP266)=TRUE,"",IF(OR(発注情報!AP266="",発注情報!AP266=0),"",発注情報!AP266))</f>
        <v/>
      </c>
      <c r="AG21" s="104" t="str">
        <f>IF(ISERROR(発注情報!AQ266)=TRUE,"",IF(OR(発注情報!AQ266="",発注情報!AQ266=0),"",発注情報!AQ266))</f>
        <v/>
      </c>
      <c r="AH21" s="145" t="str">
        <f>IF(ISERROR(発注情報!AR266)=TRUE,"",IF(OR(発注情報!AR266="",発注情報!AR266=0),"",発注情報!AR266))</f>
        <v/>
      </c>
      <c r="AI21" s="146" t="str">
        <f>IF(ISERROR(発注情報!AS266)=TRUE,"",IF(OR(発注情報!AS266="",発注情報!AS266=0),"",発注情報!AS266))</f>
        <v/>
      </c>
    </row>
    <row r="22" spans="1:38" ht="18.75" customHeight="1" x14ac:dyDescent="0.15">
      <c r="A22" s="148">
        <v>17</v>
      </c>
      <c r="B22" s="143" t="str">
        <f>IF(ISERROR(発注情報!L267)=TRUE,"",IF(OR(発注情報!L267="",発注情報!L267=0),"",IF(発注情報!K267=発注情報!$K$126,発注情報!L267&amp;" (SUP.)",IF(発注情報!K267=発注情報!$K$127,発注情報!L267&amp;" (EXH.)",発注情報!L267))))</f>
        <v/>
      </c>
      <c r="C22" s="144" t="str">
        <f>IF(ISERROR(発注情報!M267)=TRUE,"",IF(OR(発注情報!M267="",発注情報!M267=0),"",発注情報!M267))</f>
        <v/>
      </c>
      <c r="D22" s="144" t="str">
        <f>IF(C22="","",C22*発注情報!$D$2)</f>
        <v/>
      </c>
      <c r="E22" s="202" t="str">
        <f>IF(ISERROR(発注情報!O267)=TRUE,"",IF(OR(発注情報!O267="",発注情報!O267=0),"",発注情報!O267))</f>
        <v/>
      </c>
      <c r="F22" s="202" t="str">
        <f>IF(ISERROR(発注情報!P267)=TRUE,"",IF(OR(発注情報!P267="",発注情報!P267=0),"",発注情報!P267))</f>
        <v/>
      </c>
      <c r="G22" s="202" t="str">
        <f>IF(ISERROR(発注情報!Q267)=TRUE,"",IF(OR(発注情報!Q267="",発注情報!Q267=0),"",発注情報!Q267))</f>
        <v/>
      </c>
      <c r="H22" s="145" t="str">
        <f>IF(ISERROR(発注情報!R267)=TRUE,"",IF(OR(発注情報!R267="",発注情報!R267=0),"",発注情報!R267))</f>
        <v/>
      </c>
      <c r="I22" s="146" t="str">
        <f>IF(ISERROR(発注情報!S267)=TRUE,"",IF(OR(発注情報!S267="",発注情報!S267=0),"",発注情報!S267))</f>
        <v/>
      </c>
      <c r="J22" s="147" t="str">
        <f>IF(ISERROR(発注情報!T267)=TRUE,"",IF(OR(発注情報!T267="",発注情報!T267=0),"",発注情報!T267))</f>
        <v/>
      </c>
      <c r="K22" s="104" t="str">
        <f>IF(ISERROR(発注情報!U267)=TRUE,"",IF(OR(発注情報!U267="",発注情報!U267=0),"",発注情報!U267))</f>
        <v/>
      </c>
      <c r="L22" s="147" t="str">
        <f>IF(ISERROR(発注情報!V267)=TRUE,"",IF(OR(発注情報!V267="",発注情報!V267=0),"",発注情報!V267))</f>
        <v/>
      </c>
      <c r="M22" s="104" t="str">
        <f>IF(ISERROR(発注情報!W267)=TRUE,"",IF(OR(発注情報!W267="",発注情報!W267=0),"",発注情報!W267))</f>
        <v/>
      </c>
      <c r="N22" s="147" t="str">
        <f>IF(ISERROR(発注情報!X267)=TRUE,"",IF(OR(発注情報!X267="",発注情報!X267=0),"",発注情報!X267))</f>
        <v/>
      </c>
      <c r="O22" s="104" t="str">
        <f>IF(ISERROR(発注情報!Y267)=TRUE,"",IF(OR(発注情報!Y267="",発注情報!Y267=0),"",発注情報!Y267))</f>
        <v/>
      </c>
      <c r="P22" s="147" t="str">
        <f>IF(ISERROR(発注情報!Z267)=TRUE,"",IF(OR(発注情報!Z267="",発注情報!Z267=0),"",発注情報!Z267))</f>
        <v/>
      </c>
      <c r="Q22" s="104" t="str">
        <f>IF(ISERROR(発注情報!AA267)=TRUE,"",IF(OR(発注情報!AA267="",発注情報!AA267=0),"",発注情報!AA267))</f>
        <v/>
      </c>
      <c r="R22" s="147" t="str">
        <f>IF(ISERROR(発注情報!AB267)=TRUE,"",IF(OR(発注情報!AB267="",発注情報!AB267=0),"",発注情報!AB267))</f>
        <v/>
      </c>
      <c r="S22" s="104" t="str">
        <f>IF(ISERROR(発注情報!AC267)=TRUE,"",IF(OR(発注情報!AC267="",発注情報!AC267=0),"",発注情報!AC267))</f>
        <v/>
      </c>
      <c r="T22" s="147" t="str">
        <f>IF(ISERROR(発注情報!AD267)=TRUE,"",IF(OR(発注情報!AD267="",発注情報!AD267=0),"",発注情報!AD267))</f>
        <v/>
      </c>
      <c r="U22" s="104" t="str">
        <f>IF(ISERROR(発注情報!AE267)=TRUE,"",IF(OR(発注情報!AE267="",発注情報!AE267=0),"",発注情報!AE267))</f>
        <v/>
      </c>
      <c r="V22" s="147" t="str">
        <f>IF(ISERROR(発注情報!AF267)=TRUE,"",IF(OR(発注情報!AF267="",発注情報!AF267=0),"",発注情報!AF267))</f>
        <v/>
      </c>
      <c r="W22" s="104" t="str">
        <f>IF(ISERROR(発注情報!AG267)=TRUE,"",IF(OR(発注情報!AG267="",発注情報!AG267=0),"",発注情報!AG267))</f>
        <v/>
      </c>
      <c r="X22" s="147" t="str">
        <f>IF(ISERROR(発注情報!AH267)=TRUE,"",IF(OR(発注情報!AH267="",発注情報!AH267=0),"",発注情報!AH267))</f>
        <v/>
      </c>
      <c r="Y22" s="104" t="str">
        <f>IF(ISERROR(発注情報!AI267)=TRUE,"",IF(OR(発注情報!AI267="",発注情報!AI267=0),"",発注情報!AI267))</f>
        <v/>
      </c>
      <c r="Z22" s="147" t="str">
        <f>IF(ISERROR(発注情報!AJ267)=TRUE,"",IF(OR(発注情報!AJ267="",発注情報!AJ267=0),"",発注情報!AJ267))</f>
        <v/>
      </c>
      <c r="AA22" s="104" t="str">
        <f>IF(ISERROR(発注情報!AK267)=TRUE,"",IF(OR(発注情報!AK267="",発注情報!AK267=0),"",発注情報!AK267))</f>
        <v/>
      </c>
      <c r="AB22" s="147" t="str">
        <f>IF(ISERROR(発注情報!AL267)=TRUE,"",IF(OR(発注情報!AL267="",発注情報!AL267=0),"",発注情報!AL267))</f>
        <v/>
      </c>
      <c r="AC22" s="104" t="str">
        <f>IF(ISERROR(発注情報!AM267)=TRUE,"",IF(OR(発注情報!AM267="",発注情報!AM267=0),"",発注情報!AM267))</f>
        <v/>
      </c>
      <c r="AD22" s="147" t="str">
        <f>IF(ISERROR(発注情報!AN267)=TRUE,"",IF(OR(発注情報!AN267="",発注情報!AN267=0),"",発注情報!AN267))</f>
        <v/>
      </c>
      <c r="AE22" s="104" t="str">
        <f>IF(ISERROR(発注情報!AO267)=TRUE,"",IF(OR(発注情報!AO267="",発注情報!AO267=0),"",発注情報!AO267))</f>
        <v/>
      </c>
      <c r="AF22" s="147" t="str">
        <f>IF(ISERROR(発注情報!AP267)=TRUE,"",IF(OR(発注情報!AP267="",発注情報!AP267=0),"",発注情報!AP267))</f>
        <v/>
      </c>
      <c r="AG22" s="104" t="str">
        <f>IF(ISERROR(発注情報!AQ267)=TRUE,"",IF(OR(発注情報!AQ267="",発注情報!AQ267=0),"",発注情報!AQ267))</f>
        <v/>
      </c>
      <c r="AH22" s="145" t="str">
        <f>IF(ISERROR(発注情報!AR267)=TRUE,"",IF(OR(発注情報!AR267="",発注情報!AR267=0),"",発注情報!AR267))</f>
        <v/>
      </c>
      <c r="AI22" s="146" t="str">
        <f>IF(ISERROR(発注情報!AS267)=TRUE,"",IF(OR(発注情報!AS267="",発注情報!AS267=0),"",発注情報!AS267))</f>
        <v/>
      </c>
    </row>
    <row r="23" spans="1:38" ht="18.75" customHeight="1" x14ac:dyDescent="0.15">
      <c r="A23" s="138">
        <v>18</v>
      </c>
      <c r="B23" s="143" t="str">
        <f>IF(ISERROR(発注情報!L268)=TRUE,"",IF(OR(発注情報!L268="",発注情報!L268=0),"",IF(発注情報!K268=発注情報!$K$126,発注情報!L268&amp;" (SUP.)",IF(発注情報!K268=発注情報!$K$127,発注情報!L268&amp;" (EXH.)",発注情報!L268))))</f>
        <v/>
      </c>
      <c r="C23" s="144" t="str">
        <f>IF(ISERROR(発注情報!M268)=TRUE,"",IF(OR(発注情報!M268="",発注情報!M268=0),"",発注情報!M268))</f>
        <v/>
      </c>
      <c r="D23" s="144" t="str">
        <f>IF(C23="","",C23*発注情報!$D$2)</f>
        <v/>
      </c>
      <c r="E23" s="202" t="str">
        <f>IF(ISERROR(発注情報!O268)=TRUE,"",IF(OR(発注情報!O268="",発注情報!O268=0),"",発注情報!O268))</f>
        <v/>
      </c>
      <c r="F23" s="202" t="str">
        <f>IF(ISERROR(発注情報!P268)=TRUE,"",IF(OR(発注情報!P268="",発注情報!P268=0),"",発注情報!P268))</f>
        <v/>
      </c>
      <c r="G23" s="202" t="str">
        <f>IF(ISERROR(発注情報!Q268)=TRUE,"",IF(OR(発注情報!Q268="",発注情報!Q268=0),"",発注情報!Q268))</f>
        <v/>
      </c>
      <c r="H23" s="145" t="str">
        <f>IF(ISERROR(発注情報!R268)=TRUE,"",IF(OR(発注情報!R268="",発注情報!R268=0),"",発注情報!R268))</f>
        <v/>
      </c>
      <c r="I23" s="146" t="str">
        <f>IF(ISERROR(発注情報!S268)=TRUE,"",IF(OR(発注情報!S268="",発注情報!S268=0),"",発注情報!S268))</f>
        <v/>
      </c>
      <c r="J23" s="147" t="str">
        <f>IF(ISERROR(発注情報!T268)=TRUE,"",IF(OR(発注情報!T268="",発注情報!T268=0),"",発注情報!T268))</f>
        <v/>
      </c>
      <c r="K23" s="104" t="str">
        <f>IF(ISERROR(発注情報!U268)=TRUE,"",IF(OR(発注情報!U268="",発注情報!U268=0),"",発注情報!U268))</f>
        <v/>
      </c>
      <c r="L23" s="147" t="str">
        <f>IF(ISERROR(発注情報!V268)=TRUE,"",IF(OR(発注情報!V268="",発注情報!V268=0),"",発注情報!V268))</f>
        <v/>
      </c>
      <c r="M23" s="104" t="str">
        <f>IF(ISERROR(発注情報!W268)=TRUE,"",IF(OR(発注情報!W268="",発注情報!W268=0),"",発注情報!W268))</f>
        <v/>
      </c>
      <c r="N23" s="147" t="str">
        <f>IF(ISERROR(発注情報!X268)=TRUE,"",IF(OR(発注情報!X268="",発注情報!X268=0),"",発注情報!X268))</f>
        <v/>
      </c>
      <c r="O23" s="104" t="str">
        <f>IF(ISERROR(発注情報!Y268)=TRUE,"",IF(OR(発注情報!Y268="",発注情報!Y268=0),"",発注情報!Y268))</f>
        <v/>
      </c>
      <c r="P23" s="147" t="str">
        <f>IF(ISERROR(発注情報!Z268)=TRUE,"",IF(OR(発注情報!Z268="",発注情報!Z268=0),"",発注情報!Z268))</f>
        <v/>
      </c>
      <c r="Q23" s="104" t="str">
        <f>IF(ISERROR(発注情報!AA268)=TRUE,"",IF(OR(発注情報!AA268="",発注情報!AA268=0),"",発注情報!AA268))</f>
        <v/>
      </c>
      <c r="R23" s="147" t="str">
        <f>IF(ISERROR(発注情報!AB268)=TRUE,"",IF(OR(発注情報!AB268="",発注情報!AB268=0),"",発注情報!AB268))</f>
        <v/>
      </c>
      <c r="S23" s="104" t="str">
        <f>IF(ISERROR(発注情報!AC268)=TRUE,"",IF(OR(発注情報!AC268="",発注情報!AC268=0),"",発注情報!AC268))</f>
        <v/>
      </c>
      <c r="T23" s="147" t="str">
        <f>IF(ISERROR(発注情報!AD268)=TRUE,"",IF(OR(発注情報!AD268="",発注情報!AD268=0),"",発注情報!AD268))</f>
        <v/>
      </c>
      <c r="U23" s="104" t="str">
        <f>IF(ISERROR(発注情報!AE268)=TRUE,"",IF(OR(発注情報!AE268="",発注情報!AE268=0),"",発注情報!AE268))</f>
        <v/>
      </c>
      <c r="V23" s="147" t="str">
        <f>IF(ISERROR(発注情報!AF268)=TRUE,"",IF(OR(発注情報!AF268="",発注情報!AF268=0),"",発注情報!AF268))</f>
        <v/>
      </c>
      <c r="W23" s="104" t="str">
        <f>IF(ISERROR(発注情報!AG268)=TRUE,"",IF(OR(発注情報!AG268="",発注情報!AG268=0),"",発注情報!AG268))</f>
        <v/>
      </c>
      <c r="X23" s="147" t="str">
        <f>IF(ISERROR(発注情報!AH268)=TRUE,"",IF(OR(発注情報!AH268="",発注情報!AH268=0),"",発注情報!AH268))</f>
        <v/>
      </c>
      <c r="Y23" s="104" t="str">
        <f>IF(ISERROR(発注情報!AI268)=TRUE,"",IF(OR(発注情報!AI268="",発注情報!AI268=0),"",発注情報!AI268))</f>
        <v/>
      </c>
      <c r="Z23" s="147" t="str">
        <f>IF(ISERROR(発注情報!AJ268)=TRUE,"",IF(OR(発注情報!AJ268="",発注情報!AJ268=0),"",発注情報!AJ268))</f>
        <v/>
      </c>
      <c r="AA23" s="104" t="str">
        <f>IF(ISERROR(発注情報!AK268)=TRUE,"",IF(OR(発注情報!AK268="",発注情報!AK268=0),"",発注情報!AK268))</f>
        <v/>
      </c>
      <c r="AB23" s="147" t="str">
        <f>IF(ISERROR(発注情報!AL268)=TRUE,"",IF(OR(発注情報!AL268="",発注情報!AL268=0),"",発注情報!AL268))</f>
        <v/>
      </c>
      <c r="AC23" s="104" t="str">
        <f>IF(ISERROR(発注情報!AM268)=TRUE,"",IF(OR(発注情報!AM268="",発注情報!AM268=0),"",発注情報!AM268))</f>
        <v/>
      </c>
      <c r="AD23" s="147" t="str">
        <f>IF(ISERROR(発注情報!AN268)=TRUE,"",IF(OR(発注情報!AN268="",発注情報!AN268=0),"",発注情報!AN268))</f>
        <v/>
      </c>
      <c r="AE23" s="104" t="str">
        <f>IF(ISERROR(発注情報!AO268)=TRUE,"",IF(OR(発注情報!AO268="",発注情報!AO268=0),"",発注情報!AO268))</f>
        <v/>
      </c>
      <c r="AF23" s="147" t="str">
        <f>IF(ISERROR(発注情報!AP268)=TRUE,"",IF(OR(発注情報!AP268="",発注情報!AP268=0),"",発注情報!AP268))</f>
        <v/>
      </c>
      <c r="AG23" s="104" t="str">
        <f>IF(ISERROR(発注情報!AQ268)=TRUE,"",IF(OR(発注情報!AQ268="",発注情報!AQ268=0),"",発注情報!AQ268))</f>
        <v/>
      </c>
      <c r="AH23" s="145" t="str">
        <f>IF(ISERROR(発注情報!AR268)=TRUE,"",IF(OR(発注情報!AR268="",発注情報!AR268=0),"",発注情報!AR268))</f>
        <v/>
      </c>
      <c r="AI23" s="146" t="str">
        <f>IF(ISERROR(発注情報!AS268)=TRUE,"",IF(OR(発注情報!AS268="",発注情報!AS268=0),"",発注情報!AS268))</f>
        <v/>
      </c>
    </row>
    <row r="24" spans="1:38" ht="18.75" customHeight="1" x14ac:dyDescent="0.15">
      <c r="A24" s="148">
        <v>19</v>
      </c>
      <c r="B24" s="143" t="str">
        <f>IF(ISERROR(発注情報!L269)=TRUE,"",IF(OR(発注情報!L269="",発注情報!L269=0),"",IF(発注情報!K269=発注情報!$K$126,発注情報!L269&amp;" (SUP.)",IF(発注情報!K269=発注情報!$K$127,発注情報!L269&amp;" (EXH.)",発注情報!L269))))</f>
        <v/>
      </c>
      <c r="C24" s="144" t="str">
        <f>IF(ISERROR(発注情報!M269)=TRUE,"",IF(OR(発注情報!M269="",発注情報!M269=0),"",発注情報!M269))</f>
        <v/>
      </c>
      <c r="D24" s="144" t="str">
        <f>IF(C24="","",C24*発注情報!$D$2)</f>
        <v/>
      </c>
      <c r="E24" s="202" t="str">
        <f>IF(ISERROR(発注情報!O269)=TRUE,"",IF(OR(発注情報!O269="",発注情報!O269=0),"",発注情報!O269))</f>
        <v/>
      </c>
      <c r="F24" s="202" t="str">
        <f>IF(ISERROR(発注情報!P269)=TRUE,"",IF(OR(発注情報!P269="",発注情報!P269=0),"",発注情報!P269))</f>
        <v/>
      </c>
      <c r="G24" s="202" t="str">
        <f>IF(ISERROR(発注情報!Q269)=TRUE,"",IF(OR(発注情報!Q269="",発注情報!Q269=0),"",発注情報!Q269))</f>
        <v/>
      </c>
      <c r="H24" s="145" t="str">
        <f>IF(ISERROR(発注情報!R269)=TRUE,"",IF(OR(発注情報!R269="",発注情報!R269=0),"",発注情報!R269))</f>
        <v/>
      </c>
      <c r="I24" s="146" t="str">
        <f>IF(ISERROR(発注情報!S269)=TRUE,"",IF(OR(発注情報!S269="",発注情報!S269=0),"",発注情報!S269))</f>
        <v/>
      </c>
      <c r="J24" s="147" t="str">
        <f>IF(ISERROR(発注情報!T269)=TRUE,"",IF(OR(発注情報!T269="",発注情報!T269=0),"",発注情報!T269))</f>
        <v/>
      </c>
      <c r="K24" s="104" t="str">
        <f>IF(ISERROR(発注情報!U269)=TRUE,"",IF(OR(発注情報!U269="",発注情報!U269=0),"",発注情報!U269))</f>
        <v/>
      </c>
      <c r="L24" s="147" t="str">
        <f>IF(ISERROR(発注情報!V269)=TRUE,"",IF(OR(発注情報!V269="",発注情報!V269=0),"",発注情報!V269))</f>
        <v/>
      </c>
      <c r="M24" s="104" t="str">
        <f>IF(ISERROR(発注情報!W269)=TRUE,"",IF(OR(発注情報!W269="",発注情報!W269=0),"",発注情報!W269))</f>
        <v/>
      </c>
      <c r="N24" s="147" t="str">
        <f>IF(ISERROR(発注情報!X269)=TRUE,"",IF(OR(発注情報!X269="",発注情報!X269=0),"",発注情報!X269))</f>
        <v/>
      </c>
      <c r="O24" s="104" t="str">
        <f>IF(ISERROR(発注情報!Y269)=TRUE,"",IF(OR(発注情報!Y269="",発注情報!Y269=0),"",発注情報!Y269))</f>
        <v/>
      </c>
      <c r="P24" s="147" t="str">
        <f>IF(ISERROR(発注情報!Z269)=TRUE,"",IF(OR(発注情報!Z269="",発注情報!Z269=0),"",発注情報!Z269))</f>
        <v/>
      </c>
      <c r="Q24" s="104" t="str">
        <f>IF(ISERROR(発注情報!AA269)=TRUE,"",IF(OR(発注情報!AA269="",発注情報!AA269=0),"",発注情報!AA269))</f>
        <v/>
      </c>
      <c r="R24" s="147" t="str">
        <f>IF(ISERROR(発注情報!AB269)=TRUE,"",IF(OR(発注情報!AB269="",発注情報!AB269=0),"",発注情報!AB269))</f>
        <v/>
      </c>
      <c r="S24" s="104" t="str">
        <f>IF(ISERROR(発注情報!AC269)=TRUE,"",IF(OR(発注情報!AC269="",発注情報!AC269=0),"",発注情報!AC269))</f>
        <v/>
      </c>
      <c r="T24" s="147" t="str">
        <f>IF(ISERROR(発注情報!AD269)=TRUE,"",IF(OR(発注情報!AD269="",発注情報!AD269=0),"",発注情報!AD269))</f>
        <v/>
      </c>
      <c r="U24" s="104" t="str">
        <f>IF(ISERROR(発注情報!AE269)=TRUE,"",IF(OR(発注情報!AE269="",発注情報!AE269=0),"",発注情報!AE269))</f>
        <v/>
      </c>
      <c r="V24" s="147" t="str">
        <f>IF(ISERROR(発注情報!AF269)=TRUE,"",IF(OR(発注情報!AF269="",発注情報!AF269=0),"",発注情報!AF269))</f>
        <v/>
      </c>
      <c r="W24" s="104" t="str">
        <f>IF(ISERROR(発注情報!AG269)=TRUE,"",IF(OR(発注情報!AG269="",発注情報!AG269=0),"",発注情報!AG269))</f>
        <v/>
      </c>
      <c r="X24" s="147" t="str">
        <f>IF(ISERROR(発注情報!AH269)=TRUE,"",IF(OR(発注情報!AH269="",発注情報!AH269=0),"",発注情報!AH269))</f>
        <v/>
      </c>
      <c r="Y24" s="104" t="str">
        <f>IF(ISERROR(発注情報!AI269)=TRUE,"",IF(OR(発注情報!AI269="",発注情報!AI269=0),"",発注情報!AI269))</f>
        <v/>
      </c>
      <c r="Z24" s="147" t="str">
        <f>IF(ISERROR(発注情報!AJ269)=TRUE,"",IF(OR(発注情報!AJ269="",発注情報!AJ269=0),"",発注情報!AJ269))</f>
        <v/>
      </c>
      <c r="AA24" s="104" t="str">
        <f>IF(ISERROR(発注情報!AK269)=TRUE,"",IF(OR(発注情報!AK269="",発注情報!AK269=0),"",発注情報!AK269))</f>
        <v/>
      </c>
      <c r="AB24" s="147" t="str">
        <f>IF(ISERROR(発注情報!AL269)=TRUE,"",IF(OR(発注情報!AL269="",発注情報!AL269=0),"",発注情報!AL269))</f>
        <v/>
      </c>
      <c r="AC24" s="104" t="str">
        <f>IF(ISERROR(発注情報!AM269)=TRUE,"",IF(OR(発注情報!AM269="",発注情報!AM269=0),"",発注情報!AM269))</f>
        <v/>
      </c>
      <c r="AD24" s="147" t="str">
        <f>IF(ISERROR(発注情報!AN269)=TRUE,"",IF(OR(発注情報!AN269="",発注情報!AN269=0),"",発注情報!AN269))</f>
        <v/>
      </c>
      <c r="AE24" s="104" t="str">
        <f>IF(ISERROR(発注情報!AO269)=TRUE,"",IF(OR(発注情報!AO269="",発注情報!AO269=0),"",発注情報!AO269))</f>
        <v/>
      </c>
      <c r="AF24" s="147" t="str">
        <f>IF(ISERROR(発注情報!AP269)=TRUE,"",IF(OR(発注情報!AP269="",発注情報!AP269=0),"",発注情報!AP269))</f>
        <v/>
      </c>
      <c r="AG24" s="104" t="str">
        <f>IF(ISERROR(発注情報!AQ269)=TRUE,"",IF(OR(発注情報!AQ269="",発注情報!AQ269=0),"",発注情報!AQ269))</f>
        <v/>
      </c>
      <c r="AH24" s="145" t="str">
        <f>IF(ISERROR(発注情報!AR269)=TRUE,"",IF(OR(発注情報!AR269="",発注情報!AR269=0),"",発注情報!AR269))</f>
        <v/>
      </c>
      <c r="AI24" s="146" t="str">
        <f>IF(ISERROR(発注情報!AS269)=TRUE,"",IF(OR(発注情報!AS269="",発注情報!AS269=0),"",発注情報!AS269))</f>
        <v/>
      </c>
    </row>
    <row r="25" spans="1:38" ht="18.75" customHeight="1" x14ac:dyDescent="0.15">
      <c r="A25" s="138">
        <v>20</v>
      </c>
      <c r="B25" s="143" t="str">
        <f>IF(ISERROR(発注情報!L270)=TRUE,"",IF(OR(発注情報!L270="",発注情報!L270=0),"",IF(発注情報!K270=発注情報!$K$126,発注情報!L270&amp;" (SUP.)",IF(発注情報!K270=発注情報!$K$127,発注情報!L270&amp;" (EXH.)",発注情報!L270))))</f>
        <v/>
      </c>
      <c r="C25" s="144" t="str">
        <f>IF(ISERROR(発注情報!M270)=TRUE,"",IF(OR(発注情報!M270="",発注情報!M270=0),"",発注情報!M270))</f>
        <v/>
      </c>
      <c r="D25" s="144" t="str">
        <f>IF(C25="","",C25*発注情報!$D$2)</f>
        <v/>
      </c>
      <c r="E25" s="202" t="str">
        <f>IF(ISERROR(発注情報!O270)=TRUE,"",IF(OR(発注情報!O270="",発注情報!O270=0),"",発注情報!O270))</f>
        <v/>
      </c>
      <c r="F25" s="202" t="str">
        <f>IF(ISERROR(発注情報!P270)=TRUE,"",IF(OR(発注情報!P270="",発注情報!P270=0),"",発注情報!P270))</f>
        <v/>
      </c>
      <c r="G25" s="202" t="str">
        <f>IF(ISERROR(発注情報!Q270)=TRUE,"",IF(OR(発注情報!Q270="",発注情報!Q270=0),"",発注情報!Q270))</f>
        <v/>
      </c>
      <c r="H25" s="145" t="str">
        <f>IF(ISERROR(発注情報!R270)=TRUE,"",IF(OR(発注情報!R270="",発注情報!R270=0),"",発注情報!R270))</f>
        <v/>
      </c>
      <c r="I25" s="146" t="str">
        <f>IF(ISERROR(発注情報!S270)=TRUE,"",IF(OR(発注情報!S270="",発注情報!S270=0),"",発注情報!S270))</f>
        <v/>
      </c>
      <c r="J25" s="147" t="str">
        <f>IF(ISERROR(発注情報!T270)=TRUE,"",IF(OR(発注情報!T270="",発注情報!T270=0),"",発注情報!T270))</f>
        <v/>
      </c>
      <c r="K25" s="104" t="str">
        <f>IF(ISERROR(発注情報!U270)=TRUE,"",IF(OR(発注情報!U270="",発注情報!U270=0),"",発注情報!U270))</f>
        <v/>
      </c>
      <c r="L25" s="147" t="str">
        <f>IF(ISERROR(発注情報!V270)=TRUE,"",IF(OR(発注情報!V270="",発注情報!V270=0),"",発注情報!V270))</f>
        <v/>
      </c>
      <c r="M25" s="104" t="str">
        <f>IF(ISERROR(発注情報!W270)=TRUE,"",IF(OR(発注情報!W270="",発注情報!W270=0),"",発注情報!W270))</f>
        <v/>
      </c>
      <c r="N25" s="147" t="str">
        <f>IF(ISERROR(発注情報!X270)=TRUE,"",IF(OR(発注情報!X270="",発注情報!X270=0),"",発注情報!X270))</f>
        <v/>
      </c>
      <c r="O25" s="104" t="str">
        <f>IF(ISERROR(発注情報!Y270)=TRUE,"",IF(OR(発注情報!Y270="",発注情報!Y270=0),"",発注情報!Y270))</f>
        <v/>
      </c>
      <c r="P25" s="147" t="str">
        <f>IF(ISERROR(発注情報!Z270)=TRUE,"",IF(OR(発注情報!Z270="",発注情報!Z270=0),"",発注情報!Z270))</f>
        <v/>
      </c>
      <c r="Q25" s="104" t="str">
        <f>IF(ISERROR(発注情報!AA270)=TRUE,"",IF(OR(発注情報!AA270="",発注情報!AA270=0),"",発注情報!AA270))</f>
        <v/>
      </c>
      <c r="R25" s="147" t="str">
        <f>IF(ISERROR(発注情報!AB270)=TRUE,"",IF(OR(発注情報!AB270="",発注情報!AB270=0),"",発注情報!AB270))</f>
        <v/>
      </c>
      <c r="S25" s="104" t="str">
        <f>IF(ISERROR(発注情報!AC270)=TRUE,"",IF(OR(発注情報!AC270="",発注情報!AC270=0),"",発注情報!AC270))</f>
        <v/>
      </c>
      <c r="T25" s="147" t="str">
        <f>IF(ISERROR(発注情報!AD270)=TRUE,"",IF(OR(発注情報!AD270="",発注情報!AD270=0),"",発注情報!AD270))</f>
        <v/>
      </c>
      <c r="U25" s="104" t="str">
        <f>IF(ISERROR(発注情報!AE270)=TRUE,"",IF(OR(発注情報!AE270="",発注情報!AE270=0),"",発注情報!AE270))</f>
        <v/>
      </c>
      <c r="V25" s="147" t="str">
        <f>IF(ISERROR(発注情報!AF270)=TRUE,"",IF(OR(発注情報!AF270="",発注情報!AF270=0),"",発注情報!AF270))</f>
        <v/>
      </c>
      <c r="W25" s="104" t="str">
        <f>IF(ISERROR(発注情報!AG270)=TRUE,"",IF(OR(発注情報!AG270="",発注情報!AG270=0),"",発注情報!AG270))</f>
        <v/>
      </c>
      <c r="X25" s="147" t="str">
        <f>IF(ISERROR(発注情報!AH270)=TRUE,"",IF(OR(発注情報!AH270="",発注情報!AH270=0),"",発注情報!AH270))</f>
        <v/>
      </c>
      <c r="Y25" s="104" t="str">
        <f>IF(ISERROR(発注情報!AI270)=TRUE,"",IF(OR(発注情報!AI270="",発注情報!AI270=0),"",発注情報!AI270))</f>
        <v/>
      </c>
      <c r="Z25" s="147" t="str">
        <f>IF(ISERROR(発注情報!AJ270)=TRUE,"",IF(OR(発注情報!AJ270="",発注情報!AJ270=0),"",発注情報!AJ270))</f>
        <v/>
      </c>
      <c r="AA25" s="104" t="str">
        <f>IF(ISERROR(発注情報!AK270)=TRUE,"",IF(OR(発注情報!AK270="",発注情報!AK270=0),"",発注情報!AK270))</f>
        <v/>
      </c>
      <c r="AB25" s="147" t="str">
        <f>IF(ISERROR(発注情報!AL270)=TRUE,"",IF(OR(発注情報!AL270="",発注情報!AL270=0),"",発注情報!AL270))</f>
        <v/>
      </c>
      <c r="AC25" s="104" t="str">
        <f>IF(ISERROR(発注情報!AM270)=TRUE,"",IF(OR(発注情報!AM270="",発注情報!AM270=0),"",発注情報!AM270))</f>
        <v/>
      </c>
      <c r="AD25" s="147" t="str">
        <f>IF(ISERROR(発注情報!AN270)=TRUE,"",IF(OR(発注情報!AN270="",発注情報!AN270=0),"",発注情報!AN270))</f>
        <v/>
      </c>
      <c r="AE25" s="104" t="str">
        <f>IF(ISERROR(発注情報!AO270)=TRUE,"",IF(OR(発注情報!AO270="",発注情報!AO270=0),"",発注情報!AO270))</f>
        <v/>
      </c>
      <c r="AF25" s="147" t="str">
        <f>IF(ISERROR(発注情報!AP270)=TRUE,"",IF(OR(発注情報!AP270="",発注情報!AP270=0),"",発注情報!AP270))</f>
        <v/>
      </c>
      <c r="AG25" s="104" t="str">
        <f>IF(ISERROR(発注情報!AQ270)=TRUE,"",IF(OR(発注情報!AQ270="",発注情報!AQ270=0),"",発注情報!AQ270))</f>
        <v/>
      </c>
      <c r="AH25" s="145" t="str">
        <f>IF(ISERROR(発注情報!AR270)=TRUE,"",IF(OR(発注情報!AR270="",発注情報!AR270=0),"",発注情報!AR270))</f>
        <v/>
      </c>
      <c r="AI25" s="146" t="str">
        <f>IF(ISERROR(発注情報!AS270)=TRUE,"",IF(OR(発注情報!AS270="",発注情報!AS270=0),"",発注情報!AS270))</f>
        <v/>
      </c>
    </row>
    <row r="26" spans="1:38" ht="18.75" customHeight="1" x14ac:dyDescent="0.15">
      <c r="A26" s="148">
        <v>21</v>
      </c>
      <c r="B26" s="143" t="str">
        <f>IF(ISERROR(発注情報!L271)=TRUE,"",IF(OR(発注情報!L271="",発注情報!L271=0),"",IF(発注情報!K271=発注情報!$K$126,発注情報!L271&amp;" (SUP.)",IF(発注情報!K271=発注情報!$K$127,発注情報!L271&amp;" (EXH.)",発注情報!L271))))</f>
        <v/>
      </c>
      <c r="C26" s="144" t="str">
        <f>IF(ISERROR(発注情報!M271)=TRUE,"",IF(OR(発注情報!M271="",発注情報!M271=0),"",発注情報!M271))</f>
        <v/>
      </c>
      <c r="D26" s="144" t="str">
        <f>IF(C26="","",C26*発注情報!$D$2)</f>
        <v/>
      </c>
      <c r="E26" s="202" t="str">
        <f>IF(ISERROR(発注情報!O271)=TRUE,"",IF(OR(発注情報!O271="",発注情報!O271=0),"",発注情報!O271))</f>
        <v/>
      </c>
      <c r="F26" s="202" t="str">
        <f>IF(ISERROR(発注情報!P271)=TRUE,"",IF(OR(発注情報!P271="",発注情報!P271=0),"",発注情報!P271))</f>
        <v/>
      </c>
      <c r="G26" s="202" t="str">
        <f>IF(ISERROR(発注情報!Q271)=TRUE,"",IF(OR(発注情報!Q271="",発注情報!Q271=0),"",発注情報!Q271))</f>
        <v/>
      </c>
      <c r="H26" s="145" t="str">
        <f>IF(ISERROR(発注情報!R271)=TRUE,"",IF(OR(発注情報!R271="",発注情報!R271=0),"",発注情報!R271))</f>
        <v/>
      </c>
      <c r="I26" s="146" t="str">
        <f>IF(ISERROR(発注情報!S271)=TRUE,"",IF(OR(発注情報!S271="",発注情報!S271=0),"",発注情報!S271))</f>
        <v/>
      </c>
      <c r="J26" s="147" t="str">
        <f>IF(ISERROR(発注情報!T271)=TRUE,"",IF(OR(発注情報!T271="",発注情報!T271=0),"",発注情報!T271))</f>
        <v/>
      </c>
      <c r="K26" s="104" t="str">
        <f>IF(ISERROR(発注情報!U271)=TRUE,"",IF(OR(発注情報!U271="",発注情報!U271=0),"",発注情報!U271))</f>
        <v/>
      </c>
      <c r="L26" s="147" t="str">
        <f>IF(ISERROR(発注情報!V271)=TRUE,"",IF(OR(発注情報!V271="",発注情報!V271=0),"",発注情報!V271))</f>
        <v/>
      </c>
      <c r="M26" s="104" t="str">
        <f>IF(ISERROR(発注情報!W271)=TRUE,"",IF(OR(発注情報!W271="",発注情報!W271=0),"",発注情報!W271))</f>
        <v/>
      </c>
      <c r="N26" s="147" t="str">
        <f>IF(ISERROR(発注情報!X271)=TRUE,"",IF(OR(発注情報!X271="",発注情報!X271=0),"",発注情報!X271))</f>
        <v/>
      </c>
      <c r="O26" s="104" t="str">
        <f>IF(ISERROR(発注情報!Y271)=TRUE,"",IF(OR(発注情報!Y271="",発注情報!Y271=0),"",発注情報!Y271))</f>
        <v/>
      </c>
      <c r="P26" s="147" t="str">
        <f>IF(ISERROR(発注情報!Z271)=TRUE,"",IF(OR(発注情報!Z271="",発注情報!Z271=0),"",発注情報!Z271))</f>
        <v/>
      </c>
      <c r="Q26" s="104" t="str">
        <f>IF(ISERROR(発注情報!AA271)=TRUE,"",IF(OR(発注情報!AA271="",発注情報!AA271=0),"",発注情報!AA271))</f>
        <v/>
      </c>
      <c r="R26" s="147" t="str">
        <f>IF(ISERROR(発注情報!AB271)=TRUE,"",IF(OR(発注情報!AB271="",発注情報!AB271=0),"",発注情報!AB271))</f>
        <v/>
      </c>
      <c r="S26" s="104" t="str">
        <f>IF(ISERROR(発注情報!AC271)=TRUE,"",IF(OR(発注情報!AC271="",発注情報!AC271=0),"",発注情報!AC271))</f>
        <v/>
      </c>
      <c r="T26" s="147" t="str">
        <f>IF(ISERROR(発注情報!AD271)=TRUE,"",IF(OR(発注情報!AD271="",発注情報!AD271=0),"",発注情報!AD271))</f>
        <v/>
      </c>
      <c r="U26" s="104" t="str">
        <f>IF(ISERROR(発注情報!AE271)=TRUE,"",IF(OR(発注情報!AE271="",発注情報!AE271=0),"",発注情報!AE271))</f>
        <v/>
      </c>
      <c r="V26" s="147" t="str">
        <f>IF(ISERROR(発注情報!AF271)=TRUE,"",IF(OR(発注情報!AF271="",発注情報!AF271=0),"",発注情報!AF271))</f>
        <v/>
      </c>
      <c r="W26" s="104" t="str">
        <f>IF(ISERROR(発注情報!AG271)=TRUE,"",IF(OR(発注情報!AG271="",発注情報!AG271=0),"",発注情報!AG271))</f>
        <v/>
      </c>
      <c r="X26" s="147" t="str">
        <f>IF(ISERROR(発注情報!AH271)=TRUE,"",IF(OR(発注情報!AH271="",発注情報!AH271=0),"",発注情報!AH271))</f>
        <v/>
      </c>
      <c r="Y26" s="104" t="str">
        <f>IF(ISERROR(発注情報!AI271)=TRUE,"",IF(OR(発注情報!AI271="",発注情報!AI271=0),"",発注情報!AI271))</f>
        <v/>
      </c>
      <c r="Z26" s="147" t="str">
        <f>IF(ISERROR(発注情報!AJ271)=TRUE,"",IF(OR(発注情報!AJ271="",発注情報!AJ271=0),"",発注情報!AJ271))</f>
        <v/>
      </c>
      <c r="AA26" s="104" t="str">
        <f>IF(ISERROR(発注情報!AK271)=TRUE,"",IF(OR(発注情報!AK271="",発注情報!AK271=0),"",発注情報!AK271))</f>
        <v/>
      </c>
      <c r="AB26" s="147" t="str">
        <f>IF(ISERROR(発注情報!AL271)=TRUE,"",IF(OR(発注情報!AL271="",発注情報!AL271=0),"",発注情報!AL271))</f>
        <v/>
      </c>
      <c r="AC26" s="104" t="str">
        <f>IF(ISERROR(発注情報!AM271)=TRUE,"",IF(OR(発注情報!AM271="",発注情報!AM271=0),"",発注情報!AM271))</f>
        <v/>
      </c>
      <c r="AD26" s="147" t="str">
        <f>IF(ISERROR(発注情報!AN271)=TRUE,"",IF(OR(発注情報!AN271="",発注情報!AN271=0),"",発注情報!AN271))</f>
        <v/>
      </c>
      <c r="AE26" s="104" t="str">
        <f>IF(ISERROR(発注情報!AO271)=TRUE,"",IF(OR(発注情報!AO271="",発注情報!AO271=0),"",発注情報!AO271))</f>
        <v/>
      </c>
      <c r="AF26" s="147" t="str">
        <f>IF(ISERROR(発注情報!AP271)=TRUE,"",IF(OR(発注情報!AP271="",発注情報!AP271=0),"",発注情報!AP271))</f>
        <v/>
      </c>
      <c r="AG26" s="104" t="str">
        <f>IF(ISERROR(発注情報!AQ271)=TRUE,"",IF(OR(発注情報!AQ271="",発注情報!AQ271=0),"",発注情報!AQ271))</f>
        <v/>
      </c>
      <c r="AH26" s="145" t="str">
        <f>IF(ISERROR(発注情報!AR271)=TRUE,"",IF(OR(発注情報!AR271="",発注情報!AR271=0),"",発注情報!AR271))</f>
        <v/>
      </c>
      <c r="AI26" s="146" t="str">
        <f>IF(ISERROR(発注情報!AS271)=TRUE,"",IF(OR(発注情報!AS271="",発注情報!AS271=0),"",発注情報!AS271))</f>
        <v/>
      </c>
    </row>
    <row r="27" spans="1:38" ht="18.75" customHeight="1" x14ac:dyDescent="0.15">
      <c r="A27" s="138">
        <v>22</v>
      </c>
      <c r="B27" s="143" t="str">
        <f>IF(ISERROR(発注情報!L272)=TRUE,"",IF(OR(発注情報!L272="",発注情報!L272=0),"",IF(発注情報!K272=発注情報!$K$126,発注情報!L272&amp;" (SUP.)",IF(発注情報!K272=発注情報!$K$127,発注情報!L272&amp;" (EXH.)",発注情報!L272))))</f>
        <v/>
      </c>
      <c r="C27" s="144" t="str">
        <f>IF(ISERROR(発注情報!M272)=TRUE,"",IF(OR(発注情報!M272="",発注情報!M272=0),"",発注情報!M272))</f>
        <v/>
      </c>
      <c r="D27" s="144" t="str">
        <f>IF(C27="","",C27*発注情報!$D$2)</f>
        <v/>
      </c>
      <c r="E27" s="202" t="str">
        <f>IF(ISERROR(発注情報!O272)=TRUE,"",IF(OR(発注情報!O272="",発注情報!O272=0),"",発注情報!O272))</f>
        <v/>
      </c>
      <c r="F27" s="202" t="str">
        <f>IF(ISERROR(発注情報!P272)=TRUE,"",IF(OR(発注情報!P272="",発注情報!P272=0),"",発注情報!P272))</f>
        <v/>
      </c>
      <c r="G27" s="202" t="str">
        <f>IF(ISERROR(発注情報!Q272)=TRUE,"",IF(OR(発注情報!Q272="",発注情報!Q272=0),"",発注情報!Q272))</f>
        <v/>
      </c>
      <c r="H27" s="145" t="str">
        <f>IF(ISERROR(発注情報!R272)=TRUE,"",IF(OR(発注情報!R272="",発注情報!R272=0),"",発注情報!R272))</f>
        <v/>
      </c>
      <c r="I27" s="146" t="str">
        <f>IF(ISERROR(発注情報!S272)=TRUE,"",IF(OR(発注情報!S272="",発注情報!S272=0),"",発注情報!S272))</f>
        <v/>
      </c>
      <c r="J27" s="147" t="str">
        <f>IF(ISERROR(発注情報!T272)=TRUE,"",IF(OR(発注情報!T272="",発注情報!T272=0),"",発注情報!T272))</f>
        <v/>
      </c>
      <c r="K27" s="104" t="str">
        <f>IF(ISERROR(発注情報!U272)=TRUE,"",IF(OR(発注情報!U272="",発注情報!U272=0),"",発注情報!U272))</f>
        <v/>
      </c>
      <c r="L27" s="147" t="str">
        <f>IF(ISERROR(発注情報!V272)=TRUE,"",IF(OR(発注情報!V272="",発注情報!V272=0),"",発注情報!V272))</f>
        <v/>
      </c>
      <c r="M27" s="104" t="str">
        <f>IF(ISERROR(発注情報!W272)=TRUE,"",IF(OR(発注情報!W272="",発注情報!W272=0),"",発注情報!W272))</f>
        <v/>
      </c>
      <c r="N27" s="147" t="str">
        <f>IF(ISERROR(発注情報!X272)=TRUE,"",IF(OR(発注情報!X272="",発注情報!X272=0),"",発注情報!X272))</f>
        <v/>
      </c>
      <c r="O27" s="104" t="str">
        <f>IF(ISERROR(発注情報!Y272)=TRUE,"",IF(OR(発注情報!Y272="",発注情報!Y272=0),"",発注情報!Y272))</f>
        <v/>
      </c>
      <c r="P27" s="147" t="str">
        <f>IF(ISERROR(発注情報!Z272)=TRUE,"",IF(OR(発注情報!Z272="",発注情報!Z272=0),"",発注情報!Z272))</f>
        <v/>
      </c>
      <c r="Q27" s="104" t="str">
        <f>IF(ISERROR(発注情報!AA272)=TRUE,"",IF(OR(発注情報!AA272="",発注情報!AA272=0),"",発注情報!AA272))</f>
        <v/>
      </c>
      <c r="R27" s="147" t="str">
        <f>IF(ISERROR(発注情報!AB272)=TRUE,"",IF(OR(発注情報!AB272="",発注情報!AB272=0),"",発注情報!AB272))</f>
        <v/>
      </c>
      <c r="S27" s="104" t="str">
        <f>IF(ISERROR(発注情報!AC272)=TRUE,"",IF(OR(発注情報!AC272="",発注情報!AC272=0),"",発注情報!AC272))</f>
        <v/>
      </c>
      <c r="T27" s="147" t="str">
        <f>IF(ISERROR(発注情報!AD272)=TRUE,"",IF(OR(発注情報!AD272="",発注情報!AD272=0),"",発注情報!AD272))</f>
        <v/>
      </c>
      <c r="U27" s="104" t="str">
        <f>IF(ISERROR(発注情報!AE272)=TRUE,"",IF(OR(発注情報!AE272="",発注情報!AE272=0),"",発注情報!AE272))</f>
        <v/>
      </c>
      <c r="V27" s="147" t="str">
        <f>IF(ISERROR(発注情報!AF272)=TRUE,"",IF(OR(発注情報!AF272="",発注情報!AF272=0),"",発注情報!AF272))</f>
        <v/>
      </c>
      <c r="W27" s="104" t="str">
        <f>IF(ISERROR(発注情報!AG272)=TRUE,"",IF(OR(発注情報!AG272="",発注情報!AG272=0),"",発注情報!AG272))</f>
        <v/>
      </c>
      <c r="X27" s="147" t="str">
        <f>IF(ISERROR(発注情報!AH272)=TRUE,"",IF(OR(発注情報!AH272="",発注情報!AH272=0),"",発注情報!AH272))</f>
        <v/>
      </c>
      <c r="Y27" s="104" t="str">
        <f>IF(ISERROR(発注情報!AI272)=TRUE,"",IF(OR(発注情報!AI272="",発注情報!AI272=0),"",発注情報!AI272))</f>
        <v/>
      </c>
      <c r="Z27" s="147" t="str">
        <f>IF(ISERROR(発注情報!AJ272)=TRUE,"",IF(OR(発注情報!AJ272="",発注情報!AJ272=0),"",発注情報!AJ272))</f>
        <v/>
      </c>
      <c r="AA27" s="104" t="str">
        <f>IF(ISERROR(発注情報!AK272)=TRUE,"",IF(OR(発注情報!AK272="",発注情報!AK272=0),"",発注情報!AK272))</f>
        <v/>
      </c>
      <c r="AB27" s="147" t="str">
        <f>IF(ISERROR(発注情報!AL272)=TRUE,"",IF(OR(発注情報!AL272="",発注情報!AL272=0),"",発注情報!AL272))</f>
        <v/>
      </c>
      <c r="AC27" s="104" t="str">
        <f>IF(ISERROR(発注情報!AM272)=TRUE,"",IF(OR(発注情報!AM272="",発注情報!AM272=0),"",発注情報!AM272))</f>
        <v/>
      </c>
      <c r="AD27" s="147" t="str">
        <f>IF(ISERROR(発注情報!AN272)=TRUE,"",IF(OR(発注情報!AN272="",発注情報!AN272=0),"",発注情報!AN272))</f>
        <v/>
      </c>
      <c r="AE27" s="104" t="str">
        <f>IF(ISERROR(発注情報!AO272)=TRUE,"",IF(OR(発注情報!AO272="",発注情報!AO272=0),"",発注情報!AO272))</f>
        <v/>
      </c>
      <c r="AF27" s="147" t="str">
        <f>IF(ISERROR(発注情報!AP272)=TRUE,"",IF(OR(発注情報!AP272="",発注情報!AP272=0),"",発注情報!AP272))</f>
        <v/>
      </c>
      <c r="AG27" s="104" t="str">
        <f>IF(ISERROR(発注情報!AQ272)=TRUE,"",IF(OR(発注情報!AQ272="",発注情報!AQ272=0),"",発注情報!AQ272))</f>
        <v/>
      </c>
      <c r="AH27" s="145" t="str">
        <f>IF(ISERROR(発注情報!AR272)=TRUE,"",IF(OR(発注情報!AR272="",発注情報!AR272=0),"",発注情報!AR272))</f>
        <v/>
      </c>
      <c r="AI27" s="146" t="str">
        <f>IF(ISERROR(発注情報!AS272)=TRUE,"",IF(OR(発注情報!AS272="",発注情報!AS272=0),"",発注情報!AS272))</f>
        <v/>
      </c>
    </row>
    <row r="28" spans="1:38" ht="18.75" customHeight="1" x14ac:dyDescent="0.15">
      <c r="A28" s="148">
        <v>23</v>
      </c>
      <c r="B28" s="143" t="str">
        <f>IF(ISERROR(発注情報!L273)=TRUE,"",IF(OR(発注情報!L273="",発注情報!L273=0),"",IF(発注情報!K273=発注情報!$K$126,発注情報!L273&amp;" (SUP.)",IF(発注情報!K273=発注情報!$K$127,発注情報!L273&amp;" (EXH.)",発注情報!L273))))</f>
        <v/>
      </c>
      <c r="C28" s="144" t="str">
        <f>IF(ISERROR(発注情報!M273)=TRUE,"",IF(OR(発注情報!M273="",発注情報!M273=0),"",発注情報!M273))</f>
        <v/>
      </c>
      <c r="D28" s="144" t="str">
        <f>IF(C28="","",C28*発注情報!$D$2)</f>
        <v/>
      </c>
      <c r="E28" s="202" t="str">
        <f>IF(ISERROR(発注情報!O273)=TRUE,"",IF(OR(発注情報!O273="",発注情報!O273=0),"",発注情報!O273))</f>
        <v/>
      </c>
      <c r="F28" s="202" t="str">
        <f>IF(ISERROR(発注情報!P273)=TRUE,"",IF(OR(発注情報!P273="",発注情報!P273=0),"",発注情報!P273))</f>
        <v/>
      </c>
      <c r="G28" s="202" t="str">
        <f>IF(ISERROR(発注情報!Q273)=TRUE,"",IF(OR(発注情報!Q273="",発注情報!Q273=0),"",発注情報!Q273))</f>
        <v/>
      </c>
      <c r="H28" s="145" t="str">
        <f>IF(ISERROR(発注情報!R273)=TRUE,"",IF(OR(発注情報!R273="",発注情報!R273=0),"",発注情報!R273))</f>
        <v/>
      </c>
      <c r="I28" s="146" t="str">
        <f>IF(ISERROR(発注情報!S273)=TRUE,"",IF(OR(発注情報!S273="",発注情報!S273=0),"",発注情報!S273))</f>
        <v/>
      </c>
      <c r="J28" s="147" t="str">
        <f>IF(ISERROR(発注情報!T273)=TRUE,"",IF(OR(発注情報!T273="",発注情報!T273=0),"",発注情報!T273))</f>
        <v/>
      </c>
      <c r="K28" s="104" t="str">
        <f>IF(ISERROR(発注情報!U273)=TRUE,"",IF(OR(発注情報!U273="",発注情報!U273=0),"",発注情報!U273))</f>
        <v/>
      </c>
      <c r="L28" s="147" t="str">
        <f>IF(ISERROR(発注情報!V273)=TRUE,"",IF(OR(発注情報!V273="",発注情報!V273=0),"",発注情報!V273))</f>
        <v/>
      </c>
      <c r="M28" s="104" t="str">
        <f>IF(ISERROR(発注情報!W273)=TRUE,"",IF(OR(発注情報!W273="",発注情報!W273=0),"",発注情報!W273))</f>
        <v/>
      </c>
      <c r="N28" s="147" t="str">
        <f>IF(ISERROR(発注情報!X273)=TRUE,"",IF(OR(発注情報!X273="",発注情報!X273=0),"",発注情報!X273))</f>
        <v/>
      </c>
      <c r="O28" s="104" t="str">
        <f>IF(ISERROR(発注情報!Y273)=TRUE,"",IF(OR(発注情報!Y273="",発注情報!Y273=0),"",発注情報!Y273))</f>
        <v/>
      </c>
      <c r="P28" s="147" t="str">
        <f>IF(ISERROR(発注情報!Z273)=TRUE,"",IF(OR(発注情報!Z273="",発注情報!Z273=0),"",発注情報!Z273))</f>
        <v/>
      </c>
      <c r="Q28" s="104" t="str">
        <f>IF(ISERROR(発注情報!AA273)=TRUE,"",IF(OR(発注情報!AA273="",発注情報!AA273=0),"",発注情報!AA273))</f>
        <v/>
      </c>
      <c r="R28" s="147" t="str">
        <f>IF(ISERROR(発注情報!AB273)=TRUE,"",IF(OR(発注情報!AB273="",発注情報!AB273=0),"",発注情報!AB273))</f>
        <v/>
      </c>
      <c r="S28" s="104" t="str">
        <f>IF(ISERROR(発注情報!AC273)=TRUE,"",IF(OR(発注情報!AC273="",発注情報!AC273=0),"",発注情報!AC273))</f>
        <v/>
      </c>
      <c r="T28" s="147" t="str">
        <f>IF(ISERROR(発注情報!AD273)=TRUE,"",IF(OR(発注情報!AD273="",発注情報!AD273=0),"",発注情報!AD273))</f>
        <v/>
      </c>
      <c r="U28" s="104" t="str">
        <f>IF(ISERROR(発注情報!AE273)=TRUE,"",IF(OR(発注情報!AE273="",発注情報!AE273=0),"",発注情報!AE273))</f>
        <v/>
      </c>
      <c r="V28" s="147" t="str">
        <f>IF(ISERROR(発注情報!AF273)=TRUE,"",IF(OR(発注情報!AF273="",発注情報!AF273=0),"",発注情報!AF273))</f>
        <v/>
      </c>
      <c r="W28" s="104" t="str">
        <f>IF(ISERROR(発注情報!AG273)=TRUE,"",IF(OR(発注情報!AG273="",発注情報!AG273=0),"",発注情報!AG273))</f>
        <v/>
      </c>
      <c r="X28" s="147" t="str">
        <f>IF(ISERROR(発注情報!AH273)=TRUE,"",IF(OR(発注情報!AH273="",発注情報!AH273=0),"",発注情報!AH273))</f>
        <v/>
      </c>
      <c r="Y28" s="104" t="str">
        <f>IF(ISERROR(発注情報!AI273)=TRUE,"",IF(OR(発注情報!AI273="",発注情報!AI273=0),"",発注情報!AI273))</f>
        <v/>
      </c>
      <c r="Z28" s="147" t="str">
        <f>IF(ISERROR(発注情報!AJ273)=TRUE,"",IF(OR(発注情報!AJ273="",発注情報!AJ273=0),"",発注情報!AJ273))</f>
        <v/>
      </c>
      <c r="AA28" s="104" t="str">
        <f>IF(ISERROR(発注情報!AK273)=TRUE,"",IF(OR(発注情報!AK273="",発注情報!AK273=0),"",発注情報!AK273))</f>
        <v/>
      </c>
      <c r="AB28" s="147" t="str">
        <f>IF(ISERROR(発注情報!AL273)=TRUE,"",IF(OR(発注情報!AL273="",発注情報!AL273=0),"",発注情報!AL273))</f>
        <v/>
      </c>
      <c r="AC28" s="104" t="str">
        <f>IF(ISERROR(発注情報!AM273)=TRUE,"",IF(OR(発注情報!AM273="",発注情報!AM273=0),"",発注情報!AM273))</f>
        <v/>
      </c>
      <c r="AD28" s="147" t="str">
        <f>IF(ISERROR(発注情報!AN273)=TRUE,"",IF(OR(発注情報!AN273="",発注情報!AN273=0),"",発注情報!AN273))</f>
        <v/>
      </c>
      <c r="AE28" s="104" t="str">
        <f>IF(ISERROR(発注情報!AO273)=TRUE,"",IF(OR(発注情報!AO273="",発注情報!AO273=0),"",発注情報!AO273))</f>
        <v/>
      </c>
      <c r="AF28" s="147" t="str">
        <f>IF(ISERROR(発注情報!AP273)=TRUE,"",IF(OR(発注情報!AP273="",発注情報!AP273=0),"",発注情報!AP273))</f>
        <v/>
      </c>
      <c r="AG28" s="104" t="str">
        <f>IF(ISERROR(発注情報!AQ273)=TRUE,"",IF(OR(発注情報!AQ273="",発注情報!AQ273=0),"",発注情報!AQ273))</f>
        <v/>
      </c>
      <c r="AH28" s="145" t="str">
        <f>IF(ISERROR(発注情報!AR273)=TRUE,"",IF(OR(発注情報!AR273="",発注情報!AR273=0),"",発注情報!AR273))</f>
        <v/>
      </c>
      <c r="AI28" s="146" t="str">
        <f>IF(ISERROR(発注情報!AS273)=TRUE,"",IF(OR(発注情報!AS273="",発注情報!AS273=0),"",発注情報!AS273))</f>
        <v/>
      </c>
    </row>
    <row r="29" spans="1:38" ht="18.75" customHeight="1" x14ac:dyDescent="0.15">
      <c r="A29" s="148">
        <v>24</v>
      </c>
      <c r="B29" s="143" t="str">
        <f>IF(ISERROR(発注情報!L274)=TRUE,"",IF(OR(発注情報!L274="",発注情報!L274=0),"",IF(発注情報!K274=発注情報!$K$126,発注情報!L274&amp;" (SUP.)",IF(発注情報!K274=発注情報!$K$127,発注情報!L274&amp;" (EXH.)",発注情報!L274))))</f>
        <v/>
      </c>
      <c r="C29" s="144" t="str">
        <f>IF(ISERROR(発注情報!M274)=TRUE,"",IF(OR(発注情報!M274="",発注情報!M274=0),"",発注情報!M274))</f>
        <v/>
      </c>
      <c r="D29" s="144" t="str">
        <f>IF(C29="","",C29*発注情報!$D$2)</f>
        <v/>
      </c>
      <c r="E29" s="202" t="str">
        <f>IF(ISERROR(発注情報!O274)=TRUE,"",IF(OR(発注情報!O274="",発注情報!O274=0),"",発注情報!O274))</f>
        <v/>
      </c>
      <c r="F29" s="202" t="str">
        <f>IF(ISERROR(発注情報!P274)=TRUE,"",IF(OR(発注情報!P274="",発注情報!P274=0),"",発注情報!P274))</f>
        <v/>
      </c>
      <c r="G29" s="202" t="str">
        <f>IF(ISERROR(発注情報!Q274)=TRUE,"",IF(OR(発注情報!Q274="",発注情報!Q274=0),"",発注情報!Q274))</f>
        <v/>
      </c>
      <c r="H29" s="145" t="str">
        <f>IF(ISERROR(発注情報!R274)=TRUE,"",IF(OR(発注情報!R274="",発注情報!R274=0),"",発注情報!R274))</f>
        <v/>
      </c>
      <c r="I29" s="146" t="str">
        <f>IF(ISERROR(発注情報!S274)=TRUE,"",IF(OR(発注情報!S274="",発注情報!S274=0),"",発注情報!S274))</f>
        <v/>
      </c>
      <c r="J29" s="147" t="str">
        <f>IF(ISERROR(発注情報!T274)=TRUE,"",IF(OR(発注情報!T274="",発注情報!T274=0),"",発注情報!T274))</f>
        <v/>
      </c>
      <c r="K29" s="104" t="str">
        <f>IF(ISERROR(発注情報!U274)=TRUE,"",IF(OR(発注情報!U274="",発注情報!U274=0),"",発注情報!U274))</f>
        <v/>
      </c>
      <c r="L29" s="147" t="str">
        <f>IF(ISERROR(発注情報!V274)=TRUE,"",IF(OR(発注情報!V274="",発注情報!V274=0),"",発注情報!V274))</f>
        <v/>
      </c>
      <c r="M29" s="104" t="str">
        <f>IF(ISERROR(発注情報!W274)=TRUE,"",IF(OR(発注情報!W274="",発注情報!W274=0),"",発注情報!W274))</f>
        <v/>
      </c>
      <c r="N29" s="147" t="str">
        <f>IF(ISERROR(発注情報!X274)=TRUE,"",IF(OR(発注情報!X274="",発注情報!X274=0),"",発注情報!X274))</f>
        <v/>
      </c>
      <c r="O29" s="104" t="str">
        <f>IF(ISERROR(発注情報!Y274)=TRUE,"",IF(OR(発注情報!Y274="",発注情報!Y274=0),"",発注情報!Y274))</f>
        <v/>
      </c>
      <c r="P29" s="147" t="str">
        <f>IF(ISERROR(発注情報!Z274)=TRUE,"",IF(OR(発注情報!Z274="",発注情報!Z274=0),"",発注情報!Z274))</f>
        <v/>
      </c>
      <c r="Q29" s="104" t="str">
        <f>IF(ISERROR(発注情報!AA274)=TRUE,"",IF(OR(発注情報!AA274="",発注情報!AA274=0),"",発注情報!AA274))</f>
        <v/>
      </c>
      <c r="R29" s="147" t="str">
        <f>IF(ISERROR(発注情報!AB274)=TRUE,"",IF(OR(発注情報!AB274="",発注情報!AB274=0),"",発注情報!AB274))</f>
        <v/>
      </c>
      <c r="S29" s="104" t="str">
        <f>IF(ISERROR(発注情報!AC274)=TRUE,"",IF(OR(発注情報!AC274="",発注情報!AC274=0),"",発注情報!AC274))</f>
        <v/>
      </c>
      <c r="T29" s="147" t="str">
        <f>IF(ISERROR(発注情報!AD274)=TRUE,"",IF(OR(発注情報!AD274="",発注情報!AD274=0),"",発注情報!AD274))</f>
        <v/>
      </c>
      <c r="U29" s="104" t="str">
        <f>IF(ISERROR(発注情報!AE274)=TRUE,"",IF(OR(発注情報!AE274="",発注情報!AE274=0),"",発注情報!AE274))</f>
        <v/>
      </c>
      <c r="V29" s="147" t="str">
        <f>IF(ISERROR(発注情報!AF274)=TRUE,"",IF(OR(発注情報!AF274="",発注情報!AF274=0),"",発注情報!AF274))</f>
        <v/>
      </c>
      <c r="W29" s="104" t="str">
        <f>IF(ISERROR(発注情報!AG274)=TRUE,"",IF(OR(発注情報!AG274="",発注情報!AG274=0),"",発注情報!AG274))</f>
        <v/>
      </c>
      <c r="X29" s="147" t="str">
        <f>IF(ISERROR(発注情報!AH274)=TRUE,"",IF(OR(発注情報!AH274="",発注情報!AH274=0),"",発注情報!AH274))</f>
        <v/>
      </c>
      <c r="Y29" s="104" t="str">
        <f>IF(ISERROR(発注情報!AI274)=TRUE,"",IF(OR(発注情報!AI274="",発注情報!AI274=0),"",発注情報!AI274))</f>
        <v/>
      </c>
      <c r="Z29" s="147" t="str">
        <f>IF(ISERROR(発注情報!AJ274)=TRUE,"",IF(OR(発注情報!AJ274="",発注情報!AJ274=0),"",発注情報!AJ274))</f>
        <v/>
      </c>
      <c r="AA29" s="104" t="str">
        <f>IF(ISERROR(発注情報!AK274)=TRUE,"",IF(OR(発注情報!AK274="",発注情報!AK274=0),"",発注情報!AK274))</f>
        <v/>
      </c>
      <c r="AB29" s="147" t="str">
        <f>IF(ISERROR(発注情報!AL274)=TRUE,"",IF(OR(発注情報!AL274="",発注情報!AL274=0),"",発注情報!AL274))</f>
        <v/>
      </c>
      <c r="AC29" s="104" t="str">
        <f>IF(ISERROR(発注情報!AM274)=TRUE,"",IF(OR(発注情報!AM274="",発注情報!AM274=0),"",発注情報!AM274))</f>
        <v/>
      </c>
      <c r="AD29" s="147" t="str">
        <f>IF(ISERROR(発注情報!AN274)=TRUE,"",IF(OR(発注情報!AN274="",発注情報!AN274=0),"",発注情報!AN274))</f>
        <v/>
      </c>
      <c r="AE29" s="104" t="str">
        <f>IF(ISERROR(発注情報!AO274)=TRUE,"",IF(OR(発注情報!AO274="",発注情報!AO274=0),"",発注情報!AO274))</f>
        <v/>
      </c>
      <c r="AF29" s="147" t="str">
        <f>IF(ISERROR(発注情報!AP274)=TRUE,"",IF(OR(発注情報!AP274="",発注情報!AP274=0),"",発注情報!AP274))</f>
        <v/>
      </c>
      <c r="AG29" s="104" t="str">
        <f>IF(ISERROR(発注情報!AQ274)=TRUE,"",IF(OR(発注情報!AQ274="",発注情報!AQ274=0),"",発注情報!AQ274))</f>
        <v/>
      </c>
      <c r="AH29" s="145" t="str">
        <f>IF(ISERROR(発注情報!AR274)=TRUE,"",IF(OR(発注情報!AR274="",発注情報!AR274=0),"",発注情報!AR274))</f>
        <v/>
      </c>
      <c r="AI29" s="146" t="str">
        <f>IF(ISERROR(発注情報!AS274)=TRUE,"",IF(OR(発注情報!AS274="",発注情報!AS274=0),"",発注情報!AS274))</f>
        <v/>
      </c>
    </row>
    <row r="30" spans="1:38" ht="18.75" customHeight="1" x14ac:dyDescent="0.15">
      <c r="A30" s="148"/>
      <c r="B30" s="235"/>
      <c r="C30" s="149"/>
      <c r="D30" s="204"/>
      <c r="E30" s="203"/>
      <c r="F30" s="203"/>
      <c r="G30" s="203"/>
      <c r="H30" s="796"/>
      <c r="I30" s="769"/>
      <c r="J30" s="152"/>
      <c r="K30" s="153"/>
      <c r="L30" s="152"/>
      <c r="M30" s="153"/>
      <c r="N30" s="152"/>
      <c r="O30" s="153"/>
      <c r="P30" s="152"/>
      <c r="Q30" s="153"/>
      <c r="R30" s="152"/>
      <c r="S30" s="153"/>
      <c r="T30" s="152"/>
      <c r="U30" s="153"/>
      <c r="V30" s="152"/>
      <c r="W30" s="153"/>
      <c r="X30" s="152"/>
      <c r="Y30" s="153"/>
      <c r="Z30" s="152"/>
      <c r="AA30" s="153"/>
      <c r="AB30" s="152"/>
      <c r="AC30" s="153"/>
      <c r="AD30" s="152"/>
      <c r="AE30" s="153"/>
      <c r="AF30" s="152"/>
      <c r="AG30" s="153"/>
      <c r="AH30" s="768"/>
      <c r="AI30" s="769"/>
      <c r="AK30" s="223" t="s">
        <v>492</v>
      </c>
      <c r="AL30" s="223" t="s">
        <v>493</v>
      </c>
    </row>
    <row r="31" spans="1:38" ht="18.75" customHeight="1" x14ac:dyDescent="0.15">
      <c r="A31" s="148"/>
      <c r="B31" s="235" t="s">
        <v>315</v>
      </c>
      <c r="C31" s="149"/>
      <c r="D31" s="204"/>
      <c r="E31" s="203" t="str">
        <f>IF(ISERROR(発注情報!O205)=TRUE,"",IF(OR(発注情報!O205="",発注情報!O205=0),"",発注情報!O205))</f>
        <v/>
      </c>
      <c r="F31" s="203" t="str">
        <f>IF(ISERROR(発注情報!P205)=TRUE,"",IF(OR(発注情報!P205="",発注情報!P205=0),"",発注情報!P205))</f>
        <v/>
      </c>
      <c r="G31" s="203" t="str">
        <f>IF(ISERROR(発注情報!Q205)=TRUE,"",IF(OR(発注情報!Q205="",発注情報!Q205=0),"",発注情報!Q205))</f>
        <v/>
      </c>
      <c r="H31" s="154"/>
      <c r="I31" s="151"/>
      <c r="J31" s="152" t="str">
        <f>IF(仕様書作成!K40="","",仕様書作成!K40)</f>
        <v/>
      </c>
      <c r="K31" s="153" t="str">
        <f>IF(仕様書作成!L40="","",仕様書作成!L40)</f>
        <v/>
      </c>
      <c r="L31" s="152" t="str">
        <f>IF(仕様書作成!M40="","",仕様書作成!M40)</f>
        <v/>
      </c>
      <c r="M31" s="153" t="str">
        <f>IF(仕様書作成!N40="","",仕様書作成!N40)</f>
        <v/>
      </c>
      <c r="N31" s="152" t="str">
        <f>IF(仕様書作成!O40="","",仕様書作成!O40)</f>
        <v/>
      </c>
      <c r="O31" s="153" t="str">
        <f>IF(仕様書作成!P40="","",仕様書作成!P40)</f>
        <v/>
      </c>
      <c r="P31" s="152" t="str">
        <f>IF(仕様書作成!Q40="","",仕様書作成!Q40)</f>
        <v/>
      </c>
      <c r="Q31" s="153" t="str">
        <f>IF(仕様書作成!R40="","",仕様書作成!R40)</f>
        <v/>
      </c>
      <c r="R31" s="152" t="str">
        <f>IF(仕様書作成!S40="","",仕様書作成!S40)</f>
        <v/>
      </c>
      <c r="S31" s="153" t="str">
        <f>IF(仕様書作成!T40="","",仕様書作成!T40)</f>
        <v/>
      </c>
      <c r="T31" s="152" t="str">
        <f>IF(仕様書作成!U40="","",仕様書作成!U40)</f>
        <v/>
      </c>
      <c r="U31" s="153" t="str">
        <f>IF(仕様書作成!V40="","",仕様書作成!V40)</f>
        <v/>
      </c>
      <c r="V31" s="152" t="str">
        <f>IF(仕様書作成!W40="","",仕様書作成!W40)</f>
        <v/>
      </c>
      <c r="W31" s="153" t="str">
        <f>IF(仕様書作成!X40="","",仕様書作成!X40)</f>
        <v/>
      </c>
      <c r="X31" s="152" t="str">
        <f>IF(仕様書作成!Y40="","",仕様書作成!Y40)</f>
        <v/>
      </c>
      <c r="Y31" s="153" t="str">
        <f>IF(仕様書作成!Z40="","",仕様書作成!Z40)</f>
        <v/>
      </c>
      <c r="Z31" s="152" t="str">
        <f>IF(仕様書作成!AA40="","",仕様書作成!AA40)</f>
        <v/>
      </c>
      <c r="AA31" s="153" t="str">
        <f>IF(仕様書作成!AB40="","",仕様書作成!AB40)</f>
        <v/>
      </c>
      <c r="AB31" s="152" t="str">
        <f>IF(仕様書作成!AC40="","",仕様書作成!AC40)</f>
        <v/>
      </c>
      <c r="AC31" s="153" t="str">
        <f>IF(仕様書作成!AD40="","",仕様書作成!AD40)</f>
        <v/>
      </c>
      <c r="AD31" s="152" t="str">
        <f>IF(仕様書作成!AE40="","",仕様書作成!AE40)</f>
        <v/>
      </c>
      <c r="AE31" s="153" t="str">
        <f>IF(仕様書作成!AF40="","",仕様書作成!AF40)</f>
        <v/>
      </c>
      <c r="AF31" s="152" t="str">
        <f>IF(仕様書作成!AG40="","",仕様書作成!AG40)</f>
        <v/>
      </c>
      <c r="AG31" s="153" t="str">
        <f>IF(仕様書作成!AH40="","",仕様書作成!AH40)</f>
        <v/>
      </c>
      <c r="AH31" s="154"/>
      <c r="AI31" s="146"/>
    </row>
    <row r="32" spans="1:38" ht="14.25" customHeight="1" x14ac:dyDescent="0.15">
      <c r="A32" s="148"/>
      <c r="B32" s="155" t="s">
        <v>314</v>
      </c>
      <c r="C32" s="149"/>
      <c r="D32" s="204"/>
      <c r="E32" s="203" t="str">
        <f>IF(ISERROR(発注情報!O206)=TRUE,"",IF(OR(発注情報!O206="",発注情報!O206=0),"",発注情報!O206))</f>
        <v/>
      </c>
      <c r="F32" s="203" t="str">
        <f>IF(ISERROR(発注情報!P206)=TRUE,"",IF(OR(発注情報!P206="",発注情報!P206=0),"",発注情報!P206))</f>
        <v/>
      </c>
      <c r="G32" s="203" t="str">
        <f>IF(ISERROR(発注情報!Q206)=TRUE,"",IF(OR(発注情報!Q206="",発注情報!Q206=0),"",発注情報!Q206))</f>
        <v/>
      </c>
      <c r="H32" s="791" t="s">
        <v>697</v>
      </c>
      <c r="I32" s="770"/>
      <c r="J32" s="156">
        <v>1</v>
      </c>
      <c r="K32" s="157">
        <v>2</v>
      </c>
      <c r="L32" s="156">
        <v>3</v>
      </c>
      <c r="M32" s="157">
        <v>4</v>
      </c>
      <c r="N32" s="156">
        <v>5</v>
      </c>
      <c r="O32" s="157">
        <v>6</v>
      </c>
      <c r="P32" s="156">
        <v>7</v>
      </c>
      <c r="Q32" s="157">
        <v>8</v>
      </c>
      <c r="R32" s="156">
        <v>9</v>
      </c>
      <c r="S32" s="157">
        <v>10</v>
      </c>
      <c r="T32" s="156">
        <v>11</v>
      </c>
      <c r="U32" s="157">
        <v>12</v>
      </c>
      <c r="V32" s="156">
        <v>13</v>
      </c>
      <c r="W32" s="157">
        <v>14</v>
      </c>
      <c r="X32" s="156">
        <v>15</v>
      </c>
      <c r="Y32" s="157">
        <v>16</v>
      </c>
      <c r="Z32" s="156">
        <v>17</v>
      </c>
      <c r="AA32" s="157">
        <v>18</v>
      </c>
      <c r="AB32" s="156">
        <v>19</v>
      </c>
      <c r="AC32" s="157">
        <v>20</v>
      </c>
      <c r="AD32" s="156">
        <v>21</v>
      </c>
      <c r="AE32" s="157">
        <v>22</v>
      </c>
      <c r="AF32" s="156">
        <v>23</v>
      </c>
      <c r="AG32" s="157">
        <v>24</v>
      </c>
      <c r="AH32" s="623" t="s">
        <v>694</v>
      </c>
      <c r="AI32" s="770"/>
    </row>
    <row r="33" spans="1:57" ht="18.75" customHeight="1" x14ac:dyDescent="0.15">
      <c r="B33" s="93" t="str">
        <f>IF(B36&lt;&gt;"",$AD$33,"")</f>
        <v/>
      </c>
      <c r="H33" s="164"/>
      <c r="I33" s="164"/>
      <c r="J33" s="171" t="str">
        <f>IF(OR(COUNTIF(J7:AG29,"A'")&gt;0,COUNTIF(J7:AG29,"B'")&gt;0,COUNTIF(J7:AG29,"A'B'")&gt;0,COUNTIF(J36:AG47,"A'")&gt;0,COUNTIF(J36:AG47,"B'")&gt;0,COUNTIF(J36:AG47,"A'B'")&gt;0),"A'＝上配管形バルブAポート、B'＝上配管形バルブBポート","")</f>
        <v/>
      </c>
      <c r="K33" s="164"/>
      <c r="L33" s="164"/>
      <c r="M33" s="164"/>
      <c r="N33" s="164"/>
      <c r="O33" s="164"/>
      <c r="P33" s="164"/>
      <c r="Q33" s="164"/>
      <c r="R33" s="164"/>
      <c r="S33" s="164"/>
      <c r="T33" s="164"/>
      <c r="U33" s="164"/>
      <c r="V33" s="164"/>
      <c r="W33" s="164"/>
      <c r="X33" s="164"/>
      <c r="Y33" s="164"/>
      <c r="Z33" s="164"/>
      <c r="AA33" s="164"/>
      <c r="AB33" s="164"/>
      <c r="AC33" s="106" t="s">
        <v>455</v>
      </c>
      <c r="AD33" s="106" t="s">
        <v>434</v>
      </c>
      <c r="AE33" s="162" t="s">
        <v>698</v>
      </c>
      <c r="AF33" s="163" t="s">
        <v>699</v>
      </c>
      <c r="AG33" s="164"/>
      <c r="AH33" s="794" t="str">
        <f>IF(B33="","",$AE$33)</f>
        <v/>
      </c>
      <c r="AI33" s="794"/>
    </row>
    <row r="34" spans="1:57" ht="24.75" customHeight="1" x14ac:dyDescent="0.15">
      <c r="B34" s="93" t="str">
        <f>IF(B36&lt;&gt;"",$AC$33,"")</f>
        <v/>
      </c>
      <c r="H34" s="164"/>
      <c r="I34" s="164"/>
      <c r="J34" s="171"/>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row>
    <row r="35" spans="1:57" s="12" customFormat="1" ht="15.75" customHeight="1" x14ac:dyDescent="0.15">
      <c r="A35" s="138"/>
      <c r="B35" s="236"/>
      <c r="C35" s="136" t="str">
        <f t="shared" ref="C35:H35" si="0">IF($B$33&lt;&gt;"",C5,"")</f>
        <v/>
      </c>
      <c r="D35" s="136" t="str">
        <f t="shared" si="0"/>
        <v/>
      </c>
      <c r="E35" s="138" t="str">
        <f t="shared" si="0"/>
        <v/>
      </c>
      <c r="F35" s="138" t="str">
        <f t="shared" si="0"/>
        <v/>
      </c>
      <c r="G35" s="138" t="str">
        <f t="shared" si="0"/>
        <v/>
      </c>
      <c r="H35" s="782" t="str">
        <f t="shared" si="0"/>
        <v/>
      </c>
      <c r="I35" s="782"/>
      <c r="J35" s="137" t="str">
        <f t="shared" ref="J35:AH35" si="1">IF($B$33&lt;&gt;"",J5,"")</f>
        <v/>
      </c>
      <c r="K35" s="137" t="str">
        <f t="shared" si="1"/>
        <v/>
      </c>
      <c r="L35" s="137" t="str">
        <f t="shared" si="1"/>
        <v/>
      </c>
      <c r="M35" s="137" t="str">
        <f t="shared" si="1"/>
        <v/>
      </c>
      <c r="N35" s="137" t="str">
        <f t="shared" si="1"/>
        <v/>
      </c>
      <c r="O35" s="137" t="str">
        <f t="shared" si="1"/>
        <v/>
      </c>
      <c r="P35" s="137" t="str">
        <f t="shared" si="1"/>
        <v/>
      </c>
      <c r="Q35" s="137" t="str">
        <f t="shared" si="1"/>
        <v/>
      </c>
      <c r="R35" s="137" t="str">
        <f t="shared" si="1"/>
        <v/>
      </c>
      <c r="S35" s="137" t="str">
        <f t="shared" si="1"/>
        <v/>
      </c>
      <c r="T35" s="137" t="str">
        <f t="shared" si="1"/>
        <v/>
      </c>
      <c r="U35" s="137" t="str">
        <f t="shared" si="1"/>
        <v/>
      </c>
      <c r="V35" s="137" t="str">
        <f t="shared" si="1"/>
        <v/>
      </c>
      <c r="W35" s="137" t="str">
        <f t="shared" si="1"/>
        <v/>
      </c>
      <c r="X35" s="137" t="str">
        <f t="shared" si="1"/>
        <v/>
      </c>
      <c r="Y35" s="137" t="str">
        <f t="shared" si="1"/>
        <v/>
      </c>
      <c r="Z35" s="137" t="str">
        <f t="shared" si="1"/>
        <v/>
      </c>
      <c r="AA35" s="137" t="str">
        <f t="shared" si="1"/>
        <v/>
      </c>
      <c r="AB35" s="137" t="str">
        <f t="shared" si="1"/>
        <v/>
      </c>
      <c r="AC35" s="137" t="str">
        <f t="shared" si="1"/>
        <v/>
      </c>
      <c r="AD35" s="137" t="str">
        <f t="shared" si="1"/>
        <v/>
      </c>
      <c r="AE35" s="137" t="str">
        <f t="shared" si="1"/>
        <v/>
      </c>
      <c r="AF35" s="137" t="str">
        <f t="shared" si="1"/>
        <v/>
      </c>
      <c r="AG35" s="137" t="str">
        <f t="shared" si="1"/>
        <v/>
      </c>
      <c r="AH35" s="782" t="str">
        <f t="shared" si="1"/>
        <v/>
      </c>
      <c r="AI35" s="782"/>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38" t="str">
        <f>IF(B36&lt;&gt;"",25,"")</f>
        <v/>
      </c>
      <c r="B36" s="143" t="str">
        <f>IF(ISERROR(発注情報!L275)=TRUE,"",IF(OR(発注情報!L275="",発注情報!L275=0),"",IF(発注情報!K275=発注情報!$K$126,発注情報!L275&amp;" (SUP.)",IF(発注情報!K275=発注情報!$K$127,発注情報!L275&amp;" (EXH.)",発注情報!L275))))</f>
        <v/>
      </c>
      <c r="C36" s="139" t="str">
        <f>IF(ISERROR(発注情報!M275)=TRUE,"",IF(OR(発注情報!M275="",発注情報!M275=0),"",発注情報!M275))</f>
        <v/>
      </c>
      <c r="D36" s="139" t="str">
        <f>IF(C36="","",C36*発注情報!$D$2)</f>
        <v/>
      </c>
      <c r="E36" s="208" t="str">
        <f>IF(ISERROR(発注情報!O275)=TRUE,"",IF(OR(発注情報!O275="",発注情報!O275=0),"",発注情報!O275))</f>
        <v/>
      </c>
      <c r="F36" s="208" t="str">
        <f>IF(ISERROR(発注情報!P275)=TRUE,"",IF(OR(発注情報!P275="",発注情報!P275=0),"",発注情報!P275))</f>
        <v/>
      </c>
      <c r="G36" s="208" t="str">
        <f>IF(ISERROR(発注情報!Q275)=TRUE,"",IF(OR(発注情報!Q275="",発注情報!Q275=0),"",発注情報!Q275))</f>
        <v/>
      </c>
      <c r="H36" s="150" t="str">
        <f>IF(ISERROR(発注情報!R275)=TRUE,"",IF(OR(発注情報!R275="",発注情報!R275=0),"",発注情報!R275))</f>
        <v/>
      </c>
      <c r="I36" s="146" t="str">
        <f>IF(ISERROR(発注情報!S275)=TRUE,"",IF(OR(発注情報!S275="",発注情報!S275=0),"",発注情報!S275))</f>
        <v/>
      </c>
      <c r="J36" s="147" t="str">
        <f>IF(ISERROR(発注情報!T275)=TRUE,"",IF(OR(発注情報!T275="",発注情報!T275=0),"",発注情報!T275))</f>
        <v/>
      </c>
      <c r="K36" s="147" t="str">
        <f>IF(ISERROR(発注情報!U275)=TRUE,"",IF(OR(発注情報!U275="",発注情報!U275=0),"",発注情報!U275))</f>
        <v/>
      </c>
      <c r="L36" s="147" t="str">
        <f>IF(ISERROR(発注情報!V275)=TRUE,"",IF(OR(発注情報!V275="",発注情報!V275=0),"",発注情報!V275))</f>
        <v/>
      </c>
      <c r="M36" s="147" t="str">
        <f>IF(ISERROR(発注情報!W275)=TRUE,"",IF(OR(発注情報!W275="",発注情報!W275=0),"",発注情報!W275))</f>
        <v/>
      </c>
      <c r="N36" s="147" t="str">
        <f>IF(ISERROR(発注情報!X275)=TRUE,"",IF(OR(発注情報!X275="",発注情報!X275=0),"",発注情報!X275))</f>
        <v/>
      </c>
      <c r="O36" s="147" t="str">
        <f>IF(ISERROR(発注情報!Y275)=TRUE,"",IF(OR(発注情報!Y275="",発注情報!Y275=0),"",発注情報!Y275))</f>
        <v/>
      </c>
      <c r="P36" s="147" t="str">
        <f>IF(ISERROR(発注情報!Z275)=TRUE,"",IF(OR(発注情報!Z275="",発注情報!Z275=0),"",発注情報!Z275))</f>
        <v/>
      </c>
      <c r="Q36" s="147" t="str">
        <f>IF(ISERROR(発注情報!AA275)=TRUE,"",IF(OR(発注情報!AA275="",発注情報!AA275=0),"",発注情報!AA275))</f>
        <v/>
      </c>
      <c r="R36" s="147" t="str">
        <f>IF(ISERROR(発注情報!AB275)=TRUE,"",IF(OR(発注情報!AB275="",発注情報!AB275=0),"",発注情報!AB275))</f>
        <v/>
      </c>
      <c r="S36" s="147" t="str">
        <f>IF(ISERROR(発注情報!AC275)=TRUE,"",IF(OR(発注情報!AC275="",発注情報!AC275=0),"",発注情報!AC275))</f>
        <v/>
      </c>
      <c r="T36" s="147" t="str">
        <f>IF(ISERROR(発注情報!AD275)=TRUE,"",IF(OR(発注情報!AD275="",発注情報!AD275=0),"",発注情報!AD275))</f>
        <v/>
      </c>
      <c r="U36" s="147" t="str">
        <f>IF(ISERROR(発注情報!AE275)=TRUE,"",IF(OR(発注情報!AE275="",発注情報!AE275=0),"",発注情報!AE275))</f>
        <v/>
      </c>
      <c r="V36" s="147" t="str">
        <f>IF(ISERROR(発注情報!AF275)=TRUE,"",IF(OR(発注情報!AF275="",発注情報!AF275=0),"",発注情報!AF275))</f>
        <v/>
      </c>
      <c r="W36" s="147" t="str">
        <f>IF(ISERROR(発注情報!AG275)=TRUE,"",IF(OR(発注情報!AG275="",発注情報!AG275=0),"",発注情報!AG275))</f>
        <v/>
      </c>
      <c r="X36" s="147" t="str">
        <f>IF(ISERROR(発注情報!AH275)=TRUE,"",IF(OR(発注情報!AH275="",発注情報!AH275=0),"",発注情報!AH275))</f>
        <v/>
      </c>
      <c r="Y36" s="147" t="str">
        <f>IF(ISERROR(発注情報!AI275)=TRUE,"",IF(OR(発注情報!AI275="",発注情報!AI275=0),"",発注情報!AI275))</f>
        <v/>
      </c>
      <c r="Z36" s="147" t="str">
        <f>IF(ISERROR(発注情報!AJ275)=TRUE,"",IF(OR(発注情報!AJ275="",発注情報!AJ275=0),"",発注情報!AJ275))</f>
        <v/>
      </c>
      <c r="AA36" s="147" t="str">
        <f>IF(ISERROR(発注情報!AK275)=TRUE,"",IF(OR(発注情報!AK275="",発注情報!AK275=0),"",発注情報!AK275))</f>
        <v/>
      </c>
      <c r="AB36" s="147" t="str">
        <f>IF(ISERROR(発注情報!AL275)=TRUE,"",IF(OR(発注情報!AL275="",発注情報!AL275=0),"",発注情報!AL275))</f>
        <v/>
      </c>
      <c r="AC36" s="147" t="str">
        <f>IF(ISERROR(発注情報!AM275)=TRUE,"",IF(OR(発注情報!AM275="",発注情報!AM275=0),"",発注情報!AM275))</f>
        <v/>
      </c>
      <c r="AD36" s="147" t="str">
        <f>IF(ISERROR(発注情報!AN275)=TRUE,"",IF(OR(発注情報!AN275="",発注情報!AN275=0),"",発注情報!AN275))</f>
        <v/>
      </c>
      <c r="AE36" s="147" t="str">
        <f>IF(ISERROR(発注情報!AO275)=TRUE,"",IF(OR(発注情報!AO275="",発注情報!AO275=0),"",発注情報!AO275))</f>
        <v/>
      </c>
      <c r="AF36" s="147" t="str">
        <f>IF(ISERROR(発注情報!AP275)=TRUE,"",IF(OR(発注情報!AP275="",発注情報!AP275=0),"",発注情報!AP275))</f>
        <v/>
      </c>
      <c r="AG36" s="147" t="str">
        <f>IF(ISERROR(発注情報!AQ275)=TRUE,"",IF(OR(発注情報!AQ275="",発注情報!AQ275=0),"",発注情報!AQ275))</f>
        <v/>
      </c>
      <c r="AH36" s="150" t="str">
        <f>IF(ISERROR(発注情報!AR275)=TRUE,"",IF(OR(発注情報!AR275="",発注情報!AR275=0),"",発注情報!AR275))</f>
        <v/>
      </c>
      <c r="AI36" s="146" t="str">
        <f>IF(ISERROR(発注情報!AS275)=TRUE,"",IF(OR(発注情報!AS275="",発注情報!AS275=0),"",発注情報!AS275))</f>
        <v/>
      </c>
      <c r="AK36" s="164"/>
      <c r="AM36" s="164"/>
      <c r="AO36" s="164"/>
      <c r="AQ36" s="164"/>
      <c r="AS36" s="164"/>
      <c r="AU36" s="164"/>
      <c r="AW36" s="164"/>
      <c r="AY36" s="164"/>
      <c r="BA36" s="164"/>
      <c r="BC36" s="164"/>
      <c r="BE36" s="164"/>
    </row>
    <row r="37" spans="1:57" ht="18.75" customHeight="1" x14ac:dyDescent="0.15">
      <c r="A37" s="138" t="str">
        <f>IF(B37&lt;&gt;"",A36+1,"")</f>
        <v/>
      </c>
      <c r="B37" s="143" t="str">
        <f>IF(ISERROR(発注情報!L276)=TRUE,"",IF(OR(発注情報!L276="",発注情報!L276=0),"",IF(発注情報!K276=発注情報!$K$126,発注情報!L276&amp;" (SUP.)",IF(発注情報!K276=発注情報!$K$127,発注情報!L276&amp;" (EXH.)",発注情報!L276))))</f>
        <v/>
      </c>
      <c r="C37" s="139" t="str">
        <f>IF(ISERROR(発注情報!M276)=TRUE,"",IF(OR(発注情報!M276="",発注情報!M276=0),"",発注情報!M276))</f>
        <v/>
      </c>
      <c r="D37" s="139" t="str">
        <f>IF(C37="","",C37*発注情報!$D$2)</f>
        <v/>
      </c>
      <c r="E37" s="208" t="str">
        <f>IF(ISERROR(発注情報!O276)=TRUE,"",IF(OR(発注情報!O276="",発注情報!O276=0),"",発注情報!O276))</f>
        <v/>
      </c>
      <c r="F37" s="208" t="str">
        <f>IF(ISERROR(発注情報!P276)=TRUE,"",IF(OR(発注情報!P276="",発注情報!P276=0),"",発注情報!P276))</f>
        <v/>
      </c>
      <c r="G37" s="208" t="str">
        <f>IF(ISERROR(発注情報!Q276)=TRUE,"",IF(OR(発注情報!Q276="",発注情報!Q276=0),"",発注情報!Q276))</f>
        <v/>
      </c>
      <c r="H37" s="150" t="str">
        <f>IF(ISERROR(発注情報!R276)=TRUE,"",IF(OR(発注情報!R276="",発注情報!R276=0),"",発注情報!R276))</f>
        <v/>
      </c>
      <c r="I37" s="146" t="str">
        <f>IF(ISERROR(発注情報!S276)=TRUE,"",IF(OR(発注情報!S276="",発注情報!S276=0),"",発注情報!S276))</f>
        <v/>
      </c>
      <c r="J37" s="147" t="str">
        <f>IF(ISERROR(発注情報!T276)=TRUE,"",IF(OR(発注情報!T276="",発注情報!T276=0),"",発注情報!T276))</f>
        <v/>
      </c>
      <c r="K37" s="147" t="str">
        <f>IF(ISERROR(発注情報!U276)=TRUE,"",IF(OR(発注情報!U276="",発注情報!U276=0),"",発注情報!U276))</f>
        <v/>
      </c>
      <c r="L37" s="147" t="str">
        <f>IF(ISERROR(発注情報!V276)=TRUE,"",IF(OR(発注情報!V276="",発注情報!V276=0),"",発注情報!V276))</f>
        <v/>
      </c>
      <c r="M37" s="147" t="str">
        <f>IF(ISERROR(発注情報!W276)=TRUE,"",IF(OR(発注情報!W276="",発注情報!W276=0),"",発注情報!W276))</f>
        <v/>
      </c>
      <c r="N37" s="147" t="str">
        <f>IF(ISERROR(発注情報!X276)=TRUE,"",IF(OR(発注情報!X276="",発注情報!X276=0),"",発注情報!X276))</f>
        <v/>
      </c>
      <c r="O37" s="147" t="str">
        <f>IF(ISERROR(発注情報!Y276)=TRUE,"",IF(OR(発注情報!Y276="",発注情報!Y276=0),"",発注情報!Y276))</f>
        <v/>
      </c>
      <c r="P37" s="147" t="str">
        <f>IF(ISERROR(発注情報!Z276)=TRUE,"",IF(OR(発注情報!Z276="",発注情報!Z276=0),"",発注情報!Z276))</f>
        <v/>
      </c>
      <c r="Q37" s="147" t="str">
        <f>IF(ISERROR(発注情報!AA276)=TRUE,"",IF(OR(発注情報!AA276="",発注情報!AA276=0),"",発注情報!AA276))</f>
        <v/>
      </c>
      <c r="R37" s="147" t="str">
        <f>IF(ISERROR(発注情報!AB276)=TRUE,"",IF(OR(発注情報!AB276="",発注情報!AB276=0),"",発注情報!AB276))</f>
        <v/>
      </c>
      <c r="S37" s="147" t="str">
        <f>IF(ISERROR(発注情報!AC276)=TRUE,"",IF(OR(発注情報!AC276="",発注情報!AC276=0),"",発注情報!AC276))</f>
        <v/>
      </c>
      <c r="T37" s="147" t="str">
        <f>IF(ISERROR(発注情報!AD276)=TRUE,"",IF(OR(発注情報!AD276="",発注情報!AD276=0),"",発注情報!AD276))</f>
        <v/>
      </c>
      <c r="U37" s="147" t="str">
        <f>IF(ISERROR(発注情報!AE276)=TRUE,"",IF(OR(発注情報!AE276="",発注情報!AE276=0),"",発注情報!AE276))</f>
        <v/>
      </c>
      <c r="V37" s="147" t="str">
        <f>IF(ISERROR(発注情報!AF276)=TRUE,"",IF(OR(発注情報!AF276="",発注情報!AF276=0),"",発注情報!AF276))</f>
        <v/>
      </c>
      <c r="W37" s="147" t="str">
        <f>IF(ISERROR(発注情報!AG276)=TRUE,"",IF(OR(発注情報!AG276="",発注情報!AG276=0),"",発注情報!AG276))</f>
        <v/>
      </c>
      <c r="X37" s="147" t="str">
        <f>IF(ISERROR(発注情報!AH276)=TRUE,"",IF(OR(発注情報!AH276="",発注情報!AH276=0),"",発注情報!AH276))</f>
        <v/>
      </c>
      <c r="Y37" s="147" t="str">
        <f>IF(ISERROR(発注情報!AI276)=TRUE,"",IF(OR(発注情報!AI276="",発注情報!AI276=0),"",発注情報!AI276))</f>
        <v/>
      </c>
      <c r="Z37" s="147" t="str">
        <f>IF(ISERROR(発注情報!AJ276)=TRUE,"",IF(OR(発注情報!AJ276="",発注情報!AJ276=0),"",発注情報!AJ276))</f>
        <v/>
      </c>
      <c r="AA37" s="147" t="str">
        <f>IF(ISERROR(発注情報!AK276)=TRUE,"",IF(OR(発注情報!AK276="",発注情報!AK276=0),"",発注情報!AK276))</f>
        <v/>
      </c>
      <c r="AB37" s="147" t="str">
        <f>IF(ISERROR(発注情報!AL276)=TRUE,"",IF(OR(発注情報!AL276="",発注情報!AL276=0),"",発注情報!AL276))</f>
        <v/>
      </c>
      <c r="AC37" s="147" t="str">
        <f>IF(ISERROR(発注情報!AM276)=TRUE,"",IF(OR(発注情報!AM276="",発注情報!AM276=0),"",発注情報!AM276))</f>
        <v/>
      </c>
      <c r="AD37" s="147" t="str">
        <f>IF(ISERROR(発注情報!AN276)=TRUE,"",IF(OR(発注情報!AN276="",発注情報!AN276=0),"",発注情報!AN276))</f>
        <v/>
      </c>
      <c r="AE37" s="147" t="str">
        <f>IF(ISERROR(発注情報!AO276)=TRUE,"",IF(OR(発注情報!AO276="",発注情報!AO276=0),"",発注情報!AO276))</f>
        <v/>
      </c>
      <c r="AF37" s="147" t="str">
        <f>IF(ISERROR(発注情報!AP276)=TRUE,"",IF(OR(発注情報!AP276="",発注情報!AP276=0),"",発注情報!AP276))</f>
        <v/>
      </c>
      <c r="AG37" s="147" t="str">
        <f>IF(ISERROR(発注情報!AQ276)=TRUE,"",IF(OR(発注情報!AQ276="",発注情報!AQ276=0),"",発注情報!AQ276))</f>
        <v/>
      </c>
      <c r="AH37" s="150" t="str">
        <f>IF(ISERROR(発注情報!AR276)=TRUE,"",IF(OR(発注情報!AR276="",発注情報!AR276=0),"",発注情報!AR276))</f>
        <v/>
      </c>
      <c r="AI37" s="146" t="str">
        <f>IF(ISERROR(発注情報!AS276)=TRUE,"",IF(OR(発注情報!AS276="",発注情報!AS276=0),"",発注情報!AS276))</f>
        <v/>
      </c>
    </row>
    <row r="38" spans="1:57" ht="18.75" customHeight="1" x14ac:dyDescent="0.15">
      <c r="A38" s="138" t="str">
        <f t="shared" ref="A38:A47" si="2">IF(B38&lt;&gt;"",A37+1,"")</f>
        <v/>
      </c>
      <c r="B38" s="143" t="str">
        <f>IF(ISERROR(発注情報!L277)=TRUE,"",IF(OR(発注情報!L277="",発注情報!L277=0),"",IF(発注情報!K277=発注情報!$K$126,発注情報!L277&amp;" (SUP.)",IF(発注情報!K277=発注情報!$K$127,発注情報!L277&amp;" (EXH.)",発注情報!L277))))</f>
        <v/>
      </c>
      <c r="C38" s="139" t="str">
        <f>IF(ISERROR(発注情報!M277)=TRUE,"",IF(OR(発注情報!M277="",発注情報!M277=0),"",発注情報!M277))</f>
        <v/>
      </c>
      <c r="D38" s="139" t="str">
        <f>IF(C38="","",C38*発注情報!$D$2)</f>
        <v/>
      </c>
      <c r="E38" s="208" t="str">
        <f>IF(ISERROR(発注情報!O277)=TRUE,"",IF(OR(発注情報!O277="",発注情報!O277=0),"",発注情報!O277))</f>
        <v/>
      </c>
      <c r="F38" s="208" t="str">
        <f>IF(ISERROR(発注情報!P277)=TRUE,"",IF(OR(発注情報!P277="",発注情報!P277=0),"",発注情報!P277))</f>
        <v/>
      </c>
      <c r="G38" s="208" t="str">
        <f>IF(ISERROR(発注情報!Q277)=TRUE,"",IF(OR(発注情報!Q277="",発注情報!Q277=0),"",発注情報!Q277))</f>
        <v/>
      </c>
      <c r="H38" s="150" t="str">
        <f>IF(ISERROR(発注情報!R277)=TRUE,"",IF(OR(発注情報!R277="",発注情報!R277=0),"",発注情報!R277))</f>
        <v/>
      </c>
      <c r="I38" s="146" t="str">
        <f>IF(ISERROR(発注情報!S277)=TRUE,"",IF(OR(発注情報!S277="",発注情報!S277=0),"",発注情報!S277))</f>
        <v/>
      </c>
      <c r="J38" s="147" t="str">
        <f>IF(ISERROR(発注情報!T277)=TRUE,"",IF(OR(発注情報!T277="",発注情報!T277=0),"",発注情報!T277))</f>
        <v/>
      </c>
      <c r="K38" s="147" t="str">
        <f>IF(ISERROR(発注情報!U277)=TRUE,"",IF(OR(発注情報!U277="",発注情報!U277=0),"",発注情報!U277))</f>
        <v/>
      </c>
      <c r="L38" s="147" t="str">
        <f>IF(ISERROR(発注情報!V277)=TRUE,"",IF(OR(発注情報!V277="",発注情報!V277=0),"",発注情報!V277))</f>
        <v/>
      </c>
      <c r="M38" s="147" t="str">
        <f>IF(ISERROR(発注情報!W277)=TRUE,"",IF(OR(発注情報!W277="",発注情報!W277=0),"",発注情報!W277))</f>
        <v/>
      </c>
      <c r="N38" s="147" t="str">
        <f>IF(ISERROR(発注情報!X277)=TRUE,"",IF(OR(発注情報!X277="",発注情報!X277=0),"",発注情報!X277))</f>
        <v/>
      </c>
      <c r="O38" s="147" t="str">
        <f>IF(ISERROR(発注情報!Y277)=TRUE,"",IF(OR(発注情報!Y277="",発注情報!Y277=0),"",発注情報!Y277))</f>
        <v/>
      </c>
      <c r="P38" s="147" t="str">
        <f>IF(ISERROR(発注情報!Z277)=TRUE,"",IF(OR(発注情報!Z277="",発注情報!Z277=0),"",発注情報!Z277))</f>
        <v/>
      </c>
      <c r="Q38" s="147" t="str">
        <f>IF(ISERROR(発注情報!AA277)=TRUE,"",IF(OR(発注情報!AA277="",発注情報!AA277=0),"",発注情報!AA277))</f>
        <v/>
      </c>
      <c r="R38" s="147" t="str">
        <f>IF(ISERROR(発注情報!AB277)=TRUE,"",IF(OR(発注情報!AB277="",発注情報!AB277=0),"",発注情報!AB277))</f>
        <v/>
      </c>
      <c r="S38" s="147" t="str">
        <f>IF(ISERROR(発注情報!AC277)=TRUE,"",IF(OR(発注情報!AC277="",発注情報!AC277=0),"",発注情報!AC277))</f>
        <v/>
      </c>
      <c r="T38" s="147" t="str">
        <f>IF(ISERROR(発注情報!AD277)=TRUE,"",IF(OR(発注情報!AD277="",発注情報!AD277=0),"",発注情報!AD277))</f>
        <v/>
      </c>
      <c r="U38" s="147" t="str">
        <f>IF(ISERROR(発注情報!AE277)=TRUE,"",IF(OR(発注情報!AE277="",発注情報!AE277=0),"",発注情報!AE277))</f>
        <v/>
      </c>
      <c r="V38" s="147" t="str">
        <f>IF(ISERROR(発注情報!AF277)=TRUE,"",IF(OR(発注情報!AF277="",発注情報!AF277=0),"",発注情報!AF277))</f>
        <v/>
      </c>
      <c r="W38" s="147" t="str">
        <f>IF(ISERROR(発注情報!AG277)=TRUE,"",IF(OR(発注情報!AG277="",発注情報!AG277=0),"",発注情報!AG277))</f>
        <v/>
      </c>
      <c r="X38" s="147" t="str">
        <f>IF(ISERROR(発注情報!AH277)=TRUE,"",IF(OR(発注情報!AH277="",発注情報!AH277=0),"",発注情報!AH277))</f>
        <v/>
      </c>
      <c r="Y38" s="147" t="str">
        <f>IF(ISERROR(発注情報!AI277)=TRUE,"",IF(OR(発注情報!AI277="",発注情報!AI277=0),"",発注情報!AI277))</f>
        <v/>
      </c>
      <c r="Z38" s="147" t="str">
        <f>IF(ISERROR(発注情報!AJ277)=TRUE,"",IF(OR(発注情報!AJ277="",発注情報!AJ277=0),"",発注情報!AJ277))</f>
        <v/>
      </c>
      <c r="AA38" s="147" t="str">
        <f>IF(ISERROR(発注情報!AK277)=TRUE,"",IF(OR(発注情報!AK277="",発注情報!AK277=0),"",発注情報!AK277))</f>
        <v/>
      </c>
      <c r="AB38" s="147" t="str">
        <f>IF(ISERROR(発注情報!AL277)=TRUE,"",IF(OR(発注情報!AL277="",発注情報!AL277=0),"",発注情報!AL277))</f>
        <v/>
      </c>
      <c r="AC38" s="147" t="str">
        <f>IF(ISERROR(発注情報!AM277)=TRUE,"",IF(OR(発注情報!AM277="",発注情報!AM277=0),"",発注情報!AM277))</f>
        <v/>
      </c>
      <c r="AD38" s="147" t="str">
        <f>IF(ISERROR(発注情報!AN277)=TRUE,"",IF(OR(発注情報!AN277="",発注情報!AN277=0),"",発注情報!AN277))</f>
        <v/>
      </c>
      <c r="AE38" s="147" t="str">
        <f>IF(ISERROR(発注情報!AO277)=TRUE,"",IF(OR(発注情報!AO277="",発注情報!AO277=0),"",発注情報!AO277))</f>
        <v/>
      </c>
      <c r="AF38" s="147" t="str">
        <f>IF(ISERROR(発注情報!AP277)=TRUE,"",IF(OR(発注情報!AP277="",発注情報!AP277=0),"",発注情報!AP277))</f>
        <v/>
      </c>
      <c r="AG38" s="147" t="str">
        <f>IF(ISERROR(発注情報!AQ277)=TRUE,"",IF(OR(発注情報!AQ277="",発注情報!AQ277=0),"",発注情報!AQ277))</f>
        <v/>
      </c>
      <c r="AH38" s="150" t="str">
        <f>IF(ISERROR(発注情報!AR277)=TRUE,"",IF(OR(発注情報!AR277="",発注情報!AR277=0),"",発注情報!AR277))</f>
        <v/>
      </c>
      <c r="AI38" s="146" t="str">
        <f>IF(ISERROR(発注情報!AS277)=TRUE,"",IF(OR(発注情報!AS277="",発注情報!AS277=0),"",発注情報!AS277))</f>
        <v/>
      </c>
    </row>
    <row r="39" spans="1:57" ht="18.75" customHeight="1" x14ac:dyDescent="0.15">
      <c r="A39" s="138" t="str">
        <f t="shared" si="2"/>
        <v/>
      </c>
      <c r="B39" s="143" t="str">
        <f>IF(ISERROR(発注情報!L278)=TRUE,"",IF(OR(発注情報!L278="",発注情報!L278=0),"",IF(発注情報!K278=発注情報!$K$126,発注情報!L278&amp;" (SUP.)",IF(発注情報!K278=発注情報!$K$127,発注情報!L278&amp;" (EXH.)",発注情報!L278))))</f>
        <v/>
      </c>
      <c r="C39" s="139" t="str">
        <f>IF(ISERROR(発注情報!M278)=TRUE,"",IF(OR(発注情報!M278="",発注情報!M278=0),"",発注情報!M278))</f>
        <v/>
      </c>
      <c r="D39" s="139" t="str">
        <f>IF(C39="","",C39*発注情報!$D$2)</f>
        <v/>
      </c>
      <c r="E39" s="208" t="str">
        <f>IF(ISERROR(発注情報!O278)=TRUE,"",IF(OR(発注情報!O278="",発注情報!O278=0),"",発注情報!O278))</f>
        <v/>
      </c>
      <c r="F39" s="208" t="str">
        <f>IF(ISERROR(発注情報!P278)=TRUE,"",IF(OR(発注情報!P278="",発注情報!P278=0),"",発注情報!P278))</f>
        <v/>
      </c>
      <c r="G39" s="208" t="str">
        <f>IF(ISERROR(発注情報!Q278)=TRUE,"",IF(OR(発注情報!Q278="",発注情報!Q278=0),"",発注情報!Q278))</f>
        <v/>
      </c>
      <c r="H39" s="150" t="str">
        <f>IF(ISERROR(発注情報!R278)=TRUE,"",IF(OR(発注情報!R278="",発注情報!R278=0),"",発注情報!R278))</f>
        <v/>
      </c>
      <c r="I39" s="146" t="str">
        <f>IF(ISERROR(発注情報!S278)=TRUE,"",IF(OR(発注情報!S278="",発注情報!S278=0),"",発注情報!S278))</f>
        <v/>
      </c>
      <c r="J39" s="147" t="str">
        <f>IF(ISERROR(発注情報!T278)=TRUE,"",IF(OR(発注情報!T278="",発注情報!T278=0),"",発注情報!T278))</f>
        <v/>
      </c>
      <c r="K39" s="147" t="str">
        <f>IF(ISERROR(発注情報!U278)=TRUE,"",IF(OR(発注情報!U278="",発注情報!U278=0),"",発注情報!U278))</f>
        <v/>
      </c>
      <c r="L39" s="147" t="str">
        <f>IF(ISERROR(発注情報!V278)=TRUE,"",IF(OR(発注情報!V278="",発注情報!V278=0),"",発注情報!V278))</f>
        <v/>
      </c>
      <c r="M39" s="147" t="str">
        <f>IF(ISERROR(発注情報!W278)=TRUE,"",IF(OR(発注情報!W278="",発注情報!W278=0),"",発注情報!W278))</f>
        <v/>
      </c>
      <c r="N39" s="147" t="str">
        <f>IF(ISERROR(発注情報!X278)=TRUE,"",IF(OR(発注情報!X278="",発注情報!X278=0),"",発注情報!X278))</f>
        <v/>
      </c>
      <c r="O39" s="147" t="str">
        <f>IF(ISERROR(発注情報!Y278)=TRUE,"",IF(OR(発注情報!Y278="",発注情報!Y278=0),"",発注情報!Y278))</f>
        <v/>
      </c>
      <c r="P39" s="147" t="str">
        <f>IF(ISERROR(発注情報!Z278)=TRUE,"",IF(OR(発注情報!Z278="",発注情報!Z278=0),"",発注情報!Z278))</f>
        <v/>
      </c>
      <c r="Q39" s="147" t="str">
        <f>IF(ISERROR(発注情報!AA278)=TRUE,"",IF(OR(発注情報!AA278="",発注情報!AA278=0),"",発注情報!AA278))</f>
        <v/>
      </c>
      <c r="R39" s="147" t="str">
        <f>IF(ISERROR(発注情報!AB278)=TRUE,"",IF(OR(発注情報!AB278="",発注情報!AB278=0),"",発注情報!AB278))</f>
        <v/>
      </c>
      <c r="S39" s="147" t="str">
        <f>IF(ISERROR(発注情報!AC278)=TRUE,"",IF(OR(発注情報!AC278="",発注情報!AC278=0),"",発注情報!AC278))</f>
        <v/>
      </c>
      <c r="T39" s="147" t="str">
        <f>IF(ISERROR(発注情報!AD278)=TRUE,"",IF(OR(発注情報!AD278="",発注情報!AD278=0),"",発注情報!AD278))</f>
        <v/>
      </c>
      <c r="U39" s="147" t="str">
        <f>IF(ISERROR(発注情報!AE278)=TRUE,"",IF(OR(発注情報!AE278="",発注情報!AE278=0),"",発注情報!AE278))</f>
        <v/>
      </c>
      <c r="V39" s="147" t="str">
        <f>IF(ISERROR(発注情報!AF278)=TRUE,"",IF(OR(発注情報!AF278="",発注情報!AF278=0),"",発注情報!AF278))</f>
        <v/>
      </c>
      <c r="W39" s="147" t="str">
        <f>IF(ISERROR(発注情報!AG278)=TRUE,"",IF(OR(発注情報!AG278="",発注情報!AG278=0),"",発注情報!AG278))</f>
        <v/>
      </c>
      <c r="X39" s="147" t="str">
        <f>IF(ISERROR(発注情報!AH278)=TRUE,"",IF(OR(発注情報!AH278="",発注情報!AH278=0),"",発注情報!AH278))</f>
        <v/>
      </c>
      <c r="Y39" s="147" t="str">
        <f>IF(ISERROR(発注情報!AI278)=TRUE,"",IF(OR(発注情報!AI278="",発注情報!AI278=0),"",発注情報!AI278))</f>
        <v/>
      </c>
      <c r="Z39" s="147" t="str">
        <f>IF(ISERROR(発注情報!AJ278)=TRUE,"",IF(OR(発注情報!AJ278="",発注情報!AJ278=0),"",発注情報!AJ278))</f>
        <v/>
      </c>
      <c r="AA39" s="147" t="str">
        <f>IF(ISERROR(発注情報!AK278)=TRUE,"",IF(OR(発注情報!AK278="",発注情報!AK278=0),"",発注情報!AK278))</f>
        <v/>
      </c>
      <c r="AB39" s="147" t="str">
        <f>IF(ISERROR(発注情報!AL278)=TRUE,"",IF(OR(発注情報!AL278="",発注情報!AL278=0),"",発注情報!AL278))</f>
        <v/>
      </c>
      <c r="AC39" s="147" t="str">
        <f>IF(ISERROR(発注情報!AM278)=TRUE,"",IF(OR(発注情報!AM278="",発注情報!AM278=0),"",発注情報!AM278))</f>
        <v/>
      </c>
      <c r="AD39" s="147" t="str">
        <f>IF(ISERROR(発注情報!AN278)=TRUE,"",IF(OR(発注情報!AN278="",発注情報!AN278=0),"",発注情報!AN278))</f>
        <v/>
      </c>
      <c r="AE39" s="147" t="str">
        <f>IF(ISERROR(発注情報!AO278)=TRUE,"",IF(OR(発注情報!AO278="",発注情報!AO278=0),"",発注情報!AO278))</f>
        <v/>
      </c>
      <c r="AF39" s="147" t="str">
        <f>IF(ISERROR(発注情報!AP278)=TRUE,"",IF(OR(発注情報!AP278="",発注情報!AP278=0),"",発注情報!AP278))</f>
        <v/>
      </c>
      <c r="AG39" s="147" t="str">
        <f>IF(ISERROR(発注情報!AQ278)=TRUE,"",IF(OR(発注情報!AQ278="",発注情報!AQ278=0),"",発注情報!AQ278))</f>
        <v/>
      </c>
      <c r="AH39" s="150" t="str">
        <f>IF(ISERROR(発注情報!AR278)=TRUE,"",IF(OR(発注情報!AR278="",発注情報!AR278=0),"",発注情報!AR278))</f>
        <v/>
      </c>
      <c r="AI39" s="146" t="str">
        <f>IF(ISERROR(発注情報!AS278)=TRUE,"",IF(OR(発注情報!AS278="",発注情報!AS278=0),"",発注情報!AS278))</f>
        <v/>
      </c>
    </row>
    <row r="40" spans="1:57" ht="18.75" customHeight="1" x14ac:dyDescent="0.15">
      <c r="A40" s="138" t="str">
        <f t="shared" si="2"/>
        <v/>
      </c>
      <c r="B40" s="143" t="str">
        <f>IF(ISERROR(発注情報!L279)=TRUE,"",IF(OR(発注情報!L279="",発注情報!L279=0),"",IF(発注情報!K279=発注情報!$K$126,発注情報!L279&amp;" (SUP.)",IF(発注情報!K279=発注情報!$K$127,発注情報!L279&amp;" (EXH.)",発注情報!L279))))</f>
        <v/>
      </c>
      <c r="C40" s="139" t="str">
        <f>IF(ISERROR(発注情報!M279)=TRUE,"",IF(OR(発注情報!M279="",発注情報!M279=0),"",発注情報!M279))</f>
        <v/>
      </c>
      <c r="D40" s="139" t="str">
        <f>IF(C40="","",C40*発注情報!$D$2)</f>
        <v/>
      </c>
      <c r="E40" s="208" t="str">
        <f>IF(ISERROR(発注情報!O279)=TRUE,"",IF(OR(発注情報!O279="",発注情報!O279=0),"",発注情報!O279))</f>
        <v/>
      </c>
      <c r="F40" s="208" t="str">
        <f>IF(ISERROR(発注情報!P279)=TRUE,"",IF(OR(発注情報!P279="",発注情報!P279=0),"",発注情報!P279))</f>
        <v/>
      </c>
      <c r="G40" s="208" t="str">
        <f>IF(ISERROR(発注情報!Q279)=TRUE,"",IF(OR(発注情報!Q279="",発注情報!Q279=0),"",発注情報!Q279))</f>
        <v/>
      </c>
      <c r="H40" s="150" t="str">
        <f>IF(ISERROR(発注情報!R279)=TRUE,"",IF(OR(発注情報!R279="",発注情報!R279=0),"",発注情報!R279))</f>
        <v/>
      </c>
      <c r="I40" s="146" t="str">
        <f>IF(ISERROR(発注情報!S279)=TRUE,"",IF(OR(発注情報!S279="",発注情報!S279=0),"",発注情報!S279))</f>
        <v/>
      </c>
      <c r="J40" s="147" t="str">
        <f>IF(ISERROR(発注情報!T279)=TRUE,"",IF(OR(発注情報!T279="",発注情報!T279=0),"",発注情報!T279))</f>
        <v/>
      </c>
      <c r="K40" s="147" t="str">
        <f>IF(ISERROR(発注情報!U279)=TRUE,"",IF(OR(発注情報!U279="",発注情報!U279=0),"",発注情報!U279))</f>
        <v/>
      </c>
      <c r="L40" s="147" t="str">
        <f>IF(ISERROR(発注情報!V279)=TRUE,"",IF(OR(発注情報!V279="",発注情報!V279=0),"",発注情報!V279))</f>
        <v/>
      </c>
      <c r="M40" s="147" t="str">
        <f>IF(ISERROR(発注情報!W279)=TRUE,"",IF(OR(発注情報!W279="",発注情報!W279=0),"",発注情報!W279))</f>
        <v/>
      </c>
      <c r="N40" s="147" t="str">
        <f>IF(ISERROR(発注情報!X279)=TRUE,"",IF(OR(発注情報!X279="",発注情報!X279=0),"",発注情報!X279))</f>
        <v/>
      </c>
      <c r="O40" s="147" t="str">
        <f>IF(ISERROR(発注情報!Y279)=TRUE,"",IF(OR(発注情報!Y279="",発注情報!Y279=0),"",発注情報!Y279))</f>
        <v/>
      </c>
      <c r="P40" s="147" t="str">
        <f>IF(ISERROR(発注情報!Z279)=TRUE,"",IF(OR(発注情報!Z279="",発注情報!Z279=0),"",発注情報!Z279))</f>
        <v/>
      </c>
      <c r="Q40" s="147" t="str">
        <f>IF(ISERROR(発注情報!AA279)=TRUE,"",IF(OR(発注情報!AA279="",発注情報!AA279=0),"",発注情報!AA279))</f>
        <v/>
      </c>
      <c r="R40" s="147" t="str">
        <f>IF(ISERROR(発注情報!AB279)=TRUE,"",IF(OR(発注情報!AB279="",発注情報!AB279=0),"",発注情報!AB279))</f>
        <v/>
      </c>
      <c r="S40" s="147" t="str">
        <f>IF(ISERROR(発注情報!AC279)=TRUE,"",IF(OR(発注情報!AC279="",発注情報!AC279=0),"",発注情報!AC279))</f>
        <v/>
      </c>
      <c r="T40" s="147" t="str">
        <f>IF(ISERROR(発注情報!AD279)=TRUE,"",IF(OR(発注情報!AD279="",発注情報!AD279=0),"",発注情報!AD279))</f>
        <v/>
      </c>
      <c r="U40" s="147" t="str">
        <f>IF(ISERROR(発注情報!AE279)=TRUE,"",IF(OR(発注情報!AE279="",発注情報!AE279=0),"",発注情報!AE279))</f>
        <v/>
      </c>
      <c r="V40" s="147" t="str">
        <f>IF(ISERROR(発注情報!AF279)=TRUE,"",IF(OR(発注情報!AF279="",発注情報!AF279=0),"",発注情報!AF279))</f>
        <v/>
      </c>
      <c r="W40" s="147" t="str">
        <f>IF(ISERROR(発注情報!AG279)=TRUE,"",IF(OR(発注情報!AG279="",発注情報!AG279=0),"",発注情報!AG279))</f>
        <v/>
      </c>
      <c r="X40" s="147" t="str">
        <f>IF(ISERROR(発注情報!AH279)=TRUE,"",IF(OR(発注情報!AH279="",発注情報!AH279=0),"",発注情報!AH279))</f>
        <v/>
      </c>
      <c r="Y40" s="147" t="str">
        <f>IF(ISERROR(発注情報!AI279)=TRUE,"",IF(OR(発注情報!AI279="",発注情報!AI279=0),"",発注情報!AI279))</f>
        <v/>
      </c>
      <c r="Z40" s="147" t="str">
        <f>IF(ISERROR(発注情報!AJ279)=TRUE,"",IF(OR(発注情報!AJ279="",発注情報!AJ279=0),"",発注情報!AJ279))</f>
        <v/>
      </c>
      <c r="AA40" s="147" t="str">
        <f>IF(ISERROR(発注情報!AK279)=TRUE,"",IF(OR(発注情報!AK279="",発注情報!AK279=0),"",発注情報!AK279))</f>
        <v/>
      </c>
      <c r="AB40" s="147" t="str">
        <f>IF(ISERROR(発注情報!AL279)=TRUE,"",IF(OR(発注情報!AL279="",発注情報!AL279=0),"",発注情報!AL279))</f>
        <v/>
      </c>
      <c r="AC40" s="147" t="str">
        <f>IF(ISERROR(発注情報!AM279)=TRUE,"",IF(OR(発注情報!AM279="",発注情報!AM279=0),"",発注情報!AM279))</f>
        <v/>
      </c>
      <c r="AD40" s="147" t="str">
        <f>IF(ISERROR(発注情報!AN279)=TRUE,"",IF(OR(発注情報!AN279="",発注情報!AN279=0),"",発注情報!AN279))</f>
        <v/>
      </c>
      <c r="AE40" s="147" t="str">
        <f>IF(ISERROR(発注情報!AO279)=TRUE,"",IF(OR(発注情報!AO279="",発注情報!AO279=0),"",発注情報!AO279))</f>
        <v/>
      </c>
      <c r="AF40" s="147" t="str">
        <f>IF(ISERROR(発注情報!AP279)=TRUE,"",IF(OR(発注情報!AP279="",発注情報!AP279=0),"",発注情報!AP279))</f>
        <v/>
      </c>
      <c r="AG40" s="147" t="str">
        <f>IF(ISERROR(発注情報!AQ279)=TRUE,"",IF(OR(発注情報!AQ279="",発注情報!AQ279=0),"",発注情報!AQ279))</f>
        <v/>
      </c>
      <c r="AH40" s="150" t="str">
        <f>IF(ISERROR(発注情報!AR279)=TRUE,"",IF(OR(発注情報!AR279="",発注情報!AR279=0),"",発注情報!AR279))</f>
        <v/>
      </c>
      <c r="AI40" s="146" t="str">
        <f>IF(ISERROR(発注情報!AS279)=TRUE,"",IF(OR(発注情報!AS279="",発注情報!AS279=0),"",発注情報!AS279))</f>
        <v/>
      </c>
    </row>
    <row r="41" spans="1:57" ht="18.75" customHeight="1" x14ac:dyDescent="0.15">
      <c r="A41" s="138" t="str">
        <f t="shared" si="2"/>
        <v/>
      </c>
      <c r="B41" s="143" t="str">
        <f>IF(ISERROR(発注情報!L280)=TRUE,"",IF(OR(発注情報!L280="",発注情報!L280=0),"",IF(発注情報!K280=発注情報!$K$126,発注情報!L280&amp;" (SUP.)",IF(発注情報!K280=発注情報!$K$127,発注情報!L280&amp;" (EXH.)",発注情報!L280))))</f>
        <v/>
      </c>
      <c r="C41" s="139" t="str">
        <f>IF(ISERROR(発注情報!M280)=TRUE,"",IF(OR(発注情報!M280="",発注情報!M280=0),"",発注情報!M280))</f>
        <v/>
      </c>
      <c r="D41" s="139" t="str">
        <f>IF(C41="","",C41*発注情報!$D$2)</f>
        <v/>
      </c>
      <c r="E41" s="208" t="str">
        <f>IF(ISERROR(発注情報!O280)=TRUE,"",IF(OR(発注情報!O280="",発注情報!O280=0),"",発注情報!O280))</f>
        <v/>
      </c>
      <c r="F41" s="208" t="str">
        <f>IF(ISERROR(発注情報!P280)=TRUE,"",IF(OR(発注情報!P280="",発注情報!P280=0),"",発注情報!P280))</f>
        <v/>
      </c>
      <c r="G41" s="208" t="str">
        <f>IF(ISERROR(発注情報!Q280)=TRUE,"",IF(OR(発注情報!Q280="",発注情報!Q280=0),"",発注情報!Q280))</f>
        <v/>
      </c>
      <c r="H41" s="150" t="str">
        <f>IF(ISERROR(発注情報!R280)=TRUE,"",IF(OR(発注情報!R280="",発注情報!R280=0),"",発注情報!R280))</f>
        <v/>
      </c>
      <c r="I41" s="146" t="str">
        <f>IF(ISERROR(発注情報!S280)=TRUE,"",IF(OR(発注情報!S280="",発注情報!S280=0),"",発注情報!S280))</f>
        <v/>
      </c>
      <c r="J41" s="147" t="str">
        <f>IF(ISERROR(発注情報!T280)=TRUE,"",IF(OR(発注情報!T280="",発注情報!T280=0),"",発注情報!T280))</f>
        <v/>
      </c>
      <c r="K41" s="147" t="str">
        <f>IF(ISERROR(発注情報!U280)=TRUE,"",IF(OR(発注情報!U280="",発注情報!U280=0),"",発注情報!U280))</f>
        <v/>
      </c>
      <c r="L41" s="147" t="str">
        <f>IF(ISERROR(発注情報!V280)=TRUE,"",IF(OR(発注情報!V280="",発注情報!V280=0),"",発注情報!V280))</f>
        <v/>
      </c>
      <c r="M41" s="147" t="str">
        <f>IF(ISERROR(発注情報!W280)=TRUE,"",IF(OR(発注情報!W280="",発注情報!W280=0),"",発注情報!W280))</f>
        <v/>
      </c>
      <c r="N41" s="147" t="str">
        <f>IF(ISERROR(発注情報!X280)=TRUE,"",IF(OR(発注情報!X280="",発注情報!X280=0),"",発注情報!X280))</f>
        <v/>
      </c>
      <c r="O41" s="147" t="str">
        <f>IF(ISERROR(発注情報!Y280)=TRUE,"",IF(OR(発注情報!Y280="",発注情報!Y280=0),"",発注情報!Y280))</f>
        <v/>
      </c>
      <c r="P41" s="147" t="str">
        <f>IF(ISERROR(発注情報!Z280)=TRUE,"",IF(OR(発注情報!Z280="",発注情報!Z280=0),"",発注情報!Z280))</f>
        <v/>
      </c>
      <c r="Q41" s="147" t="str">
        <f>IF(ISERROR(発注情報!AA280)=TRUE,"",IF(OR(発注情報!AA280="",発注情報!AA280=0),"",発注情報!AA280))</f>
        <v/>
      </c>
      <c r="R41" s="147" t="str">
        <f>IF(ISERROR(発注情報!AB280)=TRUE,"",IF(OR(発注情報!AB280="",発注情報!AB280=0),"",発注情報!AB280))</f>
        <v/>
      </c>
      <c r="S41" s="147" t="str">
        <f>IF(ISERROR(発注情報!AC280)=TRUE,"",IF(OR(発注情報!AC280="",発注情報!AC280=0),"",発注情報!AC280))</f>
        <v/>
      </c>
      <c r="T41" s="147" t="str">
        <f>IF(ISERROR(発注情報!AD280)=TRUE,"",IF(OR(発注情報!AD280="",発注情報!AD280=0),"",発注情報!AD280))</f>
        <v/>
      </c>
      <c r="U41" s="147" t="str">
        <f>IF(ISERROR(発注情報!AE280)=TRUE,"",IF(OR(発注情報!AE280="",発注情報!AE280=0),"",発注情報!AE280))</f>
        <v/>
      </c>
      <c r="V41" s="147" t="str">
        <f>IF(ISERROR(発注情報!AF280)=TRUE,"",IF(OR(発注情報!AF280="",発注情報!AF280=0),"",発注情報!AF280))</f>
        <v/>
      </c>
      <c r="W41" s="147" t="str">
        <f>IF(ISERROR(発注情報!AG280)=TRUE,"",IF(OR(発注情報!AG280="",発注情報!AG280=0),"",発注情報!AG280))</f>
        <v/>
      </c>
      <c r="X41" s="147" t="str">
        <f>IF(ISERROR(発注情報!AH280)=TRUE,"",IF(OR(発注情報!AH280="",発注情報!AH280=0),"",発注情報!AH280))</f>
        <v/>
      </c>
      <c r="Y41" s="147" t="str">
        <f>IF(ISERROR(発注情報!AI280)=TRUE,"",IF(OR(発注情報!AI280="",発注情報!AI280=0),"",発注情報!AI280))</f>
        <v/>
      </c>
      <c r="Z41" s="147" t="str">
        <f>IF(ISERROR(発注情報!AJ280)=TRUE,"",IF(OR(発注情報!AJ280="",発注情報!AJ280=0),"",発注情報!AJ280))</f>
        <v/>
      </c>
      <c r="AA41" s="147" t="str">
        <f>IF(ISERROR(発注情報!AK280)=TRUE,"",IF(OR(発注情報!AK280="",発注情報!AK280=0),"",発注情報!AK280))</f>
        <v/>
      </c>
      <c r="AB41" s="147" t="str">
        <f>IF(ISERROR(発注情報!AL280)=TRUE,"",IF(OR(発注情報!AL280="",発注情報!AL280=0),"",発注情報!AL280))</f>
        <v/>
      </c>
      <c r="AC41" s="147" t="str">
        <f>IF(ISERROR(発注情報!AM280)=TRUE,"",IF(OR(発注情報!AM280="",発注情報!AM280=0),"",発注情報!AM280))</f>
        <v/>
      </c>
      <c r="AD41" s="147" t="str">
        <f>IF(ISERROR(発注情報!AN280)=TRUE,"",IF(OR(発注情報!AN280="",発注情報!AN280=0),"",発注情報!AN280))</f>
        <v/>
      </c>
      <c r="AE41" s="147" t="str">
        <f>IF(ISERROR(発注情報!AO280)=TRUE,"",IF(OR(発注情報!AO280="",発注情報!AO280=0),"",発注情報!AO280))</f>
        <v/>
      </c>
      <c r="AF41" s="147" t="str">
        <f>IF(ISERROR(発注情報!AP280)=TRUE,"",IF(OR(発注情報!AP280="",発注情報!AP280=0),"",発注情報!AP280))</f>
        <v/>
      </c>
      <c r="AG41" s="147" t="str">
        <f>IF(ISERROR(発注情報!AQ280)=TRUE,"",IF(OR(発注情報!AQ280="",発注情報!AQ280=0),"",発注情報!AQ280))</f>
        <v/>
      </c>
      <c r="AH41" s="150" t="str">
        <f>IF(ISERROR(発注情報!AR280)=TRUE,"",IF(OR(発注情報!AR280="",発注情報!AR280=0),"",発注情報!AR280))</f>
        <v/>
      </c>
      <c r="AI41" s="146" t="str">
        <f>IF(ISERROR(発注情報!AS280)=TRUE,"",IF(OR(発注情報!AS280="",発注情報!AS280=0),"",発注情報!AS280))</f>
        <v/>
      </c>
    </row>
    <row r="42" spans="1:57" ht="18.75" customHeight="1" x14ac:dyDescent="0.15">
      <c r="A42" s="138" t="str">
        <f t="shared" si="2"/>
        <v/>
      </c>
      <c r="B42" s="143" t="str">
        <f>IF(ISERROR(発注情報!L281)=TRUE,"",IF(OR(発注情報!L281="",発注情報!L281=0),"",IF(発注情報!K281=発注情報!$K$126,発注情報!L281&amp;" (SUP.)",IF(発注情報!K281=発注情報!$K$127,発注情報!L281&amp;" (EXH.)",発注情報!L281))))</f>
        <v/>
      </c>
      <c r="C42" s="139" t="str">
        <f>IF(ISERROR(発注情報!M281)=TRUE,"",IF(OR(発注情報!M281="",発注情報!M281=0),"",発注情報!M281))</f>
        <v/>
      </c>
      <c r="D42" s="139" t="str">
        <f>IF(C42="","",C42*発注情報!$D$2)</f>
        <v/>
      </c>
      <c r="E42" s="208" t="str">
        <f>IF(ISERROR(発注情報!O281)=TRUE,"",IF(OR(発注情報!O281="",発注情報!O281=0),"",発注情報!O281))</f>
        <v/>
      </c>
      <c r="F42" s="208" t="str">
        <f>IF(ISERROR(発注情報!P281)=TRUE,"",IF(OR(発注情報!P281="",発注情報!P281=0),"",発注情報!P281))</f>
        <v/>
      </c>
      <c r="G42" s="208" t="str">
        <f>IF(ISERROR(発注情報!Q281)=TRUE,"",IF(OR(発注情報!Q281="",発注情報!Q281=0),"",発注情報!Q281))</f>
        <v/>
      </c>
      <c r="H42" s="150" t="str">
        <f>IF(ISERROR(発注情報!R281)=TRUE,"",IF(OR(発注情報!R281="",発注情報!R281=0),"",発注情報!R281))</f>
        <v/>
      </c>
      <c r="I42" s="146" t="str">
        <f>IF(ISERROR(発注情報!S281)=TRUE,"",IF(OR(発注情報!S281="",発注情報!S281=0),"",発注情報!S281))</f>
        <v/>
      </c>
      <c r="J42" s="147" t="str">
        <f>IF(ISERROR(発注情報!T281)=TRUE,"",IF(OR(発注情報!T281="",発注情報!T281=0),"",発注情報!T281))</f>
        <v/>
      </c>
      <c r="K42" s="147" t="str">
        <f>IF(ISERROR(発注情報!U281)=TRUE,"",IF(OR(発注情報!U281="",発注情報!U281=0),"",発注情報!U281))</f>
        <v/>
      </c>
      <c r="L42" s="147" t="str">
        <f>IF(ISERROR(発注情報!V281)=TRUE,"",IF(OR(発注情報!V281="",発注情報!V281=0),"",発注情報!V281))</f>
        <v/>
      </c>
      <c r="M42" s="147" t="str">
        <f>IF(ISERROR(発注情報!W281)=TRUE,"",IF(OR(発注情報!W281="",発注情報!W281=0),"",発注情報!W281))</f>
        <v/>
      </c>
      <c r="N42" s="147" t="str">
        <f>IF(ISERROR(発注情報!X281)=TRUE,"",IF(OR(発注情報!X281="",発注情報!X281=0),"",発注情報!X281))</f>
        <v/>
      </c>
      <c r="O42" s="147" t="str">
        <f>IF(ISERROR(発注情報!Y281)=TRUE,"",IF(OR(発注情報!Y281="",発注情報!Y281=0),"",発注情報!Y281))</f>
        <v/>
      </c>
      <c r="P42" s="147" t="str">
        <f>IF(ISERROR(発注情報!Z281)=TRUE,"",IF(OR(発注情報!Z281="",発注情報!Z281=0),"",発注情報!Z281))</f>
        <v/>
      </c>
      <c r="Q42" s="147" t="str">
        <f>IF(ISERROR(発注情報!AA281)=TRUE,"",IF(OR(発注情報!AA281="",発注情報!AA281=0),"",発注情報!AA281))</f>
        <v/>
      </c>
      <c r="R42" s="147" t="str">
        <f>IF(ISERROR(発注情報!AB281)=TRUE,"",IF(OR(発注情報!AB281="",発注情報!AB281=0),"",発注情報!AB281))</f>
        <v/>
      </c>
      <c r="S42" s="147" t="str">
        <f>IF(ISERROR(発注情報!AC281)=TRUE,"",IF(OR(発注情報!AC281="",発注情報!AC281=0),"",発注情報!AC281))</f>
        <v/>
      </c>
      <c r="T42" s="147" t="str">
        <f>IF(ISERROR(発注情報!AD281)=TRUE,"",IF(OR(発注情報!AD281="",発注情報!AD281=0),"",発注情報!AD281))</f>
        <v/>
      </c>
      <c r="U42" s="147" t="str">
        <f>IF(ISERROR(発注情報!AE281)=TRUE,"",IF(OR(発注情報!AE281="",発注情報!AE281=0),"",発注情報!AE281))</f>
        <v/>
      </c>
      <c r="V42" s="147" t="str">
        <f>IF(ISERROR(発注情報!AF281)=TRUE,"",IF(OR(発注情報!AF281="",発注情報!AF281=0),"",発注情報!AF281))</f>
        <v/>
      </c>
      <c r="W42" s="147" t="str">
        <f>IF(ISERROR(発注情報!AG281)=TRUE,"",IF(OR(発注情報!AG281="",発注情報!AG281=0),"",発注情報!AG281))</f>
        <v/>
      </c>
      <c r="X42" s="147" t="str">
        <f>IF(ISERROR(発注情報!AH281)=TRUE,"",IF(OR(発注情報!AH281="",発注情報!AH281=0),"",発注情報!AH281))</f>
        <v/>
      </c>
      <c r="Y42" s="147" t="str">
        <f>IF(ISERROR(発注情報!AI281)=TRUE,"",IF(OR(発注情報!AI281="",発注情報!AI281=0),"",発注情報!AI281))</f>
        <v/>
      </c>
      <c r="Z42" s="147" t="str">
        <f>IF(ISERROR(発注情報!AJ281)=TRUE,"",IF(OR(発注情報!AJ281="",発注情報!AJ281=0),"",発注情報!AJ281))</f>
        <v/>
      </c>
      <c r="AA42" s="147" t="str">
        <f>IF(ISERROR(発注情報!AK281)=TRUE,"",IF(OR(発注情報!AK281="",発注情報!AK281=0),"",発注情報!AK281))</f>
        <v/>
      </c>
      <c r="AB42" s="147" t="str">
        <f>IF(ISERROR(発注情報!AL281)=TRUE,"",IF(OR(発注情報!AL281="",発注情報!AL281=0),"",発注情報!AL281))</f>
        <v/>
      </c>
      <c r="AC42" s="147" t="str">
        <f>IF(ISERROR(発注情報!AM281)=TRUE,"",IF(OR(発注情報!AM281="",発注情報!AM281=0),"",発注情報!AM281))</f>
        <v/>
      </c>
      <c r="AD42" s="147" t="str">
        <f>IF(ISERROR(発注情報!AN281)=TRUE,"",IF(OR(発注情報!AN281="",発注情報!AN281=0),"",発注情報!AN281))</f>
        <v/>
      </c>
      <c r="AE42" s="147" t="str">
        <f>IF(ISERROR(発注情報!AO281)=TRUE,"",IF(OR(発注情報!AO281="",発注情報!AO281=0),"",発注情報!AO281))</f>
        <v/>
      </c>
      <c r="AF42" s="147" t="str">
        <f>IF(ISERROR(発注情報!AP281)=TRUE,"",IF(OR(発注情報!AP281="",発注情報!AP281=0),"",発注情報!AP281))</f>
        <v/>
      </c>
      <c r="AG42" s="147" t="str">
        <f>IF(ISERROR(発注情報!AQ281)=TRUE,"",IF(OR(発注情報!AQ281="",発注情報!AQ281=0),"",発注情報!AQ281))</f>
        <v/>
      </c>
      <c r="AH42" s="150" t="str">
        <f>IF(ISERROR(発注情報!AR281)=TRUE,"",IF(OR(発注情報!AR281="",発注情報!AR281=0),"",発注情報!AR281))</f>
        <v/>
      </c>
      <c r="AI42" s="146" t="str">
        <f>IF(ISERROR(発注情報!AS281)=TRUE,"",IF(OR(発注情報!AS281="",発注情報!AS281=0),"",発注情報!AS281))</f>
        <v/>
      </c>
    </row>
    <row r="43" spans="1:57" ht="18.75" customHeight="1" x14ac:dyDescent="0.15">
      <c r="A43" s="138" t="str">
        <f t="shared" si="2"/>
        <v/>
      </c>
      <c r="B43" s="143" t="str">
        <f>IF(ISERROR(発注情報!L282)=TRUE,"",IF(OR(発注情報!L282="",発注情報!L282=0),"",IF(発注情報!K282=発注情報!$K$126,発注情報!L282&amp;" (SUP.)",IF(発注情報!K282=発注情報!$K$127,発注情報!L282&amp;" (EXH.)",発注情報!L282))))</f>
        <v/>
      </c>
      <c r="C43" s="139" t="str">
        <f>IF(ISERROR(発注情報!M282)=TRUE,"",IF(OR(発注情報!M282="",発注情報!M282=0),"",発注情報!M282))</f>
        <v/>
      </c>
      <c r="D43" s="139" t="str">
        <f>IF(C43="","",C43*発注情報!$D$2)</f>
        <v/>
      </c>
      <c r="E43" s="208" t="str">
        <f>IF(ISERROR(発注情報!O282)=TRUE,"",IF(OR(発注情報!O282="",発注情報!O282=0),"",発注情報!O282))</f>
        <v/>
      </c>
      <c r="F43" s="208" t="str">
        <f>IF(ISERROR(発注情報!P282)=TRUE,"",IF(OR(発注情報!P282="",発注情報!P282=0),"",発注情報!P282))</f>
        <v/>
      </c>
      <c r="G43" s="208" t="str">
        <f>IF(ISERROR(発注情報!Q282)=TRUE,"",IF(OR(発注情報!Q282="",発注情報!Q282=0),"",発注情報!Q282))</f>
        <v/>
      </c>
      <c r="H43" s="150" t="str">
        <f>IF(ISERROR(発注情報!R282)=TRUE,"",IF(OR(発注情報!R282="",発注情報!R282=0),"",発注情報!R282))</f>
        <v/>
      </c>
      <c r="I43" s="146" t="str">
        <f>IF(ISERROR(発注情報!S282)=TRUE,"",IF(OR(発注情報!S282="",発注情報!S282=0),"",発注情報!S282))</f>
        <v/>
      </c>
      <c r="J43" s="147" t="str">
        <f>IF(ISERROR(発注情報!T282)=TRUE,"",IF(OR(発注情報!T282="",発注情報!T282=0),"",発注情報!T282))</f>
        <v/>
      </c>
      <c r="K43" s="147" t="str">
        <f>IF(ISERROR(発注情報!U282)=TRUE,"",IF(OR(発注情報!U282="",発注情報!U282=0),"",発注情報!U282))</f>
        <v/>
      </c>
      <c r="L43" s="147" t="str">
        <f>IF(ISERROR(発注情報!V282)=TRUE,"",IF(OR(発注情報!V282="",発注情報!V282=0),"",発注情報!V282))</f>
        <v/>
      </c>
      <c r="M43" s="147" t="str">
        <f>IF(ISERROR(発注情報!W282)=TRUE,"",IF(OR(発注情報!W282="",発注情報!W282=0),"",発注情報!W282))</f>
        <v/>
      </c>
      <c r="N43" s="147" t="str">
        <f>IF(ISERROR(発注情報!X282)=TRUE,"",IF(OR(発注情報!X282="",発注情報!X282=0),"",発注情報!X282))</f>
        <v/>
      </c>
      <c r="O43" s="147" t="str">
        <f>IF(ISERROR(発注情報!Y282)=TRUE,"",IF(OR(発注情報!Y282="",発注情報!Y282=0),"",発注情報!Y282))</f>
        <v/>
      </c>
      <c r="P43" s="147" t="str">
        <f>IF(ISERROR(発注情報!Z282)=TRUE,"",IF(OR(発注情報!Z282="",発注情報!Z282=0),"",発注情報!Z282))</f>
        <v/>
      </c>
      <c r="Q43" s="147" t="str">
        <f>IF(ISERROR(発注情報!AA282)=TRUE,"",IF(OR(発注情報!AA282="",発注情報!AA282=0),"",発注情報!AA282))</f>
        <v/>
      </c>
      <c r="R43" s="147" t="str">
        <f>IF(ISERROR(発注情報!AB282)=TRUE,"",IF(OR(発注情報!AB282="",発注情報!AB282=0),"",発注情報!AB282))</f>
        <v/>
      </c>
      <c r="S43" s="147" t="str">
        <f>IF(ISERROR(発注情報!AC282)=TRUE,"",IF(OR(発注情報!AC282="",発注情報!AC282=0),"",発注情報!AC282))</f>
        <v/>
      </c>
      <c r="T43" s="147" t="str">
        <f>IF(ISERROR(発注情報!AD282)=TRUE,"",IF(OR(発注情報!AD282="",発注情報!AD282=0),"",発注情報!AD282))</f>
        <v/>
      </c>
      <c r="U43" s="147" t="str">
        <f>IF(ISERROR(発注情報!AE282)=TRUE,"",IF(OR(発注情報!AE282="",発注情報!AE282=0),"",発注情報!AE282))</f>
        <v/>
      </c>
      <c r="V43" s="147" t="str">
        <f>IF(ISERROR(発注情報!AF282)=TRUE,"",IF(OR(発注情報!AF282="",発注情報!AF282=0),"",発注情報!AF282))</f>
        <v/>
      </c>
      <c r="W43" s="147" t="str">
        <f>IF(ISERROR(発注情報!AG282)=TRUE,"",IF(OR(発注情報!AG282="",発注情報!AG282=0),"",発注情報!AG282))</f>
        <v/>
      </c>
      <c r="X43" s="147" t="str">
        <f>IF(ISERROR(発注情報!AH282)=TRUE,"",IF(OR(発注情報!AH282="",発注情報!AH282=0),"",発注情報!AH282))</f>
        <v/>
      </c>
      <c r="Y43" s="147" t="str">
        <f>IF(ISERROR(発注情報!AI282)=TRUE,"",IF(OR(発注情報!AI282="",発注情報!AI282=0),"",発注情報!AI282))</f>
        <v/>
      </c>
      <c r="Z43" s="147" t="str">
        <f>IF(ISERROR(発注情報!AJ282)=TRUE,"",IF(OR(発注情報!AJ282="",発注情報!AJ282=0),"",発注情報!AJ282))</f>
        <v/>
      </c>
      <c r="AA43" s="147" t="str">
        <f>IF(ISERROR(発注情報!AK282)=TRUE,"",IF(OR(発注情報!AK282="",発注情報!AK282=0),"",発注情報!AK282))</f>
        <v/>
      </c>
      <c r="AB43" s="147" t="str">
        <f>IF(ISERROR(発注情報!AL282)=TRUE,"",IF(OR(発注情報!AL282="",発注情報!AL282=0),"",発注情報!AL282))</f>
        <v/>
      </c>
      <c r="AC43" s="147" t="str">
        <f>IF(ISERROR(発注情報!AM282)=TRUE,"",IF(OR(発注情報!AM282="",発注情報!AM282=0),"",発注情報!AM282))</f>
        <v/>
      </c>
      <c r="AD43" s="147" t="str">
        <f>IF(ISERROR(発注情報!AN282)=TRUE,"",IF(OR(発注情報!AN282="",発注情報!AN282=0),"",発注情報!AN282))</f>
        <v/>
      </c>
      <c r="AE43" s="147" t="str">
        <f>IF(ISERROR(発注情報!AO282)=TRUE,"",IF(OR(発注情報!AO282="",発注情報!AO282=0),"",発注情報!AO282))</f>
        <v/>
      </c>
      <c r="AF43" s="147" t="str">
        <f>IF(ISERROR(発注情報!AP282)=TRUE,"",IF(OR(発注情報!AP282="",発注情報!AP282=0),"",発注情報!AP282))</f>
        <v/>
      </c>
      <c r="AG43" s="147" t="str">
        <f>IF(ISERROR(発注情報!AQ282)=TRUE,"",IF(OR(発注情報!AQ282="",発注情報!AQ282=0),"",発注情報!AQ282))</f>
        <v/>
      </c>
      <c r="AH43" s="150" t="str">
        <f>IF(ISERROR(発注情報!AR282)=TRUE,"",IF(OR(発注情報!AR282="",発注情報!AR282=0),"",発注情報!AR282))</f>
        <v/>
      </c>
      <c r="AI43" s="146" t="str">
        <f>IF(ISERROR(発注情報!AS282)=TRUE,"",IF(OR(発注情報!AS282="",発注情報!AS282=0),"",発注情報!AS282))</f>
        <v/>
      </c>
    </row>
    <row r="44" spans="1:57" ht="18.75" customHeight="1" x14ac:dyDescent="0.15">
      <c r="A44" s="138" t="str">
        <f t="shared" si="2"/>
        <v/>
      </c>
      <c r="B44" s="143" t="str">
        <f>IF(ISERROR(発注情報!L283)=TRUE,"",IF(OR(発注情報!L283="",発注情報!L283=0),"",IF(発注情報!K283=発注情報!$K$126,発注情報!L283&amp;" (SUP.)",IF(発注情報!K283=発注情報!$K$127,発注情報!L283&amp;" (EXH.)",発注情報!L283))))</f>
        <v/>
      </c>
      <c r="C44" s="139" t="str">
        <f>IF(ISERROR(発注情報!M283)=TRUE,"",IF(OR(発注情報!M283="",発注情報!M283=0),"",発注情報!M283))</f>
        <v/>
      </c>
      <c r="D44" s="139" t="str">
        <f>IF(C44="","",C44*発注情報!$D$2)</f>
        <v/>
      </c>
      <c r="E44" s="208" t="str">
        <f>IF(ISERROR(発注情報!O283)=TRUE,"",IF(OR(発注情報!O283="",発注情報!O283=0),"",発注情報!O283))</f>
        <v/>
      </c>
      <c r="F44" s="208" t="str">
        <f>IF(ISERROR(発注情報!P283)=TRUE,"",IF(OR(発注情報!P283="",発注情報!P283=0),"",発注情報!P283))</f>
        <v/>
      </c>
      <c r="G44" s="208" t="str">
        <f>IF(ISERROR(発注情報!Q283)=TRUE,"",IF(OR(発注情報!Q283="",発注情報!Q283=0),"",発注情報!Q283))</f>
        <v/>
      </c>
      <c r="H44" s="150" t="str">
        <f>IF(ISERROR(発注情報!R283)=TRUE,"",IF(OR(発注情報!R283="",発注情報!R283=0),"",発注情報!R283))</f>
        <v/>
      </c>
      <c r="I44" s="146" t="str">
        <f>IF(ISERROR(発注情報!S283)=TRUE,"",IF(OR(発注情報!S283="",発注情報!S283=0),"",発注情報!S283))</f>
        <v/>
      </c>
      <c r="J44" s="147" t="str">
        <f>IF(ISERROR(発注情報!T283)=TRUE,"",IF(OR(発注情報!T283="",発注情報!T283=0),"",発注情報!T283))</f>
        <v/>
      </c>
      <c r="K44" s="147" t="str">
        <f>IF(ISERROR(発注情報!U283)=TRUE,"",IF(OR(発注情報!U283="",発注情報!U283=0),"",発注情報!U283))</f>
        <v/>
      </c>
      <c r="L44" s="147" t="str">
        <f>IF(ISERROR(発注情報!V283)=TRUE,"",IF(OR(発注情報!V283="",発注情報!V283=0),"",発注情報!V283))</f>
        <v/>
      </c>
      <c r="M44" s="147" t="str">
        <f>IF(ISERROR(発注情報!W283)=TRUE,"",IF(OR(発注情報!W283="",発注情報!W283=0),"",発注情報!W283))</f>
        <v/>
      </c>
      <c r="N44" s="147" t="str">
        <f>IF(ISERROR(発注情報!X283)=TRUE,"",IF(OR(発注情報!X283="",発注情報!X283=0),"",発注情報!X283))</f>
        <v/>
      </c>
      <c r="O44" s="147" t="str">
        <f>IF(ISERROR(発注情報!Y283)=TRUE,"",IF(OR(発注情報!Y283="",発注情報!Y283=0),"",発注情報!Y283))</f>
        <v/>
      </c>
      <c r="P44" s="147" t="str">
        <f>IF(ISERROR(発注情報!Z283)=TRUE,"",IF(OR(発注情報!Z283="",発注情報!Z283=0),"",発注情報!Z283))</f>
        <v/>
      </c>
      <c r="Q44" s="147" t="str">
        <f>IF(ISERROR(発注情報!AA283)=TRUE,"",IF(OR(発注情報!AA283="",発注情報!AA283=0),"",発注情報!AA283))</f>
        <v/>
      </c>
      <c r="R44" s="147" t="str">
        <f>IF(ISERROR(発注情報!AB283)=TRUE,"",IF(OR(発注情報!AB283="",発注情報!AB283=0),"",発注情報!AB283))</f>
        <v/>
      </c>
      <c r="S44" s="147" t="str">
        <f>IF(ISERROR(発注情報!AC283)=TRUE,"",IF(OR(発注情報!AC283="",発注情報!AC283=0),"",発注情報!AC283))</f>
        <v/>
      </c>
      <c r="T44" s="147" t="str">
        <f>IF(ISERROR(発注情報!AD283)=TRUE,"",IF(OR(発注情報!AD283="",発注情報!AD283=0),"",発注情報!AD283))</f>
        <v/>
      </c>
      <c r="U44" s="147" t="str">
        <f>IF(ISERROR(発注情報!AE283)=TRUE,"",IF(OR(発注情報!AE283="",発注情報!AE283=0),"",発注情報!AE283))</f>
        <v/>
      </c>
      <c r="V44" s="147" t="str">
        <f>IF(ISERROR(発注情報!AF283)=TRUE,"",IF(OR(発注情報!AF283="",発注情報!AF283=0),"",発注情報!AF283))</f>
        <v/>
      </c>
      <c r="W44" s="147" t="str">
        <f>IF(ISERROR(発注情報!AG283)=TRUE,"",IF(OR(発注情報!AG283="",発注情報!AG283=0),"",発注情報!AG283))</f>
        <v/>
      </c>
      <c r="X44" s="147" t="str">
        <f>IF(ISERROR(発注情報!AH283)=TRUE,"",IF(OR(発注情報!AH283="",発注情報!AH283=0),"",発注情報!AH283))</f>
        <v/>
      </c>
      <c r="Y44" s="147" t="str">
        <f>IF(ISERROR(発注情報!AI283)=TRUE,"",IF(OR(発注情報!AI283="",発注情報!AI283=0),"",発注情報!AI283))</f>
        <v/>
      </c>
      <c r="Z44" s="147" t="str">
        <f>IF(ISERROR(発注情報!AJ283)=TRUE,"",IF(OR(発注情報!AJ283="",発注情報!AJ283=0),"",発注情報!AJ283))</f>
        <v/>
      </c>
      <c r="AA44" s="147" t="str">
        <f>IF(ISERROR(発注情報!AK283)=TRUE,"",IF(OR(発注情報!AK283="",発注情報!AK283=0),"",発注情報!AK283))</f>
        <v/>
      </c>
      <c r="AB44" s="147" t="str">
        <f>IF(ISERROR(発注情報!AL283)=TRUE,"",IF(OR(発注情報!AL283="",発注情報!AL283=0),"",発注情報!AL283))</f>
        <v/>
      </c>
      <c r="AC44" s="147" t="str">
        <f>IF(ISERROR(発注情報!AM283)=TRUE,"",IF(OR(発注情報!AM283="",発注情報!AM283=0),"",発注情報!AM283))</f>
        <v/>
      </c>
      <c r="AD44" s="147" t="str">
        <f>IF(ISERROR(発注情報!AN283)=TRUE,"",IF(OR(発注情報!AN283="",発注情報!AN283=0),"",発注情報!AN283))</f>
        <v/>
      </c>
      <c r="AE44" s="147" t="str">
        <f>IF(ISERROR(発注情報!AO283)=TRUE,"",IF(OR(発注情報!AO283="",発注情報!AO283=0),"",発注情報!AO283))</f>
        <v/>
      </c>
      <c r="AF44" s="147" t="str">
        <f>IF(ISERROR(発注情報!AP283)=TRUE,"",IF(OR(発注情報!AP283="",発注情報!AP283=0),"",発注情報!AP283))</f>
        <v/>
      </c>
      <c r="AG44" s="147" t="str">
        <f>IF(ISERROR(発注情報!AQ283)=TRUE,"",IF(OR(発注情報!AQ283="",発注情報!AQ283=0),"",発注情報!AQ283))</f>
        <v/>
      </c>
      <c r="AH44" s="150" t="str">
        <f>IF(ISERROR(発注情報!AR283)=TRUE,"",IF(OR(発注情報!AR283="",発注情報!AR283=0),"",発注情報!AR283))</f>
        <v/>
      </c>
      <c r="AI44" s="146" t="str">
        <f>IF(ISERROR(発注情報!AS283)=TRUE,"",IF(OR(発注情報!AS283="",発注情報!AS283=0),"",発注情報!AS283))</f>
        <v/>
      </c>
    </row>
    <row r="45" spans="1:57" ht="18.75" customHeight="1" x14ac:dyDescent="0.15">
      <c r="A45" s="138" t="str">
        <f t="shared" si="2"/>
        <v/>
      </c>
      <c r="B45" s="143" t="str">
        <f>IF(ISERROR(発注情報!L284)=TRUE,"",IF(OR(発注情報!L284="",発注情報!L284=0),"",IF(発注情報!K284=発注情報!$K$126,発注情報!L284&amp;" (SUP.)",IF(発注情報!K284=発注情報!$K$127,発注情報!L284&amp;" (EXH.)",発注情報!L284))))</f>
        <v/>
      </c>
      <c r="C45" s="139" t="str">
        <f>IF(ISERROR(発注情報!M284)=TRUE,"",IF(OR(発注情報!M284="",発注情報!M284=0),"",発注情報!M284))</f>
        <v/>
      </c>
      <c r="D45" s="139" t="str">
        <f>IF(C45="","",C45*発注情報!$D$2)</f>
        <v/>
      </c>
      <c r="E45" s="208" t="str">
        <f>IF(ISERROR(発注情報!O284)=TRUE,"",IF(OR(発注情報!O284="",発注情報!O284=0),"",発注情報!O284))</f>
        <v/>
      </c>
      <c r="F45" s="208" t="str">
        <f>IF(ISERROR(発注情報!P284)=TRUE,"",IF(OR(発注情報!P284="",発注情報!P284=0),"",発注情報!P284))</f>
        <v/>
      </c>
      <c r="G45" s="208" t="str">
        <f>IF(ISERROR(発注情報!Q284)=TRUE,"",IF(OR(発注情報!Q284="",発注情報!Q284=0),"",発注情報!Q284))</f>
        <v/>
      </c>
      <c r="H45" s="150" t="str">
        <f>IF(ISERROR(発注情報!R284)=TRUE,"",IF(OR(発注情報!R284="",発注情報!R284=0),"",発注情報!R284))</f>
        <v/>
      </c>
      <c r="I45" s="146" t="str">
        <f>IF(ISERROR(発注情報!S284)=TRUE,"",IF(OR(発注情報!S284="",発注情報!S284=0),"",発注情報!S284))</f>
        <v/>
      </c>
      <c r="J45" s="147" t="str">
        <f>IF(ISERROR(発注情報!T284)=TRUE,"",IF(OR(発注情報!T284="",発注情報!T284=0),"",発注情報!T284))</f>
        <v/>
      </c>
      <c r="K45" s="147" t="str">
        <f>IF(ISERROR(発注情報!U284)=TRUE,"",IF(OR(発注情報!U284="",発注情報!U284=0),"",発注情報!U284))</f>
        <v/>
      </c>
      <c r="L45" s="147" t="str">
        <f>IF(ISERROR(発注情報!V284)=TRUE,"",IF(OR(発注情報!V284="",発注情報!V284=0),"",発注情報!V284))</f>
        <v/>
      </c>
      <c r="M45" s="147" t="str">
        <f>IF(ISERROR(発注情報!W284)=TRUE,"",IF(OR(発注情報!W284="",発注情報!W284=0),"",発注情報!W284))</f>
        <v/>
      </c>
      <c r="N45" s="147" t="str">
        <f>IF(ISERROR(発注情報!X284)=TRUE,"",IF(OR(発注情報!X284="",発注情報!X284=0),"",発注情報!X284))</f>
        <v/>
      </c>
      <c r="O45" s="147" t="str">
        <f>IF(ISERROR(発注情報!Y284)=TRUE,"",IF(OR(発注情報!Y284="",発注情報!Y284=0),"",発注情報!Y284))</f>
        <v/>
      </c>
      <c r="P45" s="147" t="str">
        <f>IF(ISERROR(発注情報!Z284)=TRUE,"",IF(OR(発注情報!Z284="",発注情報!Z284=0),"",発注情報!Z284))</f>
        <v/>
      </c>
      <c r="Q45" s="147" t="str">
        <f>IF(ISERROR(発注情報!AA284)=TRUE,"",IF(OR(発注情報!AA284="",発注情報!AA284=0),"",発注情報!AA284))</f>
        <v/>
      </c>
      <c r="R45" s="147" t="str">
        <f>IF(ISERROR(発注情報!AB284)=TRUE,"",IF(OR(発注情報!AB284="",発注情報!AB284=0),"",発注情報!AB284))</f>
        <v/>
      </c>
      <c r="S45" s="147" t="str">
        <f>IF(ISERROR(発注情報!AC284)=TRUE,"",IF(OR(発注情報!AC284="",発注情報!AC284=0),"",発注情報!AC284))</f>
        <v/>
      </c>
      <c r="T45" s="147" t="str">
        <f>IF(ISERROR(発注情報!AD284)=TRUE,"",IF(OR(発注情報!AD284="",発注情報!AD284=0),"",発注情報!AD284))</f>
        <v/>
      </c>
      <c r="U45" s="147" t="str">
        <f>IF(ISERROR(発注情報!AE284)=TRUE,"",IF(OR(発注情報!AE284="",発注情報!AE284=0),"",発注情報!AE284))</f>
        <v/>
      </c>
      <c r="V45" s="147" t="str">
        <f>IF(ISERROR(発注情報!AF284)=TRUE,"",IF(OR(発注情報!AF284="",発注情報!AF284=0),"",発注情報!AF284))</f>
        <v/>
      </c>
      <c r="W45" s="147" t="str">
        <f>IF(ISERROR(発注情報!AG284)=TRUE,"",IF(OR(発注情報!AG284="",発注情報!AG284=0),"",発注情報!AG284))</f>
        <v/>
      </c>
      <c r="X45" s="147" t="str">
        <f>IF(ISERROR(発注情報!AH284)=TRUE,"",IF(OR(発注情報!AH284="",発注情報!AH284=0),"",発注情報!AH284))</f>
        <v/>
      </c>
      <c r="Y45" s="147" t="str">
        <f>IF(ISERROR(発注情報!AI284)=TRUE,"",IF(OR(発注情報!AI284="",発注情報!AI284=0),"",発注情報!AI284))</f>
        <v/>
      </c>
      <c r="Z45" s="147" t="str">
        <f>IF(ISERROR(発注情報!AJ284)=TRUE,"",IF(OR(発注情報!AJ284="",発注情報!AJ284=0),"",発注情報!AJ284))</f>
        <v/>
      </c>
      <c r="AA45" s="147" t="str">
        <f>IF(ISERROR(発注情報!AK284)=TRUE,"",IF(OR(発注情報!AK284="",発注情報!AK284=0),"",発注情報!AK284))</f>
        <v/>
      </c>
      <c r="AB45" s="147" t="str">
        <f>IF(ISERROR(発注情報!AL284)=TRUE,"",IF(OR(発注情報!AL284="",発注情報!AL284=0),"",発注情報!AL284))</f>
        <v/>
      </c>
      <c r="AC45" s="147" t="str">
        <f>IF(ISERROR(発注情報!AM284)=TRUE,"",IF(OR(発注情報!AM284="",発注情報!AM284=0),"",発注情報!AM284))</f>
        <v/>
      </c>
      <c r="AD45" s="147" t="str">
        <f>IF(ISERROR(発注情報!AN284)=TRUE,"",IF(OR(発注情報!AN284="",発注情報!AN284=0),"",発注情報!AN284))</f>
        <v/>
      </c>
      <c r="AE45" s="147" t="str">
        <f>IF(ISERROR(発注情報!AO284)=TRUE,"",IF(OR(発注情報!AO284="",発注情報!AO284=0),"",発注情報!AO284))</f>
        <v/>
      </c>
      <c r="AF45" s="147" t="str">
        <f>IF(ISERROR(発注情報!AP284)=TRUE,"",IF(OR(発注情報!AP284="",発注情報!AP284=0),"",発注情報!AP284))</f>
        <v/>
      </c>
      <c r="AG45" s="147" t="str">
        <f>IF(ISERROR(発注情報!AQ284)=TRUE,"",IF(OR(発注情報!AQ284="",発注情報!AQ284=0),"",発注情報!AQ284))</f>
        <v/>
      </c>
      <c r="AH45" s="150" t="str">
        <f>IF(ISERROR(発注情報!AR284)=TRUE,"",IF(OR(発注情報!AR284="",発注情報!AR284=0),"",発注情報!AR284))</f>
        <v/>
      </c>
      <c r="AI45" s="146" t="str">
        <f>IF(ISERROR(発注情報!AS284)=TRUE,"",IF(OR(発注情報!AS284="",発注情報!AS284=0),"",発注情報!AS284))</f>
        <v/>
      </c>
    </row>
    <row r="46" spans="1:57" ht="18.75" customHeight="1" x14ac:dyDescent="0.15">
      <c r="A46" s="138" t="str">
        <f t="shared" si="2"/>
        <v/>
      </c>
      <c r="B46" s="143" t="str">
        <f>IF(ISERROR(発注情報!L285)=TRUE,"",IF(OR(発注情報!L285="",発注情報!L285=0),"",IF(発注情報!K285=発注情報!$K$126,発注情報!L285&amp;" (SUP.)",IF(発注情報!K285=発注情報!$K$127,発注情報!L285&amp;" (EXH.)",発注情報!L285))))</f>
        <v/>
      </c>
      <c r="C46" s="139" t="str">
        <f>IF(ISERROR(発注情報!M285)=TRUE,"",IF(OR(発注情報!M285="",発注情報!M285=0),"",発注情報!M285))</f>
        <v/>
      </c>
      <c r="D46" s="139" t="str">
        <f>IF(C46="","",C46*発注情報!$D$2)</f>
        <v/>
      </c>
      <c r="E46" s="208" t="str">
        <f>IF(ISERROR(発注情報!O285)=TRUE,"",IF(OR(発注情報!O285="",発注情報!O285=0),"",発注情報!O285))</f>
        <v/>
      </c>
      <c r="F46" s="208" t="str">
        <f>IF(ISERROR(発注情報!P285)=TRUE,"",IF(OR(発注情報!P285="",発注情報!P285=0),"",発注情報!P285))</f>
        <v/>
      </c>
      <c r="G46" s="208" t="str">
        <f>IF(ISERROR(発注情報!Q285)=TRUE,"",IF(OR(発注情報!Q285="",発注情報!Q285=0),"",発注情報!Q285))</f>
        <v/>
      </c>
      <c r="H46" s="150" t="str">
        <f>IF(ISERROR(発注情報!R285)=TRUE,"",IF(OR(発注情報!R285="",発注情報!R285=0),"",発注情報!R285))</f>
        <v/>
      </c>
      <c r="I46" s="146" t="str">
        <f>IF(ISERROR(発注情報!S285)=TRUE,"",IF(OR(発注情報!S285="",発注情報!S285=0),"",発注情報!S285))</f>
        <v/>
      </c>
      <c r="J46" s="147" t="str">
        <f>IF(ISERROR(発注情報!T285)=TRUE,"",IF(OR(発注情報!T285="",発注情報!T285=0),"",発注情報!T285))</f>
        <v/>
      </c>
      <c r="K46" s="147" t="str">
        <f>IF(ISERROR(発注情報!U285)=TRUE,"",IF(OR(発注情報!U285="",発注情報!U285=0),"",発注情報!U285))</f>
        <v/>
      </c>
      <c r="L46" s="147" t="str">
        <f>IF(ISERROR(発注情報!V285)=TRUE,"",IF(OR(発注情報!V285="",発注情報!V285=0),"",発注情報!V285))</f>
        <v/>
      </c>
      <c r="M46" s="147" t="str">
        <f>IF(ISERROR(発注情報!W285)=TRUE,"",IF(OR(発注情報!W285="",発注情報!W285=0),"",発注情報!W285))</f>
        <v/>
      </c>
      <c r="N46" s="147" t="str">
        <f>IF(ISERROR(発注情報!X285)=TRUE,"",IF(OR(発注情報!X285="",発注情報!X285=0),"",発注情報!X285))</f>
        <v/>
      </c>
      <c r="O46" s="147" t="str">
        <f>IF(ISERROR(発注情報!Y285)=TRUE,"",IF(OR(発注情報!Y285="",発注情報!Y285=0),"",発注情報!Y285))</f>
        <v/>
      </c>
      <c r="P46" s="147" t="str">
        <f>IF(ISERROR(発注情報!Z285)=TRUE,"",IF(OR(発注情報!Z285="",発注情報!Z285=0),"",発注情報!Z285))</f>
        <v/>
      </c>
      <c r="Q46" s="147" t="str">
        <f>IF(ISERROR(発注情報!AA285)=TRUE,"",IF(OR(発注情報!AA285="",発注情報!AA285=0),"",発注情報!AA285))</f>
        <v/>
      </c>
      <c r="R46" s="147" t="str">
        <f>IF(ISERROR(発注情報!AB285)=TRUE,"",IF(OR(発注情報!AB285="",発注情報!AB285=0),"",発注情報!AB285))</f>
        <v/>
      </c>
      <c r="S46" s="147" t="str">
        <f>IF(ISERROR(発注情報!AC285)=TRUE,"",IF(OR(発注情報!AC285="",発注情報!AC285=0),"",発注情報!AC285))</f>
        <v/>
      </c>
      <c r="T46" s="147" t="str">
        <f>IF(ISERROR(発注情報!AD285)=TRUE,"",IF(OR(発注情報!AD285="",発注情報!AD285=0),"",発注情報!AD285))</f>
        <v/>
      </c>
      <c r="U46" s="147" t="str">
        <f>IF(ISERROR(発注情報!AE285)=TRUE,"",IF(OR(発注情報!AE285="",発注情報!AE285=0),"",発注情報!AE285))</f>
        <v/>
      </c>
      <c r="V46" s="147" t="str">
        <f>IF(ISERROR(発注情報!AF285)=TRUE,"",IF(OR(発注情報!AF285="",発注情報!AF285=0),"",発注情報!AF285))</f>
        <v/>
      </c>
      <c r="W46" s="147" t="str">
        <f>IF(ISERROR(発注情報!AG285)=TRUE,"",IF(OR(発注情報!AG285="",発注情報!AG285=0),"",発注情報!AG285))</f>
        <v/>
      </c>
      <c r="X46" s="147" t="str">
        <f>IF(ISERROR(発注情報!AH285)=TRUE,"",IF(OR(発注情報!AH285="",発注情報!AH285=0),"",発注情報!AH285))</f>
        <v/>
      </c>
      <c r="Y46" s="147" t="str">
        <f>IF(ISERROR(発注情報!AI285)=TRUE,"",IF(OR(発注情報!AI285="",発注情報!AI285=0),"",発注情報!AI285))</f>
        <v/>
      </c>
      <c r="Z46" s="147" t="str">
        <f>IF(ISERROR(発注情報!AJ285)=TRUE,"",IF(OR(発注情報!AJ285="",発注情報!AJ285=0),"",発注情報!AJ285))</f>
        <v/>
      </c>
      <c r="AA46" s="147" t="str">
        <f>IF(ISERROR(発注情報!AK285)=TRUE,"",IF(OR(発注情報!AK285="",発注情報!AK285=0),"",発注情報!AK285))</f>
        <v/>
      </c>
      <c r="AB46" s="147" t="str">
        <f>IF(ISERROR(発注情報!AL285)=TRUE,"",IF(OR(発注情報!AL285="",発注情報!AL285=0),"",発注情報!AL285))</f>
        <v/>
      </c>
      <c r="AC46" s="147" t="str">
        <f>IF(ISERROR(発注情報!AM285)=TRUE,"",IF(OR(発注情報!AM285="",発注情報!AM285=0),"",発注情報!AM285))</f>
        <v/>
      </c>
      <c r="AD46" s="147" t="str">
        <f>IF(ISERROR(発注情報!AN285)=TRUE,"",IF(OR(発注情報!AN285="",発注情報!AN285=0),"",発注情報!AN285))</f>
        <v/>
      </c>
      <c r="AE46" s="147" t="str">
        <f>IF(ISERROR(発注情報!AO285)=TRUE,"",IF(OR(発注情報!AO285="",発注情報!AO285=0),"",発注情報!AO285))</f>
        <v/>
      </c>
      <c r="AF46" s="147" t="str">
        <f>IF(ISERROR(発注情報!AP285)=TRUE,"",IF(OR(発注情報!AP285="",発注情報!AP285=0),"",発注情報!AP285))</f>
        <v/>
      </c>
      <c r="AG46" s="147" t="str">
        <f>IF(ISERROR(発注情報!AQ285)=TRUE,"",IF(OR(発注情報!AQ285="",発注情報!AQ285=0),"",発注情報!AQ285))</f>
        <v/>
      </c>
      <c r="AH46" s="150" t="str">
        <f>IF(ISERROR(発注情報!AR285)=TRUE,"",IF(OR(発注情報!AR285="",発注情報!AR285=0),"",発注情報!AR285))</f>
        <v/>
      </c>
      <c r="AI46" s="146" t="str">
        <f>IF(ISERROR(発注情報!AS285)=TRUE,"",IF(OR(発注情報!AS285="",発注情報!AS285=0),"",発注情報!AS285))</f>
        <v/>
      </c>
    </row>
    <row r="47" spans="1:57" ht="18.75" customHeight="1" x14ac:dyDescent="0.15">
      <c r="A47" s="138" t="str">
        <f t="shared" si="2"/>
        <v/>
      </c>
      <c r="B47" s="143" t="str">
        <f>IF(ISERROR(発注情報!L286)=TRUE,"",IF(OR(発注情報!L286="",発注情報!L286=0),"",IF(発注情報!K286=発注情報!$K$126,発注情報!L286&amp;" (SUP.)",IF(発注情報!K286=発注情報!$K$127,発注情報!L286&amp;" (EXH.)",発注情報!L286))))</f>
        <v/>
      </c>
      <c r="C47" s="139" t="str">
        <f>IF(ISERROR(発注情報!M286)=TRUE,"",IF(OR(発注情報!M286="",発注情報!M286=0),"",発注情報!M286))</f>
        <v/>
      </c>
      <c r="D47" s="139" t="str">
        <f>IF(C47="","",C47*発注情報!$D$2)</f>
        <v/>
      </c>
      <c r="E47" s="208" t="str">
        <f>IF(ISERROR(発注情報!O286)=TRUE,"",IF(OR(発注情報!O286="",発注情報!O286=0),"",発注情報!O286))</f>
        <v/>
      </c>
      <c r="F47" s="208" t="str">
        <f>IF(ISERROR(発注情報!P286)=TRUE,"",IF(OR(発注情報!P286="",発注情報!P286=0),"",発注情報!P286))</f>
        <v/>
      </c>
      <c r="G47" s="208" t="str">
        <f>IF(ISERROR(発注情報!Q286)=TRUE,"",IF(OR(発注情報!Q286="",発注情報!Q286=0),"",発注情報!Q286))</f>
        <v/>
      </c>
      <c r="H47" s="150" t="str">
        <f>IF(ISERROR(発注情報!R286)=TRUE,"",IF(OR(発注情報!R286="",発注情報!R286=0),"",発注情報!R286))</f>
        <v/>
      </c>
      <c r="I47" s="146" t="str">
        <f>IF(ISERROR(発注情報!S286)=TRUE,"",IF(OR(発注情報!S286="",発注情報!S286=0),"",発注情報!S286))</f>
        <v/>
      </c>
      <c r="J47" s="147" t="str">
        <f>IF(ISERROR(発注情報!T286)=TRUE,"",IF(OR(発注情報!T286="",発注情報!T286=0),"",発注情報!T286))</f>
        <v/>
      </c>
      <c r="K47" s="147" t="str">
        <f>IF(ISERROR(発注情報!U286)=TRUE,"",IF(OR(発注情報!U286="",発注情報!U286=0),"",発注情報!U286))</f>
        <v/>
      </c>
      <c r="L47" s="147" t="str">
        <f>IF(ISERROR(発注情報!V286)=TRUE,"",IF(OR(発注情報!V286="",発注情報!V286=0),"",発注情報!V286))</f>
        <v/>
      </c>
      <c r="M47" s="147" t="str">
        <f>IF(ISERROR(発注情報!W286)=TRUE,"",IF(OR(発注情報!W286="",発注情報!W286=0),"",発注情報!W286))</f>
        <v/>
      </c>
      <c r="N47" s="147" t="str">
        <f>IF(ISERROR(発注情報!X286)=TRUE,"",IF(OR(発注情報!X286="",発注情報!X286=0),"",発注情報!X286))</f>
        <v/>
      </c>
      <c r="O47" s="147" t="str">
        <f>IF(ISERROR(発注情報!Y286)=TRUE,"",IF(OR(発注情報!Y286="",発注情報!Y286=0),"",発注情報!Y286))</f>
        <v/>
      </c>
      <c r="P47" s="147" t="str">
        <f>IF(ISERROR(発注情報!Z286)=TRUE,"",IF(OR(発注情報!Z286="",発注情報!Z286=0),"",発注情報!Z286))</f>
        <v/>
      </c>
      <c r="Q47" s="147" t="str">
        <f>IF(ISERROR(発注情報!AA286)=TRUE,"",IF(OR(発注情報!AA286="",発注情報!AA286=0),"",発注情報!AA286))</f>
        <v/>
      </c>
      <c r="R47" s="147" t="str">
        <f>IF(ISERROR(発注情報!AB286)=TRUE,"",IF(OR(発注情報!AB286="",発注情報!AB286=0),"",発注情報!AB286))</f>
        <v/>
      </c>
      <c r="S47" s="147" t="str">
        <f>IF(ISERROR(発注情報!AC286)=TRUE,"",IF(OR(発注情報!AC286="",発注情報!AC286=0),"",発注情報!AC286))</f>
        <v/>
      </c>
      <c r="T47" s="147" t="str">
        <f>IF(ISERROR(発注情報!AD286)=TRUE,"",IF(OR(発注情報!AD286="",発注情報!AD286=0),"",発注情報!AD286))</f>
        <v/>
      </c>
      <c r="U47" s="147" t="str">
        <f>IF(ISERROR(発注情報!AE286)=TRUE,"",IF(OR(発注情報!AE286="",発注情報!AE286=0),"",発注情報!AE286))</f>
        <v/>
      </c>
      <c r="V47" s="147" t="str">
        <f>IF(ISERROR(発注情報!AF286)=TRUE,"",IF(OR(発注情報!AF286="",発注情報!AF286=0),"",発注情報!AF286))</f>
        <v/>
      </c>
      <c r="W47" s="147" t="str">
        <f>IF(ISERROR(発注情報!AG286)=TRUE,"",IF(OR(発注情報!AG286="",発注情報!AG286=0),"",発注情報!AG286))</f>
        <v/>
      </c>
      <c r="X47" s="147" t="str">
        <f>IF(ISERROR(発注情報!AH286)=TRUE,"",IF(OR(発注情報!AH286="",発注情報!AH286=0),"",発注情報!AH286))</f>
        <v/>
      </c>
      <c r="Y47" s="147" t="str">
        <f>IF(ISERROR(発注情報!AI286)=TRUE,"",IF(OR(発注情報!AI286="",発注情報!AI286=0),"",発注情報!AI286))</f>
        <v/>
      </c>
      <c r="Z47" s="147" t="str">
        <f>IF(ISERROR(発注情報!AJ286)=TRUE,"",IF(OR(発注情報!AJ286="",発注情報!AJ286=0),"",発注情報!AJ286))</f>
        <v/>
      </c>
      <c r="AA47" s="147" t="str">
        <f>IF(ISERROR(発注情報!AK286)=TRUE,"",IF(OR(発注情報!AK286="",発注情報!AK286=0),"",発注情報!AK286))</f>
        <v/>
      </c>
      <c r="AB47" s="147" t="str">
        <f>IF(ISERROR(発注情報!AL286)=TRUE,"",IF(OR(発注情報!AL286="",発注情報!AL286=0),"",発注情報!AL286))</f>
        <v/>
      </c>
      <c r="AC47" s="147" t="str">
        <f>IF(ISERROR(発注情報!AM286)=TRUE,"",IF(OR(発注情報!AM286="",発注情報!AM286=0),"",発注情報!AM286))</f>
        <v/>
      </c>
      <c r="AD47" s="147" t="str">
        <f>IF(ISERROR(発注情報!AN286)=TRUE,"",IF(OR(発注情報!AN286="",発注情報!AN286=0),"",発注情報!AN286))</f>
        <v/>
      </c>
      <c r="AE47" s="147" t="str">
        <f>IF(ISERROR(発注情報!AO286)=TRUE,"",IF(OR(発注情報!AO286="",発注情報!AO286=0),"",発注情報!AO286))</f>
        <v/>
      </c>
      <c r="AF47" s="147" t="str">
        <f>IF(ISERROR(発注情報!AP286)=TRUE,"",IF(OR(発注情報!AP286="",発注情報!AP286=0),"",発注情報!AP286))</f>
        <v/>
      </c>
      <c r="AG47" s="147" t="str">
        <f>IF(ISERROR(発注情報!AQ286)=TRUE,"",IF(OR(発注情報!AQ286="",発注情報!AQ286=0),"",発注情報!AQ286))</f>
        <v/>
      </c>
      <c r="AH47" s="150" t="str">
        <f>IF(ISERROR(発注情報!AR286)=TRUE,"",IF(OR(発注情報!AR286="",発注情報!AR286=0),"",発注情報!AR286))</f>
        <v/>
      </c>
      <c r="AI47" s="146" t="str">
        <f>IF(ISERROR(発注情報!AS286)=TRUE,"",IF(OR(発注情報!AS286="",発注情報!AS286=0),"",発注情報!AS286))</f>
        <v/>
      </c>
    </row>
    <row r="48" spans="1:57" ht="18.75" customHeight="1" x14ac:dyDescent="0.15">
      <c r="B48" s="209"/>
      <c r="D48" s="95"/>
      <c r="H48" s="210"/>
      <c r="I48" s="211"/>
      <c r="J48" s="25" t="str">
        <f>IF(OR(COUNTIF(J36:AG47,"A'")&gt;0,COUNTIF(J36:AG47,"B'")&gt;0,COUNTIF(J36:AG47,"A'B'")&gt;0),"A'＝上配管形バルブAポート、B'＝上配管形バルブBポート","")</f>
        <v/>
      </c>
      <c r="K48" s="212"/>
      <c r="L48" s="212"/>
      <c r="M48" s="212"/>
      <c r="N48" s="212"/>
      <c r="O48" s="212"/>
      <c r="P48" s="212"/>
      <c r="Q48" s="212"/>
      <c r="R48" s="212"/>
      <c r="S48" s="212"/>
      <c r="T48" s="212"/>
      <c r="U48" s="212"/>
      <c r="V48" s="212"/>
      <c r="W48" s="212"/>
      <c r="X48" s="212"/>
      <c r="Y48" s="212"/>
      <c r="Z48" s="212"/>
      <c r="AA48" s="212"/>
      <c r="AB48" s="212"/>
      <c r="AC48" s="212"/>
      <c r="AD48" s="212"/>
      <c r="AE48" s="212"/>
      <c r="AF48" s="212"/>
      <c r="AG48" s="212"/>
      <c r="AH48" s="210"/>
      <c r="AI48" s="211"/>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64"/>
      <c r="I55" s="164"/>
      <c r="J55" s="164"/>
      <c r="K55" s="164"/>
      <c r="L55" s="164"/>
      <c r="M55" s="164"/>
      <c r="N55" s="164"/>
      <c r="O55" s="164"/>
      <c r="P55" s="164"/>
      <c r="Q55" s="164"/>
      <c r="R55" s="164"/>
      <c r="S55" s="164"/>
      <c r="T55" s="164"/>
      <c r="U55" s="164"/>
      <c r="V55" s="164"/>
      <c r="W55" s="164"/>
      <c r="X55" s="164"/>
      <c r="Y55" s="164"/>
      <c r="Z55" s="164"/>
      <c r="AA55" s="164"/>
      <c r="AB55" s="164"/>
      <c r="AC55" s="164"/>
      <c r="AD55" s="164"/>
      <c r="AE55" s="164"/>
      <c r="AF55" s="164"/>
      <c r="AG55" s="164"/>
      <c r="AH55" s="164"/>
    </row>
    <row r="56" spans="2:35" ht="15.75" customHeight="1" x14ac:dyDescent="0.15">
      <c r="H56" s="164"/>
      <c r="I56" s="164"/>
      <c r="J56" s="164"/>
      <c r="K56" s="164"/>
      <c r="L56" s="164"/>
      <c r="M56" s="164"/>
      <c r="N56" s="164"/>
      <c r="O56" s="164"/>
      <c r="P56" s="164"/>
      <c r="Q56" s="164"/>
      <c r="R56" s="164"/>
      <c r="S56" s="164"/>
      <c r="T56" s="164"/>
      <c r="U56" s="164"/>
      <c r="V56" s="164"/>
      <c r="W56" s="164"/>
      <c r="X56" s="164"/>
      <c r="Y56" s="164"/>
      <c r="Z56" s="164"/>
      <c r="AA56" s="164"/>
      <c r="AB56" s="164"/>
      <c r="AC56" s="164"/>
      <c r="AD56" s="164"/>
      <c r="AE56" s="164"/>
      <c r="AF56" s="164"/>
      <c r="AG56" s="164"/>
      <c r="AH56" s="164"/>
    </row>
    <row r="57" spans="2:35" ht="15.75" customHeight="1" x14ac:dyDescent="0.15">
      <c r="H57" s="164"/>
      <c r="I57" s="164"/>
      <c r="J57" s="164"/>
      <c r="K57" s="164"/>
      <c r="L57" s="164"/>
      <c r="M57" s="164"/>
      <c r="N57" s="164"/>
      <c r="O57" s="164"/>
      <c r="P57" s="164"/>
      <c r="Q57" s="164"/>
      <c r="R57" s="164"/>
      <c r="S57" s="164"/>
      <c r="T57" s="164"/>
      <c r="U57" s="164"/>
      <c r="V57" s="164"/>
      <c r="W57" s="164"/>
      <c r="X57" s="164"/>
      <c r="Y57" s="164"/>
      <c r="Z57" s="164"/>
      <c r="AA57" s="164"/>
      <c r="AB57" s="164"/>
      <c r="AC57" s="164"/>
      <c r="AD57" s="164"/>
      <c r="AE57" s="164"/>
      <c r="AF57" s="164"/>
      <c r="AG57" s="164"/>
      <c r="AH57" s="164"/>
    </row>
    <row r="58" spans="2:35" ht="15.75" customHeight="1" x14ac:dyDescent="0.15">
      <c r="H58" s="164"/>
      <c r="I58" s="164"/>
      <c r="J58" s="164"/>
      <c r="K58" s="164"/>
      <c r="L58" s="164"/>
      <c r="M58" s="164"/>
      <c r="N58" s="164"/>
      <c r="O58" s="164"/>
      <c r="P58" s="164"/>
      <c r="Q58" s="164"/>
      <c r="R58" s="164"/>
      <c r="S58" s="164"/>
      <c r="T58" s="164"/>
      <c r="U58" s="164"/>
      <c r="V58" s="164"/>
      <c r="W58" s="164"/>
      <c r="X58" s="164"/>
      <c r="Y58" s="164"/>
      <c r="Z58" s="164"/>
      <c r="AA58" s="164"/>
      <c r="AB58" s="164"/>
      <c r="AC58" s="164"/>
      <c r="AD58" s="164"/>
      <c r="AE58" s="164"/>
      <c r="AF58" s="164"/>
      <c r="AG58" s="164"/>
      <c r="AH58" s="164"/>
    </row>
    <row r="59" spans="2:35" ht="15.75" customHeight="1" x14ac:dyDescent="0.15">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F59" s="164"/>
      <c r="AG59" s="164"/>
      <c r="AH59" s="164"/>
    </row>
    <row r="60" spans="2:35" ht="15.75" customHeight="1" x14ac:dyDescent="0.15">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4"/>
      <c r="AF60" s="164"/>
      <c r="AG60" s="164"/>
      <c r="AH60" s="164"/>
    </row>
    <row r="61" spans="2:35" ht="15.75" customHeight="1" x14ac:dyDescent="0.15">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row>
    <row r="62" spans="2:35" ht="15.75" customHeight="1" x14ac:dyDescent="0.15">
      <c r="H62" s="164"/>
      <c r="I62" s="164"/>
      <c r="J62" s="164"/>
      <c r="K62" s="164"/>
      <c r="L62" s="164"/>
      <c r="M62" s="164"/>
      <c r="N62" s="164"/>
      <c r="O62" s="164"/>
      <c r="P62" s="164"/>
      <c r="Q62" s="164"/>
      <c r="R62" s="164"/>
      <c r="S62" s="164"/>
      <c r="T62" s="164"/>
      <c r="U62" s="164"/>
      <c r="V62" s="164"/>
      <c r="W62" s="164"/>
      <c r="X62" s="164"/>
      <c r="Y62" s="164"/>
      <c r="Z62" s="164"/>
      <c r="AA62" s="164"/>
      <c r="AB62" s="164"/>
      <c r="AC62" s="164"/>
      <c r="AD62" s="164"/>
      <c r="AE62" s="164"/>
      <c r="AF62" s="164"/>
      <c r="AG62" s="164"/>
      <c r="AH62" s="164"/>
    </row>
    <row r="63" spans="2:35" ht="17.25" customHeight="1" x14ac:dyDescent="0.15">
      <c r="AH63" s="767" t="str">
        <f>IF(B33="","",$AF$33)</f>
        <v/>
      </c>
      <c r="AI63" s="767"/>
    </row>
  </sheetData>
  <sheetProtection password="CC67" sheet="1" objects="1" formatCells="0" selectLockedCells="1"/>
  <mergeCells count="32">
    <mergeCell ref="AH1:AI1"/>
    <mergeCell ref="D4:H4"/>
    <mergeCell ref="H32:I32"/>
    <mergeCell ref="H5:I5"/>
    <mergeCell ref="R1:X1"/>
    <mergeCell ref="AB1:AG1"/>
    <mergeCell ref="C1:D1"/>
    <mergeCell ref="P2:R2"/>
    <mergeCell ref="H30:I30"/>
    <mergeCell ref="D2:H3"/>
    <mergeCell ref="H6:I6"/>
    <mergeCell ref="O1:Q1"/>
    <mergeCell ref="Y1:AA1"/>
    <mergeCell ref="H1:N1"/>
    <mergeCell ref="I2:K2"/>
    <mergeCell ref="I3:K3"/>
    <mergeCell ref="AH63:AI63"/>
    <mergeCell ref="AH30:AI30"/>
    <mergeCell ref="AH32:AI32"/>
    <mergeCell ref="AC2:AD3"/>
    <mergeCell ref="AE2:AI3"/>
    <mergeCell ref="AH5:AI5"/>
    <mergeCell ref="I4:AI4"/>
    <mergeCell ref="V2:W3"/>
    <mergeCell ref="H35:I35"/>
    <mergeCell ref="AH35:AI35"/>
    <mergeCell ref="AH6:AI6"/>
    <mergeCell ref="L3:U3"/>
    <mergeCell ref="L2:O2"/>
    <mergeCell ref="S2:U2"/>
    <mergeCell ref="X2:AB3"/>
    <mergeCell ref="AH33:AI33"/>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2025-03-05T01:00:33Z</cp:lastPrinted>
  <dcterms:created xsi:type="dcterms:W3CDTF">2009-11-25T00:43:57Z</dcterms:created>
  <dcterms:modified xsi:type="dcterms:W3CDTF">2025-03-05T01:00:34Z</dcterms:modified>
</cp:coreProperties>
</file>