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3-52S5-d\"/>
    </mc:Choice>
  </mc:AlternateContent>
  <xr:revisionPtr revIDLastSave="0" documentId="13_ncr:1_{9E023F2A-24B1-4798-87CA-100872183B48}" xr6:coauthVersionLast="47" xr6:coauthVersionMax="47" xr10:uidLastSave="{00000000-0000-0000-0000-000000000000}"/>
  <bookViews>
    <workbookView xWindow="-120" yWindow="-120" windowWidth="51840" windowHeight="21120" tabRatio="403"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11" r:id="rId6"/>
  </sheets>
  <definedNames>
    <definedName name="_xlnm.Print_Area" localSheetId="0">基本情報!$B$1:$AH$39</definedName>
    <definedName name="_xlnm.Print_Area" localSheetId="5">OFFSET(御発注用仕様書!$A$1,0,0,MAX((御発注用仕様書!$A$1:$AK$63&lt;&gt;"")*ROW(御発注用仕様書!$A$1:$A$63)),37)</definedName>
    <definedName name="_xlnm.Print_Area" localSheetId="3">仕様書作成!$A$1:$AP$78</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14" i="7" l="1"/>
  <c r="V45" i="7"/>
  <c r="U45" i="7"/>
  <c r="T45" i="7"/>
  <c r="S45" i="7"/>
  <c r="R45" i="7"/>
  <c r="Q45" i="7"/>
  <c r="P45" i="7"/>
  <c r="O45" i="7"/>
  <c r="N45" i="7"/>
  <c r="M45" i="7"/>
  <c r="L45" i="7"/>
  <c r="K45" i="7"/>
  <c r="V39" i="7"/>
  <c r="U39" i="7"/>
  <c r="T39" i="7"/>
  <c r="S39" i="7"/>
  <c r="R39" i="7"/>
  <c r="Q39" i="7"/>
  <c r="P39" i="7"/>
  <c r="O39" i="7"/>
  <c r="N39" i="7"/>
  <c r="M39" i="7"/>
  <c r="L39" i="7"/>
  <c r="K39" i="7"/>
  <c r="I3" i="11"/>
  <c r="L136" i="8"/>
  <c r="M136" i="8" s="1"/>
  <c r="N136" i="8" s="1"/>
  <c r="K136" i="8"/>
  <c r="F10" i="5"/>
  <c r="U10" i="5"/>
  <c r="V10" i="5"/>
  <c r="AH47" i="7"/>
  <c r="AG47" i="7"/>
  <c r="AF47" i="7"/>
  <c r="AE47" i="7"/>
  <c r="AD47" i="7"/>
  <c r="AC47" i="7"/>
  <c r="AB47" i="7"/>
  <c r="AA47" i="7"/>
  <c r="Z47" i="7"/>
  <c r="Y47" i="7"/>
  <c r="X47" i="7"/>
  <c r="W47" i="7"/>
  <c r="AH41" i="7"/>
  <c r="AG41" i="7"/>
  <c r="AF41" i="7"/>
  <c r="AE41" i="7"/>
  <c r="AD41" i="7"/>
  <c r="AC41" i="7"/>
  <c r="AB41" i="7"/>
  <c r="AA41" i="7"/>
  <c r="Z41" i="7"/>
  <c r="Y41" i="7"/>
  <c r="X41" i="7"/>
  <c r="W41" i="7"/>
  <c r="M22" i="7"/>
  <c r="V22" i="7"/>
  <c r="U22" i="7"/>
  <c r="T22" i="7"/>
  <c r="S22" i="7"/>
  <c r="R22" i="7"/>
  <c r="Q22" i="7"/>
  <c r="P22" i="7"/>
  <c r="O22" i="7"/>
  <c r="N22" i="7"/>
  <c r="L22" i="7"/>
  <c r="K22" i="7"/>
  <c r="W8" i="7"/>
  <c r="O15" i="8" s="1"/>
  <c r="G15" i="8" s="1"/>
  <c r="AH8" i="7"/>
  <c r="O26" i="8" s="1"/>
  <c r="AG8" i="7"/>
  <c r="O25" i="8" s="1"/>
  <c r="P25" i="8" s="1"/>
  <c r="AF8" i="7"/>
  <c r="AE8" i="7"/>
  <c r="O23" i="8"/>
  <c r="AD8" i="7"/>
  <c r="O22" i="8" s="1"/>
  <c r="P22" i="8" s="1"/>
  <c r="AC8" i="7"/>
  <c r="O21" i="8" s="1"/>
  <c r="G21" i="8" s="1"/>
  <c r="AB8" i="7"/>
  <c r="O20" i="8" s="1"/>
  <c r="P20" i="8" s="1"/>
  <c r="AA8" i="7"/>
  <c r="O19" i="8" s="1"/>
  <c r="Z8" i="7"/>
  <c r="Y8" i="7"/>
  <c r="O17" i="8"/>
  <c r="P17" i="8" s="1"/>
  <c r="X8" i="7"/>
  <c r="CT24" i="7"/>
  <c r="R2" i="7"/>
  <c r="P2" i="7"/>
  <c r="M2" i="7"/>
  <c r="V64" i="7"/>
  <c r="U64" i="7"/>
  <c r="T64" i="7"/>
  <c r="S64" i="7"/>
  <c r="R64" i="7"/>
  <c r="Q64" i="7"/>
  <c r="P64" i="7"/>
  <c r="O64" i="7"/>
  <c r="N64" i="7"/>
  <c r="M64" i="7"/>
  <c r="L64" i="7"/>
  <c r="V197" i="8"/>
  <c r="W197" i="8"/>
  <c r="X197" i="8"/>
  <c r="Y197" i="8"/>
  <c r="Z197" i="8"/>
  <c r="Z57" i="8" s="1"/>
  <c r="AA197" i="8"/>
  <c r="AA57" i="8" s="1"/>
  <c r="AB197" i="8"/>
  <c r="AB57" i="8" s="1"/>
  <c r="AC197" i="8"/>
  <c r="AD197" i="8"/>
  <c r="AE197" i="8"/>
  <c r="AF197" i="8"/>
  <c r="U197" i="8"/>
  <c r="U57" i="8" s="1"/>
  <c r="CR24" i="7"/>
  <c r="U184" i="8"/>
  <c r="DC31" i="7"/>
  <c r="DB31" i="7"/>
  <c r="AE190" i="8" s="1"/>
  <c r="DA31" i="7"/>
  <c r="CZ31" i="7"/>
  <c r="CY31" i="7"/>
  <c r="AB190" i="8" s="1"/>
  <c r="AB62" i="8" s="1"/>
  <c r="CX31" i="7"/>
  <c r="CW31" i="7"/>
  <c r="Z190" i="8" s="1"/>
  <c r="Z63" i="8" s="1"/>
  <c r="CV31" i="7"/>
  <c r="CU31" i="7"/>
  <c r="X190" i="8" s="1"/>
  <c r="X62" i="8" s="1"/>
  <c r="CT31" i="7"/>
  <c r="CS31" i="7"/>
  <c r="CR31" i="7"/>
  <c r="U190" i="8" s="1"/>
  <c r="CX14" i="7"/>
  <c r="AA191" i="8"/>
  <c r="AA68" i="8" s="1"/>
  <c r="CW14" i="7"/>
  <c r="Z191" i="8" s="1"/>
  <c r="Z85" i="8" s="1"/>
  <c r="CV14" i="7"/>
  <c r="Y191" i="8" s="1"/>
  <c r="CU14" i="7"/>
  <c r="CT14" i="7"/>
  <c r="W191" i="8"/>
  <c r="CS14" i="7"/>
  <c r="CR14" i="7"/>
  <c r="CY14" i="7"/>
  <c r="AB191" i="8" s="1"/>
  <c r="F22" i="1"/>
  <c r="R22" i="1" s="1"/>
  <c r="T24" i="7" s="1"/>
  <c r="F46" i="1"/>
  <c r="R46" i="1" s="1"/>
  <c r="AH71" i="7"/>
  <c r="AG71" i="7"/>
  <c r="AF71" i="7"/>
  <c r="AE71" i="7"/>
  <c r="AD71" i="7"/>
  <c r="AC71" i="7"/>
  <c r="AB71" i="7"/>
  <c r="AA71" i="7"/>
  <c r="Z71" i="7"/>
  <c r="Y71" i="7"/>
  <c r="X71" i="7"/>
  <c r="W71" i="7"/>
  <c r="V71" i="7"/>
  <c r="U71" i="7"/>
  <c r="T71" i="7"/>
  <c r="S71" i="7"/>
  <c r="R71" i="7"/>
  <c r="Q71" i="7"/>
  <c r="P71" i="7"/>
  <c r="O71" i="7"/>
  <c r="N71" i="7"/>
  <c r="M71" i="7"/>
  <c r="L71" i="7"/>
  <c r="K71" i="7"/>
  <c r="AP60" i="7"/>
  <c r="M59" i="8" s="1"/>
  <c r="AP61" i="7"/>
  <c r="M60" i="8" s="1"/>
  <c r="AP62" i="7"/>
  <c r="M61" i="8" s="1"/>
  <c r="F16" i="5"/>
  <c r="U16" i="5"/>
  <c r="V16" i="5"/>
  <c r="F43" i="1"/>
  <c r="R43" i="1" s="1"/>
  <c r="F19" i="5"/>
  <c r="U19" i="5"/>
  <c r="V19" i="5" s="1"/>
  <c r="R33" i="7"/>
  <c r="Q35" i="7"/>
  <c r="Q33" i="7"/>
  <c r="Q28" i="7"/>
  <c r="Q26" i="7"/>
  <c r="P35" i="7"/>
  <c r="P33" i="7"/>
  <c r="P28" i="7"/>
  <c r="P26" i="7"/>
  <c r="O35" i="7"/>
  <c r="O33" i="7"/>
  <c r="O28" i="7"/>
  <c r="O26" i="7"/>
  <c r="N35" i="7"/>
  <c r="N33" i="7"/>
  <c r="N28" i="7"/>
  <c r="N26" i="7"/>
  <c r="M35" i="7"/>
  <c r="M33" i="7"/>
  <c r="M28" i="7"/>
  <c r="M26" i="7"/>
  <c r="L35" i="7"/>
  <c r="L33" i="7"/>
  <c r="L28" i="7"/>
  <c r="L26" i="7"/>
  <c r="K35" i="7"/>
  <c r="K33" i="7"/>
  <c r="K28" i="7"/>
  <c r="K26" i="7"/>
  <c r="C26" i="7" s="1"/>
  <c r="AH47" i="11"/>
  <c r="AG47" i="11"/>
  <c r="AF47" i="11"/>
  <c r="AE47" i="11"/>
  <c r="AD47" i="11"/>
  <c r="AC47" i="11"/>
  <c r="AB47" i="11"/>
  <c r="AA47" i="11"/>
  <c r="Z47" i="11"/>
  <c r="Y47" i="11"/>
  <c r="X47" i="11"/>
  <c r="W47" i="11"/>
  <c r="G47" i="11"/>
  <c r="F47" i="11"/>
  <c r="E47" i="11"/>
  <c r="AH46" i="11"/>
  <c r="AG46" i="11"/>
  <c r="AF46" i="11"/>
  <c r="AE46" i="11"/>
  <c r="AD46" i="11"/>
  <c r="AC46" i="11"/>
  <c r="AB46" i="11"/>
  <c r="AA46" i="11"/>
  <c r="Z46" i="11"/>
  <c r="Y46" i="11"/>
  <c r="X46" i="11"/>
  <c r="W46" i="11"/>
  <c r="G46" i="11"/>
  <c r="F46" i="11"/>
  <c r="E46" i="11"/>
  <c r="AH45" i="11"/>
  <c r="AG45" i="11"/>
  <c r="AF45" i="11"/>
  <c r="AE45" i="11"/>
  <c r="AD45" i="11"/>
  <c r="AC45" i="11"/>
  <c r="AB45" i="11"/>
  <c r="AA45" i="11"/>
  <c r="Z45" i="11"/>
  <c r="Y45" i="11"/>
  <c r="X45" i="11"/>
  <c r="W45" i="11"/>
  <c r="G45" i="11"/>
  <c r="F45" i="11"/>
  <c r="E45" i="11"/>
  <c r="AH44" i="11"/>
  <c r="AG44" i="11"/>
  <c r="AF44" i="11"/>
  <c r="AE44" i="11"/>
  <c r="AD44" i="11"/>
  <c r="AC44" i="11"/>
  <c r="AB44" i="11"/>
  <c r="AA44" i="11"/>
  <c r="Z44" i="11"/>
  <c r="Y44" i="11"/>
  <c r="X44" i="11"/>
  <c r="W44" i="11"/>
  <c r="G44" i="11"/>
  <c r="F44" i="11"/>
  <c r="E44" i="11"/>
  <c r="AH43" i="11"/>
  <c r="AG43" i="11"/>
  <c r="AF43" i="11"/>
  <c r="AE43" i="11"/>
  <c r="AD43" i="11"/>
  <c r="AC43" i="11"/>
  <c r="AB43" i="11"/>
  <c r="AA43" i="11"/>
  <c r="Z43" i="11"/>
  <c r="Y43" i="11"/>
  <c r="X43" i="11"/>
  <c r="W43" i="11"/>
  <c r="G43" i="11"/>
  <c r="F43" i="11"/>
  <c r="E43" i="11"/>
  <c r="AH42" i="11"/>
  <c r="AG42" i="11"/>
  <c r="AF42" i="11"/>
  <c r="AE42" i="11"/>
  <c r="AD42" i="11"/>
  <c r="AC42" i="11"/>
  <c r="AB42" i="11"/>
  <c r="AA42" i="11"/>
  <c r="Z42" i="11"/>
  <c r="Y42" i="11"/>
  <c r="X42" i="11"/>
  <c r="W42" i="11"/>
  <c r="G42" i="11"/>
  <c r="F42" i="11"/>
  <c r="E42" i="11"/>
  <c r="AH41" i="11"/>
  <c r="AG41" i="11"/>
  <c r="AF41" i="11"/>
  <c r="AE41" i="11"/>
  <c r="AD41" i="11"/>
  <c r="AC41" i="11"/>
  <c r="AB41" i="11"/>
  <c r="AA41" i="11"/>
  <c r="Z41" i="11"/>
  <c r="Y41" i="11"/>
  <c r="X41" i="11"/>
  <c r="W41" i="11"/>
  <c r="G41" i="11"/>
  <c r="F41" i="11"/>
  <c r="E41" i="11"/>
  <c r="AH40" i="11"/>
  <c r="AG40" i="11"/>
  <c r="AF40" i="11"/>
  <c r="AE40" i="11"/>
  <c r="AD40" i="11"/>
  <c r="AC40" i="11"/>
  <c r="AB40" i="11"/>
  <c r="AA40" i="11"/>
  <c r="Z40" i="11"/>
  <c r="Y40" i="11"/>
  <c r="X40" i="11"/>
  <c r="W40" i="11"/>
  <c r="G40" i="11"/>
  <c r="F40" i="11"/>
  <c r="E40" i="11"/>
  <c r="AH39" i="11"/>
  <c r="AG39" i="11"/>
  <c r="AF39" i="11"/>
  <c r="AE39" i="11"/>
  <c r="AD39" i="11"/>
  <c r="AC39" i="11"/>
  <c r="AB39" i="11"/>
  <c r="AA39" i="11"/>
  <c r="Z39" i="11"/>
  <c r="Y39" i="11"/>
  <c r="X39" i="11"/>
  <c r="W39" i="11"/>
  <c r="G39" i="11"/>
  <c r="F39" i="11"/>
  <c r="E39" i="11"/>
  <c r="AH38" i="11"/>
  <c r="AG38" i="11"/>
  <c r="AF38" i="11"/>
  <c r="AE38" i="11"/>
  <c r="AD38" i="11"/>
  <c r="AC38" i="11"/>
  <c r="AB38" i="11"/>
  <c r="AA38" i="11"/>
  <c r="Z38" i="11"/>
  <c r="Y38" i="11"/>
  <c r="X38" i="11"/>
  <c r="W38" i="11"/>
  <c r="G38" i="11"/>
  <c r="F38" i="11"/>
  <c r="E38" i="11"/>
  <c r="AH37" i="11"/>
  <c r="AG37" i="11"/>
  <c r="AF37" i="11"/>
  <c r="AE37" i="11"/>
  <c r="AD37" i="11"/>
  <c r="AC37" i="11"/>
  <c r="AB37" i="11"/>
  <c r="AA37" i="11"/>
  <c r="Z37" i="11"/>
  <c r="Y37" i="11"/>
  <c r="X37" i="11"/>
  <c r="W37" i="11"/>
  <c r="G37" i="11"/>
  <c r="F37" i="11"/>
  <c r="E37" i="11"/>
  <c r="AH36" i="11"/>
  <c r="AG36" i="11"/>
  <c r="AF36" i="11"/>
  <c r="AE36" i="11"/>
  <c r="AD36" i="11"/>
  <c r="AC36" i="11"/>
  <c r="AB36" i="11"/>
  <c r="AA36" i="11"/>
  <c r="Z36" i="11"/>
  <c r="Y36" i="11"/>
  <c r="X36" i="11"/>
  <c r="W36" i="11"/>
  <c r="G36" i="11"/>
  <c r="F36" i="11"/>
  <c r="E36" i="11"/>
  <c r="G32" i="11"/>
  <c r="F32" i="11"/>
  <c r="E32" i="11"/>
  <c r="G31" i="11"/>
  <c r="F31" i="11"/>
  <c r="E31" i="11"/>
  <c r="G30" i="11"/>
  <c r="F30" i="11"/>
  <c r="E30" i="11"/>
  <c r="AH29" i="11"/>
  <c r="AG29" i="11"/>
  <c r="AF29" i="11"/>
  <c r="AE29" i="11"/>
  <c r="AD29" i="11"/>
  <c r="AC29" i="11"/>
  <c r="AB29" i="11"/>
  <c r="AA29" i="11"/>
  <c r="Z29" i="11"/>
  <c r="Y29" i="11"/>
  <c r="X29" i="11"/>
  <c r="W29" i="11"/>
  <c r="G29" i="11"/>
  <c r="F29" i="11"/>
  <c r="E29" i="11"/>
  <c r="AH28" i="11"/>
  <c r="AG28" i="11"/>
  <c r="AF28" i="11"/>
  <c r="AE28" i="11"/>
  <c r="AD28" i="11"/>
  <c r="AC28" i="11"/>
  <c r="AB28" i="11"/>
  <c r="AA28" i="11"/>
  <c r="Z28" i="11"/>
  <c r="Y28" i="11"/>
  <c r="X28" i="11"/>
  <c r="W28" i="11"/>
  <c r="G28" i="11"/>
  <c r="F28" i="11"/>
  <c r="E28" i="11"/>
  <c r="AH27" i="11"/>
  <c r="AG27" i="11"/>
  <c r="AF27" i="11"/>
  <c r="AE27" i="11"/>
  <c r="AD27" i="11"/>
  <c r="AC27" i="11"/>
  <c r="AB27" i="11"/>
  <c r="AA27" i="11"/>
  <c r="Z27" i="11"/>
  <c r="Y27" i="11"/>
  <c r="X27" i="11"/>
  <c r="W27" i="11"/>
  <c r="G27" i="11"/>
  <c r="F27" i="11"/>
  <c r="E27" i="11"/>
  <c r="AH26" i="11"/>
  <c r="AG26" i="11"/>
  <c r="AF26" i="11"/>
  <c r="AE26" i="11"/>
  <c r="AD26" i="11"/>
  <c r="AC26" i="11"/>
  <c r="AB26" i="11"/>
  <c r="AA26" i="11"/>
  <c r="Z26" i="11"/>
  <c r="Y26" i="11"/>
  <c r="X26" i="11"/>
  <c r="W26" i="11"/>
  <c r="G26" i="11"/>
  <c r="F26" i="11"/>
  <c r="E26" i="11"/>
  <c r="AH25" i="11"/>
  <c r="AG25" i="11"/>
  <c r="AF25" i="11"/>
  <c r="AE25" i="11"/>
  <c r="AD25" i="11"/>
  <c r="AC25" i="11"/>
  <c r="AB25" i="11"/>
  <c r="AA25" i="11"/>
  <c r="Z25" i="11"/>
  <c r="Y25" i="11"/>
  <c r="X25" i="11"/>
  <c r="W25" i="11"/>
  <c r="G25" i="11"/>
  <c r="F25" i="11"/>
  <c r="E25" i="11"/>
  <c r="AH24" i="11"/>
  <c r="AG24" i="11"/>
  <c r="AF24" i="11"/>
  <c r="AE24" i="11"/>
  <c r="AD24" i="11"/>
  <c r="AC24" i="11"/>
  <c r="AB24" i="11"/>
  <c r="AA24" i="11"/>
  <c r="Z24" i="11"/>
  <c r="Y24" i="11"/>
  <c r="X24" i="11"/>
  <c r="W24" i="11"/>
  <c r="G24" i="11"/>
  <c r="F24" i="11"/>
  <c r="E24" i="11"/>
  <c r="AH23" i="11"/>
  <c r="AG23" i="11"/>
  <c r="AF23" i="11"/>
  <c r="AE23" i="11"/>
  <c r="AD23" i="11"/>
  <c r="AC23" i="11"/>
  <c r="AB23" i="11"/>
  <c r="AA23" i="11"/>
  <c r="Z23" i="11"/>
  <c r="Y23" i="11"/>
  <c r="X23" i="11"/>
  <c r="W23" i="11"/>
  <c r="G23" i="11"/>
  <c r="F23" i="11"/>
  <c r="E23" i="11"/>
  <c r="AH22" i="11"/>
  <c r="AG22" i="11"/>
  <c r="AF22" i="11"/>
  <c r="AE22" i="11"/>
  <c r="AD22" i="11"/>
  <c r="AC22" i="11"/>
  <c r="AB22" i="11"/>
  <c r="AA22" i="11"/>
  <c r="Z22" i="11"/>
  <c r="Y22" i="11"/>
  <c r="X22" i="11"/>
  <c r="W22" i="11"/>
  <c r="G22" i="11"/>
  <c r="F22" i="11"/>
  <c r="E22" i="11"/>
  <c r="AH21" i="11"/>
  <c r="AG21" i="11"/>
  <c r="AF21" i="11"/>
  <c r="AE21" i="11"/>
  <c r="AD21" i="11"/>
  <c r="AC21" i="11"/>
  <c r="AB21" i="11"/>
  <c r="AA21" i="11"/>
  <c r="Z21" i="11"/>
  <c r="Y21" i="11"/>
  <c r="X21" i="11"/>
  <c r="W21" i="11"/>
  <c r="G21" i="11"/>
  <c r="F21" i="11"/>
  <c r="E21" i="11"/>
  <c r="DS140" i="7"/>
  <c r="AU123" i="8"/>
  <c r="DR140" i="7"/>
  <c r="AT123" i="8" s="1"/>
  <c r="DQ140" i="7"/>
  <c r="AS123" i="8" s="1"/>
  <c r="AH20" i="11"/>
  <c r="AG20" i="11"/>
  <c r="AF20" i="11"/>
  <c r="AE20" i="11"/>
  <c r="AD20" i="11"/>
  <c r="AC20" i="11"/>
  <c r="AB20" i="11"/>
  <c r="AA20" i="11"/>
  <c r="Z20" i="11"/>
  <c r="Y20" i="11"/>
  <c r="X20" i="11"/>
  <c r="W20" i="11"/>
  <c r="CQ140" i="7"/>
  <c r="T123" i="8" s="1"/>
  <c r="CP140" i="7"/>
  <c r="S123" i="8"/>
  <c r="CO140" i="7"/>
  <c r="R123" i="8"/>
  <c r="G20" i="11"/>
  <c r="F20" i="11"/>
  <c r="E20" i="11"/>
  <c r="L123" i="8"/>
  <c r="DS139" i="7"/>
  <c r="AU122" i="8"/>
  <c r="DR139" i="7"/>
  <c r="AT122" i="8" s="1"/>
  <c r="DQ139" i="7"/>
  <c r="AS122" i="8" s="1"/>
  <c r="AH19" i="11"/>
  <c r="AG19" i="11"/>
  <c r="AF19" i="11"/>
  <c r="AE19" i="11"/>
  <c r="AD19" i="11"/>
  <c r="AC19" i="11"/>
  <c r="AB19" i="11"/>
  <c r="AA19" i="11"/>
  <c r="Z19" i="11"/>
  <c r="Y19" i="11"/>
  <c r="X19" i="11"/>
  <c r="W19" i="11"/>
  <c r="CQ139" i="7"/>
  <c r="T122" i="8" s="1"/>
  <c r="CP139" i="7"/>
  <c r="S122" i="8"/>
  <c r="CO139" i="7"/>
  <c r="R122" i="8"/>
  <c r="G19" i="11"/>
  <c r="F19" i="11"/>
  <c r="E19" i="11"/>
  <c r="L122" i="8"/>
  <c r="DS135" i="7"/>
  <c r="AU118" i="8"/>
  <c r="DR135" i="7"/>
  <c r="AT118" i="8" s="1"/>
  <c r="DQ135" i="7"/>
  <c r="AS118" i="8" s="1"/>
  <c r="AH18" i="11"/>
  <c r="AG18" i="11"/>
  <c r="AF18" i="11"/>
  <c r="AE18" i="11"/>
  <c r="AD18" i="11"/>
  <c r="AC18" i="11"/>
  <c r="AB18" i="11"/>
  <c r="AA18" i="11"/>
  <c r="Z18" i="11"/>
  <c r="Y18" i="11"/>
  <c r="X18" i="11"/>
  <c r="W18" i="11"/>
  <c r="CQ135" i="7"/>
  <c r="T118" i="8" s="1"/>
  <c r="CP135" i="7"/>
  <c r="S118" i="8"/>
  <c r="CO135" i="7"/>
  <c r="R118" i="8"/>
  <c r="G18" i="11"/>
  <c r="F18" i="11"/>
  <c r="E18" i="11"/>
  <c r="L118" i="8"/>
  <c r="DS129" i="7"/>
  <c r="AU112" i="8"/>
  <c r="DR129" i="7"/>
  <c r="AT112" i="8" s="1"/>
  <c r="DQ129" i="7"/>
  <c r="AS112" i="8" s="1"/>
  <c r="AH17" i="11"/>
  <c r="AG17" i="11"/>
  <c r="AF17" i="11"/>
  <c r="AE17" i="11"/>
  <c r="AD17" i="11"/>
  <c r="AC17" i="11"/>
  <c r="AB17" i="11"/>
  <c r="AA17" i="11"/>
  <c r="Z17" i="11"/>
  <c r="Y17" i="11"/>
  <c r="X17" i="11"/>
  <c r="W17" i="11"/>
  <c r="CQ129" i="7"/>
  <c r="T112" i="8" s="1"/>
  <c r="CP129" i="7"/>
  <c r="S112" i="8"/>
  <c r="CO129" i="7"/>
  <c r="R112" i="8"/>
  <c r="G17" i="11"/>
  <c r="F17" i="11"/>
  <c r="E17" i="11"/>
  <c r="L112" i="8"/>
  <c r="AH16" i="11"/>
  <c r="AG16" i="11"/>
  <c r="AF16" i="11"/>
  <c r="AE16" i="11"/>
  <c r="AD16" i="11"/>
  <c r="AC16" i="11"/>
  <c r="AB16" i="11"/>
  <c r="AA16" i="11"/>
  <c r="Z16" i="11"/>
  <c r="Y16" i="11"/>
  <c r="X16" i="11"/>
  <c r="W16" i="11"/>
  <c r="L71" i="8"/>
  <c r="X191" i="8"/>
  <c r="X73" i="8" s="1"/>
  <c r="U191" i="8"/>
  <c r="G16" i="11"/>
  <c r="F16" i="11"/>
  <c r="E16" i="11"/>
  <c r="AH15" i="11"/>
  <c r="AG15" i="11"/>
  <c r="AF15" i="11"/>
  <c r="AE15" i="11"/>
  <c r="AD15" i="11"/>
  <c r="AC15" i="11"/>
  <c r="AB15" i="11"/>
  <c r="AA15" i="11"/>
  <c r="Z15" i="11"/>
  <c r="Y15" i="11"/>
  <c r="X15" i="11"/>
  <c r="W15" i="11"/>
  <c r="L70" i="8"/>
  <c r="L29" i="8"/>
  <c r="G15" i="11"/>
  <c r="F15" i="11"/>
  <c r="E15" i="11"/>
  <c r="AH14" i="11"/>
  <c r="AG14" i="11"/>
  <c r="AF14" i="11"/>
  <c r="AE14" i="11"/>
  <c r="AD14" i="11"/>
  <c r="AC14" i="11"/>
  <c r="AB14" i="11"/>
  <c r="AA14" i="11"/>
  <c r="Z14" i="11"/>
  <c r="Y14" i="11"/>
  <c r="X14" i="11"/>
  <c r="W14" i="11"/>
  <c r="G14" i="11"/>
  <c r="F14" i="11"/>
  <c r="E14" i="11"/>
  <c r="AH13" i="11"/>
  <c r="AG13" i="11"/>
  <c r="AF13" i="11"/>
  <c r="AE13" i="11"/>
  <c r="AD13" i="11"/>
  <c r="AC13" i="11"/>
  <c r="AB13" i="11"/>
  <c r="AA13" i="11"/>
  <c r="Z13" i="11"/>
  <c r="Y13" i="11"/>
  <c r="X13" i="11"/>
  <c r="W13" i="11"/>
  <c r="G13" i="11"/>
  <c r="F13" i="11"/>
  <c r="E13" i="11"/>
  <c r="AH12" i="11"/>
  <c r="AG12" i="11"/>
  <c r="AF12" i="11"/>
  <c r="AE12" i="11"/>
  <c r="AD12" i="11"/>
  <c r="AC12" i="11"/>
  <c r="AB12" i="11"/>
  <c r="AA12" i="11"/>
  <c r="Z12" i="11"/>
  <c r="Y12" i="11"/>
  <c r="X12" i="11"/>
  <c r="W12" i="11"/>
  <c r="G12" i="11"/>
  <c r="F12" i="11"/>
  <c r="E12" i="11"/>
  <c r="AH11" i="11"/>
  <c r="AG11" i="11"/>
  <c r="AF11" i="11"/>
  <c r="AE11" i="11"/>
  <c r="AD11" i="11"/>
  <c r="AC11" i="11"/>
  <c r="AB11" i="11"/>
  <c r="AA11" i="11"/>
  <c r="Z11" i="11"/>
  <c r="Y11" i="11"/>
  <c r="X11" i="11"/>
  <c r="W11" i="11"/>
  <c r="G11" i="11"/>
  <c r="F11" i="11"/>
  <c r="E11" i="11"/>
  <c r="AH10" i="11"/>
  <c r="AG10" i="11"/>
  <c r="AF10" i="11"/>
  <c r="AE10" i="11"/>
  <c r="AD10" i="11"/>
  <c r="AC10" i="11"/>
  <c r="AB10" i="11"/>
  <c r="AA10" i="11"/>
  <c r="Z10" i="11"/>
  <c r="Y10" i="11"/>
  <c r="X10" i="11"/>
  <c r="W10" i="11"/>
  <c r="G10" i="11"/>
  <c r="F10" i="11"/>
  <c r="E10" i="11"/>
  <c r="AH9" i="11"/>
  <c r="AG9" i="11"/>
  <c r="AF9" i="11"/>
  <c r="AE9" i="11"/>
  <c r="AD9" i="11"/>
  <c r="AC9" i="11"/>
  <c r="AB9" i="11"/>
  <c r="AA9" i="11"/>
  <c r="Z9" i="11"/>
  <c r="Y9" i="11"/>
  <c r="X9" i="11"/>
  <c r="W9" i="11"/>
  <c r="G9" i="11"/>
  <c r="F9" i="11"/>
  <c r="E9" i="11"/>
  <c r="AH8" i="11"/>
  <c r="AG8" i="11"/>
  <c r="AF8" i="11"/>
  <c r="AE8" i="11"/>
  <c r="AD8" i="11"/>
  <c r="AC8" i="11"/>
  <c r="AB8" i="11"/>
  <c r="AA8" i="11"/>
  <c r="Z8" i="11"/>
  <c r="Y8" i="11"/>
  <c r="X8" i="11"/>
  <c r="W8" i="11"/>
  <c r="G8" i="11"/>
  <c r="F8" i="11"/>
  <c r="E8" i="11"/>
  <c r="AH7" i="11"/>
  <c r="AG7" i="11"/>
  <c r="AF7" i="11"/>
  <c r="AE7" i="11"/>
  <c r="AD7" i="11"/>
  <c r="AC7" i="11"/>
  <c r="AB7" i="11"/>
  <c r="AA7" i="11"/>
  <c r="Z7" i="11"/>
  <c r="Y7" i="11"/>
  <c r="X7" i="11"/>
  <c r="W7" i="11"/>
  <c r="G7" i="11"/>
  <c r="F7" i="11"/>
  <c r="E7" i="11"/>
  <c r="G6" i="11"/>
  <c r="F6" i="11"/>
  <c r="E6" i="11"/>
  <c r="E3" i="1"/>
  <c r="AH30" i="11"/>
  <c r="AG30" i="11"/>
  <c r="AF30" i="11"/>
  <c r="AE30" i="11"/>
  <c r="AD30" i="11"/>
  <c r="AC30" i="11"/>
  <c r="AB30" i="11"/>
  <c r="AA30" i="11"/>
  <c r="Z30" i="11"/>
  <c r="Y30" i="11"/>
  <c r="X30" i="11"/>
  <c r="W30" i="11"/>
  <c r="V30" i="11"/>
  <c r="U30" i="11"/>
  <c r="T30" i="11"/>
  <c r="S30" i="11"/>
  <c r="R30" i="11"/>
  <c r="Q30" i="11"/>
  <c r="P30" i="11"/>
  <c r="O30" i="11"/>
  <c r="N30" i="11"/>
  <c r="M30" i="11"/>
  <c r="L30" i="11"/>
  <c r="K30" i="11"/>
  <c r="AF199" i="8"/>
  <c r="AE199" i="8"/>
  <c r="AD199" i="8"/>
  <c r="AC199" i="8"/>
  <c r="AC59" i="8" s="1"/>
  <c r="AB199" i="8"/>
  <c r="AA199" i="8"/>
  <c r="AA59" i="8" s="1"/>
  <c r="Z199" i="8"/>
  <c r="Y199" i="8"/>
  <c r="X199" i="8"/>
  <c r="W199" i="8"/>
  <c r="V199" i="8"/>
  <c r="V59" i="8" s="1"/>
  <c r="U199" i="8"/>
  <c r="AF190" i="8"/>
  <c r="AF63" i="8" s="1"/>
  <c r="AD190" i="8"/>
  <c r="AD63" i="8" s="1"/>
  <c r="AC190" i="8"/>
  <c r="AA190" i="8"/>
  <c r="Y190" i="8"/>
  <c r="W190" i="8"/>
  <c r="V190" i="8"/>
  <c r="DS152" i="7"/>
  <c r="AU135" i="8"/>
  <c r="DR152" i="7"/>
  <c r="AT135" i="8" s="1"/>
  <c r="DQ152" i="7"/>
  <c r="AS135" i="8" s="1"/>
  <c r="DS151" i="7"/>
  <c r="AU134" i="8"/>
  <c r="DR151" i="7"/>
  <c r="AT134" i="8"/>
  <c r="DQ151" i="7"/>
  <c r="AS134" i="8"/>
  <c r="DS150" i="7"/>
  <c r="AU133" i="8"/>
  <c r="DR150" i="7"/>
  <c r="AT133" i="8"/>
  <c r="DQ150" i="7"/>
  <c r="AS133" i="8" s="1"/>
  <c r="DS149" i="7"/>
  <c r="AU132" i="8" s="1"/>
  <c r="DR149" i="7"/>
  <c r="AT132" i="8"/>
  <c r="DQ149" i="7"/>
  <c r="AS132" i="8"/>
  <c r="DS148" i="7"/>
  <c r="AU131" i="8"/>
  <c r="DR148" i="7"/>
  <c r="AT131" i="8"/>
  <c r="DQ148" i="7"/>
  <c r="AS131" i="8" s="1"/>
  <c r="DS147" i="7"/>
  <c r="AU130" i="8" s="1"/>
  <c r="DR147" i="7"/>
  <c r="AT130" i="8" s="1"/>
  <c r="DQ147" i="7"/>
  <c r="AS130" i="8"/>
  <c r="DS146" i="7"/>
  <c r="AU129" i="8"/>
  <c r="DR146" i="7"/>
  <c r="AT129" i="8"/>
  <c r="DQ146" i="7"/>
  <c r="AS129" i="8"/>
  <c r="DS145" i="7"/>
  <c r="AU128" i="8"/>
  <c r="DR145" i="7"/>
  <c r="AT128" i="8" s="1"/>
  <c r="DQ145" i="7"/>
  <c r="AS128" i="8" s="1"/>
  <c r="DS144" i="7"/>
  <c r="AU127" i="8"/>
  <c r="DR144" i="7"/>
  <c r="AT127" i="8"/>
  <c r="DQ144" i="7"/>
  <c r="AS127" i="8"/>
  <c r="DS143" i="7"/>
  <c r="AU126" i="8"/>
  <c r="DR143" i="7"/>
  <c r="AT126" i="8"/>
  <c r="DQ143" i="7"/>
  <c r="AS126" i="8" s="1"/>
  <c r="DS142" i="7"/>
  <c r="AU125" i="8" s="1"/>
  <c r="DR142" i="7"/>
  <c r="AT125" i="8"/>
  <c r="DQ142" i="7"/>
  <c r="AS125" i="8"/>
  <c r="DS141" i="7"/>
  <c r="AU124" i="8"/>
  <c r="DR141" i="7"/>
  <c r="AT124" i="8"/>
  <c r="DQ141" i="7"/>
  <c r="AS124" i="8"/>
  <c r="DS138" i="7"/>
  <c r="AU121" i="8" s="1"/>
  <c r="DR138" i="7"/>
  <c r="AT121" i="8" s="1"/>
  <c r="DQ138" i="7"/>
  <c r="AS121" i="8"/>
  <c r="DS137" i="7"/>
  <c r="AU120" i="8"/>
  <c r="DR137" i="7"/>
  <c r="AT120" i="8"/>
  <c r="DQ137" i="7"/>
  <c r="AS120" i="8"/>
  <c r="DS136" i="7"/>
  <c r="AU119" i="8"/>
  <c r="DR136" i="7"/>
  <c r="AT119" i="8" s="1"/>
  <c r="DQ136" i="7"/>
  <c r="AS119" i="8" s="1"/>
  <c r="DS134" i="7"/>
  <c r="AU117" i="8"/>
  <c r="DR134" i="7"/>
  <c r="AT117" i="8"/>
  <c r="DQ134" i="7"/>
  <c r="AS117" i="8"/>
  <c r="DS133" i="7"/>
  <c r="AU116" i="8"/>
  <c r="DR133" i="7"/>
  <c r="AT116" i="8"/>
  <c r="DQ133" i="7"/>
  <c r="AS116" i="8" s="1"/>
  <c r="DS132" i="7"/>
  <c r="AU115" i="8" s="1"/>
  <c r="DR132" i="7"/>
  <c r="AT115" i="8"/>
  <c r="DQ132" i="7"/>
  <c r="AS115" i="8"/>
  <c r="DS131" i="7"/>
  <c r="AU114" i="8"/>
  <c r="DR131" i="7"/>
  <c r="AT114" i="8"/>
  <c r="DQ131" i="7"/>
  <c r="AS114" i="8"/>
  <c r="DS130" i="7"/>
  <c r="AU113" i="8" s="1"/>
  <c r="DR130" i="7"/>
  <c r="AT113" i="8" s="1"/>
  <c r="DQ130" i="7"/>
  <c r="AS113" i="8"/>
  <c r="DS128" i="7"/>
  <c r="AU111" i="8"/>
  <c r="DR128" i="7"/>
  <c r="AT111" i="8"/>
  <c r="DQ128" i="7"/>
  <c r="AS111" i="8"/>
  <c r="DS127" i="7"/>
  <c r="AU110" i="8" s="1"/>
  <c r="DR127" i="7"/>
  <c r="AT110" i="8" s="1"/>
  <c r="DQ127" i="7"/>
  <c r="AS110" i="8" s="1"/>
  <c r="DS96" i="7"/>
  <c r="AU109" i="8"/>
  <c r="DR96" i="7"/>
  <c r="AT109" i="8"/>
  <c r="DQ96" i="7"/>
  <c r="AS109" i="8"/>
  <c r="DS95" i="7"/>
  <c r="AU108" i="8"/>
  <c r="DR95" i="7"/>
  <c r="AT108" i="8"/>
  <c r="DQ95" i="7"/>
  <c r="AS108" i="8" s="1"/>
  <c r="DS94" i="7"/>
  <c r="AU107" i="8" s="1"/>
  <c r="DR94" i="7"/>
  <c r="AT107" i="8"/>
  <c r="DQ94" i="7"/>
  <c r="AS107" i="8"/>
  <c r="DS93" i="7"/>
  <c r="AU106" i="8"/>
  <c r="DR93" i="7"/>
  <c r="AT106" i="8"/>
  <c r="DQ93" i="7"/>
  <c r="AS106" i="8"/>
  <c r="DS92" i="7"/>
  <c r="AU105" i="8" s="1"/>
  <c r="DR92" i="7"/>
  <c r="AT105" i="8" s="1"/>
  <c r="DQ92" i="7"/>
  <c r="AS105" i="8"/>
  <c r="DS91" i="7"/>
  <c r="AU104" i="8"/>
  <c r="DR91" i="7"/>
  <c r="AT104" i="8"/>
  <c r="DQ91" i="7"/>
  <c r="AS104" i="8"/>
  <c r="DS90" i="7"/>
  <c r="AU103" i="8"/>
  <c r="DR90" i="7"/>
  <c r="AT103" i="8" s="1"/>
  <c r="DQ90" i="7"/>
  <c r="AS103" i="8" s="1"/>
  <c r="DS89" i="7"/>
  <c r="AU102" i="8"/>
  <c r="DR89" i="7"/>
  <c r="AT102" i="8"/>
  <c r="DQ89" i="7"/>
  <c r="AS102" i="8"/>
  <c r="DS88" i="7"/>
  <c r="AU101" i="8"/>
  <c r="DR88" i="7"/>
  <c r="AT101" i="8"/>
  <c r="DQ88" i="7"/>
  <c r="AS101" i="8" s="1"/>
  <c r="DS87" i="7"/>
  <c r="AU100" i="8" s="1"/>
  <c r="DR87" i="7"/>
  <c r="AT100" i="8"/>
  <c r="DQ87" i="7"/>
  <c r="AS100" i="8"/>
  <c r="DS86" i="7"/>
  <c r="AU99" i="8"/>
  <c r="DR86" i="7"/>
  <c r="AT99" i="8"/>
  <c r="DQ86" i="7"/>
  <c r="AS99" i="8"/>
  <c r="DS85" i="7"/>
  <c r="AU98" i="8" s="1"/>
  <c r="DR85" i="7"/>
  <c r="AT98" i="8" s="1"/>
  <c r="DQ85" i="7"/>
  <c r="AS98" i="8"/>
  <c r="DS84" i="7"/>
  <c r="AU97" i="8"/>
  <c r="DR84" i="7"/>
  <c r="AT97" i="8"/>
  <c r="DQ84" i="7"/>
  <c r="AS97" i="8"/>
  <c r="DS83" i="7"/>
  <c r="AU96" i="8"/>
  <c r="DR83" i="7"/>
  <c r="AT96" i="8" s="1"/>
  <c r="DQ83" i="7"/>
  <c r="AS96" i="8" s="1"/>
  <c r="DS82" i="7"/>
  <c r="AU95" i="8"/>
  <c r="DR82" i="7"/>
  <c r="AT95" i="8"/>
  <c r="DQ82" i="7"/>
  <c r="AS95" i="8"/>
  <c r="DS81" i="7"/>
  <c r="AU94" i="8"/>
  <c r="DR81" i="7"/>
  <c r="AT94" i="8" s="1"/>
  <c r="DQ81" i="7"/>
  <c r="AS94" i="8" s="1"/>
  <c r="CQ152" i="7"/>
  <c r="T135" i="8" s="1"/>
  <c r="CP152" i="7"/>
  <c r="S135" i="8"/>
  <c r="CO152" i="7"/>
  <c r="R135" i="8"/>
  <c r="CQ151" i="7"/>
  <c r="T134" i="8"/>
  <c r="CP151" i="7"/>
  <c r="S134" i="8"/>
  <c r="CO151" i="7"/>
  <c r="R134" i="8"/>
  <c r="CQ150" i="7"/>
  <c r="T133" i="8" s="1"/>
  <c r="CP150" i="7"/>
  <c r="S133" i="8" s="1"/>
  <c r="CO150" i="7"/>
  <c r="R133" i="8"/>
  <c r="CQ149" i="7"/>
  <c r="T132" i="8"/>
  <c r="CP149" i="7"/>
  <c r="S132" i="8"/>
  <c r="CO149" i="7"/>
  <c r="R132" i="8"/>
  <c r="CQ148" i="7"/>
  <c r="T131" i="8" s="1"/>
  <c r="CP148" i="7"/>
  <c r="S131" i="8" s="1"/>
  <c r="CO148" i="7"/>
  <c r="R131" i="8" s="1"/>
  <c r="CQ147" i="7"/>
  <c r="T130" i="8"/>
  <c r="CP147" i="7"/>
  <c r="S130" i="8"/>
  <c r="CO147" i="7"/>
  <c r="R130" i="8"/>
  <c r="CQ146" i="7"/>
  <c r="T129" i="8"/>
  <c r="CP146" i="7"/>
  <c r="S129" i="8"/>
  <c r="CO146" i="7"/>
  <c r="R129" i="8" s="1"/>
  <c r="CQ145" i="7"/>
  <c r="T128" i="8" s="1"/>
  <c r="CP145" i="7"/>
  <c r="S128" i="8"/>
  <c r="CO145" i="7"/>
  <c r="R128" i="8"/>
  <c r="CQ144" i="7"/>
  <c r="T127" i="8"/>
  <c r="CP144" i="7"/>
  <c r="S127" i="8"/>
  <c r="CO144" i="7"/>
  <c r="R127" i="8"/>
  <c r="CQ143" i="7"/>
  <c r="T126" i="8" s="1"/>
  <c r="CP143" i="7"/>
  <c r="S126" i="8" s="1"/>
  <c r="CO143" i="7"/>
  <c r="R126" i="8"/>
  <c r="CQ142" i="7"/>
  <c r="T125" i="8"/>
  <c r="CP142" i="7"/>
  <c r="S125" i="8"/>
  <c r="CO142" i="7"/>
  <c r="R125" i="8"/>
  <c r="CQ141" i="7"/>
  <c r="T124" i="8"/>
  <c r="CP141" i="7"/>
  <c r="S124" i="8" s="1"/>
  <c r="CO141" i="7"/>
  <c r="R124" i="8" s="1"/>
  <c r="CQ138" i="7"/>
  <c r="T121" i="8"/>
  <c r="CP138" i="7"/>
  <c r="S121" i="8"/>
  <c r="CO138" i="7"/>
  <c r="R121" i="8"/>
  <c r="CQ137" i="7"/>
  <c r="T120" i="8"/>
  <c r="CP137" i="7"/>
  <c r="S120" i="8"/>
  <c r="CO137" i="7"/>
  <c r="R120" i="8" s="1"/>
  <c r="CQ136" i="7"/>
  <c r="T119" i="8" s="1"/>
  <c r="CP136" i="7"/>
  <c r="S119" i="8"/>
  <c r="CO136" i="7"/>
  <c r="R119" i="8"/>
  <c r="CQ134" i="7"/>
  <c r="T117" i="8"/>
  <c r="CP134" i="7"/>
  <c r="S117" i="8"/>
  <c r="CO134" i="7"/>
  <c r="R117" i="8" s="1"/>
  <c r="CQ133" i="7"/>
  <c r="T116" i="8" s="1"/>
  <c r="CP133" i="7"/>
  <c r="S116" i="8" s="1"/>
  <c r="CO133" i="7"/>
  <c r="R116" i="8"/>
  <c r="CQ132" i="7"/>
  <c r="T115" i="8"/>
  <c r="CP132" i="7"/>
  <c r="S115" i="8"/>
  <c r="CO132" i="7"/>
  <c r="R115" i="8"/>
  <c r="CQ131" i="7"/>
  <c r="T114" i="8"/>
  <c r="CP131" i="7"/>
  <c r="S114" i="8" s="1"/>
  <c r="CO131" i="7"/>
  <c r="R114" i="8" s="1"/>
  <c r="CQ130" i="7"/>
  <c r="T113" i="8"/>
  <c r="CP130" i="7"/>
  <c r="S113" i="8"/>
  <c r="CO130" i="7"/>
  <c r="R113" i="8"/>
  <c r="CQ128" i="7"/>
  <c r="T111" i="8"/>
  <c r="CP128" i="7"/>
  <c r="S111" i="8"/>
  <c r="CO128" i="7"/>
  <c r="R111" i="8" s="1"/>
  <c r="CQ127" i="7"/>
  <c r="T110" i="8" s="1"/>
  <c r="CP127" i="7"/>
  <c r="S110" i="8"/>
  <c r="CO127" i="7"/>
  <c r="R110" i="8"/>
  <c r="CQ126" i="7"/>
  <c r="T109" i="8"/>
  <c r="CP126" i="7"/>
  <c r="S109" i="8"/>
  <c r="CO126" i="7"/>
  <c r="R109" i="8"/>
  <c r="CQ125" i="7"/>
  <c r="T108" i="8" s="1"/>
  <c r="CP125" i="7"/>
  <c r="S108" i="8" s="1"/>
  <c r="CO125" i="7"/>
  <c r="R108" i="8"/>
  <c r="CQ124" i="7"/>
  <c r="T107" i="8"/>
  <c r="CP124" i="7"/>
  <c r="S107" i="8"/>
  <c r="CO124" i="7"/>
  <c r="R107" i="8"/>
  <c r="CQ123" i="7"/>
  <c r="T106" i="8"/>
  <c r="CP123" i="7"/>
  <c r="S106" i="8" s="1"/>
  <c r="CO123" i="7"/>
  <c r="R106" i="8" s="1"/>
  <c r="CQ122" i="7"/>
  <c r="T105" i="8"/>
  <c r="CP122" i="7"/>
  <c r="S105" i="8"/>
  <c r="CO122" i="7"/>
  <c r="R105" i="8"/>
  <c r="CQ121" i="7"/>
  <c r="T104" i="8"/>
  <c r="CP121" i="7"/>
  <c r="S104" i="8"/>
  <c r="CO121" i="7"/>
  <c r="R104" i="8" s="1"/>
  <c r="CQ120" i="7"/>
  <c r="T103" i="8" s="1"/>
  <c r="CP120" i="7"/>
  <c r="S103" i="8"/>
  <c r="CO120" i="7"/>
  <c r="R103" i="8"/>
  <c r="CQ119" i="7"/>
  <c r="T102" i="8"/>
  <c r="CP119" i="7"/>
  <c r="S102" i="8"/>
  <c r="CO119" i="7"/>
  <c r="R102" i="8"/>
  <c r="CQ118" i="7"/>
  <c r="T101" i="8" s="1"/>
  <c r="CP118" i="7"/>
  <c r="S101" i="8" s="1"/>
  <c r="CO118" i="7"/>
  <c r="R101" i="8"/>
  <c r="CQ117" i="7"/>
  <c r="T100" i="8"/>
  <c r="CP117" i="7"/>
  <c r="S100" i="8"/>
  <c r="CO117" i="7"/>
  <c r="R100" i="8"/>
  <c r="CQ116" i="7"/>
  <c r="T99" i="8" s="1"/>
  <c r="CP116" i="7"/>
  <c r="S99" i="8" s="1"/>
  <c r="CO116" i="7"/>
  <c r="R99" i="8" s="1"/>
  <c r="CQ115" i="7"/>
  <c r="T98" i="8"/>
  <c r="CP115" i="7"/>
  <c r="S98" i="8"/>
  <c r="CO115" i="7"/>
  <c r="R98" i="8"/>
  <c r="CQ114" i="7"/>
  <c r="T97" i="8"/>
  <c r="CP114" i="7"/>
  <c r="S97" i="8" s="1"/>
  <c r="CO114" i="7"/>
  <c r="R97" i="8" s="1"/>
  <c r="CQ113" i="7"/>
  <c r="T96" i="8" s="1"/>
  <c r="CP113" i="7"/>
  <c r="S96" i="8"/>
  <c r="CO113" i="7"/>
  <c r="R96" i="8"/>
  <c r="CQ112" i="7"/>
  <c r="T95" i="8"/>
  <c r="CP112" i="7"/>
  <c r="S95" i="8"/>
  <c r="CO112" i="7"/>
  <c r="R95" i="8"/>
  <c r="CQ111" i="7"/>
  <c r="T94" i="8" s="1"/>
  <c r="CP111" i="7"/>
  <c r="S94" i="8" s="1"/>
  <c r="CO111" i="7"/>
  <c r="R94" i="8"/>
  <c r="L135" i="8"/>
  <c r="L134" i="8"/>
  <c r="L133" i="8"/>
  <c r="L132" i="8"/>
  <c r="L131" i="8"/>
  <c r="L130" i="8"/>
  <c r="L129" i="8"/>
  <c r="L128" i="8"/>
  <c r="L127" i="8"/>
  <c r="L126" i="8"/>
  <c r="L125" i="8"/>
  <c r="L124" i="8"/>
  <c r="L121" i="8"/>
  <c r="L120" i="8"/>
  <c r="L119" i="8"/>
  <c r="L117" i="8"/>
  <c r="L116" i="8"/>
  <c r="L115" i="8"/>
  <c r="L114" i="8"/>
  <c r="L113" i="8"/>
  <c r="L111" i="8"/>
  <c r="L110" i="8"/>
  <c r="L109" i="8"/>
  <c r="L108" i="8"/>
  <c r="L107" i="8"/>
  <c r="L106" i="8"/>
  <c r="L105" i="8"/>
  <c r="L104" i="8"/>
  <c r="L103" i="8"/>
  <c r="L102" i="8"/>
  <c r="L101" i="8"/>
  <c r="L100" i="8"/>
  <c r="L99" i="8"/>
  <c r="L98" i="8"/>
  <c r="L97" i="8"/>
  <c r="L96" i="8"/>
  <c r="L95" i="8"/>
  <c r="L94" i="8"/>
  <c r="L93" i="8"/>
  <c r="L92" i="8"/>
  <c r="L91" i="8"/>
  <c r="L90" i="8"/>
  <c r="L89" i="8"/>
  <c r="L88" i="8"/>
  <c r="AF88" i="8" s="1"/>
  <c r="L87" i="8"/>
  <c r="L86" i="8"/>
  <c r="L85" i="8"/>
  <c r="L84" i="8"/>
  <c r="AC84" i="8" s="1"/>
  <c r="L83" i="8"/>
  <c r="L82" i="8"/>
  <c r="X82" i="8" s="1"/>
  <c r="L81" i="8"/>
  <c r="L80" i="8"/>
  <c r="L79" i="8"/>
  <c r="AD79" i="8" s="1"/>
  <c r="L78" i="8"/>
  <c r="L77" i="8"/>
  <c r="X77" i="8" s="1"/>
  <c r="L76" i="8"/>
  <c r="L75" i="8"/>
  <c r="L74" i="8"/>
  <c r="L73" i="8"/>
  <c r="L72" i="8"/>
  <c r="L69" i="8"/>
  <c r="L68" i="8"/>
  <c r="L67" i="8"/>
  <c r="L66" i="8"/>
  <c r="L65" i="8"/>
  <c r="L64" i="8"/>
  <c r="L63" i="8"/>
  <c r="L62" i="8"/>
  <c r="AD62" i="8" s="1"/>
  <c r="L56" i="8"/>
  <c r="L55" i="8"/>
  <c r="L54" i="8"/>
  <c r="L53" i="8"/>
  <c r="L52" i="8"/>
  <c r="AD52" i="8" s="1"/>
  <c r="L51" i="8"/>
  <c r="L50" i="8"/>
  <c r="L49" i="8"/>
  <c r="L48" i="8"/>
  <c r="L47" i="8"/>
  <c r="L46" i="8"/>
  <c r="L45" i="8"/>
  <c r="X45" i="8" s="1"/>
  <c r="L44" i="8"/>
  <c r="L43" i="8"/>
  <c r="L42" i="8"/>
  <c r="L41" i="8"/>
  <c r="L40" i="8"/>
  <c r="L39" i="8"/>
  <c r="L38" i="8"/>
  <c r="L37" i="8"/>
  <c r="L36" i="8"/>
  <c r="L35" i="8"/>
  <c r="L34" i="8"/>
  <c r="L33" i="8"/>
  <c r="L32" i="8"/>
  <c r="L31" i="8"/>
  <c r="L30" i="8"/>
  <c r="L28" i="8"/>
  <c r="L27" i="8"/>
  <c r="R19" i="5"/>
  <c r="B1" i="11"/>
  <c r="H1" i="11" s="1"/>
  <c r="B4" i="11"/>
  <c r="B3" i="11"/>
  <c r="B2" i="11"/>
  <c r="D48" i="8"/>
  <c r="C48" i="8"/>
  <c r="B48" i="8"/>
  <c r="D47" i="8"/>
  <c r="C47" i="8"/>
  <c r="B47" i="8"/>
  <c r="B8" i="7"/>
  <c r="AO6" i="7"/>
  <c r="K2" i="7"/>
  <c r="E2" i="7"/>
  <c r="B2" i="7"/>
  <c r="U90" i="8"/>
  <c r="AB87" i="8"/>
  <c r="AB82" i="8"/>
  <c r="U81" i="8"/>
  <c r="AB78" i="8"/>
  <c r="AC62" i="8"/>
  <c r="U62" i="8"/>
  <c r="AF59" i="8"/>
  <c r="AE59" i="8"/>
  <c r="AD59" i="8"/>
  <c r="AB59" i="8"/>
  <c r="Z59" i="8"/>
  <c r="Y59" i="8"/>
  <c r="X59" i="8"/>
  <c r="W59" i="8"/>
  <c r="U59" i="8"/>
  <c r="AF57" i="8"/>
  <c r="AE57" i="8"/>
  <c r="AD57" i="8"/>
  <c r="AC57" i="8"/>
  <c r="Y57" i="8"/>
  <c r="X57" i="8"/>
  <c r="W57" i="8"/>
  <c r="V57" i="8"/>
  <c r="AF26" i="8"/>
  <c r="AE26" i="8"/>
  <c r="AD26" i="8"/>
  <c r="AC26" i="8"/>
  <c r="AB26" i="8"/>
  <c r="AA26" i="8"/>
  <c r="Z26" i="8"/>
  <c r="Y26" i="8"/>
  <c r="X26" i="8"/>
  <c r="W26" i="8"/>
  <c r="V26" i="8"/>
  <c r="U26" i="8"/>
  <c r="AF25" i="8"/>
  <c r="AE25" i="8"/>
  <c r="AD25" i="8"/>
  <c r="AC25" i="8"/>
  <c r="AB25" i="8"/>
  <c r="AA25" i="8"/>
  <c r="Z25" i="8"/>
  <c r="Y25" i="8"/>
  <c r="X25" i="8"/>
  <c r="W25" i="8"/>
  <c r="V25" i="8"/>
  <c r="U25" i="8"/>
  <c r="AF24" i="8"/>
  <c r="AE24" i="8"/>
  <c r="AD24" i="8"/>
  <c r="AC24" i="8"/>
  <c r="AB24" i="8"/>
  <c r="AA24" i="8"/>
  <c r="Z24" i="8"/>
  <c r="Y24" i="8"/>
  <c r="X24" i="8"/>
  <c r="W24" i="8"/>
  <c r="V24" i="8"/>
  <c r="U24" i="8"/>
  <c r="AF23" i="8"/>
  <c r="AE23" i="8"/>
  <c r="AD23" i="8"/>
  <c r="AC23" i="8"/>
  <c r="AB23" i="8"/>
  <c r="AA23" i="8"/>
  <c r="Z23" i="8"/>
  <c r="Y23" i="8"/>
  <c r="X23" i="8"/>
  <c r="W23" i="8"/>
  <c r="V23" i="8"/>
  <c r="U23" i="8"/>
  <c r="AF22" i="8"/>
  <c r="AE22" i="8"/>
  <c r="AD22" i="8"/>
  <c r="AC22" i="8"/>
  <c r="AB22" i="8"/>
  <c r="AA22" i="8"/>
  <c r="Z22" i="8"/>
  <c r="Y22" i="8"/>
  <c r="X22" i="8"/>
  <c r="W22" i="8"/>
  <c r="V22" i="8"/>
  <c r="U22" i="8"/>
  <c r="AF21" i="8"/>
  <c r="AE21" i="8"/>
  <c r="AD21" i="8"/>
  <c r="AC21" i="8"/>
  <c r="AB21" i="8"/>
  <c r="AA21" i="8"/>
  <c r="Z21" i="8"/>
  <c r="Y21" i="8"/>
  <c r="X21" i="8"/>
  <c r="W21" i="8"/>
  <c r="V21" i="8"/>
  <c r="U21" i="8"/>
  <c r="AF20" i="8"/>
  <c r="AE20" i="8"/>
  <c r="AD20" i="8"/>
  <c r="AC20" i="8"/>
  <c r="AB20" i="8"/>
  <c r="AA20" i="8"/>
  <c r="Z20" i="8"/>
  <c r="Y20" i="8"/>
  <c r="X20" i="8"/>
  <c r="W20" i="8"/>
  <c r="V20" i="8"/>
  <c r="U20" i="8"/>
  <c r="AF19" i="8"/>
  <c r="AE19" i="8"/>
  <c r="AD19" i="8"/>
  <c r="AC19" i="8"/>
  <c r="AB19" i="8"/>
  <c r="AA19" i="8"/>
  <c r="Z19" i="8"/>
  <c r="Y19" i="8"/>
  <c r="X19" i="8"/>
  <c r="W19" i="8"/>
  <c r="V19" i="8"/>
  <c r="U19" i="8"/>
  <c r="AF18" i="8"/>
  <c r="AE18" i="8"/>
  <c r="AD18" i="8"/>
  <c r="AC18" i="8"/>
  <c r="AB18" i="8"/>
  <c r="AA18" i="8"/>
  <c r="Z18" i="8"/>
  <c r="Y18" i="8"/>
  <c r="X18" i="8"/>
  <c r="W18" i="8"/>
  <c r="V18" i="8"/>
  <c r="U18" i="8"/>
  <c r="AF17" i="8"/>
  <c r="AE17" i="8"/>
  <c r="AD17" i="8"/>
  <c r="AC17" i="8"/>
  <c r="AB17" i="8"/>
  <c r="AA17" i="8"/>
  <c r="Z17" i="8"/>
  <c r="Y17" i="8"/>
  <c r="X17" i="8"/>
  <c r="W17" i="8"/>
  <c r="V17" i="8"/>
  <c r="U17" i="8"/>
  <c r="AF16" i="8"/>
  <c r="AE16" i="8"/>
  <c r="AD16" i="8"/>
  <c r="AC16" i="8"/>
  <c r="AB16" i="8"/>
  <c r="AA16" i="8"/>
  <c r="Z16" i="8"/>
  <c r="Y16" i="8"/>
  <c r="X16" i="8"/>
  <c r="W16" i="8"/>
  <c r="V16" i="8"/>
  <c r="U16" i="8"/>
  <c r="AF15" i="8"/>
  <c r="AE15" i="8"/>
  <c r="AD15" i="8"/>
  <c r="AC15" i="8"/>
  <c r="AB15" i="8"/>
  <c r="AA15" i="8"/>
  <c r="Z15" i="8"/>
  <c r="Y15" i="8"/>
  <c r="X15" i="8"/>
  <c r="W15" i="8"/>
  <c r="V15" i="8"/>
  <c r="U15" i="8"/>
  <c r="DS126" i="7"/>
  <c r="DR126" i="7"/>
  <c r="DQ126" i="7"/>
  <c r="DS125" i="7"/>
  <c r="DR125" i="7"/>
  <c r="DQ125" i="7"/>
  <c r="DS124" i="7"/>
  <c r="DR124" i="7"/>
  <c r="DQ124" i="7"/>
  <c r="DS123" i="7"/>
  <c r="DR123" i="7"/>
  <c r="DQ123" i="7"/>
  <c r="DS122" i="7"/>
  <c r="DR122" i="7"/>
  <c r="DQ122" i="7"/>
  <c r="DP122" i="7"/>
  <c r="DS121" i="7"/>
  <c r="DR121" i="7"/>
  <c r="DQ121" i="7"/>
  <c r="DP121" i="7"/>
  <c r="DS120" i="7"/>
  <c r="DR120" i="7"/>
  <c r="DQ120" i="7"/>
  <c r="DP120" i="7"/>
  <c r="DS119" i="7"/>
  <c r="DR119" i="7"/>
  <c r="DQ119" i="7"/>
  <c r="DP119" i="7"/>
  <c r="DS118" i="7"/>
  <c r="DR118" i="7"/>
  <c r="DQ118" i="7"/>
  <c r="DP118" i="7"/>
  <c r="DS117" i="7"/>
  <c r="DR117" i="7"/>
  <c r="DQ117" i="7"/>
  <c r="DP117" i="7"/>
  <c r="DS116" i="7"/>
  <c r="DR116" i="7"/>
  <c r="DQ116" i="7"/>
  <c r="DP116" i="7"/>
  <c r="DS115" i="7"/>
  <c r="DR115" i="7"/>
  <c r="DQ115" i="7"/>
  <c r="DP115" i="7"/>
  <c r="DS114" i="7"/>
  <c r="DR114" i="7"/>
  <c r="DQ114" i="7"/>
  <c r="DP114" i="7"/>
  <c r="DS113" i="7"/>
  <c r="DR113" i="7"/>
  <c r="DQ113" i="7"/>
  <c r="DP113" i="7"/>
  <c r="DS112" i="7"/>
  <c r="DR112" i="7"/>
  <c r="DQ112" i="7"/>
  <c r="DP112" i="7"/>
  <c r="DS111" i="7"/>
  <c r="DR111" i="7"/>
  <c r="DQ111" i="7"/>
  <c r="DP111" i="7"/>
  <c r="DS110" i="7"/>
  <c r="DR110" i="7"/>
  <c r="DQ110" i="7"/>
  <c r="DP110" i="7"/>
  <c r="DC14" i="7"/>
  <c r="AF191" i="8" s="1"/>
  <c r="DB14" i="7"/>
  <c r="AE191" i="8" s="1"/>
  <c r="DA14" i="7"/>
  <c r="AD191" i="8"/>
  <c r="CZ14" i="7"/>
  <c r="CM93" i="7" s="1"/>
  <c r="M76" i="8" s="1"/>
  <c r="CQ14" i="7"/>
  <c r="DS109" i="7"/>
  <c r="DR109" i="7"/>
  <c r="DQ109" i="7"/>
  <c r="DP109" i="7"/>
  <c r="DS108" i="7"/>
  <c r="DR108" i="7"/>
  <c r="DQ108" i="7"/>
  <c r="DP108" i="7"/>
  <c r="DS107" i="7"/>
  <c r="DR107" i="7"/>
  <c r="DQ107" i="7"/>
  <c r="DP107" i="7"/>
  <c r="DS106" i="7"/>
  <c r="DR106" i="7"/>
  <c r="DQ106" i="7"/>
  <c r="DP106" i="7"/>
  <c r="AH106" i="7"/>
  <c r="AG106" i="7"/>
  <c r="AF106" i="7"/>
  <c r="AE106" i="7"/>
  <c r="AD106" i="7"/>
  <c r="AC106" i="7"/>
  <c r="AB106" i="7"/>
  <c r="AA106" i="7"/>
  <c r="Z106" i="7"/>
  <c r="Y106" i="7"/>
  <c r="X106" i="7"/>
  <c r="W106" i="7"/>
  <c r="V106" i="7"/>
  <c r="U106" i="7"/>
  <c r="T106" i="7"/>
  <c r="S106" i="7"/>
  <c r="R106" i="7"/>
  <c r="Q106" i="7"/>
  <c r="P106" i="7"/>
  <c r="O106" i="7"/>
  <c r="N106" i="7"/>
  <c r="M106" i="7"/>
  <c r="L106" i="7"/>
  <c r="K106" i="7"/>
  <c r="DS105" i="7"/>
  <c r="DR105" i="7"/>
  <c r="DQ105" i="7"/>
  <c r="DP105" i="7"/>
  <c r="DS104" i="7"/>
  <c r="DR104" i="7"/>
  <c r="DQ104" i="7"/>
  <c r="DP104" i="7"/>
  <c r="DS103" i="7"/>
  <c r="DR103" i="7"/>
  <c r="DQ103" i="7"/>
  <c r="DP103" i="7"/>
  <c r="DS102" i="7"/>
  <c r="DR102" i="7"/>
  <c r="DQ102" i="7"/>
  <c r="DP102" i="7"/>
  <c r="DS101" i="7"/>
  <c r="DR101" i="7"/>
  <c r="DQ101" i="7"/>
  <c r="DP101" i="7"/>
  <c r="DS100" i="7"/>
  <c r="DR100" i="7"/>
  <c r="DQ100" i="7"/>
  <c r="DP100" i="7"/>
  <c r="AH100" i="7"/>
  <c r="AG100" i="7"/>
  <c r="AF100" i="7"/>
  <c r="AE100" i="7"/>
  <c r="AD100" i="7"/>
  <c r="AC100" i="7"/>
  <c r="AB100" i="7"/>
  <c r="AA100" i="7"/>
  <c r="Z100" i="7"/>
  <c r="Y100" i="7"/>
  <c r="X100" i="7"/>
  <c r="W100" i="7"/>
  <c r="V100" i="7"/>
  <c r="U100" i="7"/>
  <c r="T100" i="7"/>
  <c r="S100" i="7"/>
  <c r="R100" i="7"/>
  <c r="Q100" i="7"/>
  <c r="P100" i="7"/>
  <c r="O100" i="7"/>
  <c r="N100" i="7"/>
  <c r="M100" i="7"/>
  <c r="L100" i="7"/>
  <c r="K100" i="7"/>
  <c r="DS99" i="7"/>
  <c r="DR99" i="7"/>
  <c r="DQ99" i="7"/>
  <c r="DP99" i="7"/>
  <c r="AH99" i="7"/>
  <c r="AG99" i="7"/>
  <c r="AF99" i="7"/>
  <c r="AE99" i="7"/>
  <c r="AD99" i="7"/>
  <c r="AC99" i="7"/>
  <c r="AB99" i="7"/>
  <c r="AA99" i="7"/>
  <c r="Z99" i="7"/>
  <c r="Y99" i="7"/>
  <c r="X99" i="7"/>
  <c r="W99" i="7"/>
  <c r="V99" i="7"/>
  <c r="U99" i="7"/>
  <c r="T99" i="7"/>
  <c r="S99" i="7"/>
  <c r="R99" i="7"/>
  <c r="Q99" i="7"/>
  <c r="P99" i="7"/>
  <c r="O99" i="7"/>
  <c r="N99" i="7"/>
  <c r="M99" i="7"/>
  <c r="L99" i="7"/>
  <c r="K99" i="7"/>
  <c r="DS98" i="7"/>
  <c r="DR98" i="7"/>
  <c r="DQ98" i="7"/>
  <c r="DP98" i="7"/>
  <c r="AH98" i="7"/>
  <c r="AG98" i="7"/>
  <c r="AF98" i="7"/>
  <c r="AE98" i="7"/>
  <c r="AD98" i="7"/>
  <c r="AC98" i="7"/>
  <c r="AB98" i="7"/>
  <c r="AA98" i="7"/>
  <c r="Z98" i="7"/>
  <c r="Y98" i="7"/>
  <c r="X98" i="7"/>
  <c r="W98" i="7"/>
  <c r="V98" i="7"/>
  <c r="U98" i="7"/>
  <c r="T98" i="7"/>
  <c r="S98" i="7"/>
  <c r="R98" i="7"/>
  <c r="Q98" i="7"/>
  <c r="P98" i="7"/>
  <c r="O98" i="7"/>
  <c r="N98" i="7"/>
  <c r="M98" i="7"/>
  <c r="L98" i="7"/>
  <c r="K98" i="7"/>
  <c r="DS97" i="7"/>
  <c r="DR97" i="7"/>
  <c r="DQ97" i="7"/>
  <c r="DP97" i="7"/>
  <c r="AH97" i="7"/>
  <c r="AG97" i="7"/>
  <c r="AF97" i="7"/>
  <c r="AE97" i="7"/>
  <c r="AD97" i="7"/>
  <c r="AC97" i="7"/>
  <c r="AB97" i="7"/>
  <c r="AA97" i="7"/>
  <c r="Z97" i="7"/>
  <c r="Y97" i="7"/>
  <c r="X97" i="7"/>
  <c r="W97" i="7"/>
  <c r="V97" i="7"/>
  <c r="U97" i="7"/>
  <c r="T97" i="7"/>
  <c r="S97" i="7"/>
  <c r="R97" i="7"/>
  <c r="Q97" i="7"/>
  <c r="P97" i="7"/>
  <c r="O97" i="7"/>
  <c r="N97" i="7"/>
  <c r="M97" i="7"/>
  <c r="L97" i="7"/>
  <c r="K97" i="7"/>
  <c r="DP96" i="7"/>
  <c r="DP95" i="7"/>
  <c r="AH95" i="7"/>
  <c r="AG95" i="7"/>
  <c r="AF95" i="7"/>
  <c r="AE95" i="7"/>
  <c r="AD95" i="7"/>
  <c r="AC95" i="7"/>
  <c r="AB95" i="7"/>
  <c r="AA95" i="7"/>
  <c r="Z95" i="7"/>
  <c r="Y95" i="7"/>
  <c r="X95" i="7"/>
  <c r="W95" i="7"/>
  <c r="DP94" i="7"/>
  <c r="AH94" i="7"/>
  <c r="AG94" i="7"/>
  <c r="AF94" i="7"/>
  <c r="AE94" i="7"/>
  <c r="AD94" i="7"/>
  <c r="AC94" i="7"/>
  <c r="AB94" i="7"/>
  <c r="AA94" i="7"/>
  <c r="Z94" i="7"/>
  <c r="Y94" i="7"/>
  <c r="X94" i="7"/>
  <c r="W94" i="7"/>
  <c r="V94" i="7"/>
  <c r="U94" i="7"/>
  <c r="T94" i="7"/>
  <c r="S94" i="7"/>
  <c r="R94" i="7"/>
  <c r="Q94" i="7"/>
  <c r="P94" i="7"/>
  <c r="O94" i="7"/>
  <c r="N94" i="7"/>
  <c r="M94" i="7"/>
  <c r="L94" i="7"/>
  <c r="K94" i="7"/>
  <c r="DP93" i="7"/>
  <c r="DP92" i="7"/>
  <c r="DP91" i="7"/>
  <c r="DP90" i="7"/>
  <c r="DP89" i="7"/>
  <c r="DP88" i="7"/>
  <c r="DP87" i="7"/>
  <c r="DP86" i="7"/>
  <c r="DP85" i="7"/>
  <c r="DP84" i="7"/>
  <c r="DP83" i="7"/>
  <c r="DP82" i="7"/>
  <c r="DP81" i="7"/>
  <c r="DC30" i="7"/>
  <c r="AF189" i="8" s="1"/>
  <c r="DB30" i="7"/>
  <c r="AE189" i="8"/>
  <c r="DA30" i="7"/>
  <c r="AD189" i="8" s="1"/>
  <c r="CZ30" i="7"/>
  <c r="AC189" i="8" s="1"/>
  <c r="CY30" i="7"/>
  <c r="AB189" i="8" s="1"/>
  <c r="CX30" i="7"/>
  <c r="AA189" i="8"/>
  <c r="AA42" i="8" s="1"/>
  <c r="CW30" i="7"/>
  <c r="Z189" i="8" s="1"/>
  <c r="CV30" i="7"/>
  <c r="Y189" i="8" s="1"/>
  <c r="CU30" i="7"/>
  <c r="X189" i="8"/>
  <c r="CT30" i="7"/>
  <c r="W189" i="8" s="1"/>
  <c r="CS30" i="7"/>
  <c r="V189" i="8" s="1"/>
  <c r="CR30" i="7"/>
  <c r="U189" i="8" s="1"/>
  <c r="DC29" i="7"/>
  <c r="AF188" i="8"/>
  <c r="DB29" i="7"/>
  <c r="AE188" i="8"/>
  <c r="DA29" i="7"/>
  <c r="AD188" i="8" s="1"/>
  <c r="CZ29" i="7"/>
  <c r="AC188" i="8"/>
  <c r="CY29" i="7"/>
  <c r="AB188" i="8" s="1"/>
  <c r="CX29" i="7"/>
  <c r="AA188" i="8" s="1"/>
  <c r="CW29" i="7"/>
  <c r="Z188" i="8" s="1"/>
  <c r="CV29" i="7"/>
  <c r="Y188" i="8"/>
  <c r="CU29" i="7"/>
  <c r="X188" i="8" s="1"/>
  <c r="CT29" i="7"/>
  <c r="W188" i="8" s="1"/>
  <c r="CS29" i="7"/>
  <c r="V188" i="8"/>
  <c r="CR29" i="7"/>
  <c r="U188" i="8" s="1"/>
  <c r="DC28" i="7"/>
  <c r="AF187" i="8" s="1"/>
  <c r="DB28" i="7"/>
  <c r="AE187" i="8" s="1"/>
  <c r="AE50" i="8" s="1"/>
  <c r="DA28" i="7"/>
  <c r="AD187" i="8" s="1"/>
  <c r="AD41" i="8" s="1"/>
  <c r="CZ28" i="7"/>
  <c r="AC187" i="8"/>
  <c r="CY28" i="7"/>
  <c r="AB187" i="8" s="1"/>
  <c r="CX28" i="7"/>
  <c r="AA187" i="8"/>
  <c r="AA44" i="8" s="1"/>
  <c r="CW28" i="7"/>
  <c r="Z187" i="8" s="1"/>
  <c r="CV28" i="7"/>
  <c r="Y187" i="8" s="1"/>
  <c r="CU28" i="7"/>
  <c r="X187" i="8" s="1"/>
  <c r="CT28" i="7"/>
  <c r="W187" i="8"/>
  <c r="CS28" i="7"/>
  <c r="V187" i="8"/>
  <c r="V42" i="8" s="1"/>
  <c r="CR28" i="7"/>
  <c r="U187" i="8" s="1"/>
  <c r="DC26" i="7"/>
  <c r="AF186" i="8"/>
  <c r="DB26" i="7"/>
  <c r="AE186" i="8" s="1"/>
  <c r="DA26" i="7"/>
  <c r="AD186" i="8" s="1"/>
  <c r="AD27" i="8" s="1"/>
  <c r="CZ26" i="7"/>
  <c r="AC186" i="8" s="1"/>
  <c r="CY26" i="7"/>
  <c r="AB186" i="8"/>
  <c r="CX26" i="7"/>
  <c r="AA186" i="8"/>
  <c r="CW26" i="7"/>
  <c r="Z186" i="8" s="1"/>
  <c r="CV26" i="7"/>
  <c r="Y186" i="8"/>
  <c r="CU26" i="7"/>
  <c r="X186" i="8" s="1"/>
  <c r="X48" i="8" s="1"/>
  <c r="CT26" i="7"/>
  <c r="W186" i="8" s="1"/>
  <c r="CS26" i="7"/>
  <c r="V186" i="8" s="1"/>
  <c r="CR26" i="7"/>
  <c r="U186" i="8"/>
  <c r="DC25" i="7"/>
  <c r="AF185" i="8" s="1"/>
  <c r="DB25" i="7"/>
  <c r="AE185" i="8" s="1"/>
  <c r="DA25" i="7"/>
  <c r="AD185" i="8"/>
  <c r="CZ25" i="7"/>
  <c r="AC185" i="8" s="1"/>
  <c r="CY25" i="7"/>
  <c r="AB185" i="8" s="1"/>
  <c r="CX25" i="7"/>
  <c r="AA185" i="8" s="1"/>
  <c r="CW25" i="7"/>
  <c r="Z185" i="8"/>
  <c r="CV25" i="7"/>
  <c r="Y185" i="8" s="1"/>
  <c r="Y54" i="8" s="1"/>
  <c r="CU25" i="7"/>
  <c r="X185" i="8" s="1"/>
  <c r="CT25" i="7"/>
  <c r="W185" i="8"/>
  <c r="CS25" i="7"/>
  <c r="V185" i="8"/>
  <c r="CR25" i="7"/>
  <c r="U185" i="8"/>
  <c r="DC24" i="7"/>
  <c r="AF184" i="8"/>
  <c r="DB24" i="7"/>
  <c r="AE184" i="8"/>
  <c r="AE43" i="8" s="1"/>
  <c r="DA24" i="7"/>
  <c r="AD184" i="8" s="1"/>
  <c r="CZ24" i="7"/>
  <c r="AC184" i="8"/>
  <c r="AC48" i="8" s="1"/>
  <c r="CY24" i="7"/>
  <c r="CX24" i="7"/>
  <c r="AA184" i="8"/>
  <c r="CW24" i="7"/>
  <c r="Z184" i="8"/>
  <c r="CV24" i="7"/>
  <c r="Y184" i="8" s="1"/>
  <c r="CU24" i="7"/>
  <c r="X184" i="8"/>
  <c r="CS24" i="7"/>
  <c r="V184" i="8"/>
  <c r="AH80" i="7"/>
  <c r="AG80" i="7"/>
  <c r="AF80" i="7"/>
  <c r="AE80" i="7"/>
  <c r="AD80" i="7"/>
  <c r="AC80" i="7"/>
  <c r="AB80" i="7"/>
  <c r="AA80" i="7"/>
  <c r="Z80" i="7"/>
  <c r="Y80" i="7"/>
  <c r="X80" i="7"/>
  <c r="W80" i="7"/>
  <c r="V80" i="7"/>
  <c r="U80" i="7"/>
  <c r="T80" i="7"/>
  <c r="S80" i="7"/>
  <c r="AK80" i="7" s="1"/>
  <c r="R80" i="7"/>
  <c r="Q80" i="7"/>
  <c r="P80" i="7"/>
  <c r="O80" i="7"/>
  <c r="N80" i="7"/>
  <c r="M80" i="7"/>
  <c r="L80" i="7"/>
  <c r="K80" i="7"/>
  <c r="AH64" i="7"/>
  <c r="AG64" i="7"/>
  <c r="AG65" i="7" s="1"/>
  <c r="AF64" i="7"/>
  <c r="AE64" i="7"/>
  <c r="AE65" i="7" s="1"/>
  <c r="AD64" i="7"/>
  <c r="AD65" i="7" s="1"/>
  <c r="AC64" i="7"/>
  <c r="AC65" i="7" s="1"/>
  <c r="AB64" i="7"/>
  <c r="AA64" i="7"/>
  <c r="Z64" i="7"/>
  <c r="Y64" i="7"/>
  <c r="X64" i="7"/>
  <c r="W64" i="7"/>
  <c r="AH26" i="7"/>
  <c r="AH28" i="7"/>
  <c r="AG26" i="7"/>
  <c r="AG28" i="7"/>
  <c r="AF26" i="7"/>
  <c r="AF28" i="7"/>
  <c r="AE26" i="7"/>
  <c r="AE28" i="7"/>
  <c r="AD26" i="7"/>
  <c r="AD28" i="7"/>
  <c r="AC26" i="7"/>
  <c r="AC28" i="7"/>
  <c r="AB26" i="7"/>
  <c r="AB28" i="7"/>
  <c r="AA26" i="7"/>
  <c r="AA28" i="7"/>
  <c r="Z26" i="7"/>
  <c r="Z28" i="7"/>
  <c r="Y26" i="7"/>
  <c r="Y28" i="7"/>
  <c r="X26" i="7"/>
  <c r="X28" i="7"/>
  <c r="C28" i="7" s="1"/>
  <c r="W26" i="7"/>
  <c r="W28" i="7"/>
  <c r="C56" i="7"/>
  <c r="C54" i="7"/>
  <c r="AP50" i="7"/>
  <c r="M58" i="8" s="1"/>
  <c r="AP48" i="7"/>
  <c r="M57" i="8" s="1"/>
  <c r="AH45" i="7"/>
  <c r="AG45" i="7"/>
  <c r="AF45" i="7"/>
  <c r="AE45" i="7"/>
  <c r="AD45" i="7"/>
  <c r="AC45" i="7"/>
  <c r="AB45" i="7"/>
  <c r="C45" i="7" s="1"/>
  <c r="AA45" i="7"/>
  <c r="Z45" i="7"/>
  <c r="Y45" i="7"/>
  <c r="AH39" i="7"/>
  <c r="AG39" i="7"/>
  <c r="AF39" i="7"/>
  <c r="AE39" i="7"/>
  <c r="AD39" i="7"/>
  <c r="AC39" i="7"/>
  <c r="AB39" i="7"/>
  <c r="AA39" i="7"/>
  <c r="Z39" i="7"/>
  <c r="Y39" i="7"/>
  <c r="C39" i="7" s="1"/>
  <c r="AP34" i="7"/>
  <c r="AJ35" i="7" s="1"/>
  <c r="AH35" i="7"/>
  <c r="AG35" i="7"/>
  <c r="AF35" i="7"/>
  <c r="AE35" i="7"/>
  <c r="AD35" i="7"/>
  <c r="AC35" i="7"/>
  <c r="AB35" i="7"/>
  <c r="AA35" i="7"/>
  <c r="Z35" i="7"/>
  <c r="Y35" i="7"/>
  <c r="X35" i="7"/>
  <c r="W35" i="7"/>
  <c r="V35" i="7"/>
  <c r="U35" i="7"/>
  <c r="T35" i="7"/>
  <c r="S35" i="7"/>
  <c r="R35" i="7"/>
  <c r="AH33" i="7"/>
  <c r="AG33" i="7"/>
  <c r="AF33" i="7"/>
  <c r="AE33" i="7"/>
  <c r="AD33" i="7"/>
  <c r="AC33" i="7"/>
  <c r="AB33" i="7"/>
  <c r="AA33" i="7"/>
  <c r="Z33" i="7"/>
  <c r="Y33" i="7"/>
  <c r="X33" i="7"/>
  <c r="W33" i="7"/>
  <c r="V33" i="7"/>
  <c r="U33" i="7"/>
  <c r="T33" i="7"/>
  <c r="S33" i="7"/>
  <c r="AP32" i="7"/>
  <c r="AH30" i="7"/>
  <c r="AG30" i="7"/>
  <c r="AF30" i="7"/>
  <c r="AE30" i="7"/>
  <c r="AD30" i="7"/>
  <c r="AC30" i="7"/>
  <c r="AB30" i="7"/>
  <c r="AA30" i="7"/>
  <c r="Z30" i="7"/>
  <c r="Y30" i="7"/>
  <c r="X30" i="7"/>
  <c r="W30" i="7"/>
  <c r="V28" i="7"/>
  <c r="U28" i="7"/>
  <c r="T28" i="7"/>
  <c r="S28" i="7"/>
  <c r="R28" i="7"/>
  <c r="V26" i="7"/>
  <c r="U26" i="7"/>
  <c r="T26" i="7"/>
  <c r="S26" i="7"/>
  <c r="R26" i="7"/>
  <c r="AH22" i="7"/>
  <c r="AG22" i="7"/>
  <c r="AF22" i="7"/>
  <c r="AE22" i="7"/>
  <c r="AD22" i="7"/>
  <c r="AC22" i="7"/>
  <c r="AB22" i="7"/>
  <c r="AA22" i="7"/>
  <c r="Z22" i="7"/>
  <c r="Y22" i="7"/>
  <c r="X22" i="7"/>
  <c r="AJ22" i="7" s="1"/>
  <c r="W22" i="7"/>
  <c r="F13" i="5"/>
  <c r="S25" i="1"/>
  <c r="F28" i="1"/>
  <c r="R28" i="1"/>
  <c r="S28" i="1" s="1"/>
  <c r="F67" i="1"/>
  <c r="R67" i="1" s="1"/>
  <c r="F64" i="1"/>
  <c r="R64" i="1"/>
  <c r="S64" i="1"/>
  <c r="F58" i="1"/>
  <c r="R58" i="1"/>
  <c r="S58" i="1" s="1"/>
  <c r="F61" i="1"/>
  <c r="R61" i="1" s="1"/>
  <c r="F49" i="1"/>
  <c r="R49" i="1"/>
  <c r="AH24" i="7" s="1"/>
  <c r="F55" i="1"/>
  <c r="R55" i="1" s="1"/>
  <c r="AJ66" i="7" s="1"/>
  <c r="F40" i="1"/>
  <c r="R40" i="1"/>
  <c r="S40" i="1"/>
  <c r="F7" i="1"/>
  <c r="R7" i="1"/>
  <c r="S13" i="1"/>
  <c r="S16" i="1"/>
  <c r="S19" i="1"/>
  <c r="S31" i="1"/>
  <c r="S34" i="1"/>
  <c r="S37" i="1"/>
  <c r="F22" i="5"/>
  <c r="M48" i="1"/>
  <c r="F25" i="5"/>
  <c r="R25" i="5" s="1"/>
  <c r="F7" i="5"/>
  <c r="V28" i="5"/>
  <c r="V31" i="5"/>
  <c r="V43" i="5"/>
  <c r="V76" i="5"/>
  <c r="V79" i="5"/>
  <c r="F85" i="5"/>
  <c r="U85" i="5"/>
  <c r="V85" i="5"/>
  <c r="U25" i="5"/>
  <c r="V25" i="5" s="1"/>
  <c r="F52" i="5"/>
  <c r="F46" i="5"/>
  <c r="F55" i="5"/>
  <c r="F58" i="5"/>
  <c r="F61" i="5"/>
  <c r="T28" i="5"/>
  <c r="T31" i="5"/>
  <c r="T43" i="5"/>
  <c r="T19" i="5"/>
  <c r="T76" i="5"/>
  <c r="T85" i="5"/>
  <c r="F49" i="5"/>
  <c r="F76" i="5"/>
  <c r="F79" i="5"/>
  <c r="R10" i="5"/>
  <c r="O108" i="7"/>
  <c r="AA108" i="7"/>
  <c r="AC15" i="7"/>
  <c r="X108" i="7"/>
  <c r="AH108" i="7"/>
  <c r="C66" i="7"/>
  <c r="AE54" i="8"/>
  <c r="AE81" i="8"/>
  <c r="AE86" i="8"/>
  <c r="AE90" i="8"/>
  <c r="AE93" i="8"/>
  <c r="X34" i="8"/>
  <c r="U35" i="8"/>
  <c r="Y35" i="8"/>
  <c r="V50" i="8"/>
  <c r="Z50" i="8"/>
  <c r="AD50" i="8"/>
  <c r="AD51" i="8"/>
  <c r="X28" i="8"/>
  <c r="AF28" i="8"/>
  <c r="AE30" i="8"/>
  <c r="Y43" i="8"/>
  <c r="U46" i="8"/>
  <c r="AC56" i="8"/>
  <c r="S55" i="1"/>
  <c r="X40" i="8"/>
  <c r="X43" i="8"/>
  <c r="X44" i="8"/>
  <c r="X53" i="8"/>
  <c r="X54" i="8"/>
  <c r="Q1" i="11"/>
  <c r="X104" i="7"/>
  <c r="AB104" i="7"/>
  <c r="AF104" i="7"/>
  <c r="Z104" i="7"/>
  <c r="AD104" i="7"/>
  <c r="Y104" i="7"/>
  <c r="AC104" i="7"/>
  <c r="AB71" i="8"/>
  <c r="AE71" i="8"/>
  <c r="S24" i="7"/>
  <c r="Q24" i="7"/>
  <c r="O24" i="7"/>
  <c r="CM58" i="7"/>
  <c r="M37" i="8"/>
  <c r="CM66" i="7"/>
  <c r="M44" i="8" s="1"/>
  <c r="V72" i="7"/>
  <c r="CM84" i="7"/>
  <c r="M67" i="8"/>
  <c r="CM92" i="7"/>
  <c r="M75" i="8" s="1"/>
  <c r="CM100" i="7"/>
  <c r="M83" i="8"/>
  <c r="AD93" i="8"/>
  <c r="AD78" i="8"/>
  <c r="AD86" i="8"/>
  <c r="X29" i="8"/>
  <c r="AA29" i="8"/>
  <c r="CM96" i="7"/>
  <c r="M79" i="8" s="1"/>
  <c r="CM97" i="7"/>
  <c r="M80" i="8"/>
  <c r="AC191" i="8"/>
  <c r="AC76" i="8" s="1"/>
  <c r="AF31" i="8"/>
  <c r="V31" i="8"/>
  <c r="W93" i="8"/>
  <c r="W89" i="8"/>
  <c r="W88" i="8"/>
  <c r="W86" i="8"/>
  <c r="W82" i="8"/>
  <c r="W77" i="8"/>
  <c r="W76" i="8"/>
  <c r="W73" i="8"/>
  <c r="W72" i="8"/>
  <c r="W68" i="8"/>
  <c r="W71" i="8"/>
  <c r="AA82" i="8"/>
  <c r="AA81" i="8"/>
  <c r="AA76" i="8"/>
  <c r="AF86" i="8"/>
  <c r="CM86" i="7"/>
  <c r="M69" i="8" s="1"/>
  <c r="CM106" i="7"/>
  <c r="M89" i="8"/>
  <c r="CM95" i="7"/>
  <c r="M78" i="8"/>
  <c r="CM103" i="7"/>
  <c r="M86" i="8"/>
  <c r="CM107" i="7"/>
  <c r="M90" i="8"/>
  <c r="AC77" i="8"/>
  <c r="AC93" i="8"/>
  <c r="AC71" i="8"/>
  <c r="R16" i="5"/>
  <c r="U96" i="7"/>
  <c r="U7" i="7" s="1"/>
  <c r="E26" i="5"/>
  <c r="AE65" i="8"/>
  <c r="AD65" i="8"/>
  <c r="AA65" i="8"/>
  <c r="AF65" i="8"/>
  <c r="AE69" i="8"/>
  <c r="W69" i="8"/>
  <c r="AF69" i="8"/>
  <c r="U75" i="8"/>
  <c r="AE75" i="8"/>
  <c r="W75" i="8"/>
  <c r="AF75" i="8"/>
  <c r="AD75" i="8"/>
  <c r="X75" i="8"/>
  <c r="U83" i="8"/>
  <c r="AE83" i="8"/>
  <c r="AF83" i="8"/>
  <c r="W83" i="8"/>
  <c r="AA87" i="8"/>
  <c r="AC87" i="8"/>
  <c r="AF87" i="8"/>
  <c r="O24" i="8"/>
  <c r="P24" i="8"/>
  <c r="W70" i="8"/>
  <c r="AA62" i="8"/>
  <c r="W62" i="8"/>
  <c r="AF62" i="8"/>
  <c r="AE66" i="8"/>
  <c r="AF66" i="8"/>
  <c r="U72" i="8"/>
  <c r="AE72" i="8"/>
  <c r="AE76" i="8"/>
  <c r="U88" i="8"/>
  <c r="AE88" i="8"/>
  <c r="AD88" i="8"/>
  <c r="X88" i="8"/>
  <c r="AE92" i="8"/>
  <c r="AF92" i="8"/>
  <c r="X63" i="8"/>
  <c r="AB63" i="8"/>
  <c r="X31" i="7"/>
  <c r="X31" i="11" s="1"/>
  <c r="AE103" i="7"/>
  <c r="T16" i="5"/>
  <c r="U103" i="7"/>
  <c r="L103" i="7"/>
  <c r="S31" i="7"/>
  <c r="S31" i="11"/>
  <c r="N31" i="7"/>
  <c r="N31" i="11" s="1"/>
  <c r="O103" i="7"/>
  <c r="Z103" i="7"/>
  <c r="AB103" i="7"/>
  <c r="AE31" i="7"/>
  <c r="Q103" i="7"/>
  <c r="AD31" i="7"/>
  <c r="R31" i="7"/>
  <c r="R31" i="11"/>
  <c r="AA103" i="7"/>
  <c r="K103" i="7"/>
  <c r="Q31" i="7"/>
  <c r="Q31" i="11" s="1"/>
  <c r="X103" i="7"/>
  <c r="L31" i="7"/>
  <c r="L31" i="11"/>
  <c r="AG103" i="7"/>
  <c r="AH31" i="7"/>
  <c r="AH31" i="11" s="1"/>
  <c r="N103" i="7"/>
  <c r="Y31" i="7"/>
  <c r="P103" i="7"/>
  <c r="W31" i="7"/>
  <c r="W31" i="11" s="1"/>
  <c r="AD103" i="7"/>
  <c r="V31" i="7"/>
  <c r="V31" i="11" s="1"/>
  <c r="P31" i="7"/>
  <c r="P31" i="11" s="1"/>
  <c r="W103" i="7"/>
  <c r="K31" i="7"/>
  <c r="AC31" i="7"/>
  <c r="AA31" i="7"/>
  <c r="Y31" i="11"/>
  <c r="W58" i="7"/>
  <c r="W57" i="7" s="1"/>
  <c r="AA58" i="7"/>
  <c r="AA57" i="7" s="1"/>
  <c r="AA31" i="11"/>
  <c r="AF65" i="7"/>
  <c r="Z108" i="7"/>
  <c r="AA15" i="7"/>
  <c r="AC108" i="7"/>
  <c r="AH15" i="7"/>
  <c r="AF108" i="7"/>
  <c r="U13" i="5"/>
  <c r="V13" i="5"/>
  <c r="R13" i="5"/>
  <c r="C35" i="7"/>
  <c r="Y30" i="8"/>
  <c r="Y37" i="8"/>
  <c r="AE68" i="8"/>
  <c r="AE78" i="8"/>
  <c r="AE82" i="8"/>
  <c r="AE70" i="8"/>
  <c r="Q108" i="7"/>
  <c r="M108" i="7"/>
  <c r="AE108" i="7"/>
  <c r="W108" i="7"/>
  <c r="AG15" i="7"/>
  <c r="T108" i="7"/>
  <c r="AD15" i="7"/>
  <c r="AG108" i="7"/>
  <c r="Y108" i="7"/>
  <c r="AE15" i="7"/>
  <c r="V108" i="7"/>
  <c r="X15" i="7"/>
  <c r="R22" i="5"/>
  <c r="U22" i="5"/>
  <c r="V22" i="5" s="1"/>
  <c r="C63" i="7"/>
  <c r="S61" i="1"/>
  <c r="B12" i="7"/>
  <c r="AJ12" i="7"/>
  <c r="V35" i="8"/>
  <c r="V39" i="8"/>
  <c r="N1" i="11"/>
  <c r="M1" i="11"/>
  <c r="X89" i="8"/>
  <c r="AD39" i="8"/>
  <c r="AF37" i="8"/>
  <c r="V62" i="8"/>
  <c r="S1" i="11"/>
  <c r="U85" i="8"/>
  <c r="U91" i="5"/>
  <c r="V91" i="5"/>
  <c r="T52" i="7"/>
  <c r="P52" i="7"/>
  <c r="P59" i="7" s="1"/>
  <c r="N52" i="7"/>
  <c r="L52" i="7"/>
  <c r="L59" i="7" s="1"/>
  <c r="S52" i="7"/>
  <c r="S59" i="7" s="1"/>
  <c r="Q52" i="7"/>
  <c r="Q59" i="7" s="1"/>
  <c r="O52" i="7"/>
  <c r="O59" i="7" s="1"/>
  <c r="E23" i="5"/>
  <c r="M52" i="7"/>
  <c r="M59" i="7" s="1"/>
  <c r="O47" i="7"/>
  <c r="S41" i="7"/>
  <c r="K41" i="7"/>
  <c r="AD52" i="7"/>
  <c r="Q47" i="7"/>
  <c r="AA198" i="8" s="1"/>
  <c r="AA58" i="8" s="1"/>
  <c r="U41" i="7"/>
  <c r="M41" i="7"/>
  <c r="N41" i="7"/>
  <c r="AB52" i="7"/>
  <c r="K107" i="7"/>
  <c r="K109" i="7" s="1"/>
  <c r="AE52" i="7"/>
  <c r="O107" i="7"/>
  <c r="O109" i="7" s="1"/>
  <c r="AG52" i="7"/>
  <c r="N107" i="7"/>
  <c r="N109" i="7"/>
  <c r="AF107" i="7"/>
  <c r="X107" i="7"/>
  <c r="AC107" i="7"/>
  <c r="U107" i="7"/>
  <c r="U109" i="7" s="1"/>
  <c r="AH107" i="7"/>
  <c r="Z107" i="7"/>
  <c r="S107" i="7"/>
  <c r="S109" i="7" s="1"/>
  <c r="R91" i="5"/>
  <c r="T91" i="5"/>
  <c r="S47" i="7"/>
  <c r="AC198" i="8"/>
  <c r="AC58" i="8" s="1"/>
  <c r="L47" i="7"/>
  <c r="V198" i="8"/>
  <c r="V58" i="8" s="1"/>
  <c r="P41" i="7"/>
  <c r="AH52" i="7"/>
  <c r="Z52" i="7"/>
  <c r="U47" i="7"/>
  <c r="AE198" i="8"/>
  <c r="AE58" i="8" s="1"/>
  <c r="M47" i="7"/>
  <c r="W198" i="8"/>
  <c r="W58" i="8"/>
  <c r="Q41" i="7"/>
  <c r="N47" i="7"/>
  <c r="X198" i="8" s="1"/>
  <c r="X58" i="8" s="1"/>
  <c r="R41" i="7"/>
  <c r="AF52" i="7"/>
  <c r="X52" i="7"/>
  <c r="Y52" i="7"/>
  <c r="Q107" i="7"/>
  <c r="Q109" i="7"/>
  <c r="M107" i="7"/>
  <c r="M109" i="7"/>
  <c r="AC52" i="7"/>
  <c r="T107" i="7"/>
  <c r="T109" i="7"/>
  <c r="AG107" i="7"/>
  <c r="V107" i="7"/>
  <c r="V109" i="7" s="1"/>
  <c r="AE107" i="7"/>
  <c r="W107" i="7"/>
  <c r="L102" i="7"/>
  <c r="O102" i="7"/>
  <c r="K102" i="7"/>
  <c r="S102" i="7"/>
  <c r="Z102" i="7"/>
  <c r="R102" i="7"/>
  <c r="T13" i="5"/>
  <c r="T59" i="7"/>
  <c r="N59" i="7"/>
  <c r="S67" i="1"/>
  <c r="P68" i="1"/>
  <c r="R68" i="1" s="1"/>
  <c r="AB65" i="7"/>
  <c r="E17" i="5"/>
  <c r="P51" i="7"/>
  <c r="M49" i="7"/>
  <c r="T49" i="7"/>
  <c r="AC51" i="7"/>
  <c r="AE51" i="7"/>
  <c r="Z49" i="7"/>
  <c r="W51" i="7"/>
  <c r="G17" i="8"/>
  <c r="K17" i="8" s="1"/>
  <c r="W65" i="7"/>
  <c r="X65" i="7"/>
  <c r="AA65" i="7"/>
  <c r="P21" i="8"/>
  <c r="G22" i="8"/>
  <c r="K22" i="8" s="1"/>
  <c r="Z51" i="7"/>
  <c r="AF51" i="7"/>
  <c r="N49" i="7"/>
  <c r="AH49" i="7"/>
  <c r="Q51" i="7"/>
  <c r="P15" i="8"/>
  <c r="O51" i="7"/>
  <c r="AB51" i="7"/>
  <c r="G24" i="8"/>
  <c r="K24" i="8"/>
  <c r="O16" i="8"/>
  <c r="P16" i="8" s="1"/>
  <c r="G20" i="8"/>
  <c r="K20" i="8" s="1"/>
  <c r="E50" i="1"/>
  <c r="O49" i="7"/>
  <c r="AC49" i="7"/>
  <c r="E8" i="1"/>
  <c r="M49" i="1"/>
  <c r="AG51" i="7"/>
  <c r="P49" i="7"/>
  <c r="T51" i="7"/>
  <c r="K51" i="7"/>
  <c r="U49" i="7"/>
  <c r="N51" i="7"/>
  <c r="R49" i="7"/>
  <c r="AD49" i="7"/>
  <c r="X49" i="7"/>
  <c r="AA51" i="7"/>
  <c r="AH51" i="7"/>
  <c r="S7" i="1"/>
  <c r="O18" i="8"/>
  <c r="G18" i="8" s="1"/>
  <c r="Z65" i="7"/>
  <c r="Y65" i="7"/>
  <c r="G25" i="8"/>
  <c r="K25" i="8" s="1"/>
  <c r="K15" i="8"/>
  <c r="G16" i="8"/>
  <c r="L2" i="8"/>
  <c r="G23" i="8"/>
  <c r="P23" i="8"/>
  <c r="K21" i="8"/>
  <c r="P18" i="8"/>
  <c r="K18" i="8" s="1"/>
  <c r="Y77" i="8" l="1"/>
  <c r="Y76" i="8"/>
  <c r="Y75" i="8"/>
  <c r="Y70" i="8"/>
  <c r="Y89" i="8"/>
  <c r="Y83" i="8"/>
  <c r="Y93" i="8"/>
  <c r="Y86" i="8"/>
  <c r="Y92" i="8"/>
  <c r="Y90" i="8"/>
  <c r="Y65" i="8"/>
  <c r="Y82" i="8"/>
  <c r="Y73" i="8"/>
  <c r="Y72" i="8"/>
  <c r="Y68" i="8"/>
  <c r="Y69" i="8"/>
  <c r="Y81" i="8"/>
  <c r="Y78" i="8"/>
  <c r="Y71" i="8"/>
  <c r="AE63" i="8"/>
  <c r="AE62" i="8"/>
  <c r="X58" i="7"/>
  <c r="X57" i="7" s="1"/>
  <c r="AF42" i="8"/>
  <c r="AF50" i="8"/>
  <c r="AF56" i="8"/>
  <c r="AF44" i="8"/>
  <c r="AF36" i="8"/>
  <c r="AF52" i="8"/>
  <c r="C71" i="7"/>
  <c r="S15" i="7"/>
  <c r="S52" i="1"/>
  <c r="AA38" i="8"/>
  <c r="AA35" i="8"/>
  <c r="AA33" i="8"/>
  <c r="AA40" i="8"/>
  <c r="AB184" i="8"/>
  <c r="CM53" i="7"/>
  <c r="M32" i="8" s="1"/>
  <c r="AF53" i="8"/>
  <c r="P104" i="7"/>
  <c r="N104" i="7"/>
  <c r="K104" i="7"/>
  <c r="U104" i="7"/>
  <c r="O104" i="7"/>
  <c r="S104" i="7"/>
  <c r="Q104" i="7"/>
  <c r="AI18" i="7"/>
  <c r="C18" i="7"/>
  <c r="V104" i="7"/>
  <c r="AC29" i="8"/>
  <c r="AC42" i="8"/>
  <c r="U42" i="8"/>
  <c r="U56" i="8"/>
  <c r="U33" i="8"/>
  <c r="U48" i="8"/>
  <c r="U36" i="8"/>
  <c r="U44" i="8"/>
  <c r="W184" i="8"/>
  <c r="CM50" i="7"/>
  <c r="M29" i="8" s="1"/>
  <c r="CM65" i="7"/>
  <c r="M43" i="8" s="1"/>
  <c r="CM79" i="7"/>
  <c r="M62" i="8" s="1"/>
  <c r="CM62" i="7"/>
  <c r="M40" i="8" s="1"/>
  <c r="CM76" i="7"/>
  <c r="M54" i="8" s="1"/>
  <c r="CM71" i="7"/>
  <c r="M49" i="8" s="1"/>
  <c r="CM70" i="7"/>
  <c r="M48" i="8" s="1"/>
  <c r="CM56" i="7"/>
  <c r="M35" i="8" s="1"/>
  <c r="CM55" i="7"/>
  <c r="M34" i="8" s="1"/>
  <c r="CM63" i="7"/>
  <c r="M41" i="8" s="1"/>
  <c r="CM78" i="7"/>
  <c r="M56" i="8" s="1"/>
  <c r="CM48" i="7"/>
  <c r="M27" i="8" s="1"/>
  <c r="CM64" i="7"/>
  <c r="M42" i="8" s="1"/>
  <c r="CM57" i="7"/>
  <c r="M36" i="8" s="1"/>
  <c r="CM80" i="7"/>
  <c r="M63" i="8" s="1"/>
  <c r="CM69" i="7"/>
  <c r="M47" i="8" s="1"/>
  <c r="CM73" i="7"/>
  <c r="M51" i="8" s="1"/>
  <c r="CM52" i="7"/>
  <c r="M31" i="8" s="1"/>
  <c r="CM60" i="7"/>
  <c r="M38" i="8" s="1"/>
  <c r="V102" i="7"/>
  <c r="AA102" i="7"/>
  <c r="X102" i="7"/>
  <c r="AD102" i="7"/>
  <c r="N102" i="7"/>
  <c r="Q102" i="7"/>
  <c r="M102" i="7"/>
  <c r="CM54" i="7"/>
  <c r="M33" i="8" s="1"/>
  <c r="Y41" i="8"/>
  <c r="Z28" i="8"/>
  <c r="Z29" i="8"/>
  <c r="Z56" i="8"/>
  <c r="Z36" i="8"/>
  <c r="Z30" i="8"/>
  <c r="Z49" i="8"/>
  <c r="AH102" i="7"/>
  <c r="Z72" i="8"/>
  <c r="Y102" i="7"/>
  <c r="AG102" i="7"/>
  <c r="U51" i="8"/>
  <c r="X30" i="8"/>
  <c r="Z78" i="8"/>
  <c r="Z43" i="8"/>
  <c r="L15" i="7"/>
  <c r="W102" i="7"/>
  <c r="O96" i="7"/>
  <c r="O7" i="7" s="1"/>
  <c r="CM74" i="7"/>
  <c r="M52" i="8" s="1"/>
  <c r="L24" i="7"/>
  <c r="AC49" i="8"/>
  <c r="AA37" i="8"/>
  <c r="AC37" i="8"/>
  <c r="AD37" i="8"/>
  <c r="AE37" i="8"/>
  <c r="V37" i="8"/>
  <c r="Z37" i="8"/>
  <c r="AF51" i="8"/>
  <c r="AA51" i="8"/>
  <c r="V51" i="8"/>
  <c r="Z51" i="8"/>
  <c r="Y51" i="8"/>
  <c r="AC51" i="8"/>
  <c r="V72" i="8"/>
  <c r="X72" i="8"/>
  <c r="AB72" i="8"/>
  <c r="AB92" i="8"/>
  <c r="AB83" i="8"/>
  <c r="AB89" i="8"/>
  <c r="AB75" i="8"/>
  <c r="AB86" i="8"/>
  <c r="AB70" i="8"/>
  <c r="AB65" i="8"/>
  <c r="AE53" i="8"/>
  <c r="K96" i="7"/>
  <c r="K7" i="7" s="1"/>
  <c r="Z82" i="8"/>
  <c r="V56" i="8"/>
  <c r="AE51" i="8"/>
  <c r="O15" i="7"/>
  <c r="U49" i="8"/>
  <c r="AA53" i="8"/>
  <c r="V53" i="8"/>
  <c r="Z53" i="8"/>
  <c r="U53" i="8"/>
  <c r="Y53" i="8"/>
  <c r="AC53" i="8"/>
  <c r="AD28" i="8"/>
  <c r="Y79" i="8"/>
  <c r="AA34" i="8"/>
  <c r="AD40" i="8"/>
  <c r="L51" i="7"/>
  <c r="AF49" i="7"/>
  <c r="AA49" i="7"/>
  <c r="S51" i="7"/>
  <c r="S49" i="7"/>
  <c r="AB49" i="7"/>
  <c r="X51" i="7"/>
  <c r="Q49" i="7"/>
  <c r="AG49" i="7"/>
  <c r="H8" i="1"/>
  <c r="Y49" i="7"/>
  <c r="R51" i="7"/>
  <c r="W49" i="7"/>
  <c r="Y51" i="7"/>
  <c r="U51" i="7"/>
  <c r="V49" i="7"/>
  <c r="L49" i="7"/>
  <c r="M51" i="7"/>
  <c r="AD51" i="7"/>
  <c r="AE49" i="7"/>
  <c r="K49" i="7"/>
  <c r="AJ49" i="7" s="1"/>
  <c r="V51" i="7"/>
  <c r="AJ51" i="7" s="1"/>
  <c r="C30" i="7"/>
  <c r="AA41" i="8"/>
  <c r="AA30" i="8"/>
  <c r="AA50" i="8"/>
  <c r="AA28" i="8"/>
  <c r="AA36" i="8"/>
  <c r="AA48" i="8"/>
  <c r="AA54" i="8"/>
  <c r="AA56" i="8"/>
  <c r="AA43" i="8"/>
  <c r="T104" i="7"/>
  <c r="AC27" i="8"/>
  <c r="AC44" i="8"/>
  <c r="AC50" i="8"/>
  <c r="AC28" i="8"/>
  <c r="AC43" i="8"/>
  <c r="Z77" i="8"/>
  <c r="Z76" i="8"/>
  <c r="Z86" i="8"/>
  <c r="Z70" i="8"/>
  <c r="Z75" i="8"/>
  <c r="Z71" i="8"/>
  <c r="Z93" i="8"/>
  <c r="Z69" i="8"/>
  <c r="Z90" i="8"/>
  <c r="Z89" i="8"/>
  <c r="Z92" i="8"/>
  <c r="Y28" i="8"/>
  <c r="Y27" i="8"/>
  <c r="Y36" i="8"/>
  <c r="Y44" i="8"/>
  <c r="Y31" i="8"/>
  <c r="Z31" i="8"/>
  <c r="X31" i="8"/>
  <c r="AA31" i="8"/>
  <c r="AE31" i="8"/>
  <c r="C64" i="7"/>
  <c r="Z68" i="8"/>
  <c r="U37" i="8"/>
  <c r="AA24" i="7"/>
  <c r="W24" i="7"/>
  <c r="X24" i="7"/>
  <c r="AE24" i="7"/>
  <c r="V74" i="7"/>
  <c r="CM149" i="7" s="1"/>
  <c r="M132" i="8" s="1"/>
  <c r="AF24" i="7"/>
  <c r="S49" i="1"/>
  <c r="Z24" i="7"/>
  <c r="AB24" i="7"/>
  <c r="Y24" i="7"/>
  <c r="K74" i="7"/>
  <c r="AG24" i="7"/>
  <c r="AC24" i="7"/>
  <c r="V73" i="7"/>
  <c r="CM146" i="7" s="1"/>
  <c r="M129" i="8" s="1"/>
  <c r="Y58" i="7"/>
  <c r="CM51" i="7"/>
  <c r="M30" i="8" s="1"/>
  <c r="X27" i="8"/>
  <c r="AC82" i="8"/>
  <c r="AC75" i="8"/>
  <c r="AC86" i="8"/>
  <c r="AC81" i="8"/>
  <c r="AC83" i="8"/>
  <c r="AC89" i="8"/>
  <c r="AC65" i="8"/>
  <c r="AC68" i="8"/>
  <c r="AC78" i="8"/>
  <c r="AC90" i="8"/>
  <c r="AC70" i="8"/>
  <c r="AC69" i="8"/>
  <c r="U54" i="8"/>
  <c r="K23" i="8"/>
  <c r="X51" i="8"/>
  <c r="Z35" i="8"/>
  <c r="AC88" i="8"/>
  <c r="U40" i="8"/>
  <c r="AC38" i="8"/>
  <c r="AD34" i="8"/>
  <c r="AC34" i="8"/>
  <c r="Y49" i="8"/>
  <c r="CM67" i="7"/>
  <c r="M45" i="8" s="1"/>
  <c r="AD53" i="8"/>
  <c r="X33" i="8"/>
  <c r="Z40" i="8"/>
  <c r="AD29" i="8"/>
  <c r="AD35" i="8"/>
  <c r="AD54" i="8"/>
  <c r="AD33" i="8"/>
  <c r="AD44" i="8"/>
  <c r="AD56" i="8"/>
  <c r="AD30" i="8"/>
  <c r="AD31" i="8"/>
  <c r="AC55" i="8"/>
  <c r="AA45" i="8"/>
  <c r="AF45" i="8"/>
  <c r="U45" i="8"/>
  <c r="AE45" i="8"/>
  <c r="AD45" i="8"/>
  <c r="Y45" i="8"/>
  <c r="AC45" i="8"/>
  <c r="X64" i="8"/>
  <c r="U64" i="8"/>
  <c r="Z64" i="8"/>
  <c r="AA64" i="8"/>
  <c r="W64" i="8"/>
  <c r="AF64" i="8"/>
  <c r="AC64" i="8"/>
  <c r="AB64" i="8"/>
  <c r="V64" i="8"/>
  <c r="AD64" i="8"/>
  <c r="AB79" i="8"/>
  <c r="V79" i="8"/>
  <c r="AC79" i="8"/>
  <c r="U79" i="8"/>
  <c r="AE79" i="8"/>
  <c r="AA79" i="8"/>
  <c r="Z79" i="8"/>
  <c r="AJ33" i="7"/>
  <c r="C33" i="7"/>
  <c r="AA69" i="8"/>
  <c r="AA77" i="8"/>
  <c r="AA90" i="8"/>
  <c r="AA89" i="8"/>
  <c r="AA71" i="8"/>
  <c r="AA92" i="8"/>
  <c r="AA70" i="8"/>
  <c r="AA93" i="8"/>
  <c r="Z87" i="8"/>
  <c r="Z65" i="8"/>
  <c r="AA84" i="8"/>
  <c r="AC54" i="8"/>
  <c r="AF58" i="7"/>
  <c r="Z32" i="8"/>
  <c r="AC46" i="8"/>
  <c r="X46" i="8"/>
  <c r="AD46" i="8"/>
  <c r="AB46" i="8"/>
  <c r="AA46" i="8"/>
  <c r="V46" i="8"/>
  <c r="Z46" i="8"/>
  <c r="R44" i="1"/>
  <c r="G9" i="7"/>
  <c r="S43" i="1"/>
  <c r="P102" i="7"/>
  <c r="V28" i="8"/>
  <c r="AA86" i="8"/>
  <c r="U31" i="8"/>
  <c r="U32" i="8"/>
  <c r="U41" i="8"/>
  <c r="Z45" i="8"/>
  <c r="AE42" i="8"/>
  <c r="AE40" i="8"/>
  <c r="AE33" i="8"/>
  <c r="AE29" i="8"/>
  <c r="AE28" i="8"/>
  <c r="AE49" i="8"/>
  <c r="AE58" i="7"/>
  <c r="AA75" i="8"/>
  <c r="AA88" i="8"/>
  <c r="Y64" i="8"/>
  <c r="Z73" i="8"/>
  <c r="AC40" i="8"/>
  <c r="AD24" i="7"/>
  <c r="V45" i="8"/>
  <c r="V96" i="7"/>
  <c r="V7" i="7" s="1"/>
  <c r="P96" i="7"/>
  <c r="P7" i="7" s="1"/>
  <c r="R15" i="7"/>
  <c r="T96" i="7"/>
  <c r="T7" i="7" s="1"/>
  <c r="M96" i="7"/>
  <c r="M7" i="7" s="1"/>
  <c r="Q96" i="7"/>
  <c r="Q7" i="7" s="1"/>
  <c r="T10" i="5"/>
  <c r="S96" i="7"/>
  <c r="S7" i="7" s="1"/>
  <c r="N96" i="7"/>
  <c r="N7" i="7" s="1"/>
  <c r="Q15" i="7"/>
  <c r="C14" i="7"/>
  <c r="X56" i="8"/>
  <c r="AB67" i="8"/>
  <c r="U67" i="8"/>
  <c r="AE67" i="8"/>
  <c r="W67" i="8"/>
  <c r="Z67" i="8"/>
  <c r="AA67" i="8"/>
  <c r="AD67" i="8"/>
  <c r="AA83" i="8"/>
  <c r="R96" i="7"/>
  <c r="R7" i="7" s="1"/>
  <c r="AC67" i="8"/>
  <c r="Y67" i="8"/>
  <c r="Z74" i="8"/>
  <c r="CM49" i="7"/>
  <c r="M28" i="8" s="1"/>
  <c r="Y40" i="8"/>
  <c r="AD43" i="8"/>
  <c r="AE48" i="8"/>
  <c r="AL80" i="7"/>
  <c r="AF102" i="7"/>
  <c r="Z83" i="8"/>
  <c r="AC72" i="8"/>
  <c r="CM77" i="7"/>
  <c r="M55" i="8" s="1"/>
  <c r="U50" i="8"/>
  <c r="K73" i="7"/>
  <c r="U28" i="8"/>
  <c r="AB84" i="8"/>
  <c r="V84" i="8"/>
  <c r="AF84" i="8"/>
  <c r="AD84" i="8"/>
  <c r="Y84" i="8"/>
  <c r="X84" i="8"/>
  <c r="U84" i="8"/>
  <c r="AE84" i="8"/>
  <c r="R24" i="7"/>
  <c r="V75" i="7"/>
  <c r="U24" i="7"/>
  <c r="V76" i="7"/>
  <c r="S22" i="1"/>
  <c r="M24" i="7"/>
  <c r="K24" i="7"/>
  <c r="C24" i="7" s="1"/>
  <c r="F6" i="7" s="1"/>
  <c r="K76" i="7"/>
  <c r="V24" i="7"/>
  <c r="K75" i="7"/>
  <c r="AE55" i="8"/>
  <c r="AC73" i="8"/>
  <c r="Z81" i="8"/>
  <c r="Z42" i="8"/>
  <c r="AE102" i="7"/>
  <c r="AC92" i="8"/>
  <c r="CM75" i="7"/>
  <c r="M53" i="8" s="1"/>
  <c r="N24" i="7"/>
  <c r="AF46" i="8"/>
  <c r="Z34" i="8"/>
  <c r="U34" i="8"/>
  <c r="CM89" i="7"/>
  <c r="M72" i="8" s="1"/>
  <c r="CM91" i="7"/>
  <c r="M74" i="8" s="1"/>
  <c r="CM82" i="7"/>
  <c r="M65" i="8" s="1"/>
  <c r="J18" i="7"/>
  <c r="AD38" i="8"/>
  <c r="U38" i="8"/>
  <c r="AE38" i="8"/>
  <c r="Y38" i="8"/>
  <c r="V38" i="8"/>
  <c r="Z38" i="8"/>
  <c r="X38" i="8"/>
  <c r="AF38" i="8"/>
  <c r="U52" i="8"/>
  <c r="X52" i="8"/>
  <c r="AB52" i="8"/>
  <c r="AA52" i="8"/>
  <c r="W52" i="8"/>
  <c r="AE52" i="8"/>
  <c r="AC52" i="8"/>
  <c r="Y52" i="8"/>
  <c r="AB73" i="8"/>
  <c r="U102" i="7"/>
  <c r="Z27" i="8"/>
  <c r="AF79" i="8"/>
  <c r="CM98" i="7"/>
  <c r="M81" i="8" s="1"/>
  <c r="CM88" i="7"/>
  <c r="M71" i="8" s="1"/>
  <c r="Z84" i="8"/>
  <c r="CM72" i="7"/>
  <c r="M50" i="8" s="1"/>
  <c r="P24" i="7"/>
  <c r="AB45" i="8"/>
  <c r="AC33" i="8"/>
  <c r="AE34" i="8"/>
  <c r="V36" i="8"/>
  <c r="V30" i="8"/>
  <c r="V49" i="8"/>
  <c r="V40" i="8"/>
  <c r="AD71" i="8"/>
  <c r="AD81" i="8"/>
  <c r="AD89" i="8"/>
  <c r="AD83" i="8"/>
  <c r="AD77" i="8"/>
  <c r="AD82" i="8"/>
  <c r="AD76" i="8"/>
  <c r="AD92" i="8"/>
  <c r="AD90" i="8"/>
  <c r="AD70" i="8"/>
  <c r="AD73" i="8"/>
  <c r="AD68" i="8"/>
  <c r="R104" i="7"/>
  <c r="AF39" i="8"/>
  <c r="AA39" i="8"/>
  <c r="V87" i="8"/>
  <c r="W87" i="8"/>
  <c r="AD87" i="8"/>
  <c r="AE87" i="8"/>
  <c r="U87" i="8"/>
  <c r="CM83" i="7"/>
  <c r="M66" i="8" s="1"/>
  <c r="K15" i="7"/>
  <c r="AC102" i="7"/>
  <c r="T102" i="7"/>
  <c r="AE41" i="8"/>
  <c r="Y87" i="8"/>
  <c r="AD69" i="8"/>
  <c r="L96" i="7"/>
  <c r="L7" i="7" s="1"/>
  <c r="CM94" i="7"/>
  <c r="M77" i="8" s="1"/>
  <c r="AA72" i="8"/>
  <c r="Y29" i="8"/>
  <c r="CM68" i="7"/>
  <c r="M46" i="8" s="1"/>
  <c r="L104" i="7"/>
  <c r="AF72" i="8"/>
  <c r="AE27" i="8"/>
  <c r="AC47" i="8"/>
  <c r="Z52" i="8"/>
  <c r="AE56" i="8"/>
  <c r="U27" i="8"/>
  <c r="AM80" i="7"/>
  <c r="AB102" i="7"/>
  <c r="X37" i="8"/>
  <c r="AE64" i="8"/>
  <c r="AD72" i="8"/>
  <c r="X87" i="8"/>
  <c r="W79" i="8"/>
  <c r="P15" i="7"/>
  <c r="AA73" i="8"/>
  <c r="W84" i="8"/>
  <c r="AC31" i="8"/>
  <c r="V29" i="8"/>
  <c r="CM85" i="7"/>
  <c r="M68" i="8" s="1"/>
  <c r="CM61" i="7"/>
  <c r="M39" i="8" s="1"/>
  <c r="M104" i="7"/>
  <c r="AF67" i="8"/>
  <c r="AA27" i="8"/>
  <c r="Y46" i="8"/>
  <c r="V52" i="8"/>
  <c r="AC35" i="8"/>
  <c r="U29" i="8"/>
  <c r="AF93" i="8"/>
  <c r="AF81" i="8"/>
  <c r="AF89" i="8"/>
  <c r="AF90" i="8"/>
  <c r="AF71" i="8"/>
  <c r="AF73" i="8"/>
  <c r="AF77" i="8"/>
  <c r="AF76" i="8"/>
  <c r="AF70" i="8"/>
  <c r="AF78" i="8"/>
  <c r="AF82" i="8"/>
  <c r="AF68" i="8"/>
  <c r="X36" i="8"/>
  <c r="AB41" i="8"/>
  <c r="V41" i="8"/>
  <c r="Z41" i="8"/>
  <c r="X41" i="8"/>
  <c r="AC41" i="8"/>
  <c r="R52" i="7"/>
  <c r="R59" i="7" s="1"/>
  <c r="P47" i="7"/>
  <c r="Z198" i="8" s="1"/>
  <c r="Z58" i="8" s="1"/>
  <c r="AA107" i="7"/>
  <c r="R107" i="7"/>
  <c r="R109" i="7" s="1"/>
  <c r="W52" i="7"/>
  <c r="K52" i="7"/>
  <c r="R47" i="7"/>
  <c r="AB198" i="8" s="1"/>
  <c r="AB58" i="8" s="1"/>
  <c r="L107" i="7"/>
  <c r="L109" i="7" s="1"/>
  <c r="O41" i="7"/>
  <c r="V47" i="7"/>
  <c r="AF198" i="8" s="1"/>
  <c r="AF58" i="8" s="1"/>
  <c r="AB107" i="7"/>
  <c r="T22" i="5"/>
  <c r="V41" i="7"/>
  <c r="X50" i="8"/>
  <c r="X42" i="8"/>
  <c r="Z15" i="7"/>
  <c r="U108" i="7"/>
  <c r="T25" i="5"/>
  <c r="R108" i="7"/>
  <c r="Y15" i="7"/>
  <c r="AB15" i="7"/>
  <c r="AB108" i="7"/>
  <c r="L108" i="7"/>
  <c r="S108" i="7"/>
  <c r="W15" i="7"/>
  <c r="P108" i="7"/>
  <c r="K108" i="7"/>
  <c r="N108" i="7"/>
  <c r="AD108" i="7"/>
  <c r="Y50" i="8"/>
  <c r="Y34" i="8"/>
  <c r="Y56" i="8"/>
  <c r="Y33" i="8"/>
  <c r="Y42" i="8"/>
  <c r="Y48" i="8"/>
  <c r="AF30" i="8"/>
  <c r="AF40" i="8"/>
  <c r="AF34" i="8"/>
  <c r="AF29" i="8"/>
  <c r="AF33" i="8"/>
  <c r="AF27" i="8"/>
  <c r="AF43" i="8"/>
  <c r="AF49" i="8"/>
  <c r="AF54" i="8"/>
  <c r="W92" i="8"/>
  <c r="W90" i="8"/>
  <c r="W66" i="8"/>
  <c r="W81" i="8"/>
  <c r="W65" i="8"/>
  <c r="W91" i="8"/>
  <c r="AB88" i="8"/>
  <c r="Z88" i="8"/>
  <c r="Y88" i="8"/>
  <c r="U65" i="8"/>
  <c r="U70" i="8"/>
  <c r="U92" i="8"/>
  <c r="U76" i="8"/>
  <c r="U73" i="8"/>
  <c r="U77" i="8"/>
  <c r="U93" i="8"/>
  <c r="AG104" i="7"/>
  <c r="AE104" i="7"/>
  <c r="W104" i="7"/>
  <c r="AH104" i="7"/>
  <c r="U86" i="8"/>
  <c r="U52" i="7"/>
  <c r="U59" i="7" s="1"/>
  <c r="AA104" i="7"/>
  <c r="AJ80" i="7"/>
  <c r="AH58" i="7"/>
  <c r="Y55" i="8"/>
  <c r="V191" i="8"/>
  <c r="V74" i="8" s="1"/>
  <c r="CM102" i="7"/>
  <c r="M85" i="8" s="1"/>
  <c r="CM99" i="7"/>
  <c r="M82" i="8" s="1"/>
  <c r="CM109" i="7"/>
  <c r="M92" i="8" s="1"/>
  <c r="CM81" i="7"/>
  <c r="M64" i="8" s="1"/>
  <c r="CM108" i="7"/>
  <c r="M91" i="8" s="1"/>
  <c r="CM105" i="7"/>
  <c r="M88" i="8" s="1"/>
  <c r="CM90" i="7"/>
  <c r="M73" i="8" s="1"/>
  <c r="CM87" i="7"/>
  <c r="M70" i="8" s="1"/>
  <c r="AD107" i="7"/>
  <c r="T47" i="7"/>
  <c r="AD198" i="8" s="1"/>
  <c r="AD58" i="8" s="1"/>
  <c r="P107" i="7"/>
  <c r="P109" i="7" s="1"/>
  <c r="L41" i="7"/>
  <c r="AF103" i="7"/>
  <c r="AH103" i="7"/>
  <c r="Z31" i="7"/>
  <c r="O31" i="7"/>
  <c r="O31" i="11" s="1"/>
  <c r="Y103" i="7"/>
  <c r="R103" i="7"/>
  <c r="M31" i="7"/>
  <c r="M31" i="11" s="1"/>
  <c r="V103" i="7"/>
  <c r="S103" i="7"/>
  <c r="M103" i="7"/>
  <c r="U31" i="7"/>
  <c r="U31" i="11" s="1"/>
  <c r="T31" i="7"/>
  <c r="T31" i="11" s="1"/>
  <c r="AG31" i="7"/>
  <c r="AB31" i="7"/>
  <c r="CM104" i="7"/>
  <c r="M87" i="8" s="1"/>
  <c r="CM101" i="7"/>
  <c r="M84" i="8" s="1"/>
  <c r="X49" i="8"/>
  <c r="AF41" i="8"/>
  <c r="Y107" i="7"/>
  <c r="K47" i="7"/>
  <c r="U198" i="8" s="1"/>
  <c r="U58" i="8" s="1"/>
  <c r="AA52" i="7"/>
  <c r="T41" i="7"/>
  <c r="C41" i="7" s="1"/>
  <c r="V52" i="7"/>
  <c r="V59" i="7" s="1"/>
  <c r="AF15" i="7"/>
  <c r="AC103" i="7"/>
  <c r="T103" i="7"/>
  <c r="AF31" i="7"/>
  <c r="AF31" i="11" s="1"/>
  <c r="U69" i="8"/>
  <c r="CM110" i="7"/>
  <c r="M93" i="8" s="1"/>
  <c r="U71" i="8"/>
  <c r="AF48" i="8"/>
  <c r="X35" i="8"/>
  <c r="Z44" i="8"/>
  <c r="AD36" i="8"/>
  <c r="U30" i="8"/>
  <c r="AE44" i="8"/>
  <c r="AA63" i="8"/>
  <c r="AC63" i="8"/>
  <c r="V63" i="8"/>
  <c r="X78" i="8"/>
  <c r="AA78" i="8"/>
  <c r="U78" i="8"/>
  <c r="W78" i="8"/>
  <c r="U7" i="5"/>
  <c r="R7" i="5"/>
  <c r="V27" i="8"/>
  <c r="V34" i="8"/>
  <c r="V44" i="8"/>
  <c r="V33" i="8"/>
  <c r="AB76" i="8"/>
  <c r="W63" i="8"/>
  <c r="AE35" i="8"/>
  <c r="AF35" i="8"/>
  <c r="AD42" i="8"/>
  <c r="AD48" i="8"/>
  <c r="AE73" i="8"/>
  <c r="AE77" i="8"/>
  <c r="AE89" i="8"/>
  <c r="V43" i="8"/>
  <c r="U43" i="8"/>
  <c r="AB90" i="8"/>
  <c r="K72" i="7"/>
  <c r="CM120" i="7" s="1"/>
  <c r="M103" i="8" s="1"/>
  <c r="S46" i="1"/>
  <c r="V48" i="8"/>
  <c r="Z48" i="8"/>
  <c r="Z54" i="8"/>
  <c r="AC30" i="8"/>
  <c r="AA49" i="8"/>
  <c r="AD49" i="8"/>
  <c r="U68" i="8"/>
  <c r="Z33" i="8"/>
  <c r="V54" i="8"/>
  <c r="C22" i="7"/>
  <c r="AE36" i="8"/>
  <c r="AC36" i="8"/>
  <c r="AB69" i="8"/>
  <c r="U82" i="8"/>
  <c r="U89" i="8"/>
  <c r="AA91" i="8"/>
  <c r="Y47" i="8"/>
  <c r="W80" i="8"/>
  <c r="AA66" i="8"/>
  <c r="AB81" i="8"/>
  <c r="AB93" i="8"/>
  <c r="V85" i="8"/>
  <c r="K16" i="8"/>
  <c r="Y198" i="8"/>
  <c r="Y58" i="8" s="1"/>
  <c r="AC58" i="7"/>
  <c r="AC31" i="11"/>
  <c r="AD31" i="11"/>
  <c r="AD58" i="7"/>
  <c r="Y9" i="7"/>
  <c r="U9" i="7"/>
  <c r="S9" i="7"/>
  <c r="AA9" i="7"/>
  <c r="X9" i="7"/>
  <c r="T9" i="7"/>
  <c r="AE9" i="7"/>
  <c r="AB9" i="7"/>
  <c r="R9" i="7"/>
  <c r="AG9" i="7"/>
  <c r="AD9" i="7"/>
  <c r="O9" i="7"/>
  <c r="K9" i="7"/>
  <c r="AH9" i="7"/>
  <c r="P9" i="7"/>
  <c r="Q9" i="7"/>
  <c r="AA55" i="7"/>
  <c r="AF57" i="7"/>
  <c r="AF55" i="7"/>
  <c r="AH57" i="7"/>
  <c r="AH55" i="7"/>
  <c r="CM141" i="7"/>
  <c r="M124" i="8" s="1"/>
  <c r="Q19" i="7"/>
  <c r="U19" i="7"/>
  <c r="N19" i="7"/>
  <c r="R19" i="7"/>
  <c r="V19" i="7"/>
  <c r="L19" i="7"/>
  <c r="K19" i="7"/>
  <c r="P19" i="7"/>
  <c r="O19" i="7"/>
  <c r="T19" i="7"/>
  <c r="P19" i="8"/>
  <c r="G19" i="8"/>
  <c r="G26" i="8"/>
  <c r="P26" i="8"/>
  <c r="C52" i="7"/>
  <c r="C59" i="7" s="1"/>
  <c r="AE57" i="7"/>
  <c r="AE55" i="7"/>
  <c r="AH65" i="7"/>
  <c r="X66" i="8"/>
  <c r="AD91" i="8"/>
  <c r="AB32" i="8"/>
  <c r="AF80" i="8"/>
  <c r="AE85" i="8"/>
  <c r="W55" i="8"/>
  <c r="AE46" i="8"/>
  <c r="U63" i="8"/>
  <c r="AB68" i="8"/>
  <c r="X81" i="8"/>
  <c r="C1" i="11"/>
  <c r="AB85" i="8"/>
  <c r="AB91" i="8"/>
  <c r="X90" i="8"/>
  <c r="AA74" i="8"/>
  <c r="AA85" i="8"/>
  <c r="Y80" i="8"/>
  <c r="V32" i="8"/>
  <c r="X71" i="8"/>
  <c r="X55" i="8"/>
  <c r="X47" i="8"/>
  <c r="AD74" i="8"/>
  <c r="V55" i="8"/>
  <c r="V47" i="8"/>
  <c r="U39" i="8"/>
  <c r="AA55" i="8"/>
  <c r="AA47" i="8"/>
  <c r="X68" i="8"/>
  <c r="Y63" i="8"/>
  <c r="AE39" i="8"/>
  <c r="AE31" i="11"/>
  <c r="K31" i="11"/>
  <c r="X76" i="8"/>
  <c r="AD66" i="8"/>
  <c r="X70" i="8"/>
  <c r="AC91" i="8"/>
  <c r="X79" i="8"/>
  <c r="X65" i="8"/>
  <c r="AC85" i="8"/>
  <c r="V80" i="8"/>
  <c r="W74" i="8"/>
  <c r="W85" i="8"/>
  <c r="Y66" i="8"/>
  <c r="X32" i="8"/>
  <c r="CM126" i="7"/>
  <c r="M109" i="8" s="1"/>
  <c r="AF85" i="8"/>
  <c r="Y32" i="8"/>
  <c r="Z55" i="8"/>
  <c r="Z47" i="8"/>
  <c r="Y39" i="8"/>
  <c r="Y62" i="8"/>
  <c r="AB74" i="8"/>
  <c r="AB80" i="8"/>
  <c r="X86" i="8"/>
  <c r="K59" i="7"/>
  <c r="Z62" i="8"/>
  <c r="W55" i="7"/>
  <c r="X92" i="8"/>
  <c r="AC66" i="8"/>
  <c r="AF91" i="8"/>
  <c r="U91" i="8"/>
  <c r="V66" i="8"/>
  <c r="AF74" i="8"/>
  <c r="Z80" i="8"/>
  <c r="AD32" i="8"/>
  <c r="AF55" i="8"/>
  <c r="AF47" i="8"/>
  <c r="AD55" i="8"/>
  <c r="AD47" i="8"/>
  <c r="AC39" i="8"/>
  <c r="AE32" i="8"/>
  <c r="X67" i="8"/>
  <c r="X74" i="8"/>
  <c r="X85" i="8"/>
  <c r="U80" i="8"/>
  <c r="Y91" i="8"/>
  <c r="AE91" i="8"/>
  <c r="Z66" i="8"/>
  <c r="AC32" i="8"/>
  <c r="AD80" i="8"/>
  <c r="AD85" i="8"/>
  <c r="U74" i="8"/>
  <c r="X93" i="8"/>
  <c r="AB77" i="8"/>
  <c r="AE47" i="8"/>
  <c r="X55" i="7"/>
  <c r="AE80" i="8"/>
  <c r="X91" i="8"/>
  <c r="Z91" i="8"/>
  <c r="X83" i="8"/>
  <c r="X69" i="8"/>
  <c r="AC80" i="8"/>
  <c r="AC74" i="8"/>
  <c r="AA80" i="8"/>
  <c r="Y74" i="8"/>
  <c r="Y85" i="8"/>
  <c r="AF32" i="8"/>
  <c r="U55" i="8"/>
  <c r="U47" i="8"/>
  <c r="X39" i="8"/>
  <c r="Z39" i="8"/>
  <c r="AB66" i="8"/>
  <c r="AA32" i="8"/>
  <c r="AE74" i="8"/>
  <c r="X80" i="8"/>
  <c r="U66" i="8"/>
  <c r="E44" i="1" l="1"/>
  <c r="J34" i="7"/>
  <c r="AI34" i="7"/>
  <c r="E68" i="1"/>
  <c r="CM117" i="7"/>
  <c r="M100" i="8" s="1"/>
  <c r="CM129" i="7"/>
  <c r="M112" i="8" s="1"/>
  <c r="W30" i="8"/>
  <c r="W36" i="8"/>
  <c r="W29" i="8"/>
  <c r="W40" i="8"/>
  <c r="W42" i="8"/>
  <c r="W44" i="8"/>
  <c r="W48" i="8"/>
  <c r="W56" i="8"/>
  <c r="W34" i="8"/>
  <c r="W38" i="8"/>
  <c r="W49" i="8"/>
  <c r="W51" i="8"/>
  <c r="W27" i="8"/>
  <c r="W53" i="8"/>
  <c r="W43" i="8"/>
  <c r="W41" i="8"/>
  <c r="W54" i="8"/>
  <c r="W28" i="8"/>
  <c r="W35" i="8"/>
  <c r="W33" i="8"/>
  <c r="CM135" i="7"/>
  <c r="M118" i="8" s="1"/>
  <c r="CM130" i="7"/>
  <c r="M113" i="8" s="1"/>
  <c r="CM140" i="7"/>
  <c r="M123" i="8" s="1"/>
  <c r="CM151" i="7"/>
  <c r="M134" i="8" s="1"/>
  <c r="AJ15" i="7"/>
  <c r="CM147" i="7"/>
  <c r="M130" i="8" s="1"/>
  <c r="CM143" i="7"/>
  <c r="M126" i="8" s="1"/>
  <c r="K26" i="8"/>
  <c r="CM112" i="7"/>
  <c r="M95" i="8" s="1"/>
  <c r="J15" i="7"/>
  <c r="J14" i="7"/>
  <c r="W46" i="8"/>
  <c r="C49" i="7"/>
  <c r="CM134" i="7"/>
  <c r="M117" i="8" s="1"/>
  <c r="CM123" i="7"/>
  <c r="M106" i="8" s="1"/>
  <c r="W32" i="8"/>
  <c r="W39" i="8"/>
  <c r="CM152" i="7"/>
  <c r="M135" i="8" s="1"/>
  <c r="AB37" i="8"/>
  <c r="AB34" i="8"/>
  <c r="AB27" i="8"/>
  <c r="AB43" i="8"/>
  <c r="AB54" i="8"/>
  <c r="AB40" i="8"/>
  <c r="AB42" i="8"/>
  <c r="AB35" i="8"/>
  <c r="AB50" i="8"/>
  <c r="AB56" i="8"/>
  <c r="AB44" i="8"/>
  <c r="AB48" i="8"/>
  <c r="AB30" i="8"/>
  <c r="AB51" i="8"/>
  <c r="AB29" i="8"/>
  <c r="AB28" i="8"/>
  <c r="AB53" i="8"/>
  <c r="AB33" i="8"/>
  <c r="AB36" i="8"/>
  <c r="U58" i="7"/>
  <c r="Q91" i="7"/>
  <c r="AH91" i="7"/>
  <c r="T7" i="5"/>
  <c r="Q58" i="7"/>
  <c r="M91" i="7"/>
  <c r="AD91" i="7"/>
  <c r="V58" i="7"/>
  <c r="O91" i="7"/>
  <c r="R91" i="7"/>
  <c r="S58" i="7"/>
  <c r="AG91" i="7"/>
  <c r="O58" i="7"/>
  <c r="AC91" i="7"/>
  <c r="P91" i="7"/>
  <c r="AA91" i="7"/>
  <c r="L91" i="7"/>
  <c r="W91" i="7"/>
  <c r="N91" i="7"/>
  <c r="X91" i="7"/>
  <c r="AF91" i="7"/>
  <c r="E11" i="5"/>
  <c r="AB91" i="7"/>
  <c r="T91" i="7"/>
  <c r="Y91" i="7"/>
  <c r="U91" i="7"/>
  <c r="E8" i="5"/>
  <c r="E3" i="5" s="1"/>
  <c r="V91" i="7"/>
  <c r="H8" i="5"/>
  <c r="R58" i="7"/>
  <c r="K58" i="7"/>
  <c r="T58" i="7"/>
  <c r="P58" i="7"/>
  <c r="AE91" i="7"/>
  <c r="H6" i="5"/>
  <c r="Z91" i="7"/>
  <c r="M58" i="7"/>
  <c r="S91" i="7"/>
  <c r="N58" i="7"/>
  <c r="L58" i="7"/>
  <c r="K91" i="7"/>
  <c r="H6" i="1"/>
  <c r="Z58" i="7"/>
  <c r="Z31" i="11"/>
  <c r="N15" i="7"/>
  <c r="CM119" i="7"/>
  <c r="M102" i="8" s="1"/>
  <c r="V67" i="8"/>
  <c r="W47" i="8"/>
  <c r="AB55" i="8"/>
  <c r="CM136" i="7"/>
  <c r="M119" i="8" s="1"/>
  <c r="AB38" i="8"/>
  <c r="S19" i="7"/>
  <c r="M19" i="7"/>
  <c r="CM118" i="7"/>
  <c r="M101" i="8" s="1"/>
  <c r="CM145" i="7"/>
  <c r="M128" i="8" s="1"/>
  <c r="CM124" i="7"/>
  <c r="M107" i="8" s="1"/>
  <c r="AB58" i="7"/>
  <c r="AB31" i="11"/>
  <c r="U15" i="7"/>
  <c r="W31" i="8"/>
  <c r="W45" i="8"/>
  <c r="CM111" i="7"/>
  <c r="M94" i="8" s="1"/>
  <c r="CM121" i="7"/>
  <c r="M104" i="8" s="1"/>
  <c r="CM131" i="7"/>
  <c r="M114" i="8" s="1"/>
  <c r="CM138" i="7"/>
  <c r="M121" i="8" s="1"/>
  <c r="C47" i="7"/>
  <c r="CM142" i="7"/>
  <c r="M125" i="8" s="1"/>
  <c r="CM148" i="7"/>
  <c r="M131" i="8" s="1"/>
  <c r="CM125" i="7"/>
  <c r="M108" i="8" s="1"/>
  <c r="CM137" i="7"/>
  <c r="M120" i="8" s="1"/>
  <c r="Y55" i="7"/>
  <c r="Y57" i="7"/>
  <c r="C51" i="7"/>
  <c r="AJ52" i="7"/>
  <c r="W37" i="8"/>
  <c r="CM128" i="7"/>
  <c r="M111" i="8" s="1"/>
  <c r="AB39" i="8"/>
  <c r="AB47" i="8"/>
  <c r="C31" i="7"/>
  <c r="CM139" i="7"/>
  <c r="M122" i="8" s="1"/>
  <c r="V71" i="8"/>
  <c r="V93" i="8"/>
  <c r="V68" i="8"/>
  <c r="V69" i="8"/>
  <c r="V82" i="8"/>
  <c r="V76" i="8"/>
  <c r="V83" i="8"/>
  <c r="V73" i="8"/>
  <c r="V70" i="8"/>
  <c r="V92" i="8"/>
  <c r="V90" i="8"/>
  <c r="V89" i="8"/>
  <c r="V88" i="8"/>
  <c r="V86" i="8"/>
  <c r="V81" i="8"/>
  <c r="V75" i="8"/>
  <c r="V77" i="8"/>
  <c r="V91" i="8"/>
  <c r="V78" i="8"/>
  <c r="V65" i="8"/>
  <c r="M15" i="7"/>
  <c r="C15" i="7" s="1"/>
  <c r="CM133" i="7"/>
  <c r="M116" i="8" s="1"/>
  <c r="CM127" i="7"/>
  <c r="M110" i="8" s="1"/>
  <c r="CM150" i="7"/>
  <c r="M133" i="8" s="1"/>
  <c r="CM115" i="7"/>
  <c r="M98" i="8" s="1"/>
  <c r="CM116" i="7"/>
  <c r="M99" i="8" s="1"/>
  <c r="AG58" i="7"/>
  <c r="AG31" i="11"/>
  <c r="AB49" i="8"/>
  <c r="W9" i="7"/>
  <c r="L9" i="7"/>
  <c r="N9" i="7"/>
  <c r="AF9" i="7"/>
  <c r="Z9" i="7"/>
  <c r="M9" i="7"/>
  <c r="AC9" i="7"/>
  <c r="AQ3" i="7"/>
  <c r="V9" i="7"/>
  <c r="T15" i="7"/>
  <c r="CM144" i="7"/>
  <c r="M127" i="8" s="1"/>
  <c r="CM114" i="7"/>
  <c r="M97" i="8" s="1"/>
  <c r="CM122" i="7"/>
  <c r="M105" i="8" s="1"/>
  <c r="CM132" i="7"/>
  <c r="M115" i="8" s="1"/>
  <c r="CM113" i="7"/>
  <c r="M96" i="8" s="1"/>
  <c r="W50" i="8"/>
  <c r="AB31" i="8"/>
  <c r="V15" i="7"/>
  <c r="R67" i="7"/>
  <c r="R17" i="7"/>
  <c r="R77" i="7"/>
  <c r="Y77" i="7"/>
  <c r="Y67" i="7"/>
  <c r="Y68" i="7" s="1"/>
  <c r="Y17" i="7"/>
  <c r="Y96" i="7" s="1"/>
  <c r="X77" i="7"/>
  <c r="X67" i="7"/>
  <c r="X68" i="7" s="1"/>
  <c r="X17" i="7"/>
  <c r="X96" i="7" s="1"/>
  <c r="AG67" i="7"/>
  <c r="AG68" i="7" s="1"/>
  <c r="AG77" i="7"/>
  <c r="AG17" i="7"/>
  <c r="AG96" i="7" s="1"/>
  <c r="U67" i="7"/>
  <c r="U77" i="7"/>
  <c r="U17" i="7"/>
  <c r="AD67" i="7"/>
  <c r="AD68" i="7" s="1"/>
  <c r="AD77" i="7"/>
  <c r="AD17" i="7"/>
  <c r="AD96" i="7" s="1"/>
  <c r="S67" i="7"/>
  <c r="S17" i="7"/>
  <c r="S77" i="7"/>
  <c r="AC57" i="7"/>
  <c r="AC55" i="7"/>
  <c r="K17" i="7"/>
  <c r="K67" i="7"/>
  <c r="K77" i="7"/>
  <c r="O67" i="7"/>
  <c r="O77" i="7"/>
  <c r="O17" i="7"/>
  <c r="AA17" i="7"/>
  <c r="AA96" i="7" s="1"/>
  <c r="AA67" i="7"/>
  <c r="AA68" i="7" s="1"/>
  <c r="AA77" i="7"/>
  <c r="AH77" i="7"/>
  <c r="AH67" i="7"/>
  <c r="AH68" i="7" s="1"/>
  <c r="AH17" i="7"/>
  <c r="AH96" i="7" s="1"/>
  <c r="T77" i="7"/>
  <c r="T17" i="7"/>
  <c r="T67" i="7"/>
  <c r="AD57" i="7"/>
  <c r="AD55" i="7"/>
  <c r="K19" i="8"/>
  <c r="P77" i="7"/>
  <c r="P17" i="7"/>
  <c r="P67" i="7"/>
  <c r="AE67" i="7"/>
  <c r="AE68" i="7" s="1"/>
  <c r="AE17" i="7"/>
  <c r="AE96" i="7" s="1"/>
  <c r="AE77" i="7"/>
  <c r="Q67" i="7"/>
  <c r="Q77" i="7"/>
  <c r="Q17" i="7"/>
  <c r="AB17" i="7"/>
  <c r="AB96" i="7" s="1"/>
  <c r="AB67" i="7"/>
  <c r="AB68" i="7" s="1"/>
  <c r="AB77" i="7"/>
  <c r="W19" i="7" l="1"/>
  <c r="AH19" i="7"/>
  <c r="Y19" i="7"/>
  <c r="Y10" i="7" s="1"/>
  <c r="AC19" i="7"/>
  <c r="AC10" i="7" s="1"/>
  <c r="AA19" i="7"/>
  <c r="AA10" i="7" s="1"/>
  <c r="Z19" i="7"/>
  <c r="Z10" i="7" s="1"/>
  <c r="X19" i="7"/>
  <c r="X10" i="7" s="1"/>
  <c r="AF19" i="7"/>
  <c r="AD19" i="7"/>
  <c r="AE19" i="7"/>
  <c r="AE10" i="7" s="1"/>
  <c r="AB19" i="7"/>
  <c r="AG19" i="7"/>
  <c r="AG10" i="7" s="1"/>
  <c r="Q10" i="7"/>
  <c r="W17" i="7"/>
  <c r="W96" i="7" s="1"/>
  <c r="W77" i="7"/>
  <c r="W67" i="7"/>
  <c r="W68" i="7" s="1"/>
  <c r="R10" i="7"/>
  <c r="M57" i="7"/>
  <c r="M55" i="7"/>
  <c r="W201" i="8"/>
  <c r="W61" i="8"/>
  <c r="AF201" i="8"/>
  <c r="V57" i="7"/>
  <c r="V55" i="7"/>
  <c r="AF61" i="8"/>
  <c r="U1" i="7"/>
  <c r="AJ59" i="7"/>
  <c r="P55" i="7"/>
  <c r="Z61" i="8"/>
  <c r="Z201" i="8"/>
  <c r="P57" i="7"/>
  <c r="AA201" i="8"/>
  <c r="Q57" i="7"/>
  <c r="AA61" i="8"/>
  <c r="Q55" i="7"/>
  <c r="Z77" i="7"/>
  <c r="Z67" i="7"/>
  <c r="Z68" i="7" s="1"/>
  <c r="Z17" i="7"/>
  <c r="Z96" i="7" s="1"/>
  <c r="U61" i="8"/>
  <c r="C58" i="7"/>
  <c r="K55" i="7"/>
  <c r="U201" i="8"/>
  <c r="K57" i="7"/>
  <c r="AF67" i="7"/>
  <c r="AF68" i="7" s="1"/>
  <c r="AF77" i="7"/>
  <c r="AF17" i="7"/>
  <c r="AF96" i="7" s="1"/>
  <c r="N17" i="7"/>
  <c r="N10" i="7" s="1"/>
  <c r="N77" i="7"/>
  <c r="N67" i="7"/>
  <c r="AB57" i="7"/>
  <c r="AB55" i="7"/>
  <c r="Z55" i="7"/>
  <c r="Z57" i="7"/>
  <c r="AE61" i="8"/>
  <c r="AE201" i="8"/>
  <c r="U55" i="7"/>
  <c r="U57" i="7"/>
  <c r="U10" i="7" s="1"/>
  <c r="Y61" i="8"/>
  <c r="O55" i="7"/>
  <c r="O57" i="7"/>
  <c r="O10" i="7" s="1"/>
  <c r="Y201" i="8"/>
  <c r="V201" i="8"/>
  <c r="V61" i="8"/>
  <c r="L57" i="7"/>
  <c r="L55" i="7"/>
  <c r="N57" i="7"/>
  <c r="N55" i="7"/>
  <c r="X201" i="8"/>
  <c r="X61" i="8"/>
  <c r="AC61" i="8"/>
  <c r="S55" i="7"/>
  <c r="S57" i="7"/>
  <c r="AC201" i="8"/>
  <c r="AG55" i="7"/>
  <c r="AG57" i="7"/>
  <c r="AC17" i="7"/>
  <c r="AC96" i="7" s="1"/>
  <c r="AC67" i="7"/>
  <c r="AC68" i="7" s="1"/>
  <c r="AC77" i="7"/>
  <c r="M17" i="7"/>
  <c r="M10" i="7" s="1"/>
  <c r="M77" i="7"/>
  <c r="M67" i="7"/>
  <c r="T57" i="7"/>
  <c r="AD201" i="8"/>
  <c r="AD61" i="8"/>
  <c r="T55" i="7"/>
  <c r="T10" i="7" s="1"/>
  <c r="P10" i="7"/>
  <c r="AB61" i="8"/>
  <c r="R57" i="7"/>
  <c r="R55" i="7"/>
  <c r="AB201" i="8"/>
  <c r="L17" i="7"/>
  <c r="L10" i="7" s="1"/>
  <c r="L77" i="7"/>
  <c r="L67" i="7"/>
  <c r="V77" i="7"/>
  <c r="V67" i="7"/>
  <c r="V17" i="7"/>
  <c r="V10" i="7" s="1"/>
  <c r="CY139" i="7"/>
  <c r="AB122" i="8" s="1"/>
  <c r="CY129" i="7"/>
  <c r="AB112" i="8" s="1"/>
  <c r="CY145" i="7"/>
  <c r="AB128" i="8" s="1"/>
  <c r="CY136" i="7"/>
  <c r="AB119" i="8" s="1"/>
  <c r="CY126" i="7"/>
  <c r="AB109" i="8" s="1"/>
  <c r="CY118" i="7"/>
  <c r="AB101" i="8" s="1"/>
  <c r="CY150" i="7"/>
  <c r="AB133" i="8" s="1"/>
  <c r="CY137" i="7"/>
  <c r="AB120" i="8" s="1"/>
  <c r="CY127" i="7"/>
  <c r="AB110" i="8" s="1"/>
  <c r="CY119" i="7"/>
  <c r="AB102" i="8" s="1"/>
  <c r="CY111" i="7"/>
  <c r="AB94" i="8" s="1"/>
  <c r="CY152" i="7"/>
  <c r="AB135" i="8" s="1"/>
  <c r="CY147" i="7"/>
  <c r="AB130" i="8" s="1"/>
  <c r="CY138" i="7"/>
  <c r="AB121" i="8" s="1"/>
  <c r="CY128" i="7"/>
  <c r="AB111" i="8" s="1"/>
  <c r="CY120" i="7"/>
  <c r="AB103" i="8" s="1"/>
  <c r="CY112" i="7"/>
  <c r="AB95" i="8" s="1"/>
  <c r="CY141" i="7"/>
  <c r="AB124" i="8" s="1"/>
  <c r="CY130" i="7"/>
  <c r="AB113" i="8" s="1"/>
  <c r="CY121" i="7"/>
  <c r="AB104" i="8" s="1"/>
  <c r="CY113" i="7"/>
  <c r="AB96" i="8" s="1"/>
  <c r="CY135" i="7"/>
  <c r="AB118" i="8" s="1"/>
  <c r="CY142" i="7"/>
  <c r="AB125" i="8" s="1"/>
  <c r="CY122" i="7"/>
  <c r="AB105" i="8" s="1"/>
  <c r="CY143" i="7"/>
  <c r="AB126" i="8" s="1"/>
  <c r="CY123" i="7"/>
  <c r="AB106" i="8" s="1"/>
  <c r="R68" i="7"/>
  <c r="CY140" i="7"/>
  <c r="AB123" i="8" s="1"/>
  <c r="CY144" i="7"/>
  <c r="AB127" i="8" s="1"/>
  <c r="CY124" i="7"/>
  <c r="AB107" i="8" s="1"/>
  <c r="CY148" i="7"/>
  <c r="AB131" i="8" s="1"/>
  <c r="CY125" i="7"/>
  <c r="AB108" i="8" s="1"/>
  <c r="CY146" i="7"/>
  <c r="AB129" i="8" s="1"/>
  <c r="CY149" i="7"/>
  <c r="AB132" i="8" s="1"/>
  <c r="CY131" i="7"/>
  <c r="AB114" i="8" s="1"/>
  <c r="CY114" i="7"/>
  <c r="AB97" i="8" s="1"/>
  <c r="CY132" i="7"/>
  <c r="AB115" i="8" s="1"/>
  <c r="CY115" i="7"/>
  <c r="AB98" i="8" s="1"/>
  <c r="CY151" i="7"/>
  <c r="AB134" i="8" s="1"/>
  <c r="CY133" i="7"/>
  <c r="AB116" i="8" s="1"/>
  <c r="CY116" i="7"/>
  <c r="AB99" i="8" s="1"/>
  <c r="CY134" i="7"/>
  <c r="AB117" i="8" s="1"/>
  <c r="CY117" i="7"/>
  <c r="AB100" i="8" s="1"/>
  <c r="CW152" i="7"/>
  <c r="Z135" i="8" s="1"/>
  <c r="CW147" i="7"/>
  <c r="Z130" i="8" s="1"/>
  <c r="CW142" i="7"/>
  <c r="Z125" i="8" s="1"/>
  <c r="CW131" i="7"/>
  <c r="Z114" i="8" s="1"/>
  <c r="CW122" i="7"/>
  <c r="Z105" i="8" s="1"/>
  <c r="CW114" i="7"/>
  <c r="Z97" i="8" s="1"/>
  <c r="CW137" i="7"/>
  <c r="Z120" i="8" s="1"/>
  <c r="CW127" i="7"/>
  <c r="Z110" i="8" s="1"/>
  <c r="CW119" i="7"/>
  <c r="Z102" i="8" s="1"/>
  <c r="CW111" i="7"/>
  <c r="Z94" i="8" s="1"/>
  <c r="CW139" i="7"/>
  <c r="Z122" i="8" s="1"/>
  <c r="CW151" i="7"/>
  <c r="Z134" i="8" s="1"/>
  <c r="CW146" i="7"/>
  <c r="Z129" i="8" s="1"/>
  <c r="CW136" i="7"/>
  <c r="Z119" i="8" s="1"/>
  <c r="CW126" i="7"/>
  <c r="Z109" i="8" s="1"/>
  <c r="CW118" i="7"/>
  <c r="Z101" i="8" s="1"/>
  <c r="CW143" i="7"/>
  <c r="Z126" i="8" s="1"/>
  <c r="CW132" i="7"/>
  <c r="Z115" i="8" s="1"/>
  <c r="CW123" i="7"/>
  <c r="Z106" i="8" s="1"/>
  <c r="CW115" i="7"/>
  <c r="Z98" i="8" s="1"/>
  <c r="CW148" i="7"/>
  <c r="Z131" i="8" s="1"/>
  <c r="CW149" i="7"/>
  <c r="Z132" i="8" s="1"/>
  <c r="CW133" i="7"/>
  <c r="Z116" i="8" s="1"/>
  <c r="CW116" i="7"/>
  <c r="Z99" i="8" s="1"/>
  <c r="CW130" i="7"/>
  <c r="Z113" i="8" s="1"/>
  <c r="CW113" i="7"/>
  <c r="Z96" i="8" s="1"/>
  <c r="CW129" i="7"/>
  <c r="Z112" i="8" s="1"/>
  <c r="CW138" i="7"/>
  <c r="Z121" i="8" s="1"/>
  <c r="CW120" i="7"/>
  <c r="Z103" i="8" s="1"/>
  <c r="CW134" i="7"/>
  <c r="Z117" i="8" s="1"/>
  <c r="CW117" i="7"/>
  <c r="Z100" i="8" s="1"/>
  <c r="CW135" i="7"/>
  <c r="Z118" i="8" s="1"/>
  <c r="CW144" i="7"/>
  <c r="Z127" i="8" s="1"/>
  <c r="CW124" i="7"/>
  <c r="Z107" i="8" s="1"/>
  <c r="CW141" i="7"/>
  <c r="Z124" i="8" s="1"/>
  <c r="CW121" i="7"/>
  <c r="Z104" i="8" s="1"/>
  <c r="P68" i="7"/>
  <c r="CW140" i="7"/>
  <c r="Z123" i="8" s="1"/>
  <c r="CW145" i="7"/>
  <c r="Z128" i="8" s="1"/>
  <c r="CW128" i="7"/>
  <c r="Z111" i="8" s="1"/>
  <c r="CW112" i="7"/>
  <c r="Z95" i="8" s="1"/>
  <c r="CW125" i="7"/>
  <c r="Z108" i="8" s="1"/>
  <c r="CW150" i="7"/>
  <c r="Z133" i="8" s="1"/>
  <c r="CX139" i="7"/>
  <c r="AA122" i="8" s="1"/>
  <c r="CX143" i="7"/>
  <c r="AA126" i="8" s="1"/>
  <c r="CX123" i="7"/>
  <c r="AA106" i="8" s="1"/>
  <c r="CX145" i="7"/>
  <c r="AA128" i="8" s="1"/>
  <c r="CX126" i="7"/>
  <c r="AA109" i="8" s="1"/>
  <c r="CX151" i="7"/>
  <c r="AA134" i="8" s="1"/>
  <c r="CX134" i="7"/>
  <c r="AA117" i="8" s="1"/>
  <c r="CX138" i="7"/>
  <c r="AA121" i="8" s="1"/>
  <c r="CX140" i="7"/>
  <c r="AA123" i="8" s="1"/>
  <c r="CX121" i="7"/>
  <c r="AA104" i="8" s="1"/>
  <c r="CX124" i="7"/>
  <c r="AA107" i="8" s="1"/>
  <c r="CX146" i="7"/>
  <c r="AA129" i="8" s="1"/>
  <c r="CX147" i="7"/>
  <c r="AA130" i="8" s="1"/>
  <c r="CX112" i="7"/>
  <c r="AA95" i="8" s="1"/>
  <c r="CX130" i="7"/>
  <c r="AA113" i="8" s="1"/>
  <c r="CX133" i="7"/>
  <c r="AA116" i="8" s="1"/>
  <c r="CX152" i="7"/>
  <c r="AA135" i="8" s="1"/>
  <c r="CX132" i="7"/>
  <c r="AA115" i="8" s="1"/>
  <c r="CX115" i="7"/>
  <c r="AA98" i="8" s="1"/>
  <c r="CX136" i="7"/>
  <c r="AA119" i="8" s="1"/>
  <c r="CX118" i="7"/>
  <c r="AA101" i="8" s="1"/>
  <c r="CX148" i="7"/>
  <c r="AA131" i="8" s="1"/>
  <c r="CX111" i="7"/>
  <c r="AA94" i="8" s="1"/>
  <c r="CX114" i="7"/>
  <c r="AA97" i="8" s="1"/>
  <c r="CX117" i="7"/>
  <c r="AA100" i="8" s="1"/>
  <c r="CX141" i="7"/>
  <c r="AA124" i="8" s="1"/>
  <c r="CX149" i="7"/>
  <c r="AA132" i="8" s="1"/>
  <c r="CX135" i="7"/>
  <c r="AA118" i="8" s="1"/>
  <c r="CX119" i="7"/>
  <c r="AA102" i="8" s="1"/>
  <c r="CX122" i="7"/>
  <c r="AA105" i="8" s="1"/>
  <c r="CX125" i="7"/>
  <c r="AA108" i="8" s="1"/>
  <c r="CX150" i="7"/>
  <c r="AA133" i="8" s="1"/>
  <c r="CX116" i="7"/>
  <c r="AA99" i="8" s="1"/>
  <c r="CX127" i="7"/>
  <c r="AA110" i="8" s="1"/>
  <c r="CX131" i="7"/>
  <c r="AA114" i="8" s="1"/>
  <c r="CX129" i="7"/>
  <c r="AA112" i="8" s="1"/>
  <c r="CX120" i="7"/>
  <c r="AA103" i="8" s="1"/>
  <c r="CX144" i="7"/>
  <c r="AA127" i="8" s="1"/>
  <c r="CX137" i="7"/>
  <c r="AA120" i="8" s="1"/>
  <c r="CX142" i="7"/>
  <c r="AA125" i="8" s="1"/>
  <c r="Q68" i="7"/>
  <c r="CX128" i="7"/>
  <c r="AA111" i="8" s="1"/>
  <c r="CX113" i="7"/>
  <c r="AA96" i="8" s="1"/>
  <c r="CV129" i="7"/>
  <c r="Y112" i="8" s="1"/>
  <c r="CV146" i="7"/>
  <c r="Y129" i="8" s="1"/>
  <c r="CV134" i="7"/>
  <c r="Y117" i="8" s="1"/>
  <c r="CV125" i="7"/>
  <c r="Y108" i="8" s="1"/>
  <c r="CV117" i="7"/>
  <c r="Y100" i="8" s="1"/>
  <c r="CV151" i="7"/>
  <c r="Y134" i="8" s="1"/>
  <c r="CV138" i="7"/>
  <c r="Y121" i="8" s="1"/>
  <c r="CV128" i="7"/>
  <c r="Y111" i="8" s="1"/>
  <c r="CV120" i="7"/>
  <c r="Y103" i="8" s="1"/>
  <c r="CV112" i="7"/>
  <c r="Y95" i="8" s="1"/>
  <c r="CV135" i="7"/>
  <c r="Y118" i="8" s="1"/>
  <c r="CV148" i="7"/>
  <c r="Y131" i="8" s="1"/>
  <c r="CV137" i="7"/>
  <c r="Y120" i="8" s="1"/>
  <c r="CV127" i="7"/>
  <c r="Y110" i="8" s="1"/>
  <c r="CV119" i="7"/>
  <c r="Y102" i="8" s="1"/>
  <c r="CV111" i="7"/>
  <c r="Y94" i="8" s="1"/>
  <c r="CV142" i="7"/>
  <c r="Y125" i="8" s="1"/>
  <c r="CV131" i="7"/>
  <c r="Y114" i="8" s="1"/>
  <c r="CV122" i="7"/>
  <c r="Y105" i="8" s="1"/>
  <c r="CV114" i="7"/>
  <c r="Y97" i="8" s="1"/>
  <c r="O68" i="7"/>
  <c r="CV139" i="7"/>
  <c r="Y122" i="8" s="1"/>
  <c r="CV141" i="7"/>
  <c r="Y124" i="8" s="1"/>
  <c r="CV121" i="7"/>
  <c r="Y104" i="8" s="1"/>
  <c r="CV144" i="7"/>
  <c r="Y127" i="8" s="1"/>
  <c r="CV124" i="7"/>
  <c r="Y107" i="8" s="1"/>
  <c r="CV145" i="7"/>
  <c r="Y128" i="8" s="1"/>
  <c r="CV140" i="7"/>
  <c r="Y123" i="8" s="1"/>
  <c r="CV143" i="7"/>
  <c r="Y126" i="8" s="1"/>
  <c r="CV123" i="7"/>
  <c r="Y106" i="8" s="1"/>
  <c r="CV149" i="7"/>
  <c r="Y132" i="8" s="1"/>
  <c r="CV126" i="7"/>
  <c r="Y109" i="8" s="1"/>
  <c r="CV147" i="7"/>
  <c r="Y130" i="8" s="1"/>
  <c r="CV150" i="7"/>
  <c r="Y133" i="8" s="1"/>
  <c r="CV130" i="7"/>
  <c r="Y113" i="8" s="1"/>
  <c r="CV113" i="7"/>
  <c r="Y96" i="8" s="1"/>
  <c r="CV133" i="7"/>
  <c r="Y116" i="8" s="1"/>
  <c r="CV116" i="7"/>
  <c r="Y99" i="8" s="1"/>
  <c r="CV152" i="7"/>
  <c r="Y135" i="8" s="1"/>
  <c r="CV132" i="7"/>
  <c r="Y115" i="8" s="1"/>
  <c r="CV115" i="7"/>
  <c r="Y98" i="8" s="1"/>
  <c r="CV136" i="7"/>
  <c r="Y119" i="8" s="1"/>
  <c r="CV118" i="7"/>
  <c r="Y101" i="8" s="1"/>
  <c r="CR135" i="7"/>
  <c r="U118" i="8" s="1"/>
  <c r="CR150" i="7"/>
  <c r="U133" i="8" s="1"/>
  <c r="CR143" i="7"/>
  <c r="U126" i="8" s="1"/>
  <c r="CR132" i="7"/>
  <c r="U115" i="8" s="1"/>
  <c r="CR123" i="7"/>
  <c r="U106" i="8" s="1"/>
  <c r="CR115" i="7"/>
  <c r="U98" i="8" s="1"/>
  <c r="CR149" i="7"/>
  <c r="U132" i="8" s="1"/>
  <c r="CR138" i="7"/>
  <c r="U121" i="8" s="1"/>
  <c r="CR128" i="7"/>
  <c r="U111" i="8" s="1"/>
  <c r="CR120" i="7"/>
  <c r="U103" i="8" s="1"/>
  <c r="CR112" i="7"/>
  <c r="U95" i="8" s="1"/>
  <c r="CR140" i="7"/>
  <c r="U123" i="8" s="1"/>
  <c r="CR152" i="7"/>
  <c r="U135" i="8" s="1"/>
  <c r="CR145" i="7"/>
  <c r="U128" i="8" s="1"/>
  <c r="CR134" i="7"/>
  <c r="U117" i="8" s="1"/>
  <c r="CR125" i="7"/>
  <c r="U108" i="8" s="1"/>
  <c r="CR117" i="7"/>
  <c r="U100" i="8" s="1"/>
  <c r="CR151" i="7"/>
  <c r="U134" i="8" s="1"/>
  <c r="CR142" i="7"/>
  <c r="U125" i="8" s="1"/>
  <c r="CR131" i="7"/>
  <c r="U114" i="8" s="1"/>
  <c r="CR122" i="7"/>
  <c r="U105" i="8" s="1"/>
  <c r="CR114" i="7"/>
  <c r="U97" i="8" s="1"/>
  <c r="CR146" i="7"/>
  <c r="U129" i="8" s="1"/>
  <c r="CR127" i="7"/>
  <c r="U110" i="8" s="1"/>
  <c r="CR111" i="7"/>
  <c r="U94" i="8" s="1"/>
  <c r="CR133" i="7"/>
  <c r="U116" i="8" s="1"/>
  <c r="CR116" i="7"/>
  <c r="U99" i="8" s="1"/>
  <c r="CR148" i="7"/>
  <c r="U131" i="8" s="1"/>
  <c r="CR130" i="7"/>
  <c r="U113" i="8" s="1"/>
  <c r="CR113" i="7"/>
  <c r="U96" i="8" s="1"/>
  <c r="CR136" i="7"/>
  <c r="U119" i="8" s="1"/>
  <c r="CR118" i="7"/>
  <c r="U101" i="8" s="1"/>
  <c r="CR139" i="7"/>
  <c r="U122" i="8" s="1"/>
  <c r="CR137" i="7"/>
  <c r="U120" i="8" s="1"/>
  <c r="CR119" i="7"/>
  <c r="U102" i="8" s="1"/>
  <c r="CR144" i="7"/>
  <c r="U127" i="8" s="1"/>
  <c r="CR124" i="7"/>
  <c r="U107" i="8" s="1"/>
  <c r="CR129" i="7"/>
  <c r="U112" i="8" s="1"/>
  <c r="CR141" i="7"/>
  <c r="U124" i="8" s="1"/>
  <c r="CR121" i="7"/>
  <c r="U104" i="8" s="1"/>
  <c r="CR147" i="7"/>
  <c r="U130" i="8" s="1"/>
  <c r="CR126" i="7"/>
  <c r="U109" i="8" s="1"/>
  <c r="K68" i="7"/>
  <c r="CZ152" i="7"/>
  <c r="AC135" i="8" s="1"/>
  <c r="CZ132" i="7"/>
  <c r="AC115" i="8" s="1"/>
  <c r="CZ115" i="7"/>
  <c r="AC98" i="8" s="1"/>
  <c r="CZ142" i="7"/>
  <c r="AC125" i="8" s="1"/>
  <c r="CZ146" i="7"/>
  <c r="AC129" i="8" s="1"/>
  <c r="CZ125" i="7"/>
  <c r="AC108" i="8" s="1"/>
  <c r="CZ151" i="7"/>
  <c r="AC134" i="8" s="1"/>
  <c r="CZ133" i="7"/>
  <c r="AC116" i="8" s="1"/>
  <c r="CZ116" i="7"/>
  <c r="AC99" i="8" s="1"/>
  <c r="CZ114" i="7"/>
  <c r="AC97" i="8" s="1"/>
  <c r="S68" i="7"/>
  <c r="CZ135" i="7"/>
  <c r="AC118" i="8" s="1"/>
  <c r="CZ137" i="7"/>
  <c r="AC120" i="8" s="1"/>
  <c r="CZ119" i="7"/>
  <c r="AC102" i="8" s="1"/>
  <c r="CZ145" i="7"/>
  <c r="AC128" i="8" s="1"/>
  <c r="CZ150" i="7"/>
  <c r="AC133" i="8" s="1"/>
  <c r="CZ130" i="7"/>
  <c r="AC113" i="8" s="1"/>
  <c r="CZ113" i="7"/>
  <c r="AC96" i="8" s="1"/>
  <c r="CZ138" i="7"/>
  <c r="AC121" i="8" s="1"/>
  <c r="CZ120" i="7"/>
  <c r="AC103" i="8" s="1"/>
  <c r="CZ122" i="7"/>
  <c r="AC105" i="8" s="1"/>
  <c r="CZ118" i="7"/>
  <c r="AC101" i="8" s="1"/>
  <c r="CZ143" i="7"/>
  <c r="AC126" i="8" s="1"/>
  <c r="CZ149" i="7"/>
  <c r="AC132" i="8" s="1"/>
  <c r="CZ134" i="7"/>
  <c r="AC117" i="8" s="1"/>
  <c r="CZ144" i="7"/>
  <c r="AC127" i="8" s="1"/>
  <c r="CZ131" i="7"/>
  <c r="AC114" i="8" s="1"/>
  <c r="CZ148" i="7"/>
  <c r="AC131" i="8" s="1"/>
  <c r="CZ111" i="7"/>
  <c r="AC94" i="8" s="1"/>
  <c r="CZ141" i="7"/>
  <c r="AC124" i="8" s="1"/>
  <c r="CZ147" i="7"/>
  <c r="AC130" i="8" s="1"/>
  <c r="CZ112" i="7"/>
  <c r="AC95" i="8" s="1"/>
  <c r="CZ139" i="7"/>
  <c r="AC122" i="8" s="1"/>
  <c r="CZ123" i="7"/>
  <c r="AC106" i="8" s="1"/>
  <c r="CZ129" i="7"/>
  <c r="AC112" i="8" s="1"/>
  <c r="CZ117" i="7"/>
  <c r="AC100" i="8" s="1"/>
  <c r="CZ124" i="7"/>
  <c r="AC107" i="8" s="1"/>
  <c r="CZ126" i="7"/>
  <c r="AC109" i="8" s="1"/>
  <c r="CZ127" i="7"/>
  <c r="AC110" i="8" s="1"/>
  <c r="CZ140" i="7"/>
  <c r="AC123" i="8" s="1"/>
  <c r="CZ121" i="7"/>
  <c r="AC104" i="8" s="1"/>
  <c r="CZ128" i="7"/>
  <c r="AC111" i="8" s="1"/>
  <c r="CZ136" i="7"/>
  <c r="AC119" i="8" s="1"/>
  <c r="DB146" i="7"/>
  <c r="AE129" i="8" s="1"/>
  <c r="DB127" i="7"/>
  <c r="AE110" i="8" s="1"/>
  <c r="DB111" i="7"/>
  <c r="AE94" i="8" s="1"/>
  <c r="DB148" i="7"/>
  <c r="AE131" i="8" s="1"/>
  <c r="DB130" i="7"/>
  <c r="AE113" i="8" s="1"/>
  <c r="DB113" i="7"/>
  <c r="AE96" i="8" s="1"/>
  <c r="DB136" i="7"/>
  <c r="AE119" i="8" s="1"/>
  <c r="DB126" i="7"/>
  <c r="AE109" i="8" s="1"/>
  <c r="DB118" i="7"/>
  <c r="AE101" i="8" s="1"/>
  <c r="DB151" i="7"/>
  <c r="AE134" i="8" s="1"/>
  <c r="DB129" i="7"/>
  <c r="AE112" i="8" s="1"/>
  <c r="DB137" i="7"/>
  <c r="AE120" i="8" s="1"/>
  <c r="DB119" i="7"/>
  <c r="AE102" i="8" s="1"/>
  <c r="DB135" i="7"/>
  <c r="AE118" i="8" s="1"/>
  <c r="DB141" i="7"/>
  <c r="AE124" i="8" s="1"/>
  <c r="DB121" i="7"/>
  <c r="AE104" i="8" s="1"/>
  <c r="DB142" i="7"/>
  <c r="AE125" i="8" s="1"/>
  <c r="DB131" i="7"/>
  <c r="AE114" i="8" s="1"/>
  <c r="DB122" i="7"/>
  <c r="AE105" i="8" s="1"/>
  <c r="DB114" i="7"/>
  <c r="AE97" i="8" s="1"/>
  <c r="DB147" i="7"/>
  <c r="AE130" i="8" s="1"/>
  <c r="DB150" i="7"/>
  <c r="AE133" i="8" s="1"/>
  <c r="DB115" i="7"/>
  <c r="AE98" i="8" s="1"/>
  <c r="DB134" i="7"/>
  <c r="AE117" i="8" s="1"/>
  <c r="DB138" i="7"/>
  <c r="AE121" i="8" s="1"/>
  <c r="DB120" i="7"/>
  <c r="AE103" i="8" s="1"/>
  <c r="U68" i="7"/>
  <c r="AJ81" i="7" s="1"/>
  <c r="AK81" i="7" s="1"/>
  <c r="AL81" i="7" s="1"/>
  <c r="DB140" i="7"/>
  <c r="AE123" i="8" s="1"/>
  <c r="DB123" i="7"/>
  <c r="AE106" i="8" s="1"/>
  <c r="DB145" i="7"/>
  <c r="AE128" i="8" s="1"/>
  <c r="DB144" i="7"/>
  <c r="AE127" i="8" s="1"/>
  <c r="DB124" i="7"/>
  <c r="AE107" i="8" s="1"/>
  <c r="DB149" i="7"/>
  <c r="AE132" i="8" s="1"/>
  <c r="DB132" i="7"/>
  <c r="AE115" i="8" s="1"/>
  <c r="DB152" i="7"/>
  <c r="AE135" i="8" s="1"/>
  <c r="DB117" i="7"/>
  <c r="AE100" i="8" s="1"/>
  <c r="DB128" i="7"/>
  <c r="AE111" i="8" s="1"/>
  <c r="DB112" i="7"/>
  <c r="AE95" i="8" s="1"/>
  <c r="DB143" i="7"/>
  <c r="AE126" i="8" s="1"/>
  <c r="DB139" i="7"/>
  <c r="AE122" i="8" s="1"/>
  <c r="DB125" i="7"/>
  <c r="AE108" i="8" s="1"/>
  <c r="DB133" i="7"/>
  <c r="AE116" i="8" s="1"/>
  <c r="DB116" i="7"/>
  <c r="AE99" i="8" s="1"/>
  <c r="AH10" i="7"/>
  <c r="DA135" i="7"/>
  <c r="AD118" i="8" s="1"/>
  <c r="DA149" i="7"/>
  <c r="AD132" i="8" s="1"/>
  <c r="DA142" i="7"/>
  <c r="AD125" i="8" s="1"/>
  <c r="DA131" i="7"/>
  <c r="AD114" i="8" s="1"/>
  <c r="DA122" i="7"/>
  <c r="AD105" i="8" s="1"/>
  <c r="DA114" i="7"/>
  <c r="AD97" i="8" s="1"/>
  <c r="DA141" i="7"/>
  <c r="AD124" i="8" s="1"/>
  <c r="DA130" i="7"/>
  <c r="AD113" i="8" s="1"/>
  <c r="DA121" i="7"/>
  <c r="AD104" i="8" s="1"/>
  <c r="DA113" i="7"/>
  <c r="AD96" i="8" s="1"/>
  <c r="T68" i="7"/>
  <c r="DA140" i="7"/>
  <c r="AD123" i="8" s="1"/>
  <c r="DA129" i="7"/>
  <c r="AD112" i="8" s="1"/>
  <c r="DA145" i="7"/>
  <c r="AD128" i="8" s="1"/>
  <c r="DA136" i="7"/>
  <c r="AD119" i="8" s="1"/>
  <c r="DA126" i="7"/>
  <c r="AD109" i="8" s="1"/>
  <c r="DA118" i="7"/>
  <c r="AD101" i="8" s="1"/>
  <c r="DA146" i="7"/>
  <c r="AD129" i="8" s="1"/>
  <c r="DA134" i="7"/>
  <c r="AD117" i="8" s="1"/>
  <c r="DA125" i="7"/>
  <c r="AD108" i="8" s="1"/>
  <c r="DA117" i="7"/>
  <c r="AD100" i="8" s="1"/>
  <c r="DA150" i="7"/>
  <c r="AD133" i="8" s="1"/>
  <c r="DA139" i="7"/>
  <c r="AD122" i="8" s="1"/>
  <c r="DA144" i="7"/>
  <c r="AD127" i="8" s="1"/>
  <c r="DA124" i="7"/>
  <c r="AD107" i="8" s="1"/>
  <c r="DA143" i="7"/>
  <c r="AD126" i="8" s="1"/>
  <c r="DA123" i="7"/>
  <c r="AD106" i="8" s="1"/>
  <c r="DA148" i="7"/>
  <c r="AD131" i="8" s="1"/>
  <c r="DA147" i="7"/>
  <c r="AD130" i="8" s="1"/>
  <c r="DA128" i="7"/>
  <c r="AD111" i="8" s="1"/>
  <c r="DA112" i="7"/>
  <c r="AD95" i="8" s="1"/>
  <c r="DA127" i="7"/>
  <c r="AD110" i="8" s="1"/>
  <c r="DA111" i="7"/>
  <c r="AD94" i="8" s="1"/>
  <c r="DA151" i="7"/>
  <c r="AD134" i="8" s="1"/>
  <c r="DA133" i="7"/>
  <c r="AD116" i="8" s="1"/>
  <c r="DA116" i="7"/>
  <c r="AD99" i="8" s="1"/>
  <c r="DA132" i="7"/>
  <c r="AD115" i="8" s="1"/>
  <c r="DA115" i="7"/>
  <c r="AD98" i="8" s="1"/>
  <c r="DA119" i="7"/>
  <c r="AD102" i="8" s="1"/>
  <c r="DA137" i="7"/>
  <c r="AD120" i="8" s="1"/>
  <c r="DA120" i="7"/>
  <c r="AD103" i="8" s="1"/>
  <c r="DA138" i="7"/>
  <c r="AD121" i="8" s="1"/>
  <c r="DA152" i="7"/>
  <c r="AD135" i="8" s="1"/>
  <c r="AD10" i="7"/>
  <c r="X200" i="8" l="1"/>
  <c r="X60" i="8"/>
  <c r="Q8" i="7"/>
  <c r="P8" i="7"/>
  <c r="T8" i="7"/>
  <c r="R8" i="7"/>
  <c r="K8" i="7"/>
  <c r="S8" i="7"/>
  <c r="O8" i="7"/>
  <c r="U8" i="7"/>
  <c r="N8" i="7"/>
  <c r="M8" i="7"/>
  <c r="N1" i="7"/>
  <c r="L8" i="7"/>
  <c r="V8" i="7"/>
  <c r="V200" i="8"/>
  <c r="V60" i="8"/>
  <c r="AB10" i="7"/>
  <c r="AF60" i="8"/>
  <c r="AF200" i="8"/>
  <c r="AB60" i="8"/>
  <c r="AB200" i="8"/>
  <c r="CU143" i="7"/>
  <c r="X126" i="8" s="1"/>
  <c r="N68" i="7"/>
  <c r="CU148" i="7"/>
  <c r="X131" i="8" s="1"/>
  <c r="CU152" i="7"/>
  <c r="X135" i="8" s="1"/>
  <c r="CU142" i="7"/>
  <c r="X125" i="8" s="1"/>
  <c r="CU150" i="7"/>
  <c r="X133" i="8" s="1"/>
  <c r="CU131" i="7"/>
  <c r="X114" i="8" s="1"/>
  <c r="CU136" i="7"/>
  <c r="X119" i="8" s="1"/>
  <c r="CU130" i="7"/>
  <c r="X113" i="8" s="1"/>
  <c r="CU139" i="7"/>
  <c r="X122" i="8" s="1"/>
  <c r="CU122" i="7"/>
  <c r="X105" i="8" s="1"/>
  <c r="CU118" i="7"/>
  <c r="X101" i="8" s="1"/>
  <c r="CU113" i="7"/>
  <c r="X96" i="8" s="1"/>
  <c r="CU147" i="7"/>
  <c r="X130" i="8" s="1"/>
  <c r="CU114" i="7"/>
  <c r="X97" i="8" s="1"/>
  <c r="CU141" i="7"/>
  <c r="X124" i="8" s="1"/>
  <c r="CU138" i="7"/>
  <c r="X121" i="8" s="1"/>
  <c r="CU146" i="7"/>
  <c r="X129" i="8" s="1"/>
  <c r="CU121" i="7"/>
  <c r="X104" i="8" s="1"/>
  <c r="CU128" i="7"/>
  <c r="X111" i="8" s="1"/>
  <c r="CU134" i="7"/>
  <c r="X117" i="8" s="1"/>
  <c r="CU135" i="7"/>
  <c r="X118" i="8" s="1"/>
  <c r="CU120" i="7"/>
  <c r="X103" i="8" s="1"/>
  <c r="CU125" i="7"/>
  <c r="X108" i="8" s="1"/>
  <c r="CU144" i="7"/>
  <c r="X127" i="8" s="1"/>
  <c r="CU117" i="7"/>
  <c r="X100" i="8" s="1"/>
  <c r="CU124" i="7"/>
  <c r="X107" i="8" s="1"/>
  <c r="CU127" i="7"/>
  <c r="X110" i="8" s="1"/>
  <c r="CU133" i="7"/>
  <c r="X116" i="8" s="1"/>
  <c r="CU111" i="7"/>
  <c r="X94" i="8" s="1"/>
  <c r="CU129" i="7"/>
  <c r="X112" i="8" s="1"/>
  <c r="CU112" i="7"/>
  <c r="X95" i="8" s="1"/>
  <c r="CU132" i="7"/>
  <c r="X115" i="8" s="1"/>
  <c r="CU151" i="7"/>
  <c r="X134" i="8" s="1"/>
  <c r="CU123" i="7"/>
  <c r="X106" i="8" s="1"/>
  <c r="CU115" i="7"/>
  <c r="X98" i="8" s="1"/>
  <c r="CU116" i="7"/>
  <c r="X99" i="8" s="1"/>
  <c r="CU140" i="7"/>
  <c r="X123" i="8" s="1"/>
  <c r="CU137" i="7"/>
  <c r="X120" i="8" s="1"/>
  <c r="CU145" i="7"/>
  <c r="X128" i="8" s="1"/>
  <c r="CU149" i="7"/>
  <c r="X132" i="8" s="1"/>
  <c r="CU119" i="7"/>
  <c r="X102" i="8" s="1"/>
  <c r="CU126" i="7"/>
  <c r="X109" i="8" s="1"/>
  <c r="AF10" i="7"/>
  <c r="Y60" i="8"/>
  <c r="Y200" i="8"/>
  <c r="AC60" i="8"/>
  <c r="AC200" i="8"/>
  <c r="C19" i="7"/>
  <c r="AJ18" i="7" s="1"/>
  <c r="DC142" i="7"/>
  <c r="AF125" i="8" s="1"/>
  <c r="DC151" i="7"/>
  <c r="AF134" i="8" s="1"/>
  <c r="DC116" i="7"/>
  <c r="AF99" i="8" s="1"/>
  <c r="DC119" i="7"/>
  <c r="AF102" i="8" s="1"/>
  <c r="DC146" i="7"/>
  <c r="AF129" i="8" s="1"/>
  <c r="V68" i="7"/>
  <c r="DC143" i="7"/>
  <c r="AF126" i="8" s="1"/>
  <c r="DC136" i="7"/>
  <c r="AF119" i="8" s="1"/>
  <c r="DC111" i="7"/>
  <c r="AF94" i="8" s="1"/>
  <c r="DC122" i="7"/>
  <c r="AF105" i="8" s="1"/>
  <c r="DC118" i="7"/>
  <c r="AF101" i="8" s="1"/>
  <c r="DC135" i="7"/>
  <c r="AF118" i="8" s="1"/>
  <c r="DC113" i="7"/>
  <c r="AF96" i="8" s="1"/>
  <c r="DC140" i="7"/>
  <c r="AF123" i="8" s="1"/>
  <c r="DC152" i="7"/>
  <c r="AF135" i="8" s="1"/>
  <c r="DC132" i="7"/>
  <c r="AF115" i="8" s="1"/>
  <c r="DC134" i="7"/>
  <c r="AF117" i="8" s="1"/>
  <c r="DC131" i="7"/>
  <c r="AF114" i="8" s="1"/>
  <c r="DC125" i="7"/>
  <c r="AF108" i="8" s="1"/>
  <c r="DC148" i="7"/>
  <c r="AF131" i="8" s="1"/>
  <c r="DC141" i="7"/>
  <c r="AF124" i="8" s="1"/>
  <c r="DC137" i="7"/>
  <c r="AF120" i="8" s="1"/>
  <c r="DC117" i="7"/>
  <c r="AF100" i="8" s="1"/>
  <c r="DC133" i="7"/>
  <c r="AF116" i="8" s="1"/>
  <c r="DC114" i="7"/>
  <c r="AF97" i="8" s="1"/>
  <c r="DC126" i="7"/>
  <c r="AF109" i="8" s="1"/>
  <c r="DC130" i="7"/>
  <c r="AF113" i="8" s="1"/>
  <c r="DC124" i="7"/>
  <c r="AF107" i="8" s="1"/>
  <c r="DC147" i="7"/>
  <c r="AF130" i="8" s="1"/>
  <c r="DC128" i="7"/>
  <c r="AF111" i="8" s="1"/>
  <c r="DC112" i="7"/>
  <c r="AF95" i="8" s="1"/>
  <c r="DC138" i="7"/>
  <c r="AF121" i="8" s="1"/>
  <c r="DC115" i="7"/>
  <c r="AF98" i="8" s="1"/>
  <c r="DC120" i="7"/>
  <c r="AF103" i="8" s="1"/>
  <c r="DC129" i="7"/>
  <c r="AF112" i="8" s="1"/>
  <c r="DC123" i="7"/>
  <c r="AF106" i="8" s="1"/>
  <c r="DC139" i="7"/>
  <c r="AF122" i="8" s="1"/>
  <c r="DC144" i="7"/>
  <c r="AF127" i="8" s="1"/>
  <c r="DC145" i="7"/>
  <c r="AF128" i="8" s="1"/>
  <c r="DC121" i="7"/>
  <c r="AF104" i="8" s="1"/>
  <c r="DC149" i="7"/>
  <c r="AF132" i="8" s="1"/>
  <c r="DC150" i="7"/>
  <c r="AF133" i="8" s="1"/>
  <c r="DC127" i="7"/>
  <c r="AF110" i="8" s="1"/>
  <c r="S10" i="7"/>
  <c r="AD200" i="8"/>
  <c r="AD60" i="8"/>
  <c r="AE60" i="8"/>
  <c r="AE200" i="8"/>
  <c r="U200" i="8"/>
  <c r="U60" i="8"/>
  <c r="CS151" i="7"/>
  <c r="V134" i="8" s="1"/>
  <c r="CS118" i="7"/>
  <c r="V101" i="8" s="1"/>
  <c r="CS141" i="7"/>
  <c r="V124" i="8" s="1"/>
  <c r="CS129" i="7"/>
  <c r="V112" i="8" s="1"/>
  <c r="CS123" i="7"/>
  <c r="V106" i="8" s="1"/>
  <c r="CS133" i="7"/>
  <c r="V116" i="8" s="1"/>
  <c r="CS125" i="7"/>
  <c r="V108" i="8" s="1"/>
  <c r="CS115" i="7"/>
  <c r="V98" i="8" s="1"/>
  <c r="CS116" i="7"/>
  <c r="V99" i="8" s="1"/>
  <c r="CS150" i="7"/>
  <c r="V133" i="8" s="1"/>
  <c r="CS148" i="7"/>
  <c r="V131" i="8" s="1"/>
  <c r="CS134" i="7"/>
  <c r="V117" i="8" s="1"/>
  <c r="CS113" i="7"/>
  <c r="V96" i="8" s="1"/>
  <c r="CS139" i="7"/>
  <c r="V122" i="8" s="1"/>
  <c r="CS130" i="7"/>
  <c r="V113" i="8" s="1"/>
  <c r="CS147" i="7"/>
  <c r="V130" i="8" s="1"/>
  <c r="CS152" i="7"/>
  <c r="V135" i="8" s="1"/>
  <c r="CS136" i="7"/>
  <c r="V119" i="8" s="1"/>
  <c r="CS138" i="7"/>
  <c r="V121" i="8" s="1"/>
  <c r="CS128" i="7"/>
  <c r="V111" i="8" s="1"/>
  <c r="CS135" i="7"/>
  <c r="V118" i="8" s="1"/>
  <c r="CS126" i="7"/>
  <c r="V109" i="8" s="1"/>
  <c r="CS120" i="7"/>
  <c r="V103" i="8" s="1"/>
  <c r="CS149" i="7"/>
  <c r="V132" i="8" s="1"/>
  <c r="CS131" i="7"/>
  <c r="V114" i="8" s="1"/>
  <c r="CS137" i="7"/>
  <c r="V120" i="8" s="1"/>
  <c r="L68" i="7"/>
  <c r="CS143" i="7"/>
  <c r="V126" i="8" s="1"/>
  <c r="CS132" i="7"/>
  <c r="V115" i="8" s="1"/>
  <c r="CS145" i="7"/>
  <c r="V128" i="8" s="1"/>
  <c r="CS117" i="7"/>
  <c r="V100" i="8" s="1"/>
  <c r="CS112" i="7"/>
  <c r="V95" i="8" s="1"/>
  <c r="CS142" i="7"/>
  <c r="V125" i="8" s="1"/>
  <c r="CS146" i="7"/>
  <c r="V129" i="8" s="1"/>
  <c r="CS121" i="7"/>
  <c r="V104" i="8" s="1"/>
  <c r="CS122" i="7"/>
  <c r="V105" i="8" s="1"/>
  <c r="CS127" i="7"/>
  <c r="V110" i="8" s="1"/>
  <c r="CS140" i="7"/>
  <c r="V123" i="8" s="1"/>
  <c r="CS114" i="7"/>
  <c r="V97" i="8" s="1"/>
  <c r="CS119" i="7"/>
  <c r="V102" i="8" s="1"/>
  <c r="CS144" i="7"/>
  <c r="V127" i="8" s="1"/>
  <c r="CS111" i="7"/>
  <c r="V94" i="8" s="1"/>
  <c r="CS124" i="7"/>
  <c r="V107" i="8" s="1"/>
  <c r="CT145" i="7"/>
  <c r="W128" i="8" s="1"/>
  <c r="CT152" i="7"/>
  <c r="W135" i="8" s="1"/>
  <c r="CT111" i="7"/>
  <c r="W94" i="8" s="1"/>
  <c r="CT143" i="7"/>
  <c r="W126" i="8" s="1"/>
  <c r="CT113" i="7"/>
  <c r="W96" i="8" s="1"/>
  <c r="CT116" i="7"/>
  <c r="W99" i="8" s="1"/>
  <c r="CT123" i="7"/>
  <c r="W106" i="8" s="1"/>
  <c r="CT138" i="7"/>
  <c r="W121" i="8" s="1"/>
  <c r="CT149" i="7"/>
  <c r="W132" i="8" s="1"/>
  <c r="CT142" i="7"/>
  <c r="W125" i="8" s="1"/>
  <c r="CT148" i="7"/>
  <c r="W131" i="8" s="1"/>
  <c r="CT122" i="7"/>
  <c r="W105" i="8" s="1"/>
  <c r="CT115" i="7"/>
  <c r="W98" i="8" s="1"/>
  <c r="CT140" i="7"/>
  <c r="W123" i="8" s="1"/>
  <c r="CT131" i="7"/>
  <c r="W114" i="8" s="1"/>
  <c r="CT147" i="7"/>
  <c r="W130" i="8" s="1"/>
  <c r="CT150" i="7"/>
  <c r="W133" i="8" s="1"/>
  <c r="CT127" i="7"/>
  <c r="W110" i="8" s="1"/>
  <c r="CT129" i="7"/>
  <c r="W112" i="8" s="1"/>
  <c r="CT125" i="7"/>
  <c r="W108" i="8" s="1"/>
  <c r="CT119" i="7"/>
  <c r="W102" i="8" s="1"/>
  <c r="CT126" i="7"/>
  <c r="W109" i="8" s="1"/>
  <c r="CT146" i="7"/>
  <c r="W129" i="8" s="1"/>
  <c r="CT124" i="7"/>
  <c r="W107" i="8" s="1"/>
  <c r="CT128" i="7"/>
  <c r="W111" i="8" s="1"/>
  <c r="CT120" i="7"/>
  <c r="W103" i="8" s="1"/>
  <c r="CT132" i="7"/>
  <c r="W115" i="8" s="1"/>
  <c r="M68" i="7"/>
  <c r="CT112" i="7"/>
  <c r="W95" i="8" s="1"/>
  <c r="CT139" i="7"/>
  <c r="W122" i="8" s="1"/>
  <c r="CT114" i="7"/>
  <c r="W97" i="8" s="1"/>
  <c r="CT134" i="7"/>
  <c r="W117" i="8" s="1"/>
  <c r="CT137" i="7"/>
  <c r="W120" i="8" s="1"/>
  <c r="CT151" i="7"/>
  <c r="W134" i="8" s="1"/>
  <c r="CT117" i="7"/>
  <c r="W100" i="8" s="1"/>
  <c r="CT136" i="7"/>
  <c r="W119" i="8" s="1"/>
  <c r="CT141" i="7"/>
  <c r="W124" i="8" s="1"/>
  <c r="CT144" i="7"/>
  <c r="W127" i="8" s="1"/>
  <c r="CT118" i="7"/>
  <c r="W101" i="8" s="1"/>
  <c r="CT130" i="7"/>
  <c r="W113" i="8" s="1"/>
  <c r="CT133" i="7"/>
  <c r="W116" i="8" s="1"/>
  <c r="CT135" i="7"/>
  <c r="W118" i="8" s="1"/>
  <c r="CT121" i="7"/>
  <c r="W104" i="8" s="1"/>
  <c r="AA60" i="8"/>
  <c r="AA200" i="8"/>
  <c r="W200" i="8"/>
  <c r="W60" i="8"/>
  <c r="Z200" i="8"/>
  <c r="Z60" i="8"/>
  <c r="K10" i="7"/>
  <c r="AJ10" i="7" s="1"/>
  <c r="W10" i="7"/>
  <c r="C68" i="7"/>
  <c r="AJ68" i="7"/>
  <c r="O4" i="8" l="1"/>
  <c r="V2" i="8"/>
  <c r="L65" i="7"/>
  <c r="M65" i="7"/>
  <c r="O5" i="8"/>
  <c r="W2" i="8"/>
  <c r="O6" i="8"/>
  <c r="N65" i="7"/>
  <c r="X2" i="8"/>
  <c r="T65" i="7"/>
  <c r="O13" i="8"/>
  <c r="U65" i="7"/>
  <c r="AE2" i="8"/>
  <c r="Y2" i="8"/>
  <c r="O7" i="8"/>
  <c r="O65" i="7"/>
  <c r="R65" i="7"/>
  <c r="O11" i="8"/>
  <c r="AC2" i="8"/>
  <c r="S65" i="7"/>
  <c r="O9" i="8"/>
  <c r="Q65" i="7"/>
  <c r="AA2" i="8"/>
  <c r="U2" i="8"/>
  <c r="O3" i="8"/>
  <c r="AQ6" i="7"/>
  <c r="K65" i="7"/>
  <c r="AB2" i="8"/>
  <c r="O10" i="8"/>
  <c r="O12" i="8"/>
  <c r="AD2" i="8"/>
  <c r="Z2" i="8"/>
  <c r="P65" i="7"/>
  <c r="O8" i="8"/>
  <c r="V65" i="7"/>
  <c r="O14" i="8"/>
  <c r="AF2" i="8"/>
  <c r="G10" i="8" l="1"/>
  <c r="K10" i="8" s="1"/>
  <c r="P10" i="8"/>
  <c r="L10" i="8"/>
  <c r="L7" i="8"/>
  <c r="G7" i="8"/>
  <c r="P7" i="8"/>
  <c r="P4" i="8"/>
  <c r="G4" i="8"/>
  <c r="L4" i="8"/>
  <c r="G9" i="8"/>
  <c r="P9" i="8"/>
  <c r="G6" i="8"/>
  <c r="P6" i="8"/>
  <c r="L6" i="8"/>
  <c r="G8" i="8"/>
  <c r="K8" i="8" s="1"/>
  <c r="P8" i="8"/>
  <c r="L8" i="8"/>
  <c r="L9" i="8"/>
  <c r="L5" i="8"/>
  <c r="P5" i="8"/>
  <c r="G5" i="8"/>
  <c r="K5" i="8" s="1"/>
  <c r="AJ65" i="7"/>
  <c r="C65" i="7"/>
  <c r="N6" i="7"/>
  <c r="B3" i="8" s="1"/>
  <c r="L11" i="8"/>
  <c r="G11" i="8"/>
  <c r="P11" i="8"/>
  <c r="K4" i="7"/>
  <c r="R6" i="7"/>
  <c r="L3" i="8"/>
  <c r="P3" i="8"/>
  <c r="G3" i="8"/>
  <c r="K3" i="8" s="1"/>
  <c r="G13" i="8"/>
  <c r="L13" i="8"/>
  <c r="P13" i="8"/>
  <c r="L14" i="8"/>
  <c r="G14" i="8"/>
  <c r="P14" i="8"/>
  <c r="AI30" i="11"/>
  <c r="H30" i="11"/>
  <c r="G12" i="8"/>
  <c r="P12" i="8"/>
  <c r="L12" i="8"/>
  <c r="K12" i="8" l="1"/>
  <c r="K11" i="8"/>
  <c r="Z11" i="8"/>
  <c r="AC11" i="8"/>
  <c r="AD11" i="8"/>
  <c r="V11" i="8"/>
  <c r="M11" i="8"/>
  <c r="X11" i="8"/>
  <c r="AA11" i="8"/>
  <c r="AB11" i="8"/>
  <c r="AE11" i="8"/>
  <c r="W11" i="8"/>
  <c r="Y11" i="8"/>
  <c r="U11" i="8"/>
  <c r="AF11" i="8"/>
  <c r="K14" i="8"/>
  <c r="AA4" i="8"/>
  <c r="AE4" i="8"/>
  <c r="Z4" i="8"/>
  <c r="U4" i="8"/>
  <c r="AD4" i="8"/>
  <c r="AF4" i="8"/>
  <c r="Y4" i="8"/>
  <c r="V4" i="8"/>
  <c r="X4" i="8"/>
  <c r="AB4" i="8"/>
  <c r="W4" i="8"/>
  <c r="M4" i="8"/>
  <c r="AC4" i="8"/>
  <c r="M6" i="8"/>
  <c r="V6" i="8"/>
  <c r="Y6" i="8"/>
  <c r="X6" i="8"/>
  <c r="W6" i="8"/>
  <c r="Z6" i="8"/>
  <c r="AF6" i="8"/>
  <c r="AC6" i="8"/>
  <c r="AB6" i="8"/>
  <c r="AD6" i="8"/>
  <c r="AA6" i="8"/>
  <c r="AE6" i="8"/>
  <c r="U6" i="8"/>
  <c r="K6" i="8"/>
  <c r="K9" i="8"/>
  <c r="Y14" i="8"/>
  <c r="M14" i="8"/>
  <c r="AC14" i="8"/>
  <c r="V14" i="8"/>
  <c r="AA14" i="8"/>
  <c r="X14" i="8"/>
  <c r="AD14" i="8"/>
  <c r="AF14" i="8"/>
  <c r="W14" i="8"/>
  <c r="AE14" i="8"/>
  <c r="U14" i="8"/>
  <c r="AB14" i="8"/>
  <c r="Z14" i="8"/>
  <c r="K4" i="8"/>
  <c r="AB13" i="8"/>
  <c r="Y13" i="8"/>
  <c r="V13" i="8"/>
  <c r="AC13" i="8"/>
  <c r="X13" i="8"/>
  <c r="AE13" i="8"/>
  <c r="Z13" i="8"/>
  <c r="AA13" i="8"/>
  <c r="AD13" i="8"/>
  <c r="M13" i="8"/>
  <c r="U13" i="8"/>
  <c r="AF13" i="8"/>
  <c r="W13" i="8"/>
  <c r="K7" i="8"/>
  <c r="W9" i="8"/>
  <c r="AD9" i="8"/>
  <c r="Y9" i="8"/>
  <c r="Z9" i="8"/>
  <c r="M9" i="8"/>
  <c r="AC9" i="8"/>
  <c r="AF9" i="8"/>
  <c r="U9" i="8"/>
  <c r="AA9" i="8"/>
  <c r="AB9" i="8"/>
  <c r="AE9" i="8"/>
  <c r="X9" i="8"/>
  <c r="V9" i="8"/>
  <c r="U8" i="8"/>
  <c r="V8" i="8"/>
  <c r="AC8" i="8"/>
  <c r="AB8" i="8"/>
  <c r="AE8" i="8"/>
  <c r="X8" i="8"/>
  <c r="W8" i="8"/>
  <c r="Y8" i="8"/>
  <c r="AD8" i="8"/>
  <c r="AF8" i="8"/>
  <c r="M8" i="8"/>
  <c r="AA8" i="8"/>
  <c r="Z8" i="8"/>
  <c r="Z10" i="8"/>
  <c r="AE10" i="8"/>
  <c r="AA10" i="8"/>
  <c r="Y10" i="8"/>
  <c r="V10" i="8"/>
  <c r="U10" i="8"/>
  <c r="AC10" i="8"/>
  <c r="M10" i="8"/>
  <c r="X10" i="8"/>
  <c r="AF10" i="8"/>
  <c r="AB10" i="8"/>
  <c r="AD10" i="8"/>
  <c r="W10" i="8"/>
  <c r="AD3" i="8"/>
  <c r="X3" i="8"/>
  <c r="AA3" i="8"/>
  <c r="M3" i="8"/>
  <c r="AF3" i="8"/>
  <c r="W3" i="8"/>
  <c r="U3" i="8"/>
  <c r="AB3" i="8"/>
  <c r="Z3" i="8"/>
  <c r="AC3" i="8"/>
  <c r="V3" i="8"/>
  <c r="Y3" i="8"/>
  <c r="AE3" i="8"/>
  <c r="K13" i="8"/>
  <c r="U5" i="8"/>
  <c r="AA5" i="8"/>
  <c r="Y5" i="8"/>
  <c r="X5" i="8"/>
  <c r="AE5" i="8"/>
  <c r="Z5" i="8"/>
  <c r="M5" i="8"/>
  <c r="AB5" i="8"/>
  <c r="W5" i="8"/>
  <c r="AF5" i="8"/>
  <c r="AC5" i="8"/>
  <c r="AD5" i="8"/>
  <c r="V5" i="8"/>
  <c r="V7" i="8"/>
  <c r="M7" i="8"/>
  <c r="AC7" i="8"/>
  <c r="Y7" i="8"/>
  <c r="Z7" i="8"/>
  <c r="X7" i="8"/>
  <c r="AD7" i="8"/>
  <c r="AA7" i="8"/>
  <c r="AB7" i="8"/>
  <c r="W7" i="8"/>
  <c r="AF7" i="8"/>
  <c r="AE7" i="8"/>
  <c r="U7" i="8"/>
  <c r="AC12" i="8"/>
  <c r="W12" i="8"/>
  <c r="U12" i="8"/>
  <c r="AB12" i="8"/>
  <c r="Y12" i="8"/>
  <c r="M12" i="8"/>
  <c r="AE12" i="8"/>
  <c r="Z12" i="8"/>
  <c r="AA12" i="8"/>
  <c r="V12" i="8"/>
  <c r="AD12" i="8"/>
  <c r="X12" i="8"/>
  <c r="AF12" i="8"/>
  <c r="AS146" i="8" l="1" a="1"/>
  <c r="AS146" i="8" s="1"/>
  <c r="AC153" i="8" a="1"/>
  <c r="AC153" i="8" s="1"/>
  <c r="S13" i="11" s="1"/>
  <c r="L162" i="8" a="1"/>
  <c r="L162" i="8" s="1"/>
  <c r="K172" i="8" a="1"/>
  <c r="K172" i="8" s="1"/>
  <c r="B31" i="8" s="1"/>
  <c r="A38" i="11" s="1"/>
  <c r="AC170" i="8" a="1"/>
  <c r="AC170" i="8" s="1"/>
  <c r="S36" i="11" s="1"/>
  <c r="M175" i="8" a="1"/>
  <c r="M175" i="8" s="1"/>
  <c r="AF154" i="8" a="1"/>
  <c r="AF154" i="8" s="1"/>
  <c r="V14" i="11" s="1"/>
  <c r="AB173" i="8" a="1"/>
  <c r="AB173" i="8" s="1"/>
  <c r="R39" i="11" s="1"/>
  <c r="K169" i="8" a="1"/>
  <c r="K169" i="8" s="1"/>
  <c r="B28" i="8" s="1"/>
  <c r="AA170" i="8" a="1"/>
  <c r="AA170" i="8" s="1"/>
  <c r="Q36" i="11" s="1"/>
  <c r="M165" i="8" a="1"/>
  <c r="M165" i="8" s="1"/>
  <c r="L146" i="8" a="1"/>
  <c r="L146" i="8" s="1"/>
  <c r="V169" i="8" a="1"/>
  <c r="V169" i="8" s="1"/>
  <c r="L29" i="11" s="1"/>
  <c r="AC154" i="8" a="1"/>
  <c r="AC154" i="8" s="1"/>
  <c r="S14" i="11" s="1"/>
  <c r="AB167" i="8" a="1"/>
  <c r="AB167" i="8" s="1"/>
  <c r="R27" i="11" s="1"/>
  <c r="AE163" i="8" a="1"/>
  <c r="AE163" i="8" s="1"/>
  <c r="U23" i="11" s="1"/>
  <c r="AA174" i="8" a="1"/>
  <c r="AA174" i="8" s="1"/>
  <c r="Q40" i="11" s="1"/>
  <c r="AT168" i="8" a="1"/>
  <c r="AT168" i="8" s="1"/>
  <c r="AJ28" i="11" s="1"/>
  <c r="AA161" i="8" a="1"/>
  <c r="AA161" i="8" s="1"/>
  <c r="Q21" i="11" s="1"/>
  <c r="W153" i="8" a="1"/>
  <c r="W153" i="8" s="1"/>
  <c r="M13" i="11" s="1"/>
  <c r="AB161" i="8" a="1"/>
  <c r="AB161" i="8" s="1"/>
  <c r="R21" i="11" s="1"/>
  <c r="R175" i="8" a="1"/>
  <c r="R175" i="8" s="1"/>
  <c r="H41" i="11" s="1"/>
  <c r="AA180" i="8" a="1"/>
  <c r="AA180" i="8" s="1"/>
  <c r="Q46" i="11" s="1"/>
  <c r="L160" i="8" a="1"/>
  <c r="L160" i="8" s="1"/>
  <c r="AS161" i="8" a="1"/>
  <c r="AS161" i="8" s="1"/>
  <c r="AI21" i="11" s="1"/>
  <c r="AU178" i="8" a="1"/>
  <c r="AU178" i="8" s="1"/>
  <c r="AK44" i="11" s="1"/>
  <c r="L172" i="8" a="1"/>
  <c r="L172" i="8" s="1"/>
  <c r="U175" i="8" a="1"/>
  <c r="U175" i="8" s="1"/>
  <c r="K41" i="11" s="1"/>
  <c r="L171" i="8" a="1"/>
  <c r="L171" i="8" s="1"/>
  <c r="AF171" i="8" a="1"/>
  <c r="AF171" i="8" s="1"/>
  <c r="V37" i="11" s="1"/>
  <c r="M171" i="8" a="1"/>
  <c r="M171" i="8" s="1"/>
  <c r="T147" i="8" a="1"/>
  <c r="T147" i="8" s="1"/>
  <c r="J7" i="11" s="1"/>
  <c r="V159" i="8" a="1"/>
  <c r="V159" i="8" s="1"/>
  <c r="L19" i="11" s="1"/>
  <c r="S181" i="8" a="1"/>
  <c r="S181" i="8" s="1"/>
  <c r="I47" i="11" s="1"/>
  <c r="V168" i="8" a="1"/>
  <c r="V168" i="8" s="1"/>
  <c r="L28" i="11" s="1"/>
  <c r="W175" i="8" a="1"/>
  <c r="W175" i="8" s="1"/>
  <c r="M41" i="11" s="1"/>
  <c r="V149" i="8" a="1"/>
  <c r="V149" i="8" s="1"/>
  <c r="L9" i="11" s="1"/>
  <c r="V164" i="8" a="1"/>
  <c r="V164" i="8" s="1"/>
  <c r="L24" i="11" s="1"/>
  <c r="V180" i="8" a="1"/>
  <c r="V180" i="8" s="1"/>
  <c r="L46" i="11" s="1"/>
  <c r="X167" i="8" a="1"/>
  <c r="X167" i="8" s="1"/>
  <c r="N27" i="11" s="1"/>
  <c r="L181" i="8" a="1"/>
  <c r="L181" i="8" s="1"/>
  <c r="R172" i="8" a="1"/>
  <c r="R172" i="8" s="1"/>
  <c r="H38" i="11" s="1"/>
  <c r="AU151" i="8" a="1"/>
  <c r="AU151" i="8" s="1"/>
  <c r="AK11" i="11" s="1"/>
  <c r="AC148" i="8" a="1"/>
  <c r="AC148" i="8" s="1"/>
  <c r="S8" i="11" s="1"/>
  <c r="M168" i="8" a="1"/>
  <c r="M168" i="8" s="1"/>
  <c r="T171" i="8" a="1"/>
  <c r="T171" i="8" s="1"/>
  <c r="J37" i="11" s="1"/>
  <c r="S155" i="8" a="1"/>
  <c r="S155" i="8" s="1"/>
  <c r="I15" i="11" s="1"/>
  <c r="M173" i="8" a="1"/>
  <c r="M173" i="8" s="1"/>
  <c r="AE160" i="8" a="1"/>
  <c r="AE160" i="8" s="1"/>
  <c r="U20" i="11" s="1"/>
  <c r="S153" i="8" a="1"/>
  <c r="S153" i="8" s="1"/>
  <c r="I13" i="11" s="1"/>
  <c r="AD149" i="8" a="1"/>
  <c r="AD149" i="8" s="1"/>
  <c r="T9" i="11" s="1"/>
  <c r="K154" i="8" a="1"/>
  <c r="K154" i="8" s="1"/>
  <c r="B13" i="8" s="1"/>
  <c r="R146" i="8" a="1"/>
  <c r="R146" i="8" s="1"/>
  <c r="AE179" i="8" a="1"/>
  <c r="AE179" i="8" s="1"/>
  <c r="U45" i="11" s="1"/>
  <c r="M150" i="8" a="1"/>
  <c r="M150" i="8" s="1"/>
  <c r="AC165" i="8" a="1"/>
  <c r="AC165" i="8" s="1"/>
  <c r="S25" i="11" s="1"/>
  <c r="M151" i="8" a="1"/>
  <c r="M151" i="8" s="1"/>
  <c r="K176" i="8" a="1"/>
  <c r="K176" i="8" s="1"/>
  <c r="B35" i="8" s="1"/>
  <c r="A42" i="11" s="1"/>
  <c r="AE177" i="8" a="1"/>
  <c r="AE177" i="8" s="1"/>
  <c r="U43" i="11" s="1"/>
  <c r="S166" i="8" a="1"/>
  <c r="S166" i="8" s="1"/>
  <c r="I26" i="11" s="1"/>
  <c r="W148" i="8" a="1"/>
  <c r="W148" i="8" s="1"/>
  <c r="M8" i="11" s="1"/>
  <c r="AC157" i="8" a="1"/>
  <c r="AC157" i="8" s="1"/>
  <c r="S17" i="11" s="1"/>
  <c r="AU171" i="8" a="1"/>
  <c r="AU171" i="8" s="1"/>
  <c r="AK37" i="11" s="1"/>
  <c r="S177" i="8" a="1"/>
  <c r="S177" i="8" s="1"/>
  <c r="I43" i="11" s="1"/>
  <c r="AD147" i="8" a="1"/>
  <c r="AD147" i="8" s="1"/>
  <c r="T7" i="11" s="1"/>
  <c r="M156" i="8" a="1"/>
  <c r="M156" i="8" s="1"/>
  <c r="T181" i="8" a="1"/>
  <c r="T181" i="8" s="1"/>
  <c r="J47" i="11" s="1"/>
  <c r="AD169" i="8" a="1"/>
  <c r="AD169" i="8" s="1"/>
  <c r="T29" i="11" s="1"/>
  <c r="S164" i="8" a="1"/>
  <c r="S164" i="8" s="1"/>
  <c r="I24" i="11" s="1"/>
  <c r="R180" i="8" a="1"/>
  <c r="R180" i="8" s="1"/>
  <c r="H46" i="11" s="1"/>
  <c r="AA181" i="8" a="1"/>
  <c r="AA181" i="8" s="1"/>
  <c r="Q47" i="11" s="1"/>
  <c r="Y168" i="8" a="1"/>
  <c r="Y168" i="8" s="1"/>
  <c r="O28" i="11" s="1"/>
  <c r="AU150" i="8" a="1"/>
  <c r="AU150" i="8" s="1"/>
  <c r="AK10" i="11" s="1"/>
  <c r="X161" i="8" a="1"/>
  <c r="X161" i="8" s="1"/>
  <c r="N21" i="11" s="1"/>
  <c r="Z174" i="8" a="1"/>
  <c r="Z174" i="8" s="1"/>
  <c r="P40" i="11" s="1"/>
  <c r="AU159" i="8" a="1"/>
  <c r="AU159" i="8" s="1"/>
  <c r="AK19" i="11" s="1"/>
  <c r="Y148" i="8" a="1"/>
  <c r="Y148" i="8" s="1"/>
  <c r="O8" i="11" s="1"/>
  <c r="U181" i="8" a="1"/>
  <c r="U181" i="8" s="1"/>
  <c r="K47" i="11" s="1"/>
  <c r="W163" i="8" a="1"/>
  <c r="W163" i="8" s="1"/>
  <c r="M23" i="11" s="1"/>
  <c r="AE166" i="8" a="1"/>
  <c r="AE166" i="8" s="1"/>
  <c r="U26" i="11" s="1"/>
  <c r="Y172" i="8" a="1"/>
  <c r="Y172" i="8" s="1"/>
  <c r="O38" i="11" s="1"/>
  <c r="Z148" i="8" a="1"/>
  <c r="Z148" i="8" s="1"/>
  <c r="P8" i="11" s="1"/>
  <c r="K152" i="8" a="1"/>
  <c r="K152" i="8" s="1"/>
  <c r="B11" i="8" s="1"/>
  <c r="L175" i="8" a="1"/>
  <c r="L175" i="8" s="1"/>
  <c r="AT178" i="8" a="1"/>
  <c r="AT178" i="8" s="1"/>
  <c r="AJ44" i="11" s="1"/>
  <c r="AE178" i="8" a="1"/>
  <c r="AE178" i="8" s="1"/>
  <c r="U44" i="11" s="1"/>
  <c r="R155" i="8" a="1"/>
  <c r="R155" i="8" s="1"/>
  <c r="H15" i="11" s="1"/>
  <c r="K153" i="8" a="1"/>
  <c r="K153" i="8" s="1"/>
  <c r="B12" i="8" s="1"/>
  <c r="U159" i="8" a="1"/>
  <c r="U159" i="8" s="1"/>
  <c r="K19" i="11" s="1"/>
  <c r="L148" i="8" a="1"/>
  <c r="L148" i="8" s="1"/>
  <c r="AS153" i="8" a="1"/>
  <c r="AS153" i="8" s="1"/>
  <c r="AI13" i="11" s="1"/>
  <c r="AT151" i="8" a="1"/>
  <c r="AT151" i="8" s="1"/>
  <c r="AJ11" i="11" s="1"/>
  <c r="S167" i="8" a="1"/>
  <c r="S167" i="8" s="1"/>
  <c r="I27" i="11" s="1"/>
  <c r="AS167" i="8" a="1"/>
  <c r="AS167" i="8" s="1"/>
  <c r="AI27" i="11" s="1"/>
  <c r="K178" i="8" a="1"/>
  <c r="K178" i="8" s="1"/>
  <c r="B37" i="8" s="1"/>
  <c r="A44" i="11" s="1"/>
  <c r="V147" i="8" a="1"/>
  <c r="V147" i="8" s="1"/>
  <c r="L7" i="11" s="1"/>
  <c r="U155" i="8" a="1"/>
  <c r="U155" i="8" s="1"/>
  <c r="K15" i="11" s="1"/>
  <c r="K150" i="8" a="1"/>
  <c r="K150" i="8" s="1"/>
  <c r="B9" i="8" s="1"/>
  <c r="AC179" i="8" a="1"/>
  <c r="AC179" i="8" s="1"/>
  <c r="S45" i="11" s="1"/>
  <c r="X165" i="8" a="1"/>
  <c r="X165" i="8" s="1"/>
  <c r="N25" i="11" s="1"/>
  <c r="Z153" i="8" a="1"/>
  <c r="Z153" i="8" s="1"/>
  <c r="P13" i="11" s="1"/>
  <c r="AD174" i="8" a="1"/>
  <c r="AD174" i="8" s="1"/>
  <c r="T40" i="11" s="1"/>
  <c r="AT176" i="8" a="1"/>
  <c r="AT176" i="8" s="1"/>
  <c r="AJ42" i="11" s="1"/>
  <c r="T165" i="8" a="1"/>
  <c r="T165" i="8" s="1"/>
  <c r="J25" i="11" s="1"/>
  <c r="AD172" i="8" a="1"/>
  <c r="AD172" i="8" s="1"/>
  <c r="T38" i="11" s="1"/>
  <c r="S152" i="8" a="1"/>
  <c r="S152" i="8" s="1"/>
  <c r="I12" i="11" s="1"/>
  <c r="X177" i="8" a="1"/>
  <c r="X177" i="8" s="1"/>
  <c r="N43" i="11" s="1"/>
  <c r="M158" i="8" a="1"/>
  <c r="M158" i="8" s="1"/>
  <c r="Y161" i="8" a="1"/>
  <c r="Y161" i="8" s="1"/>
  <c r="O21" i="11" s="1"/>
  <c r="Z167" i="8" a="1"/>
  <c r="Z167" i="8" s="1"/>
  <c r="P27" i="11" s="1"/>
  <c r="AF170" i="8" a="1"/>
  <c r="AF170" i="8" s="1"/>
  <c r="V36" i="11" s="1"/>
  <c r="T160" i="8" a="1"/>
  <c r="T160" i="8" s="1"/>
  <c r="J20" i="11" s="1"/>
  <c r="AT149" i="8" a="1"/>
  <c r="AT149" i="8" s="1"/>
  <c r="AJ9" i="11" s="1"/>
  <c r="AU176" i="8" a="1"/>
  <c r="AU176" i="8" s="1"/>
  <c r="AK42" i="11" s="1"/>
  <c r="AF168" i="8" a="1"/>
  <c r="AF168" i="8" s="1"/>
  <c r="V28" i="11" s="1"/>
  <c r="X172" i="8" a="1"/>
  <c r="X172" i="8" s="1"/>
  <c r="N38" i="11" s="1"/>
  <c r="AC151" i="8" a="1"/>
  <c r="AC151" i="8" s="1"/>
  <c r="S11" i="11" s="1"/>
  <c r="W151" i="8" a="1"/>
  <c r="W151" i="8" s="1"/>
  <c r="M11" i="11" s="1"/>
  <c r="AE146" i="8" a="1"/>
  <c r="AE146" i="8" s="1"/>
  <c r="M163" i="8" a="1"/>
  <c r="M163" i="8" s="1"/>
  <c r="AC181" i="8" a="1"/>
  <c r="AC181" i="8" s="1"/>
  <c r="S47" i="11" s="1"/>
  <c r="AD167" i="8" a="1"/>
  <c r="AD167" i="8" s="1"/>
  <c r="T27" i="11" s="1"/>
  <c r="AC167" i="8" a="1"/>
  <c r="AC167" i="8" s="1"/>
  <c r="S27" i="11" s="1"/>
  <c r="AB174" i="8" a="1"/>
  <c r="AB174" i="8" s="1"/>
  <c r="R40" i="11" s="1"/>
  <c r="X175" i="8" a="1"/>
  <c r="X175" i="8" s="1"/>
  <c r="N41" i="11" s="1"/>
  <c r="AU149" i="8" a="1"/>
  <c r="AU149" i="8" s="1"/>
  <c r="AK9" i="11" s="1"/>
  <c r="L167" i="8" a="1"/>
  <c r="L167" i="8" s="1"/>
  <c r="AD150" i="8" a="1"/>
  <c r="AD150" i="8" s="1"/>
  <c r="T10" i="11" s="1"/>
  <c r="R179" i="8" a="1"/>
  <c r="R179" i="8" s="1"/>
  <c r="H45" i="11" s="1"/>
  <c r="AU181" i="8" a="1"/>
  <c r="AU181" i="8" s="1"/>
  <c r="AK47" i="11" s="1"/>
  <c r="AB154" i="8" a="1"/>
  <c r="AB154" i="8" s="1"/>
  <c r="R14" i="11" s="1"/>
  <c r="AC150" i="8" a="1"/>
  <c r="AC150" i="8" s="1"/>
  <c r="S10" i="11" s="1"/>
  <c r="AU166" i="8" a="1"/>
  <c r="AU166" i="8" s="1"/>
  <c r="AK26" i="11" s="1"/>
  <c r="Y166" i="8" a="1"/>
  <c r="Y166" i="8" s="1"/>
  <c r="O26" i="11" s="1"/>
  <c r="AF150" i="8" a="1"/>
  <c r="AF150" i="8" s="1"/>
  <c r="V10" i="11" s="1"/>
  <c r="W149" i="8" a="1"/>
  <c r="W149" i="8" s="1"/>
  <c r="M9" i="11" s="1"/>
  <c r="Y174" i="8" a="1"/>
  <c r="Y174" i="8" s="1"/>
  <c r="O40" i="11" s="1"/>
  <c r="AT146" i="8" a="1"/>
  <c r="AT146" i="8" s="1"/>
  <c r="X174" i="8" a="1"/>
  <c r="X174" i="8" s="1"/>
  <c r="N40" i="11" s="1"/>
  <c r="AU155" i="8" a="1"/>
  <c r="AU155" i="8" s="1"/>
  <c r="AK15" i="11" s="1"/>
  <c r="AC176" i="8" a="1"/>
  <c r="AC176" i="8" s="1"/>
  <c r="S42" i="11" s="1"/>
  <c r="Y171" i="8" a="1"/>
  <c r="Y171" i="8" s="1"/>
  <c r="O37" i="11" s="1"/>
  <c r="U163" i="8" a="1"/>
  <c r="U163" i="8" s="1"/>
  <c r="K23" i="11" s="1"/>
  <c r="U178" i="8" a="1"/>
  <c r="U178" i="8" s="1"/>
  <c r="K44" i="11" s="1"/>
  <c r="S169" i="8" a="1"/>
  <c r="S169" i="8" s="1"/>
  <c r="I29" i="11" s="1"/>
  <c r="M162" i="8" a="1"/>
  <c r="M162" i="8" s="1"/>
  <c r="AU179" i="8" a="1"/>
  <c r="AU179" i="8" s="1"/>
  <c r="AK45" i="11" s="1"/>
  <c r="K164" i="8" a="1"/>
  <c r="K164" i="8" s="1"/>
  <c r="B23" i="8" s="1"/>
  <c r="AB158" i="8" a="1"/>
  <c r="AB158" i="8" s="1"/>
  <c r="R18" i="11" s="1"/>
  <c r="Z181" i="8" a="1"/>
  <c r="Z181" i="8" s="1"/>
  <c r="P47" i="11" s="1"/>
  <c r="U174" i="8" a="1"/>
  <c r="U174" i="8" s="1"/>
  <c r="K40" i="11" s="1"/>
  <c r="S176" i="8" a="1"/>
  <c r="S176" i="8" s="1"/>
  <c r="I42" i="11" s="1"/>
  <c r="V174" i="8" a="1"/>
  <c r="V174" i="8" s="1"/>
  <c r="L40" i="11" s="1"/>
  <c r="T176" i="8" a="1"/>
  <c r="T176" i="8" s="1"/>
  <c r="J42" i="11" s="1"/>
  <c r="X147" i="8" a="1"/>
  <c r="X147" i="8" s="1"/>
  <c r="N7" i="11" s="1"/>
  <c r="T153" i="8" a="1"/>
  <c r="T153" i="8" s="1"/>
  <c r="J13" i="11" s="1"/>
  <c r="W156" i="8" a="1"/>
  <c r="W156" i="8" s="1"/>
  <c r="M16" i="11" s="1"/>
  <c r="AC156" i="8" a="1"/>
  <c r="AC156" i="8" s="1"/>
  <c r="S16" i="11" s="1"/>
  <c r="AT159" i="8" a="1"/>
  <c r="AT159" i="8" s="1"/>
  <c r="AJ19" i="11" s="1"/>
  <c r="AU180" i="8" a="1"/>
  <c r="AU180" i="8" s="1"/>
  <c r="AK46" i="11" s="1"/>
  <c r="L168" i="8" a="1"/>
  <c r="L168" i="8" s="1"/>
  <c r="S168" i="8" a="1"/>
  <c r="S168" i="8" s="1"/>
  <c r="I28" i="11" s="1"/>
  <c r="S149" i="8" a="1"/>
  <c r="S149" i="8" s="1"/>
  <c r="I9" i="11" s="1"/>
  <c r="U166" i="8" a="1"/>
  <c r="U166" i="8" s="1"/>
  <c r="K26" i="11" s="1"/>
  <c r="K173" i="8" a="1"/>
  <c r="K173" i="8" s="1"/>
  <c r="B32" i="8" s="1"/>
  <c r="A39" i="11" s="1"/>
  <c r="AS168" i="8" a="1"/>
  <c r="AS168" i="8" s="1"/>
  <c r="AI28" i="11" s="1"/>
  <c r="V161" i="8" a="1"/>
  <c r="V161" i="8" s="1"/>
  <c r="L21" i="11" s="1"/>
  <c r="AU153" i="8" a="1"/>
  <c r="AU153" i="8" s="1"/>
  <c r="AK13" i="11" s="1"/>
  <c r="T175" i="8" a="1"/>
  <c r="T175" i="8" s="1"/>
  <c r="J41" i="11" s="1"/>
  <c r="L149" i="8" a="1"/>
  <c r="L149" i="8" s="1"/>
  <c r="AE171" i="8" a="1"/>
  <c r="AE171" i="8" s="1"/>
  <c r="U37" i="11" s="1"/>
  <c r="T148" i="8" a="1"/>
  <c r="T148" i="8" s="1"/>
  <c r="J8" i="11" s="1"/>
  <c r="AA163" i="8" a="1"/>
  <c r="AA163" i="8" s="1"/>
  <c r="Q23" i="11" s="1"/>
  <c r="T180" i="8" a="1"/>
  <c r="T180" i="8" s="1"/>
  <c r="J46" i="11" s="1"/>
  <c r="T157" i="8" a="1"/>
  <c r="T157" i="8" s="1"/>
  <c r="J17" i="11" s="1"/>
  <c r="V157" i="8" a="1"/>
  <c r="V157" i="8" s="1"/>
  <c r="L17" i="11" s="1"/>
  <c r="AT156" i="8" a="1"/>
  <c r="AT156" i="8" s="1"/>
  <c r="AJ16" i="11" s="1"/>
  <c r="AB157" i="8" a="1"/>
  <c r="AB157" i="8" s="1"/>
  <c r="R17" i="11" s="1"/>
  <c r="M148" i="8" a="1"/>
  <c r="M148" i="8" s="1"/>
  <c r="AD166" i="8" a="1"/>
  <c r="AD166" i="8" s="1"/>
  <c r="T26" i="11" s="1"/>
  <c r="U171" i="8" a="1"/>
  <c r="U171" i="8" s="1"/>
  <c r="K37" i="11" s="1"/>
  <c r="AS178" i="8" a="1"/>
  <c r="AS178" i="8" s="1"/>
  <c r="AI44" i="11" s="1"/>
  <c r="AF165" i="8" a="1"/>
  <c r="AF165" i="8" s="1"/>
  <c r="V25" i="11" s="1"/>
  <c r="AE157" i="8" a="1"/>
  <c r="AE157" i="8" s="1"/>
  <c r="U17" i="11" s="1"/>
  <c r="AT181" i="8" a="1"/>
  <c r="AT181" i="8" s="1"/>
  <c r="AJ47" i="11" s="1"/>
  <c r="AD178" i="8" a="1"/>
  <c r="AD178" i="8" s="1"/>
  <c r="T44" i="11" s="1"/>
  <c r="AB146" i="8" a="1"/>
  <c r="AB146" i="8" s="1"/>
  <c r="AE161" i="8" a="1"/>
  <c r="AE161" i="8" s="1"/>
  <c r="U21" i="11" s="1"/>
  <c r="Y167" i="8" a="1"/>
  <c r="Y167" i="8" s="1"/>
  <c r="O27" i="11" s="1"/>
  <c r="K161" i="8" a="1"/>
  <c r="K161" i="8" s="1"/>
  <c r="B20" i="8" s="1"/>
  <c r="AF163" i="8" a="1"/>
  <c r="AF163" i="8" s="1"/>
  <c r="V23" i="11" s="1"/>
  <c r="AD159" i="8" a="1"/>
  <c r="AD159" i="8" s="1"/>
  <c r="T19" i="11" s="1"/>
  <c r="U170" i="8" a="1"/>
  <c r="U170" i="8" s="1"/>
  <c r="K36" i="11" s="1"/>
  <c r="AE169" i="8" a="1"/>
  <c r="AE169" i="8" s="1"/>
  <c r="U29" i="11" s="1"/>
  <c r="Z147" i="8" a="1"/>
  <c r="Z147" i="8" s="1"/>
  <c r="P7" i="11" s="1"/>
  <c r="K167" i="8" a="1"/>
  <c r="K167" i="8" s="1"/>
  <c r="B26" i="8" s="1"/>
  <c r="K151" i="8" a="1"/>
  <c r="K151" i="8" s="1"/>
  <c r="B10" i="8" s="1"/>
  <c r="AC172" i="8" a="1"/>
  <c r="AC172" i="8" s="1"/>
  <c r="S38" i="11" s="1"/>
  <c r="U177" i="8" a="1"/>
  <c r="U177" i="8" s="1"/>
  <c r="K43" i="11" s="1"/>
  <c r="AA176" i="8" a="1"/>
  <c r="AA176" i="8" s="1"/>
  <c r="Q42" i="11" s="1"/>
  <c r="M180" i="8" a="1"/>
  <c r="M180" i="8" s="1"/>
  <c r="AF169" i="8" a="1"/>
  <c r="AF169" i="8" s="1"/>
  <c r="V29" i="11" s="1"/>
  <c r="L154" i="8" a="1"/>
  <c r="L154" i="8" s="1"/>
  <c r="M174" i="8" a="1"/>
  <c r="M174" i="8" s="1"/>
  <c r="S170" i="8" a="1"/>
  <c r="S170" i="8" s="1"/>
  <c r="I36" i="11" s="1"/>
  <c r="U172" i="8" a="1"/>
  <c r="U172" i="8" s="1"/>
  <c r="K38" i="11" s="1"/>
  <c r="AT162" i="8" a="1"/>
  <c r="AT162" i="8" s="1"/>
  <c r="AJ22" i="11" s="1"/>
  <c r="AB179" i="8" a="1"/>
  <c r="AB179" i="8" s="1"/>
  <c r="R45" i="11" s="1"/>
  <c r="AA178" i="8" a="1"/>
  <c r="AA178" i="8" s="1"/>
  <c r="Q44" i="11" s="1"/>
  <c r="AC160" i="8" a="1"/>
  <c r="AC160" i="8" s="1"/>
  <c r="S20" i="11" s="1"/>
  <c r="X160" i="8" a="1"/>
  <c r="X160" i="8" s="1"/>
  <c r="N20" i="11" s="1"/>
  <c r="M181" i="8" a="1"/>
  <c r="M181" i="8" s="1"/>
  <c r="AB159" i="8" a="1"/>
  <c r="AB159" i="8" s="1"/>
  <c r="R19" i="11" s="1"/>
  <c r="L159" i="8" a="1"/>
  <c r="L159" i="8" s="1"/>
  <c r="T150" i="8" a="1"/>
  <c r="T150" i="8" s="1"/>
  <c r="J10" i="11" s="1"/>
  <c r="AD153" i="8" a="1"/>
  <c r="AD153" i="8" s="1"/>
  <c r="T13" i="11" s="1"/>
  <c r="AB151" i="8" a="1"/>
  <c r="AB151" i="8" s="1"/>
  <c r="R11" i="11" s="1"/>
  <c r="K156" i="8" a="1"/>
  <c r="K156" i="8" s="1"/>
  <c r="B15" i="8" s="1"/>
  <c r="L178" i="8" a="1"/>
  <c r="L178" i="8" s="1"/>
  <c r="M178" i="8" a="1"/>
  <c r="M178" i="8" s="1"/>
  <c r="AF160" i="8" a="1"/>
  <c r="AF160" i="8" s="1"/>
  <c r="V20" i="11" s="1"/>
  <c r="AE155" i="8" a="1"/>
  <c r="AE155" i="8" s="1"/>
  <c r="U15" i="11" s="1"/>
  <c r="Y170" i="8" a="1"/>
  <c r="Y170" i="8" s="1"/>
  <c r="O36" i="11" s="1"/>
  <c r="K147" i="8" a="1"/>
  <c r="K147" i="8" s="1"/>
  <c r="B6" i="8" s="1"/>
  <c r="S157" i="8" a="1"/>
  <c r="S157" i="8" s="1"/>
  <c r="I17" i="11" s="1"/>
  <c r="S158" i="8" a="1"/>
  <c r="S158" i="8" s="1"/>
  <c r="I18" i="11" s="1"/>
  <c r="R173" i="8" a="1"/>
  <c r="R173" i="8" s="1"/>
  <c r="H39" i="11" s="1"/>
  <c r="L156" i="8" a="1"/>
  <c r="L156" i="8" s="1"/>
  <c r="W160" i="8" a="1"/>
  <c r="W160" i="8" s="1"/>
  <c r="M20" i="11" s="1"/>
  <c r="AD160" i="8" a="1"/>
  <c r="AD160" i="8" s="1"/>
  <c r="T20" i="11" s="1"/>
  <c r="R176" i="8" a="1"/>
  <c r="R176" i="8" s="1"/>
  <c r="H42" i="11" s="1"/>
  <c r="AT161" i="8" a="1"/>
  <c r="AT161" i="8" s="1"/>
  <c r="AJ21" i="11" s="1"/>
  <c r="Y180" i="8" a="1"/>
  <c r="Y180" i="8" s="1"/>
  <c r="O46" i="11" s="1"/>
  <c r="X168" i="8" a="1"/>
  <c r="X168" i="8" s="1"/>
  <c r="N28" i="11" s="1"/>
  <c r="AA146" i="8" a="1"/>
  <c r="AA146" i="8" s="1"/>
  <c r="AS170" i="8" a="1"/>
  <c r="AS170" i="8" s="1"/>
  <c r="AI36" i="11" s="1"/>
  <c r="X155" i="8" a="1"/>
  <c r="X155" i="8" s="1"/>
  <c r="N15" i="11" s="1"/>
  <c r="AU164" i="8" a="1"/>
  <c r="AU164" i="8" s="1"/>
  <c r="AK24" i="11" s="1"/>
  <c r="AT179" i="8" a="1"/>
  <c r="AT179" i="8" s="1"/>
  <c r="AJ45" i="11" s="1"/>
  <c r="S163" i="8" a="1"/>
  <c r="S163" i="8" s="1"/>
  <c r="I23" i="11" s="1"/>
  <c r="X148" i="8" a="1"/>
  <c r="X148" i="8" s="1"/>
  <c r="N8" i="11" s="1"/>
  <c r="S179" i="8" a="1"/>
  <c r="S179" i="8" s="1"/>
  <c r="I45" i="11" s="1"/>
  <c r="AD148" i="8" a="1"/>
  <c r="AD148" i="8" s="1"/>
  <c r="T8" i="11" s="1"/>
  <c r="AC147" i="8" a="1"/>
  <c r="AC147" i="8" s="1"/>
  <c r="S7" i="11" s="1"/>
  <c r="AU173" i="8" a="1"/>
  <c r="AU173" i="8" s="1"/>
  <c r="AK39" i="11" s="1"/>
  <c r="K170" i="8" a="1"/>
  <c r="K170" i="8" s="1"/>
  <c r="B29" i="8" s="1"/>
  <c r="A36" i="11" s="1"/>
  <c r="R157" i="8" a="1"/>
  <c r="R157" i="8" s="1"/>
  <c r="H17" i="11" s="1"/>
  <c r="L166" i="8" a="1"/>
  <c r="L166" i="8" s="1"/>
  <c r="AS148" i="8" a="1"/>
  <c r="AS148" i="8" s="1"/>
  <c r="AI8" i="11" s="1"/>
  <c r="AF157" i="8" a="1"/>
  <c r="AF157" i="8" s="1"/>
  <c r="V17" i="11" s="1"/>
  <c r="AS157" i="8" a="1"/>
  <c r="AS157" i="8" s="1"/>
  <c r="AI17" i="11" s="1"/>
  <c r="AS173" i="8" a="1"/>
  <c r="AS173" i="8" s="1"/>
  <c r="AI39" i="11" s="1"/>
  <c r="U150" i="8" a="1"/>
  <c r="U150" i="8" s="1"/>
  <c r="K10" i="11" s="1"/>
  <c r="R166" i="8" a="1"/>
  <c r="R166" i="8" s="1"/>
  <c r="H26" i="11" s="1"/>
  <c r="AD181" i="8" a="1"/>
  <c r="AD181" i="8" s="1"/>
  <c r="T47" i="11" s="1"/>
  <c r="X178" i="8" a="1"/>
  <c r="X178" i="8" s="1"/>
  <c r="N44" i="11" s="1"/>
  <c r="K160" i="8" a="1"/>
  <c r="K160" i="8" s="1"/>
  <c r="B19" i="8" s="1"/>
  <c r="AB150" i="8" a="1"/>
  <c r="AB150" i="8" s="1"/>
  <c r="R10" i="11" s="1"/>
  <c r="AT155" i="8" a="1"/>
  <c r="AT155" i="8" s="1"/>
  <c r="AJ15" i="11" s="1"/>
  <c r="R148" i="8" a="1"/>
  <c r="R148" i="8" s="1"/>
  <c r="H8" i="11" s="1"/>
  <c r="AC177" i="8" a="1"/>
  <c r="AC177" i="8" s="1"/>
  <c r="S43" i="11" s="1"/>
  <c r="Y177" i="8" a="1"/>
  <c r="Y177" i="8" s="1"/>
  <c r="O43" i="11" s="1"/>
  <c r="U158" i="8" a="1"/>
  <c r="U158" i="8" s="1"/>
  <c r="K18" i="11" s="1"/>
  <c r="AA150" i="8" a="1"/>
  <c r="AA150" i="8" s="1"/>
  <c r="Q10" i="11" s="1"/>
  <c r="M154" i="8" a="1"/>
  <c r="M154" i="8" s="1"/>
  <c r="AC161" i="8" a="1"/>
  <c r="AC161" i="8" s="1"/>
  <c r="S21" i="11" s="1"/>
  <c r="R161" i="8" a="1"/>
  <c r="R161" i="8" s="1"/>
  <c r="H21" i="11" s="1"/>
  <c r="Y157" i="8" a="1"/>
  <c r="Y157" i="8" s="1"/>
  <c r="O17" i="11" s="1"/>
  <c r="Z149" i="8" a="1"/>
  <c r="Z149" i="8" s="1"/>
  <c r="P9" i="11" s="1"/>
  <c r="R147" i="8" a="1"/>
  <c r="R147" i="8" s="1"/>
  <c r="H7" i="11" s="1"/>
  <c r="AB147" i="8" a="1"/>
  <c r="AB147" i="8" s="1"/>
  <c r="R7" i="11" s="1"/>
  <c r="AS159" i="8" a="1"/>
  <c r="AS159" i="8" s="1"/>
  <c r="AI19" i="11" s="1"/>
  <c r="AU172" i="8" a="1"/>
  <c r="AU172" i="8" s="1"/>
  <c r="AK38" i="11" s="1"/>
  <c r="W164" i="8" a="1"/>
  <c r="W164" i="8" s="1"/>
  <c r="M24" i="11" s="1"/>
  <c r="T164" i="8" a="1"/>
  <c r="T164" i="8" s="1"/>
  <c r="J24" i="11" s="1"/>
  <c r="T166" i="8" a="1"/>
  <c r="T166" i="8" s="1"/>
  <c r="J26" i="11" s="1"/>
  <c r="X170" i="8" a="1"/>
  <c r="X170" i="8" s="1"/>
  <c r="N36" i="11" s="1"/>
  <c r="T179" i="8" a="1"/>
  <c r="T179" i="8" s="1"/>
  <c r="J45" i="11" s="1"/>
  <c r="X164" i="8" a="1"/>
  <c r="X164" i="8" s="1"/>
  <c r="N24" i="11" s="1"/>
  <c r="K157" i="8" a="1"/>
  <c r="K157" i="8" s="1"/>
  <c r="B16" i="8" s="1"/>
  <c r="Z175" i="8" a="1"/>
  <c r="Z175" i="8" s="1"/>
  <c r="P41" i="11" s="1"/>
  <c r="Y152" i="8" a="1"/>
  <c r="Y152" i="8" s="1"/>
  <c r="O12" i="11" s="1"/>
  <c r="K168" i="8" a="1"/>
  <c r="K168" i="8" s="1"/>
  <c r="B27" i="8" s="1"/>
  <c r="X163" i="8" a="1"/>
  <c r="X163" i="8" s="1"/>
  <c r="N23" i="11" s="1"/>
  <c r="AA167" i="8" a="1"/>
  <c r="AA167" i="8" s="1"/>
  <c r="Q27" i="11" s="1"/>
  <c r="AE174" i="8" a="1"/>
  <c r="AE174" i="8" s="1"/>
  <c r="U40" i="11" s="1"/>
  <c r="S162" i="8" a="1"/>
  <c r="S162" i="8" s="1"/>
  <c r="I22" i="11" s="1"/>
  <c r="AB152" i="8" a="1"/>
  <c r="AB152" i="8" s="1"/>
  <c r="R12" i="11" s="1"/>
  <c r="V151" i="8" a="1"/>
  <c r="V151" i="8" s="1"/>
  <c r="L11" i="11" s="1"/>
  <c r="AA158" i="8" a="1"/>
  <c r="AA158" i="8" s="1"/>
  <c r="Q18" i="11" s="1"/>
  <c r="AA151" i="8" a="1"/>
  <c r="AA151" i="8" s="1"/>
  <c r="Q11" i="11" s="1"/>
  <c r="X181" i="8" a="1"/>
  <c r="X181" i="8" s="1"/>
  <c r="N47" i="11" s="1"/>
  <c r="AC152" i="8" a="1"/>
  <c r="AC152" i="8" s="1"/>
  <c r="S12" i="11" s="1"/>
  <c r="L164" i="8" a="1"/>
  <c r="L164" i="8" s="1"/>
  <c r="L165" i="8" a="1"/>
  <c r="L165" i="8" s="1"/>
  <c r="K148" i="8" a="1"/>
  <c r="K148" i="8" s="1"/>
  <c r="B7" i="8" s="1"/>
  <c r="W154" i="8" a="1"/>
  <c r="W154" i="8" s="1"/>
  <c r="M14" i="11" s="1"/>
  <c r="AE175" i="8" a="1"/>
  <c r="AE175" i="8" s="1"/>
  <c r="U41" i="11" s="1"/>
  <c r="R154" i="8" a="1"/>
  <c r="R154" i="8" s="1"/>
  <c r="H14" i="11" s="1"/>
  <c r="AS154" i="8" a="1"/>
  <c r="AS154" i="8" s="1"/>
  <c r="AI14" i="11" s="1"/>
  <c r="W168" i="8" a="1"/>
  <c r="W168" i="8" s="1"/>
  <c r="M28" i="11" s="1"/>
  <c r="AB178" i="8" a="1"/>
  <c r="AB178" i="8" s="1"/>
  <c r="R44" i="11" s="1"/>
  <c r="AF158" i="8" a="1"/>
  <c r="AF158" i="8" s="1"/>
  <c r="V18" i="11" s="1"/>
  <c r="AB181" i="8" a="1"/>
  <c r="AB181" i="8" s="1"/>
  <c r="R47" i="11" s="1"/>
  <c r="L177" i="8" a="1"/>
  <c r="L177" i="8" s="1"/>
  <c r="U167" i="8" a="1"/>
  <c r="U167" i="8" s="1"/>
  <c r="K27" i="11" s="1"/>
  <c r="Z154" i="8" a="1"/>
  <c r="Z154" i="8" s="1"/>
  <c r="P14" i="11" s="1"/>
  <c r="Y181" i="8" a="1"/>
  <c r="Y181" i="8" s="1"/>
  <c r="O47" i="11" s="1"/>
  <c r="AD158" i="8" a="1"/>
  <c r="AD158" i="8" s="1"/>
  <c r="T18" i="11" s="1"/>
  <c r="U154" i="8" a="1"/>
  <c r="U154" i="8" s="1"/>
  <c r="K14" i="11" s="1"/>
  <c r="AC169" i="8" a="1"/>
  <c r="AC169" i="8" s="1"/>
  <c r="S29" i="11" s="1"/>
  <c r="AB180" i="8" a="1"/>
  <c r="AB180" i="8" s="1"/>
  <c r="R46" i="11" s="1"/>
  <c r="U156" i="8" a="1"/>
  <c r="U156" i="8" s="1"/>
  <c r="K16" i="11" s="1"/>
  <c r="W173" i="8" a="1"/>
  <c r="W173" i="8" s="1"/>
  <c r="M39" i="11" s="1"/>
  <c r="X156" i="8" a="1"/>
  <c r="X156" i="8" s="1"/>
  <c r="N16" i="11" s="1"/>
  <c r="AE164" i="8" a="1"/>
  <c r="AE164" i="8" s="1"/>
  <c r="U24" i="11" s="1"/>
  <c r="AS152" i="8" a="1"/>
  <c r="AS152" i="8" s="1"/>
  <c r="AI12" i="11" s="1"/>
  <c r="AE173" i="8" a="1"/>
  <c r="AE173" i="8" s="1"/>
  <c r="U39" i="11" s="1"/>
  <c r="Y178" i="8" a="1"/>
  <c r="Y178" i="8" s="1"/>
  <c r="O44" i="11" s="1"/>
  <c r="V158" i="8" a="1"/>
  <c r="V158" i="8" s="1"/>
  <c r="L18" i="11" s="1"/>
  <c r="AF148" i="8" a="1"/>
  <c r="AF148" i="8" s="1"/>
  <c r="V8" i="11" s="1"/>
  <c r="AU165" i="8" a="1"/>
  <c r="AU165" i="8" s="1"/>
  <c r="AK25" i="11" s="1"/>
  <c r="K171" i="8" a="1"/>
  <c r="K171" i="8" s="1"/>
  <c r="B30" i="8" s="1"/>
  <c r="A37" i="11" s="1"/>
  <c r="AE150" i="8" a="1"/>
  <c r="AE150" i="8" s="1"/>
  <c r="U10" i="11" s="1"/>
  <c r="AC164" i="8" a="1"/>
  <c r="AC164" i="8" s="1"/>
  <c r="S24" i="11" s="1"/>
  <c r="L169" i="8" a="1"/>
  <c r="L169" i="8" s="1"/>
  <c r="Z163" i="8" a="1"/>
  <c r="Z163" i="8" s="1"/>
  <c r="P23" i="11" s="1"/>
  <c r="AB162" i="8" a="1"/>
  <c r="AB162" i="8" s="1"/>
  <c r="R22" i="11" s="1"/>
  <c r="Y169" i="8" a="1"/>
  <c r="Y169" i="8" s="1"/>
  <c r="O29" i="11" s="1"/>
  <c r="AD180" i="8" a="1"/>
  <c r="AD180" i="8" s="1"/>
  <c r="T46" i="11" s="1"/>
  <c r="U161" i="8" a="1"/>
  <c r="U161" i="8" s="1"/>
  <c r="K21" i="11" s="1"/>
  <c r="Y156" i="8" a="1"/>
  <c r="Y156" i="8" s="1"/>
  <c r="O16" i="11" s="1"/>
  <c r="V152" i="8" a="1"/>
  <c r="V152" i="8" s="1"/>
  <c r="L12" i="11" s="1"/>
  <c r="AS180" i="8" a="1"/>
  <c r="AS180" i="8" s="1"/>
  <c r="AI46" i="11" s="1"/>
  <c r="Y151" i="8" a="1"/>
  <c r="Y151" i="8" s="1"/>
  <c r="O11" i="11" s="1"/>
  <c r="AS175" i="8" a="1"/>
  <c r="AS175" i="8" s="1"/>
  <c r="AI41" i="11" s="1"/>
  <c r="L147" i="8" a="1"/>
  <c r="L147" i="8" s="1"/>
  <c r="X152" i="8" a="1"/>
  <c r="X152" i="8" s="1"/>
  <c r="N12" i="11" s="1"/>
  <c r="M166" i="8" a="1"/>
  <c r="M166" i="8" s="1"/>
  <c r="L157" i="8" a="1"/>
  <c r="L157" i="8" s="1"/>
  <c r="T162" i="8" a="1"/>
  <c r="T162" i="8" s="1"/>
  <c r="J22" i="11" s="1"/>
  <c r="AE165" i="8" a="1"/>
  <c r="AE165" i="8" s="1"/>
  <c r="U25" i="11" s="1"/>
  <c r="AS160" i="8" a="1"/>
  <c r="AS160" i="8" s="1"/>
  <c r="AI20" i="11" s="1"/>
  <c r="T152" i="8" a="1"/>
  <c r="T152" i="8" s="1"/>
  <c r="J12" i="11" s="1"/>
  <c r="AF178" i="8" a="1"/>
  <c r="AF178" i="8" s="1"/>
  <c r="V44" i="11" s="1"/>
  <c r="AA147" i="8" a="1"/>
  <c r="AA147" i="8" s="1"/>
  <c r="Q7" i="11" s="1"/>
  <c r="K155" i="8" a="1"/>
  <c r="K155" i="8" s="1"/>
  <c r="B14" i="8" s="1"/>
  <c r="Z162" i="8" a="1"/>
  <c r="Z162" i="8" s="1"/>
  <c r="P22" i="11" s="1"/>
  <c r="Z161" i="8" a="1"/>
  <c r="Z161" i="8" s="1"/>
  <c r="P21" i="11" s="1"/>
  <c r="AB165" i="8" a="1"/>
  <c r="AB165" i="8" s="1"/>
  <c r="R25" i="11" s="1"/>
  <c r="AU169" i="8" a="1"/>
  <c r="AU169" i="8" s="1"/>
  <c r="AK29" i="11" s="1"/>
  <c r="W180" i="8" a="1"/>
  <c r="W180" i="8" s="1"/>
  <c r="M46" i="11" s="1"/>
  <c r="AS164" i="8" a="1"/>
  <c r="AS164" i="8" s="1"/>
  <c r="AI24" i="11" s="1"/>
  <c r="S175" i="8" a="1"/>
  <c r="S175" i="8" s="1"/>
  <c r="I41" i="11" s="1"/>
  <c r="AB163" i="8" a="1"/>
  <c r="AB163" i="8" s="1"/>
  <c r="R23" i="11" s="1"/>
  <c r="AT180" i="8" a="1"/>
  <c r="AT180" i="8" s="1"/>
  <c r="AJ46" i="11" s="1"/>
  <c r="AU154" i="8" a="1"/>
  <c r="AU154" i="8" s="1"/>
  <c r="AK14" i="11" s="1"/>
  <c r="AE154" i="8" a="1"/>
  <c r="AE154" i="8" s="1"/>
  <c r="U14" i="11" s="1"/>
  <c r="M153" i="8" a="1"/>
  <c r="M153" i="8" s="1"/>
  <c r="AS165" i="8" a="1"/>
  <c r="AS165" i="8" s="1"/>
  <c r="AI25" i="11" s="1"/>
  <c r="L161" i="8" a="1"/>
  <c r="L161" i="8" s="1"/>
  <c r="R151" i="8" a="1"/>
  <c r="R151" i="8" s="1"/>
  <c r="H11" i="11" s="1"/>
  <c r="X146" i="8" a="1"/>
  <c r="X146" i="8" s="1"/>
  <c r="AF166" i="8" a="1"/>
  <c r="AF166" i="8" s="1"/>
  <c r="V26" i="11" s="1"/>
  <c r="Y179" i="8" a="1"/>
  <c r="Y179" i="8" s="1"/>
  <c r="O45" i="11" s="1"/>
  <c r="AF173" i="8" a="1"/>
  <c r="AF173" i="8" s="1"/>
  <c r="V39" i="11" s="1"/>
  <c r="T173" i="8" a="1"/>
  <c r="T173" i="8" s="1"/>
  <c r="J39" i="11" s="1"/>
  <c r="R159" i="8" a="1"/>
  <c r="R159" i="8" s="1"/>
  <c r="H19" i="11" s="1"/>
  <c r="X180" i="8" a="1"/>
  <c r="X180" i="8" s="1"/>
  <c r="N46" i="11" s="1"/>
  <c r="T149" i="8" a="1"/>
  <c r="T149" i="8" s="1"/>
  <c r="J9" i="11" s="1"/>
  <c r="U162" i="8" a="1"/>
  <c r="U162" i="8" s="1"/>
  <c r="K22" i="11" s="1"/>
  <c r="AE149" i="8" a="1"/>
  <c r="AE149" i="8" s="1"/>
  <c r="U9" i="11" s="1"/>
  <c r="S147" i="8" a="1"/>
  <c r="S147" i="8" s="1"/>
  <c r="I7" i="11" s="1"/>
  <c r="Z152" i="8" a="1"/>
  <c r="Z152" i="8" s="1"/>
  <c r="P12" i="11" s="1"/>
  <c r="AD179" i="8" a="1"/>
  <c r="AD179" i="8" s="1"/>
  <c r="T45" i="11" s="1"/>
  <c r="AU170" i="8" a="1"/>
  <c r="AU170" i="8" s="1"/>
  <c r="AK36" i="11" s="1"/>
  <c r="S159" i="8" a="1"/>
  <c r="S159" i="8" s="1"/>
  <c r="I19" i="11" s="1"/>
  <c r="V172" i="8" a="1"/>
  <c r="V172" i="8" s="1"/>
  <c r="L38" i="11" s="1"/>
  <c r="T159" i="8" a="1"/>
  <c r="T159" i="8" s="1"/>
  <c r="J19" i="11" s="1"/>
  <c r="Y165" i="8" a="1"/>
  <c r="Y165" i="8" s="1"/>
  <c r="O25" i="11" s="1"/>
  <c r="AE172" i="8" a="1"/>
  <c r="AE172" i="8" s="1"/>
  <c r="U38" i="11" s="1"/>
  <c r="AA164" i="8" a="1"/>
  <c r="AA164" i="8" s="1"/>
  <c r="Q24" i="11" s="1"/>
  <c r="AE162" i="8" a="1"/>
  <c r="AE162" i="8" s="1"/>
  <c r="U22" i="11" s="1"/>
  <c r="K175" i="8" a="1"/>
  <c r="K175" i="8" s="1"/>
  <c r="B34" i="8" s="1"/>
  <c r="A41" i="11" s="1"/>
  <c r="AD176" i="8" a="1"/>
  <c r="AD176" i="8" s="1"/>
  <c r="T42" i="11" s="1"/>
  <c r="AA156" i="8" a="1"/>
  <c r="AA156" i="8" s="1"/>
  <c r="Q16" i="11" s="1"/>
  <c r="R178" i="8" a="1"/>
  <c r="R178" i="8" s="1"/>
  <c r="H44" i="11" s="1"/>
  <c r="AU147" i="8" a="1"/>
  <c r="AU147" i="8" s="1"/>
  <c r="AK7" i="11" s="1"/>
  <c r="W157" i="8" a="1"/>
  <c r="W157" i="8" s="1"/>
  <c r="M17" i="11" s="1"/>
  <c r="U164" i="8" a="1"/>
  <c r="U164" i="8" s="1"/>
  <c r="K24" i="11" s="1"/>
  <c r="AD146" i="8" a="1"/>
  <c r="AD146" i="8" s="1"/>
  <c r="L155" i="8" a="1"/>
  <c r="L155" i="8" s="1"/>
  <c r="T168" i="8" a="1"/>
  <c r="T168" i="8" s="1"/>
  <c r="J28" i="11" s="1"/>
  <c r="AU146" i="8" a="1"/>
  <c r="AU146" i="8" s="1"/>
  <c r="AA155" i="8" a="1"/>
  <c r="AA155" i="8" s="1"/>
  <c r="Q15" i="11" s="1"/>
  <c r="S173" i="8" a="1"/>
  <c r="S173" i="8" s="1"/>
  <c r="I39" i="11" s="1"/>
  <c r="V179" i="8" a="1"/>
  <c r="V179" i="8" s="1"/>
  <c r="L45" i="11" s="1"/>
  <c r="Y163" i="8" a="1"/>
  <c r="Y163" i="8" s="1"/>
  <c r="O23" i="11" s="1"/>
  <c r="Y173" i="8" a="1"/>
  <c r="Y173" i="8" s="1"/>
  <c r="O39" i="11" s="1"/>
  <c r="AF172" i="8" a="1"/>
  <c r="AF172" i="8" s="1"/>
  <c r="V38" i="11" s="1"/>
  <c r="W169" i="8" a="1"/>
  <c r="W169" i="8" s="1"/>
  <c r="M29" i="11" s="1"/>
  <c r="W162" i="8" a="1"/>
  <c r="W162" i="8" s="1"/>
  <c r="M22" i="11" s="1"/>
  <c r="M157" i="8" a="1"/>
  <c r="M157" i="8" s="1"/>
  <c r="T154" i="8" a="1"/>
  <c r="T154" i="8" s="1"/>
  <c r="J14" i="11" s="1"/>
  <c r="AT177" i="8" a="1"/>
  <c r="AT177" i="8" s="1"/>
  <c r="AJ43" i="11" s="1"/>
  <c r="AS171" i="8" a="1"/>
  <c r="AS171" i="8" s="1"/>
  <c r="AI37" i="11" s="1"/>
  <c r="AA153" i="8" a="1"/>
  <c r="AA153" i="8" s="1"/>
  <c r="Q13" i="11" s="1"/>
  <c r="X158" i="8" a="1"/>
  <c r="X158" i="8" s="1"/>
  <c r="N18" i="11" s="1"/>
  <c r="AB148" i="8" a="1"/>
  <c r="AB148" i="8" s="1"/>
  <c r="R8" i="11" s="1"/>
  <c r="AT169" i="8" a="1"/>
  <c r="AT169" i="8" s="1"/>
  <c r="AJ29" i="11" s="1"/>
  <c r="R158" i="8" a="1"/>
  <c r="R158" i="8" s="1"/>
  <c r="H18" i="11" s="1"/>
  <c r="V173" i="8" a="1"/>
  <c r="V173" i="8" s="1"/>
  <c r="L39" i="11" s="1"/>
  <c r="X162" i="8" a="1"/>
  <c r="X162" i="8" s="1"/>
  <c r="N22" i="11" s="1"/>
  <c r="AS163" i="8" a="1"/>
  <c r="AS163" i="8" s="1"/>
  <c r="AI23" i="11" s="1"/>
  <c r="S174" i="8" a="1"/>
  <c r="S174" i="8" s="1"/>
  <c r="I40" i="11" s="1"/>
  <c r="T170" i="8" a="1"/>
  <c r="T170" i="8" s="1"/>
  <c r="J36" i="11" s="1"/>
  <c r="W170" i="8" a="1"/>
  <c r="W170" i="8" s="1"/>
  <c r="M36" i="11" s="1"/>
  <c r="AA159" i="8" a="1"/>
  <c r="AA159" i="8" s="1"/>
  <c r="Q19" i="11" s="1"/>
  <c r="S150" i="8" a="1"/>
  <c r="S150" i="8" s="1"/>
  <c r="I10" i="11" s="1"/>
  <c r="AE159" i="8" a="1"/>
  <c r="AE159" i="8" s="1"/>
  <c r="U19" i="11" s="1"/>
  <c r="V162" i="8" a="1"/>
  <c r="V162" i="8" s="1"/>
  <c r="L22" i="11" s="1"/>
  <c r="X169" i="8" a="1"/>
  <c r="X169" i="8" s="1"/>
  <c r="N29" i="11" s="1"/>
  <c r="K177" i="8" a="1"/>
  <c r="K177" i="8" s="1"/>
  <c r="B36" i="8" s="1"/>
  <c r="A43" i="11" s="1"/>
  <c r="U153" i="8" a="1"/>
  <c r="U153" i="8" s="1"/>
  <c r="K13" i="11" s="1"/>
  <c r="T151" i="8" a="1"/>
  <c r="T151" i="8" s="1"/>
  <c r="J11" i="11" s="1"/>
  <c r="S171" i="8" a="1"/>
  <c r="S171" i="8" s="1"/>
  <c r="I37" i="11" s="1"/>
  <c r="AD157" i="8" a="1"/>
  <c r="AD157" i="8" s="1"/>
  <c r="T17" i="11" s="1"/>
  <c r="Z169" i="8" a="1"/>
  <c r="Z169" i="8" s="1"/>
  <c r="P29" i="11" s="1"/>
  <c r="AU152" i="8" a="1"/>
  <c r="AU152" i="8" s="1"/>
  <c r="AK12" i="11" s="1"/>
  <c r="M146" i="8" a="1"/>
  <c r="M146" i="8" s="1"/>
  <c r="C6" i="11" s="1"/>
  <c r="D6" i="11" s="1"/>
  <c r="T174" i="8" a="1"/>
  <c r="T174" i="8" s="1"/>
  <c r="J40" i="11" s="1"/>
  <c r="AA172" i="8" a="1"/>
  <c r="AA172" i="8" s="1"/>
  <c r="Q38" i="11" s="1"/>
  <c r="AS174" i="8" a="1"/>
  <c r="AS174" i="8" s="1"/>
  <c r="AI40" i="11" s="1"/>
  <c r="U152" i="8" a="1"/>
  <c r="U152" i="8" s="1"/>
  <c r="K12" i="11" s="1"/>
  <c r="AD165" i="8" a="1"/>
  <c r="AD165" i="8" s="1"/>
  <c r="T25" i="11" s="1"/>
  <c r="V156" i="8" a="1"/>
  <c r="V156" i="8" s="1"/>
  <c r="L16" i="11" s="1"/>
  <c r="AF161" i="8" a="1"/>
  <c r="AF161" i="8" s="1"/>
  <c r="V21" i="11" s="1"/>
  <c r="S146" i="8" a="1"/>
  <c r="S146" i="8" s="1"/>
  <c r="AD161" i="8" a="1"/>
  <c r="AD161" i="8" s="1"/>
  <c r="T21" i="11" s="1"/>
  <c r="AF174" i="8" a="1"/>
  <c r="AF174" i="8" s="1"/>
  <c r="V40" i="11" s="1"/>
  <c r="K165" i="8" a="1"/>
  <c r="K165" i="8" s="1"/>
  <c r="B24" i="8" s="1"/>
  <c r="AT167" i="8" a="1"/>
  <c r="AT167" i="8" s="1"/>
  <c r="AJ27" i="11" s="1"/>
  <c r="Z178" i="8" a="1"/>
  <c r="Z178" i="8" s="1"/>
  <c r="P44" i="11" s="1"/>
  <c r="X171" i="8" a="1"/>
  <c r="X171" i="8" s="1"/>
  <c r="N37" i="11" s="1"/>
  <c r="AA157" i="8" a="1"/>
  <c r="AA157" i="8" s="1"/>
  <c r="Q17" i="11" s="1"/>
  <c r="V154" i="8" a="1"/>
  <c r="V154" i="8" s="1"/>
  <c r="L14" i="11" s="1"/>
  <c r="W150" i="8" a="1"/>
  <c r="W150" i="8" s="1"/>
  <c r="M10" i="11" s="1"/>
  <c r="AB169" i="8" a="1"/>
  <c r="AB169" i="8" s="1"/>
  <c r="R29" i="11" s="1"/>
  <c r="AE147" i="8" a="1"/>
  <c r="AE147" i="8" s="1"/>
  <c r="U7" i="11" s="1"/>
  <c r="Y155" i="8" a="1"/>
  <c r="Y155" i="8" s="1"/>
  <c r="O15" i="11" s="1"/>
  <c r="AC171" i="8" a="1"/>
  <c r="AC171" i="8" s="1"/>
  <c r="S37" i="11" s="1"/>
  <c r="R153" i="8" a="1"/>
  <c r="R153" i="8" s="1"/>
  <c r="H13" i="11" s="1"/>
  <c r="U169" i="8" a="1"/>
  <c r="U169" i="8" s="1"/>
  <c r="K29" i="11" s="1"/>
  <c r="AE181" i="8" a="1"/>
  <c r="AE181" i="8" s="1"/>
  <c r="U47" i="11" s="1"/>
  <c r="AC146" i="8" a="1"/>
  <c r="AC146" i="8" s="1"/>
  <c r="AF180" i="8" a="1"/>
  <c r="AF180" i="8" s="1"/>
  <c r="V46" i="11" s="1"/>
  <c r="AT170" i="8" a="1"/>
  <c r="AT170" i="8" s="1"/>
  <c r="AJ36" i="11" s="1"/>
  <c r="X150" i="8" a="1"/>
  <c r="X150" i="8" s="1"/>
  <c r="N10" i="11" s="1"/>
  <c r="Z170" i="8" a="1"/>
  <c r="Z170" i="8" s="1"/>
  <c r="P36" i="11" s="1"/>
  <c r="AU156" i="8" a="1"/>
  <c r="AU156" i="8" s="1"/>
  <c r="AK16" i="11" s="1"/>
  <c r="AS149" i="8" a="1"/>
  <c r="AS149" i="8" s="1"/>
  <c r="AI9" i="11" s="1"/>
  <c r="Z146" i="8" a="1"/>
  <c r="Z146" i="8" s="1"/>
  <c r="V175" i="8" a="1"/>
  <c r="V175" i="8" s="1"/>
  <c r="L41" i="11" s="1"/>
  <c r="Z158" i="8" a="1"/>
  <c r="Z158" i="8" s="1"/>
  <c r="P18" i="11" s="1"/>
  <c r="W159" i="8" a="1"/>
  <c r="W159" i="8" s="1"/>
  <c r="M19" i="11" s="1"/>
  <c r="AC158" i="8" a="1"/>
  <c r="AC158" i="8" s="1"/>
  <c r="S18" i="11" s="1"/>
  <c r="AB177" i="8" a="1"/>
  <c r="AB177" i="8" s="1"/>
  <c r="R43" i="11" s="1"/>
  <c r="X151" i="8" a="1"/>
  <c r="X151" i="8" s="1"/>
  <c r="N11" i="11" s="1"/>
  <c r="V155" i="8" a="1"/>
  <c r="V155" i="8" s="1"/>
  <c r="L15" i="11" s="1"/>
  <c r="AT158" i="8" a="1"/>
  <c r="AT158" i="8" s="1"/>
  <c r="AJ18" i="11" s="1"/>
  <c r="AA165" i="8" a="1"/>
  <c r="AA165" i="8" s="1"/>
  <c r="Q25" i="11" s="1"/>
  <c r="U173" i="8" a="1"/>
  <c r="U173" i="8" s="1"/>
  <c r="K39" i="11" s="1"/>
  <c r="M172" i="8" a="1"/>
  <c r="M172" i="8" s="1"/>
  <c r="T156" i="8" a="1"/>
  <c r="T156" i="8" s="1"/>
  <c r="J16" i="11" s="1"/>
  <c r="AS176" i="8" a="1"/>
  <c r="AS176" i="8" s="1"/>
  <c r="AI42" i="11" s="1"/>
  <c r="L150" i="8" a="1"/>
  <c r="L150" i="8" s="1"/>
  <c r="AF151" i="8" a="1"/>
  <c r="AF151" i="8" s="1"/>
  <c r="V11" i="11" s="1"/>
  <c r="Y162" i="8" a="1"/>
  <c r="Y162" i="8" s="1"/>
  <c r="O22" i="11" s="1"/>
  <c r="AE170" i="8" a="1"/>
  <c r="AE170" i="8" s="1"/>
  <c r="U36" i="11" s="1"/>
  <c r="Z168" i="8" a="1"/>
  <c r="Z168" i="8" s="1"/>
  <c r="P28" i="11" s="1"/>
  <c r="W167" i="8" a="1"/>
  <c r="W167" i="8" s="1"/>
  <c r="M27" i="11" s="1"/>
  <c r="AB172" i="8" a="1"/>
  <c r="AB172" i="8" s="1"/>
  <c r="R38" i="11" s="1"/>
  <c r="AA149" i="8" a="1"/>
  <c r="AA149" i="8" s="1"/>
  <c r="Q9" i="11" s="1"/>
  <c r="V150" i="8" a="1"/>
  <c r="V150" i="8" s="1"/>
  <c r="L10" i="11" s="1"/>
  <c r="V166" i="8" a="1"/>
  <c r="V166" i="8" s="1"/>
  <c r="L26" i="11" s="1"/>
  <c r="V165" i="8" a="1"/>
  <c r="V165" i="8" s="1"/>
  <c r="L25" i="11" s="1"/>
  <c r="Z173" i="8" a="1"/>
  <c r="Z173" i="8" s="1"/>
  <c r="P39" i="11" s="1"/>
  <c r="AF149" i="8" a="1"/>
  <c r="AF149" i="8" s="1"/>
  <c r="V9" i="11" s="1"/>
  <c r="AB171" i="8" a="1"/>
  <c r="AB171" i="8" s="1"/>
  <c r="R37" i="11" s="1"/>
  <c r="R169" i="8" a="1"/>
  <c r="R169" i="8" s="1"/>
  <c r="H29" i="11" s="1"/>
  <c r="W181" i="8" a="1"/>
  <c r="W181" i="8" s="1"/>
  <c r="M47" i="11" s="1"/>
  <c r="M164" i="8" a="1"/>
  <c r="M164" i="8" s="1"/>
  <c r="K180" i="8" a="1"/>
  <c r="K180" i="8" s="1"/>
  <c r="B39" i="8" s="1"/>
  <c r="A46" i="11" s="1"/>
  <c r="U180" i="8" a="1"/>
  <c r="U180" i="8" s="1"/>
  <c r="K46" i="11" s="1"/>
  <c r="Y147" i="8" a="1"/>
  <c r="Y147" i="8" s="1"/>
  <c r="O7" i="11" s="1"/>
  <c r="L180" i="8" a="1"/>
  <c r="L180" i="8" s="1"/>
  <c r="AA179" i="8" a="1"/>
  <c r="AA179" i="8" s="1"/>
  <c r="Q45" i="11" s="1"/>
  <c r="Z166" i="8" a="1"/>
  <c r="Z166" i="8" s="1"/>
  <c r="P26" i="11" s="1"/>
  <c r="T146" i="8" a="1"/>
  <c r="T146" i="8" s="1"/>
  <c r="S148" i="8" a="1"/>
  <c r="S148" i="8" s="1"/>
  <c r="I8" i="11" s="1"/>
  <c r="AC162" i="8" a="1"/>
  <c r="AC162" i="8" s="1"/>
  <c r="S22" i="11" s="1"/>
  <c r="AT160" i="8" a="1"/>
  <c r="AT160" i="8" s="1"/>
  <c r="AJ20" i="11" s="1"/>
  <c r="M161" i="8" a="1"/>
  <c r="M161" i="8" s="1"/>
  <c r="AB156" i="8" a="1"/>
  <c r="AB156" i="8" s="1"/>
  <c r="R16" i="11" s="1"/>
  <c r="AC168" i="8" a="1"/>
  <c r="AC168" i="8" s="1"/>
  <c r="S28" i="11" s="1"/>
  <c r="AU161" i="8" a="1"/>
  <c r="AU161" i="8" s="1"/>
  <c r="AK21" i="11" s="1"/>
  <c r="AA177" i="8" a="1"/>
  <c r="AA177" i="8" s="1"/>
  <c r="Q43" i="11" s="1"/>
  <c r="Y160" i="8" a="1"/>
  <c r="Y160" i="8" s="1"/>
  <c r="O20" i="11" s="1"/>
  <c r="AE151" i="8" a="1"/>
  <c r="AE151" i="8" s="1"/>
  <c r="U11" i="11" s="1"/>
  <c r="W146" i="8" a="1"/>
  <c r="W146" i="8" s="1"/>
  <c r="L170" i="8" a="1"/>
  <c r="L170" i="8" s="1"/>
  <c r="S161" i="8" a="1"/>
  <c r="S161" i="8" s="1"/>
  <c r="I21" i="11" s="1"/>
  <c r="Z177" i="8" a="1"/>
  <c r="Z177" i="8" s="1"/>
  <c r="P43" i="11" s="1"/>
  <c r="L173" i="8" a="1"/>
  <c r="L173" i="8" s="1"/>
  <c r="X149" i="8" a="1"/>
  <c r="X149" i="8" s="1"/>
  <c r="N9" i="11" s="1"/>
  <c r="L176" i="8" a="1"/>
  <c r="L176" i="8" s="1"/>
  <c r="S156" i="8" a="1"/>
  <c r="S156" i="8" s="1"/>
  <c r="I16" i="11" s="1"/>
  <c r="AB166" i="8" a="1"/>
  <c r="AB166" i="8" s="1"/>
  <c r="R26" i="11" s="1"/>
  <c r="X157" i="8" a="1"/>
  <c r="X157" i="8" s="1"/>
  <c r="N17" i="11" s="1"/>
  <c r="Z151" i="8" a="1"/>
  <c r="Z151" i="8" s="1"/>
  <c r="P11" i="11" s="1"/>
  <c r="W161" i="8" a="1"/>
  <c r="W161" i="8" s="1"/>
  <c r="M21" i="11" s="1"/>
  <c r="AD173" i="8" a="1"/>
  <c r="AD173" i="8" s="1"/>
  <c r="T39" i="11" s="1"/>
  <c r="AF146" i="8" a="1"/>
  <c r="AF146" i="8" s="1"/>
  <c r="W174" i="8" a="1"/>
  <c r="W174" i="8" s="1"/>
  <c r="M40" i="11" s="1"/>
  <c r="X179" i="8" a="1"/>
  <c r="X179" i="8" s="1"/>
  <c r="N45" i="11" s="1"/>
  <c r="Z171" i="8" a="1"/>
  <c r="Z171" i="8" s="1"/>
  <c r="P37" i="11" s="1"/>
  <c r="AT157" i="8" a="1"/>
  <c r="AT157" i="8" s="1"/>
  <c r="AJ17" i="11" s="1"/>
  <c r="AS169" i="8" a="1"/>
  <c r="AS169" i="8" s="1"/>
  <c r="AI29" i="11" s="1"/>
  <c r="AU162" i="8" a="1"/>
  <c r="AU162" i="8" s="1"/>
  <c r="AK22" i="11" s="1"/>
  <c r="T167" i="8" a="1"/>
  <c r="T167" i="8" s="1"/>
  <c r="J27" i="11" s="1"/>
  <c r="AT153" i="8" a="1"/>
  <c r="AT153" i="8" s="1"/>
  <c r="AJ13" i="11" s="1"/>
  <c r="R181" i="8" a="1"/>
  <c r="R181" i="8" s="1"/>
  <c r="H47" i="11" s="1"/>
  <c r="S172" i="8" a="1"/>
  <c r="S172" i="8" s="1"/>
  <c r="I38" i="11" s="1"/>
  <c r="W176" i="8" a="1"/>
  <c r="W176" i="8" s="1"/>
  <c r="M42" i="11" s="1"/>
  <c r="S154" i="8" a="1"/>
  <c r="S154" i="8" s="1"/>
  <c r="I14" i="11" s="1"/>
  <c r="W166" i="8" a="1"/>
  <c r="W166" i="8" s="1"/>
  <c r="M26" i="11" s="1"/>
  <c r="Y164" i="8" a="1"/>
  <c r="Y164" i="8" s="1"/>
  <c r="O24" i="11" s="1"/>
  <c r="AT171" i="8" a="1"/>
  <c r="AT171" i="8" s="1"/>
  <c r="AJ37" i="11" s="1"/>
  <c r="W155" i="8" a="1"/>
  <c r="W155" i="8" s="1"/>
  <c r="M15" i="11" s="1"/>
  <c r="R164" i="8" a="1"/>
  <c r="R164" i="8" s="1"/>
  <c r="H24" i="11" s="1"/>
  <c r="AF155" i="8" a="1"/>
  <c r="AF155" i="8" s="1"/>
  <c r="V15" i="11" s="1"/>
  <c r="AT152" i="8" a="1"/>
  <c r="AT152" i="8" s="1"/>
  <c r="AJ12" i="11" s="1"/>
  <c r="Z172" i="8" a="1"/>
  <c r="Z172" i="8" s="1"/>
  <c r="P38" i="11" s="1"/>
  <c r="Y154" i="8" a="1"/>
  <c r="Y154" i="8" s="1"/>
  <c r="O14" i="11" s="1"/>
  <c r="K162" i="8" a="1"/>
  <c r="K162" i="8" s="1"/>
  <c r="B21" i="8" s="1"/>
  <c r="AT165" i="8" a="1"/>
  <c r="AT165" i="8" s="1"/>
  <c r="AJ25" i="11" s="1"/>
  <c r="Z155" i="8" a="1"/>
  <c r="Z155" i="8" s="1"/>
  <c r="P15" i="11" s="1"/>
  <c r="K179" i="8" a="1"/>
  <c r="K179" i="8" s="1"/>
  <c r="B38" i="8" s="1"/>
  <c r="A45" i="11" s="1"/>
  <c r="K163" i="8" a="1"/>
  <c r="K163" i="8" s="1"/>
  <c r="B22" i="8" s="1"/>
  <c r="AA175" i="8" a="1"/>
  <c r="AA175" i="8" s="1"/>
  <c r="Q41" i="11" s="1"/>
  <c r="AF147" i="8" a="1"/>
  <c r="AF147" i="8" s="1"/>
  <c r="V7" i="11" s="1"/>
  <c r="AB153" i="8" a="1"/>
  <c r="AB153" i="8" s="1"/>
  <c r="R13" i="11" s="1"/>
  <c r="X176" i="8" a="1"/>
  <c r="X176" i="8" s="1"/>
  <c r="N42" i="11" s="1"/>
  <c r="AC159" i="8" a="1"/>
  <c r="AC159" i="8" s="1"/>
  <c r="S19" i="11" s="1"/>
  <c r="L151" i="8" a="1"/>
  <c r="L151" i="8" s="1"/>
  <c r="W147" i="8" a="1"/>
  <c r="W147" i="8" s="1"/>
  <c r="M7" i="11" s="1"/>
  <c r="U149" i="8" a="1"/>
  <c r="U149" i="8" s="1"/>
  <c r="K9" i="11" s="1"/>
  <c r="Y153" i="8" a="1"/>
  <c r="Y153" i="8" s="1"/>
  <c r="O13" i="11" s="1"/>
  <c r="W177" i="8" a="1"/>
  <c r="W177" i="8" s="1"/>
  <c r="M43" i="11" s="1"/>
  <c r="AU167" i="8" a="1"/>
  <c r="AU167" i="8" s="1"/>
  <c r="AK27" i="11" s="1"/>
  <c r="AB168" i="8" a="1"/>
  <c r="AB168" i="8" s="1"/>
  <c r="R28" i="11" s="1"/>
  <c r="L174" i="8" a="1"/>
  <c r="L174" i="8" s="1"/>
  <c r="R149" i="8" a="1"/>
  <c r="R149" i="8" s="1"/>
  <c r="H9" i="11" s="1"/>
  <c r="V167" i="8" a="1"/>
  <c r="V167" i="8" s="1"/>
  <c r="L27" i="11" s="1"/>
  <c r="T169" i="8" a="1"/>
  <c r="T169" i="8" s="1"/>
  <c r="J29" i="11" s="1"/>
  <c r="Z157" i="8" a="1"/>
  <c r="Z157" i="8" s="1"/>
  <c r="P17" i="11" s="1"/>
  <c r="S178" i="8" a="1"/>
  <c r="S178" i="8" s="1"/>
  <c r="I44" i="11" s="1"/>
  <c r="U147" i="8" a="1"/>
  <c r="U147" i="8" s="1"/>
  <c r="K7" i="11" s="1"/>
  <c r="AS151" i="8" a="1"/>
  <c r="AS151" i="8" s="1"/>
  <c r="AI11" i="11" s="1"/>
  <c r="Z159" i="8" a="1"/>
  <c r="Z159" i="8" s="1"/>
  <c r="P19" i="11" s="1"/>
  <c r="AT174" i="8" a="1"/>
  <c r="AT174" i="8" s="1"/>
  <c r="AJ40" i="11" s="1"/>
  <c r="AF152" i="8" a="1"/>
  <c r="AF152" i="8" s="1"/>
  <c r="V12" i="11" s="1"/>
  <c r="AD168" i="8" a="1"/>
  <c r="AD168" i="8" s="1"/>
  <c r="T28" i="11" s="1"/>
  <c r="U176" i="8" a="1"/>
  <c r="U176" i="8" s="1"/>
  <c r="K42" i="11" s="1"/>
  <c r="W158" i="8" a="1"/>
  <c r="W158" i="8" s="1"/>
  <c r="M18" i="11" s="1"/>
  <c r="AF176" i="8" a="1"/>
  <c r="AF176" i="8" s="1"/>
  <c r="V42" i="11" s="1"/>
  <c r="M147" i="8" a="1"/>
  <c r="M147" i="8" s="1"/>
  <c r="AS158" i="8" a="1"/>
  <c r="AS158" i="8" s="1"/>
  <c r="AI18" i="11" s="1"/>
  <c r="AE156" i="8" a="1"/>
  <c r="AE156" i="8" s="1"/>
  <c r="U16" i="11" s="1"/>
  <c r="Y158" i="8" a="1"/>
  <c r="Y158" i="8" s="1"/>
  <c r="O18" i="11" s="1"/>
  <c r="M167" i="8" a="1"/>
  <c r="M167" i="8" s="1"/>
  <c r="AT166" i="8" a="1"/>
  <c r="AT166" i="8" s="1"/>
  <c r="AJ26" i="11" s="1"/>
  <c r="V163" i="8" a="1"/>
  <c r="V163" i="8" s="1"/>
  <c r="L23" i="11" s="1"/>
  <c r="Z156" i="8" a="1"/>
  <c r="Z156" i="8" s="1"/>
  <c r="P16" i="11" s="1"/>
  <c r="AS147" i="8" a="1"/>
  <c r="AS147" i="8" s="1"/>
  <c r="AI7" i="11" s="1"/>
  <c r="U146" i="8" a="1"/>
  <c r="U146" i="8" s="1"/>
  <c r="R152" i="8" a="1"/>
  <c r="R152" i="8" s="1"/>
  <c r="H12" i="11" s="1"/>
  <c r="K166" i="8" a="1"/>
  <c r="K166" i="8" s="1"/>
  <c r="B25" i="8" s="1"/>
  <c r="AT150" i="8" a="1"/>
  <c r="AT150" i="8" s="1"/>
  <c r="AJ10" i="11" s="1"/>
  <c r="AB176" i="8" a="1"/>
  <c r="AB176" i="8" s="1"/>
  <c r="R42" i="11" s="1"/>
  <c r="AS162" i="8" a="1"/>
  <c r="AS162" i="8" s="1"/>
  <c r="AI22" i="11" s="1"/>
  <c r="AD171" i="8" a="1"/>
  <c r="AD171" i="8" s="1"/>
  <c r="T37" i="11" s="1"/>
  <c r="X153" i="8" a="1"/>
  <c r="X153" i="8" s="1"/>
  <c r="N13" i="11" s="1"/>
  <c r="V177" i="8" a="1"/>
  <c r="V177" i="8" s="1"/>
  <c r="L43" i="11" s="1"/>
  <c r="R162" i="8" a="1"/>
  <c r="R162" i="8" s="1"/>
  <c r="H22" i="11" s="1"/>
  <c r="AS177" i="8" a="1"/>
  <c r="AS177" i="8" s="1"/>
  <c r="AI43" i="11" s="1"/>
  <c r="M149" i="8" a="1"/>
  <c r="M149" i="8" s="1"/>
  <c r="M155" i="8" a="1"/>
  <c r="M155" i="8" s="1"/>
  <c r="W152" i="8" a="1"/>
  <c r="W152" i="8" s="1"/>
  <c r="M12" i="11" s="1"/>
  <c r="X159" i="8" a="1"/>
  <c r="X159" i="8" s="1"/>
  <c r="N19" i="11" s="1"/>
  <c r="AT154" i="8" a="1"/>
  <c r="AT154" i="8" s="1"/>
  <c r="AJ14" i="11" s="1"/>
  <c r="M176" i="8" a="1"/>
  <c r="M176" i="8" s="1"/>
  <c r="AE168" i="8" a="1"/>
  <c r="AE168" i="8" s="1"/>
  <c r="U28" i="11" s="1"/>
  <c r="Z176" i="8" a="1"/>
  <c r="Z176" i="8" s="1"/>
  <c r="P42" i="11" s="1"/>
  <c r="L158" i="8" a="1"/>
  <c r="L158" i="8" s="1"/>
  <c r="AA148" i="8" a="1"/>
  <c r="AA148" i="8" s="1"/>
  <c r="Q8" i="11" s="1"/>
  <c r="W171" i="8" a="1"/>
  <c r="W171" i="8" s="1"/>
  <c r="M37" i="11" s="1"/>
  <c r="AC174" i="8" a="1"/>
  <c r="AC174" i="8" s="1"/>
  <c r="S40" i="11" s="1"/>
  <c r="AD177" i="8" a="1"/>
  <c r="AD177" i="8" s="1"/>
  <c r="T43" i="11" s="1"/>
  <c r="AF156" i="8" a="1"/>
  <c r="AF156" i="8" s="1"/>
  <c r="V16" i="11" s="1"/>
  <c r="M179" i="8" a="1"/>
  <c r="M179" i="8" s="1"/>
  <c r="L163" i="8" a="1"/>
  <c r="L163" i="8" s="1"/>
  <c r="Y149" i="8" a="1"/>
  <c r="Y149" i="8" s="1"/>
  <c r="O9" i="11" s="1"/>
  <c r="W165" i="8" a="1"/>
  <c r="W165" i="8" s="1"/>
  <c r="M25" i="11" s="1"/>
  <c r="U148" i="8" a="1"/>
  <c r="U148" i="8" s="1"/>
  <c r="K8" i="11" s="1"/>
  <c r="U157" i="8" a="1"/>
  <c r="U157" i="8" s="1"/>
  <c r="K17" i="11" s="1"/>
  <c r="AB160" i="8" a="1"/>
  <c r="AB160" i="8" s="1"/>
  <c r="R20" i="11" s="1"/>
  <c r="AT163" i="8" a="1"/>
  <c r="AT163" i="8" s="1"/>
  <c r="AJ23" i="11" s="1"/>
  <c r="AA166" i="8" a="1"/>
  <c r="AA166" i="8" s="1"/>
  <c r="Q26" i="11" s="1"/>
  <c r="Y176" i="8" a="1"/>
  <c r="Y176" i="8" s="1"/>
  <c r="O42" i="11" s="1"/>
  <c r="V178" i="8" a="1"/>
  <c r="V178" i="8" s="1"/>
  <c r="L44" i="11" s="1"/>
  <c r="AT173" i="8" a="1"/>
  <c r="AT173" i="8" s="1"/>
  <c r="AJ39" i="11" s="1"/>
  <c r="AC163" i="8" a="1"/>
  <c r="AC163" i="8" s="1"/>
  <c r="S23" i="11" s="1"/>
  <c r="R168" i="8" a="1"/>
  <c r="R168" i="8" s="1"/>
  <c r="H28" i="11" s="1"/>
  <c r="AD152" i="8" a="1"/>
  <c r="AD152" i="8" s="1"/>
  <c r="T12" i="11" s="1"/>
  <c r="AT175" i="8" a="1"/>
  <c r="AT175" i="8" s="1"/>
  <c r="AJ41" i="11" s="1"/>
  <c r="Y175" i="8" a="1"/>
  <c r="Y175" i="8" s="1"/>
  <c r="O41" i="11" s="1"/>
  <c r="AT148" i="8" a="1"/>
  <c r="AT148" i="8" s="1"/>
  <c r="AJ8" i="11" s="1"/>
  <c r="V146" i="8" a="1"/>
  <c r="V146" i="8" s="1"/>
  <c r="AU175" i="8" a="1"/>
  <c r="AU175" i="8" s="1"/>
  <c r="AK41" i="11" s="1"/>
  <c r="AE153" i="8" a="1"/>
  <c r="AE153" i="8" s="1"/>
  <c r="U13" i="11" s="1"/>
  <c r="AC166" i="8" a="1"/>
  <c r="AC166" i="8" s="1"/>
  <c r="S26" i="11" s="1"/>
  <c r="X173" i="8" a="1"/>
  <c r="X173" i="8" s="1"/>
  <c r="N39" i="11" s="1"/>
  <c r="AF175" i="8" a="1"/>
  <c r="AF175" i="8" s="1"/>
  <c r="V41" i="11" s="1"/>
  <c r="AD164" i="8" a="1"/>
  <c r="AD164" i="8" s="1"/>
  <c r="T24" i="11" s="1"/>
  <c r="AT164" i="8" a="1"/>
  <c r="AT164" i="8" s="1"/>
  <c r="AJ24" i="11" s="1"/>
  <c r="R171" i="8" a="1"/>
  <c r="R171" i="8" s="1"/>
  <c r="H37" i="11" s="1"/>
  <c r="L179" i="8" a="1"/>
  <c r="L179" i="8" s="1"/>
  <c r="AU160" i="8" a="1"/>
  <c r="AU160" i="8" s="1"/>
  <c r="AK20" i="11" s="1"/>
  <c r="AA162" i="8" a="1"/>
  <c r="AA162" i="8" s="1"/>
  <c r="Q22" i="11" s="1"/>
  <c r="S160" i="8" a="1"/>
  <c r="S160" i="8" s="1"/>
  <c r="I20" i="11" s="1"/>
  <c r="AF177" i="8" a="1"/>
  <c r="AF177" i="8" s="1"/>
  <c r="V43" i="11" s="1"/>
  <c r="K174" i="8" a="1"/>
  <c r="K174" i="8" s="1"/>
  <c r="B33" i="8" s="1"/>
  <c r="A40" i="11" s="1"/>
  <c r="AA173" i="8" a="1"/>
  <c r="AA173" i="8" s="1"/>
  <c r="Q39" i="11" s="1"/>
  <c r="L152" i="8" a="1"/>
  <c r="L152" i="8" s="1"/>
  <c r="AU177" i="8" a="1"/>
  <c r="AU177" i="8" s="1"/>
  <c r="AK43" i="11" s="1"/>
  <c r="R160" i="8" a="1"/>
  <c r="R160" i="8" s="1"/>
  <c r="H20" i="11" s="1"/>
  <c r="AS155" i="8" a="1"/>
  <c r="AS155" i="8" s="1"/>
  <c r="AI15" i="11" s="1"/>
  <c r="T158" i="8" a="1"/>
  <c r="T158" i="8" s="1"/>
  <c r="J18" i="11" s="1"/>
  <c r="Z165" i="8" a="1"/>
  <c r="Z165" i="8" s="1"/>
  <c r="P25" i="11" s="1"/>
  <c r="AU168" i="8" a="1"/>
  <c r="AU168" i="8" s="1"/>
  <c r="AK28" i="11" s="1"/>
  <c r="AF153" i="8" a="1"/>
  <c r="AF153" i="8" s="1"/>
  <c r="V13" i="11" s="1"/>
  <c r="M152" i="8" a="1"/>
  <c r="M152" i="8" s="1"/>
  <c r="R156" i="8" a="1"/>
  <c r="R156" i="8" s="1"/>
  <c r="H16" i="11" s="1"/>
  <c r="AD155" i="8" a="1"/>
  <c r="AD155" i="8" s="1"/>
  <c r="T15" i="11" s="1"/>
  <c r="AD156" i="8" a="1"/>
  <c r="AD156" i="8" s="1"/>
  <c r="T16" i="11" s="1"/>
  <c r="V176" i="8" a="1"/>
  <c r="V176" i="8" s="1"/>
  <c r="L42" i="11" s="1"/>
  <c r="AC173" i="8" a="1"/>
  <c r="AC173" i="8" s="1"/>
  <c r="S39" i="11" s="1"/>
  <c r="AS166" i="8" a="1"/>
  <c r="AS166" i="8" s="1"/>
  <c r="AI26" i="11" s="1"/>
  <c r="AA152" i="8" a="1"/>
  <c r="AA152" i="8" s="1"/>
  <c r="Q12" i="11" s="1"/>
  <c r="T161" i="8" a="1"/>
  <c r="T161" i="8" s="1"/>
  <c r="J21" i="11" s="1"/>
  <c r="U151" i="8" a="1"/>
  <c r="U151" i="8" s="1"/>
  <c r="K11" i="11" s="1"/>
  <c r="AF162" i="8" a="1"/>
  <c r="AF162" i="8" s="1"/>
  <c r="V22" i="11" s="1"/>
  <c r="Z179" i="8" a="1"/>
  <c r="Z179" i="8" s="1"/>
  <c r="P45" i="11" s="1"/>
  <c r="AE167" i="8" a="1"/>
  <c r="AE167" i="8" s="1"/>
  <c r="U27" i="11" s="1"/>
  <c r="V148" i="8" a="1"/>
  <c r="V148" i="8" s="1"/>
  <c r="L8" i="11" s="1"/>
  <c r="AU158" i="8" a="1"/>
  <c r="AU158" i="8" s="1"/>
  <c r="AK18" i="11" s="1"/>
  <c r="R150" i="8" a="1"/>
  <c r="R150" i="8" s="1"/>
  <c r="H10" i="11" s="1"/>
  <c r="AC175" i="8" a="1"/>
  <c r="AC175" i="8" s="1"/>
  <c r="S41" i="11" s="1"/>
  <c r="S165" i="8" a="1"/>
  <c r="S165" i="8" s="1"/>
  <c r="I25" i="11" s="1"/>
  <c r="AC178" i="8" a="1"/>
  <c r="AC178" i="8" s="1"/>
  <c r="S44" i="11" s="1"/>
  <c r="T177" i="8" a="1"/>
  <c r="T177" i="8" s="1"/>
  <c r="J43" i="11" s="1"/>
  <c r="AA160" i="8" a="1"/>
  <c r="AA160" i="8" s="1"/>
  <c r="Q20" i="11" s="1"/>
  <c r="AF164" i="8" a="1"/>
  <c r="AF164" i="8" s="1"/>
  <c r="V24" i="11" s="1"/>
  <c r="V171" i="8" a="1"/>
  <c r="V171" i="8" s="1"/>
  <c r="L37" i="11" s="1"/>
  <c r="AA168" i="8" a="1"/>
  <c r="AA168" i="8" s="1"/>
  <c r="Q28" i="11" s="1"/>
  <c r="R174" i="8" a="1"/>
  <c r="R174" i="8" s="1"/>
  <c r="H40" i="11" s="1"/>
  <c r="V181" i="8" a="1"/>
  <c r="V181" i="8" s="1"/>
  <c r="L47" i="11" s="1"/>
  <c r="AT172" i="8" a="1"/>
  <c r="AT172" i="8" s="1"/>
  <c r="AJ38" i="11" s="1"/>
  <c r="T163" i="8" a="1"/>
  <c r="T163" i="8" s="1"/>
  <c r="J23" i="11" s="1"/>
  <c r="T155" i="8" a="1"/>
  <c r="T155" i="8" s="1"/>
  <c r="J15" i="11" s="1"/>
  <c r="W172" i="8" a="1"/>
  <c r="W172" i="8" s="1"/>
  <c r="M38" i="11" s="1"/>
  <c r="K181" i="8" a="1"/>
  <c r="K181" i="8" s="1"/>
  <c r="B40" i="8" s="1"/>
  <c r="A47" i="11" s="1"/>
  <c r="R167" i="8" a="1"/>
  <c r="R167" i="8" s="1"/>
  <c r="H27" i="11" s="1"/>
  <c r="K146" i="8" a="1"/>
  <c r="K146" i="8" s="1"/>
  <c r="B5" i="8" s="1"/>
  <c r="K159" i="8" a="1"/>
  <c r="K159" i="8" s="1"/>
  <c r="B18" i="8" s="1"/>
  <c r="AU174" i="8" a="1"/>
  <c r="AU174" i="8" s="1"/>
  <c r="AK40" i="11" s="1"/>
  <c r="AA169" i="8" a="1"/>
  <c r="AA169" i="8" s="1"/>
  <c r="Q29" i="11" s="1"/>
  <c r="M160" i="8" a="1"/>
  <c r="M160" i="8" s="1"/>
  <c r="AB170" i="8" a="1"/>
  <c r="AB170" i="8" s="1"/>
  <c r="R36" i="11" s="1"/>
  <c r="AS150" i="8" a="1"/>
  <c r="AS150" i="8" s="1"/>
  <c r="AI10" i="11" s="1"/>
  <c r="V160" i="8" a="1"/>
  <c r="V160" i="8" s="1"/>
  <c r="L20" i="11" s="1"/>
  <c r="AU163" i="8" a="1"/>
  <c r="AU163" i="8" s="1"/>
  <c r="AK23" i="11" s="1"/>
  <c r="AE180" i="8" a="1"/>
  <c r="AE180" i="8" s="1"/>
  <c r="U46" i="11" s="1"/>
  <c r="R170" i="8" a="1"/>
  <c r="R170" i="8" s="1"/>
  <c r="H36" i="11" s="1"/>
  <c r="AC180" i="8" a="1"/>
  <c r="AC180" i="8" s="1"/>
  <c r="S46" i="11" s="1"/>
  <c r="Y150" i="8" a="1"/>
  <c r="Y150" i="8" s="1"/>
  <c r="O10" i="11" s="1"/>
  <c r="AD163" i="8" a="1"/>
  <c r="AD163" i="8" s="1"/>
  <c r="T23" i="11" s="1"/>
  <c r="AB164" i="8" a="1"/>
  <c r="AB164" i="8" s="1"/>
  <c r="R24" i="11" s="1"/>
  <c r="S180" i="8" a="1"/>
  <c r="S180" i="8" s="1"/>
  <c r="I46" i="11" s="1"/>
  <c r="AF181" i="8" a="1"/>
  <c r="AF181" i="8" s="1"/>
  <c r="V47" i="11" s="1"/>
  <c r="AA154" i="8" a="1"/>
  <c r="AA154" i="8" s="1"/>
  <c r="Q14" i="11" s="1"/>
  <c r="V153" i="8" a="1"/>
  <c r="V153" i="8" s="1"/>
  <c r="L13" i="11" s="1"/>
  <c r="AU157" i="8" a="1"/>
  <c r="AU157" i="8" s="1"/>
  <c r="AK17" i="11" s="1"/>
  <c r="AE158" i="8" a="1"/>
  <c r="AE158" i="8" s="1"/>
  <c r="U18" i="11" s="1"/>
  <c r="AD162" i="8" a="1"/>
  <c r="AD162" i="8" s="1"/>
  <c r="T22" i="11" s="1"/>
  <c r="AB175" i="8" a="1"/>
  <c r="AB175" i="8" s="1"/>
  <c r="R41" i="11" s="1"/>
  <c r="X154" i="8" a="1"/>
  <c r="X154" i="8" s="1"/>
  <c r="N14" i="11" s="1"/>
  <c r="AS172" i="8" a="1"/>
  <c r="AS172" i="8" s="1"/>
  <c r="AI38" i="11" s="1"/>
  <c r="U160" i="8" a="1"/>
  <c r="U160" i="8" s="1"/>
  <c r="K20" i="11" s="1"/>
  <c r="Z164" i="8" a="1"/>
  <c r="Z164" i="8" s="1"/>
  <c r="P24" i="11" s="1"/>
  <c r="R177" i="8" a="1"/>
  <c r="R177" i="8" s="1"/>
  <c r="H43" i="11" s="1"/>
  <c r="AD154" i="8" a="1"/>
  <c r="AD154" i="8" s="1"/>
  <c r="T14" i="11" s="1"/>
  <c r="S151" i="8" a="1"/>
  <c r="S151" i="8" s="1"/>
  <c r="I11" i="11" s="1"/>
  <c r="AU148" i="8" a="1"/>
  <c r="AU148" i="8" s="1"/>
  <c r="AK8" i="11" s="1"/>
  <c r="L153" i="8" a="1"/>
  <c r="L153" i="8" s="1"/>
  <c r="M159" i="8" a="1"/>
  <c r="M159" i="8" s="1"/>
  <c r="Y159" i="8" a="1"/>
  <c r="Y159" i="8" s="1"/>
  <c r="O19" i="11" s="1"/>
  <c r="AE152" i="8" a="1"/>
  <c r="AE152" i="8" s="1"/>
  <c r="U12" i="11" s="1"/>
  <c r="AA171" i="8" a="1"/>
  <c r="AA171" i="8" s="1"/>
  <c r="Q37" i="11" s="1"/>
  <c r="AF167" i="8" a="1"/>
  <c r="AF167" i="8" s="1"/>
  <c r="V27" i="11" s="1"/>
  <c r="W178" i="8" a="1"/>
  <c r="W178" i="8" s="1"/>
  <c r="M44" i="11" s="1"/>
  <c r="R165" i="8" a="1"/>
  <c r="R165" i="8" s="1"/>
  <c r="H25" i="11" s="1"/>
  <c r="Z180" i="8" a="1"/>
  <c r="Z180" i="8" s="1"/>
  <c r="P46" i="11" s="1"/>
  <c r="AB155" i="8" a="1"/>
  <c r="AB155" i="8" s="1"/>
  <c r="R15" i="11" s="1"/>
  <c r="AS156" i="8" a="1"/>
  <c r="AS156" i="8" s="1"/>
  <c r="AI16" i="11" s="1"/>
  <c r="AD175" i="8" a="1"/>
  <c r="AD175" i="8" s="1"/>
  <c r="T41" i="11" s="1"/>
  <c r="AC149" i="8" a="1"/>
  <c r="AC149" i="8" s="1"/>
  <c r="S9" i="11" s="1"/>
  <c r="M169" i="8" a="1"/>
  <c r="M169" i="8" s="1"/>
  <c r="AE148" i="8" a="1"/>
  <c r="AE148" i="8" s="1"/>
  <c r="U8" i="11" s="1"/>
  <c r="X166" i="8" a="1"/>
  <c r="X166" i="8" s="1"/>
  <c r="N26" i="11" s="1"/>
  <c r="W179" i="8" a="1"/>
  <c r="W179" i="8" s="1"/>
  <c r="M45" i="11" s="1"/>
  <c r="AF159" i="8" a="1"/>
  <c r="AF159" i="8" s="1"/>
  <c r="V19" i="11" s="1"/>
  <c r="V170" i="8" a="1"/>
  <c r="V170" i="8" s="1"/>
  <c r="L36" i="11" s="1"/>
  <c r="AS181" i="8" a="1"/>
  <c r="AS181" i="8" s="1"/>
  <c r="AI47" i="11" s="1"/>
  <c r="AC155" i="8" a="1"/>
  <c r="AC155" i="8" s="1"/>
  <c r="S15" i="11" s="1"/>
  <c r="AF179" i="8" a="1"/>
  <c r="AF179" i="8" s="1"/>
  <c r="V45" i="11" s="1"/>
  <c r="AD151" i="8" a="1"/>
  <c r="AD151" i="8" s="1"/>
  <c r="T11" i="11" s="1"/>
  <c r="T178" i="8" a="1"/>
  <c r="T178" i="8" s="1"/>
  <c r="J44" i="11" s="1"/>
  <c r="Z160" i="8" a="1"/>
  <c r="Z160" i="8" s="1"/>
  <c r="P20" i="11" s="1"/>
  <c r="AE176" i="8" a="1"/>
  <c r="AE176" i="8" s="1"/>
  <c r="U42" i="11" s="1"/>
  <c r="Y146" i="8" a="1"/>
  <c r="Y146" i="8" s="1"/>
  <c r="AS179" i="8" a="1"/>
  <c r="AS179" i="8" s="1"/>
  <c r="AI45" i="11" s="1"/>
  <c r="K149" i="8" a="1"/>
  <c r="K149" i="8" s="1"/>
  <c r="B8" i="8" s="1"/>
  <c r="AD170" i="8" a="1"/>
  <c r="AD170" i="8" s="1"/>
  <c r="T36" i="11" s="1"/>
  <c r="M177" i="8" a="1"/>
  <c r="M177" i="8" s="1"/>
  <c r="R163" i="8" a="1"/>
  <c r="R163" i="8" s="1"/>
  <c r="H23" i="11" s="1"/>
  <c r="K158" i="8" a="1"/>
  <c r="K158" i="8" s="1"/>
  <c r="B17" i="8" s="1"/>
  <c r="AT147" i="8" a="1"/>
  <c r="AT147" i="8" s="1"/>
  <c r="AJ7" i="11" s="1"/>
  <c r="Z150" i="8" a="1"/>
  <c r="Z150" i="8" s="1"/>
  <c r="P10" i="11" s="1"/>
  <c r="U168" i="8" a="1"/>
  <c r="U168" i="8" s="1"/>
  <c r="K28" i="11" s="1"/>
  <c r="T172" i="8" a="1"/>
  <c r="T172" i="8" s="1"/>
  <c r="J38" i="11" s="1"/>
  <c r="U165" i="8" a="1"/>
  <c r="U165" i="8" s="1"/>
  <c r="K25" i="11" s="1"/>
  <c r="AB149" i="8" a="1"/>
  <c r="AB149" i="8" s="1"/>
  <c r="R9" i="11" s="1"/>
  <c r="M170" i="8" a="1"/>
  <c r="M170" i="8" s="1"/>
  <c r="U179" i="8" a="1"/>
  <c r="U179" i="8" s="1"/>
  <c r="K45" i="11" s="1"/>
  <c r="C27" i="11" l="1"/>
  <c r="D27" i="11" s="1"/>
  <c r="D26" i="8"/>
  <c r="E26" i="8" s="1"/>
  <c r="C39" i="8"/>
  <c r="B46" i="11"/>
  <c r="D39" i="8"/>
  <c r="E39" i="8" s="1"/>
  <c r="C46" i="11"/>
  <c r="D46" i="11" s="1"/>
  <c r="D35" i="8"/>
  <c r="E35" i="8" s="1"/>
  <c r="C42" i="11"/>
  <c r="D42" i="11" s="1"/>
  <c r="C23" i="8"/>
  <c r="B24" i="11"/>
  <c r="D13" i="8"/>
  <c r="E13" i="8" s="1"/>
  <c r="C14" i="11"/>
  <c r="D14" i="11" s="1"/>
  <c r="B47" i="11"/>
  <c r="C40" i="8"/>
  <c r="B42" i="11"/>
  <c r="C35" i="8"/>
  <c r="B6" i="11"/>
  <c r="C5" i="8"/>
  <c r="D5" i="8" s="1"/>
  <c r="E5" i="8" s="1"/>
  <c r="C17" i="11"/>
  <c r="D17" i="11" s="1"/>
  <c r="D16" i="8"/>
  <c r="E16" i="8" s="1"/>
  <c r="D7" i="8"/>
  <c r="E7" i="8" s="1"/>
  <c r="C8" i="11"/>
  <c r="D8" i="11" s="1"/>
  <c r="C25" i="11"/>
  <c r="D25" i="11" s="1"/>
  <c r="D24" i="8"/>
  <c r="E24" i="8" s="1"/>
  <c r="C15" i="11"/>
  <c r="D15" i="11" s="1"/>
  <c r="D14" i="8"/>
  <c r="E14" i="8" s="1"/>
  <c r="B39" i="11"/>
  <c r="C32" i="8"/>
  <c r="C25" i="8"/>
  <c r="B26" i="11"/>
  <c r="C44" i="11"/>
  <c r="D44" i="11" s="1"/>
  <c r="D37" i="8"/>
  <c r="E37" i="8" s="1"/>
  <c r="D17" i="8"/>
  <c r="E17" i="8" s="1"/>
  <c r="C18" i="11"/>
  <c r="D18" i="11" s="1"/>
  <c r="C19" i="8"/>
  <c r="B20" i="11"/>
  <c r="D38" i="8"/>
  <c r="E38" i="8" s="1"/>
  <c r="C45" i="11"/>
  <c r="D45" i="11" s="1"/>
  <c r="D8" i="8"/>
  <c r="E8" i="8" s="1"/>
  <c r="C9" i="11"/>
  <c r="D9" i="11" s="1"/>
  <c r="C10" i="8"/>
  <c r="B11" i="11"/>
  <c r="D12" i="8"/>
  <c r="E12" i="8" s="1"/>
  <c r="C13" i="11"/>
  <c r="D13" i="11" s="1"/>
  <c r="C37" i="8"/>
  <c r="B44" i="11"/>
  <c r="C29" i="8"/>
  <c r="B36" i="11"/>
  <c r="B14" i="11"/>
  <c r="C13" i="8"/>
  <c r="B28" i="11"/>
  <c r="C27" i="8"/>
  <c r="K48" i="11"/>
  <c r="D21" i="8"/>
  <c r="E21" i="8" s="1"/>
  <c r="C22" i="11"/>
  <c r="D22" i="11" s="1"/>
  <c r="B8" i="11"/>
  <c r="C7" i="8"/>
  <c r="D34" i="8"/>
  <c r="E34" i="8" s="1"/>
  <c r="C41" i="11"/>
  <c r="D41" i="11" s="1"/>
  <c r="C9" i="8"/>
  <c r="B10" i="11"/>
  <c r="C14" i="8"/>
  <c r="B15" i="11"/>
  <c r="C34" i="8"/>
  <c r="B41" i="11"/>
  <c r="D29" i="8"/>
  <c r="E29" i="8" s="1"/>
  <c r="C36" i="11"/>
  <c r="D36" i="11" s="1"/>
  <c r="C21" i="11"/>
  <c r="D21" i="11" s="1"/>
  <c r="D20" i="8"/>
  <c r="E20" i="8" s="1"/>
  <c r="D9" i="8"/>
  <c r="E9" i="8" s="1"/>
  <c r="C10" i="11"/>
  <c r="D10" i="11" s="1"/>
  <c r="B38" i="11"/>
  <c r="C31" i="8"/>
  <c r="D31" i="8"/>
  <c r="E31" i="8" s="1"/>
  <c r="C38" i="11"/>
  <c r="D38" i="11" s="1"/>
  <c r="B21" i="11"/>
  <c r="C20" i="8"/>
  <c r="C36" i="8"/>
  <c r="B43" i="11"/>
  <c r="B23" i="11"/>
  <c r="C22" i="8"/>
  <c r="D15" i="8"/>
  <c r="E15" i="8" s="1"/>
  <c r="C16" i="11"/>
  <c r="D16" i="11" s="1"/>
  <c r="C12" i="11"/>
  <c r="D12" i="11" s="1"/>
  <c r="D11" i="8"/>
  <c r="E11" i="8" s="1"/>
  <c r="C38" i="8"/>
  <c r="B45" i="11"/>
  <c r="C40" i="11"/>
  <c r="D40" i="11" s="1"/>
  <c r="D33" i="8"/>
  <c r="E33" i="8" s="1"/>
  <c r="D22" i="8"/>
  <c r="E22" i="8" s="1"/>
  <c r="C23" i="11"/>
  <c r="D23" i="11" s="1"/>
  <c r="D32" i="8"/>
  <c r="E32" i="8" s="1"/>
  <c r="C39" i="11"/>
  <c r="D39" i="11" s="1"/>
  <c r="D36" i="8"/>
  <c r="E36" i="8" s="1"/>
  <c r="C43" i="11"/>
  <c r="D43" i="11" s="1"/>
  <c r="C16" i="8"/>
  <c r="B17" i="11"/>
  <c r="C15" i="8"/>
  <c r="B16" i="11"/>
  <c r="D18" i="8"/>
  <c r="E18" i="8" s="1"/>
  <c r="C19" i="11"/>
  <c r="D19" i="11" s="1"/>
  <c r="C20" i="11"/>
  <c r="D20" i="11" s="1"/>
  <c r="D19" i="8"/>
  <c r="E19" i="8" s="1"/>
  <c r="B18" i="11"/>
  <c r="C17" i="8"/>
  <c r="D6" i="8"/>
  <c r="E6" i="8" s="1"/>
  <c r="C7" i="11"/>
  <c r="D7" i="11" s="1"/>
  <c r="C37" i="11"/>
  <c r="D37" i="11" s="1"/>
  <c r="D30" i="8"/>
  <c r="E30" i="8" s="1"/>
  <c r="C21" i="8"/>
  <c r="B22" i="11"/>
  <c r="K33" i="11"/>
  <c r="C12" i="8"/>
  <c r="B13" i="11"/>
  <c r="C33" i="8"/>
  <c r="B40" i="11"/>
  <c r="C24" i="11"/>
  <c r="D24" i="11" s="1"/>
  <c r="D23" i="8"/>
  <c r="E23" i="8" s="1"/>
  <c r="D40" i="8"/>
  <c r="E40" i="8" s="1"/>
  <c r="C47" i="11"/>
  <c r="D47" i="11" s="1"/>
  <c r="C8" i="8"/>
  <c r="B9" i="11"/>
  <c r="C28" i="8"/>
  <c r="B29" i="11"/>
  <c r="C18" i="8"/>
  <c r="B19" i="11"/>
  <c r="C26" i="11"/>
  <c r="D26" i="11" s="1"/>
  <c r="D25" i="8"/>
  <c r="E25" i="8" s="1"/>
  <c r="C28" i="11"/>
  <c r="D28" i="11" s="1"/>
  <c r="D27" i="8"/>
  <c r="E27" i="8" s="1"/>
  <c r="C29" i="11"/>
  <c r="D29" i="11" s="1"/>
  <c r="D28" i="8"/>
  <c r="E28" i="8" s="1"/>
  <c r="B12" i="11"/>
  <c r="C11" i="8"/>
  <c r="B7" i="11"/>
  <c r="C6" i="8"/>
  <c r="B25" i="11"/>
  <c r="C24" i="8"/>
  <c r="C26" i="8"/>
  <c r="B27" i="11"/>
  <c r="D10" i="8"/>
  <c r="E10" i="8" s="1"/>
  <c r="C11" i="11"/>
  <c r="D11" i="11" s="1"/>
  <c r="B37" i="11"/>
  <c r="C30" i="8"/>
  <c r="B34" i="11" l="1"/>
  <c r="B33" i="11"/>
  <c r="B5" i="11"/>
  <c r="AI63" i="11" l="1"/>
  <c r="E35" i="11"/>
  <c r="AH35" i="11"/>
  <c r="AD35" i="11"/>
  <c r="S35" i="11"/>
  <c r="H35" i="11"/>
  <c r="AB35" i="11"/>
  <c r="AI33" i="11"/>
  <c r="Y35" i="11"/>
  <c r="Z35" i="11"/>
  <c r="R35" i="11"/>
  <c r="AC35" i="11"/>
  <c r="AA35" i="11"/>
  <c r="G35" i="11"/>
  <c r="W35" i="11"/>
  <c r="AE35" i="11"/>
  <c r="T35" i="11"/>
  <c r="V35" i="11"/>
  <c r="AG35" i="11"/>
  <c r="N35" i="11"/>
  <c r="K35" i="11"/>
  <c r="C35" i="11"/>
  <c r="X35" i="11"/>
  <c r="F35" i="11"/>
  <c r="P35" i="11"/>
  <c r="Q35" i="11"/>
  <c r="D35" i="11"/>
  <c r="AF35" i="11"/>
  <c r="O35" i="11"/>
  <c r="M35" i="11"/>
  <c r="AI35" i="11"/>
  <c r="U35" i="11"/>
  <c r="L35"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U1" authorId="0" shapeId="0" xr:uid="{00000000-0006-0000-0300-000001000000}">
      <text>
        <r>
          <rPr>
            <sz val="9"/>
            <color indexed="81"/>
            <rFont val="ＭＳ Ｐゴシック"/>
            <family val="3"/>
            <charset val="128"/>
          </rPr>
          <t>“Ｎｏ”の場合は、バルブsheetに戻り、
取り付けオプション：“なべ小ねじ”を
選択下さい</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9"/>
            <color indexed="81"/>
            <rFont val="ＭＳ Ｐゴシック"/>
            <family val="3"/>
            <charset val="128"/>
          </rPr>
          <t xml:space="preserve"> ０：弾性体</t>
        </r>
        <r>
          <rPr>
            <sz val="9"/>
            <color indexed="10"/>
            <rFont val="ＭＳ Ｐゴシック"/>
            <family val="3"/>
            <charset val="128"/>
          </rPr>
          <t xml:space="preserve"> ※パイトットオプション　高圧タイプ選択不可
</t>
        </r>
        <r>
          <rPr>
            <b/>
            <sz val="9"/>
            <color indexed="81"/>
            <rFont val="ＭＳ Ｐゴシック"/>
            <family val="3"/>
            <charset val="128"/>
          </rPr>
          <t xml:space="preserve"> １：メタル</t>
        </r>
        <r>
          <rPr>
            <sz val="9"/>
            <color indexed="10"/>
            <rFont val="ＭＳ Ｐゴシック"/>
            <family val="3"/>
            <charset val="128"/>
          </rPr>
          <t xml:space="preserve">　※切換え方式デュアル３ポート(A,B,C)タイプは無し
　　　　　　　　　　背圧防止弁（バルブ内蔵）仕様選択不可
　　　　　　　　　 クリーンシリーズは選択不可
</t>
        </r>
        <r>
          <rPr>
            <b/>
            <sz val="10"/>
            <color indexed="81"/>
            <rFont val="ＭＳ Ｐゴシック"/>
            <family val="3"/>
            <charset val="128"/>
          </rPr>
          <t xml:space="preserve">
</t>
        </r>
      </text>
    </comment>
    <comment ref="C15" authorId="0" shapeId="0" xr:uid="{00000000-0006-0000-0300-000007000000}">
      <text>
        <r>
          <rPr>
            <b/>
            <sz val="9"/>
            <color indexed="10"/>
            <rFont val="ＭＳ Ｐゴシック"/>
            <family val="3"/>
            <charset val="128"/>
          </rPr>
          <t>X</t>
        </r>
        <r>
          <rPr>
            <sz val="9"/>
            <color indexed="81"/>
            <rFont val="ＭＳ Ｐゴシック"/>
            <family val="3"/>
            <charset val="128"/>
          </rPr>
          <t xml:space="preserve">：
１）シール方式：メタルシールタイプ(1)　に
　切換え方式デュアル３ポート(A,B,C)タイプは
　ありません
２）シール方式：メタルシールタイプ(1)　に
　主弁フッ素ゴム仕様（-X90)はありません。
</t>
        </r>
        <r>
          <rPr>
            <b/>
            <sz val="9"/>
            <color indexed="10"/>
            <rFont val="ＭＳ Ｐゴシック"/>
            <family val="3"/>
            <charset val="128"/>
          </rPr>
          <t>XX</t>
        </r>
        <r>
          <rPr>
            <sz val="9"/>
            <color indexed="81"/>
            <rFont val="ＭＳ Ｐゴシック"/>
            <family val="3"/>
            <charset val="128"/>
          </rPr>
          <t>：
オールシングル配線仕様のベースにはシングルソレノイド以外のバルブは使用できません</t>
        </r>
      </text>
    </comment>
    <comment ref="C16" authorId="0" shapeId="0" xr:uid="{00000000-0006-0000-0300-000008000000}">
      <text>
        <r>
          <rPr>
            <b/>
            <sz val="10"/>
            <color indexed="81"/>
            <rFont val="ＭＳ Ｐゴシック"/>
            <family val="3"/>
            <charset val="128"/>
          </rPr>
          <t>配管サイズ
M5</t>
        </r>
        <r>
          <rPr>
            <sz val="10"/>
            <color indexed="81"/>
            <rFont val="ＭＳ Ｐゴシック"/>
            <family val="3"/>
            <charset val="128"/>
          </rPr>
          <t>：M5X0.8</t>
        </r>
        <r>
          <rPr>
            <b/>
            <sz val="10"/>
            <color indexed="81"/>
            <rFont val="ＭＳ Ｐゴシック"/>
            <family val="3"/>
            <charset val="128"/>
          </rPr>
          <t xml:space="preserve">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sz val="11"/>
            <color indexed="81"/>
            <rFont val="ＭＳ Ｐゴシック"/>
            <family val="3"/>
            <charset val="128"/>
          </rPr>
          <t xml:space="preserve">
</t>
        </r>
      </text>
    </comment>
    <comment ref="C18" authorId="0" shapeId="0" xr:uid="{00000000-0006-0000-0300-000009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F20" authorId="0" shapeId="0" xr:uid="{00000000-0006-0000-0300-00000A000000}">
      <text>
        <r>
          <rPr>
            <sz val="10"/>
            <color indexed="10"/>
            <rFont val="ＭＳ Ｐゴシック"/>
            <family val="3"/>
            <charset val="128"/>
          </rPr>
          <t>選択されているAポートの口径に該当するものを選択下さい。</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B</t>
        </r>
        <r>
          <rPr>
            <sz val="10"/>
            <color indexed="81"/>
            <rFont val="ＭＳ Ｐゴシック"/>
            <family val="3"/>
            <charset val="128"/>
          </rPr>
          <t>：C3用 φ3.2mm用プラグ（KQ2P-23）</t>
        </r>
        <r>
          <rPr>
            <b/>
            <sz val="10"/>
            <color indexed="81"/>
            <rFont val="ＭＳ Ｐゴシック"/>
            <family val="3"/>
            <charset val="128"/>
          </rPr>
          <t xml:space="preserve">
D</t>
        </r>
        <r>
          <rPr>
            <sz val="10"/>
            <color indexed="81"/>
            <rFont val="ＭＳ Ｐゴシック"/>
            <family val="3"/>
            <charset val="128"/>
          </rPr>
          <t>：C4用 φ4mm用プラグ（KQ2P-04）</t>
        </r>
        <r>
          <rPr>
            <b/>
            <sz val="10"/>
            <color indexed="81"/>
            <rFont val="ＭＳ Ｐゴシック"/>
            <family val="3"/>
            <charset val="128"/>
          </rPr>
          <t xml:space="preserve">
F</t>
        </r>
        <r>
          <rPr>
            <sz val="10"/>
            <color indexed="81"/>
            <rFont val="ＭＳ Ｐゴシック"/>
            <family val="3"/>
            <charset val="128"/>
          </rPr>
          <t>：C6用 φ6mm用プラグ（KQ2P-06）</t>
        </r>
        <r>
          <rPr>
            <b/>
            <sz val="10"/>
            <color indexed="81"/>
            <rFont val="ＭＳ Ｐゴシック"/>
            <family val="3"/>
            <charset val="128"/>
          </rPr>
          <t xml:space="preserve">
C</t>
        </r>
        <r>
          <rPr>
            <sz val="10"/>
            <color indexed="81"/>
            <rFont val="ＭＳ Ｐゴシック"/>
            <family val="3"/>
            <charset val="128"/>
          </rPr>
          <t>：N1用 φ1/8"用プラグ（KQ2P-01）</t>
        </r>
        <r>
          <rPr>
            <b/>
            <sz val="10"/>
            <color indexed="81"/>
            <rFont val="ＭＳ Ｐゴシック"/>
            <family val="3"/>
            <charset val="128"/>
          </rPr>
          <t xml:space="preserve">
E</t>
        </r>
        <r>
          <rPr>
            <sz val="10"/>
            <color indexed="81"/>
            <rFont val="ＭＳ Ｐゴシック"/>
            <family val="3"/>
            <charset val="128"/>
          </rPr>
          <t>：N3用 φ5/32"用プラグ（KQ2P-03）</t>
        </r>
        <r>
          <rPr>
            <b/>
            <sz val="10"/>
            <color indexed="81"/>
            <rFont val="ＭＳ Ｐゴシック"/>
            <family val="3"/>
            <charset val="128"/>
          </rPr>
          <t xml:space="preserve">
G</t>
        </r>
        <r>
          <rPr>
            <sz val="10"/>
            <color indexed="81"/>
            <rFont val="ＭＳ Ｐゴシック"/>
            <family val="3"/>
            <charset val="128"/>
          </rPr>
          <t>：N7用 φ1/4"用プラグ（KQ2P-07）</t>
        </r>
        <r>
          <rPr>
            <b/>
            <sz val="10"/>
            <color indexed="81"/>
            <rFont val="ＭＳ Ｐゴシック"/>
            <family val="3"/>
            <charset val="128"/>
          </rPr>
          <t xml:space="preserve">
H</t>
        </r>
        <r>
          <rPr>
            <sz val="10"/>
            <color indexed="81"/>
            <rFont val="ＭＳ Ｐゴシック"/>
            <family val="3"/>
            <charset val="128"/>
          </rPr>
          <t xml:space="preserve">：M5用 φ4mmハーフユニオン（KQ2H04-M5A） </t>
        </r>
        <r>
          <rPr>
            <b/>
            <sz val="10"/>
            <color indexed="81"/>
            <rFont val="ＭＳ Ｐゴシック"/>
            <family val="3"/>
            <charset val="128"/>
          </rPr>
          <t xml:space="preserve">
J</t>
        </r>
        <r>
          <rPr>
            <sz val="10"/>
            <color indexed="81"/>
            <rFont val="ＭＳ Ｐゴシック"/>
            <family val="3"/>
            <charset val="128"/>
          </rPr>
          <t>：M5用 φ6mmハーフユニオン（KQ2H06-M5A）</t>
        </r>
        <r>
          <rPr>
            <b/>
            <sz val="10"/>
            <color indexed="81"/>
            <rFont val="ＭＳ Ｐゴシック"/>
            <family val="3"/>
            <charset val="128"/>
          </rPr>
          <t xml:space="preserve">
K</t>
        </r>
        <r>
          <rPr>
            <sz val="10"/>
            <color indexed="81"/>
            <rFont val="ＭＳ Ｐゴシック"/>
            <family val="3"/>
            <charset val="128"/>
          </rPr>
          <t>：M5用 φ1/8"ハーフユニオン（KQ2H01-M5A）</t>
        </r>
        <r>
          <rPr>
            <b/>
            <sz val="10"/>
            <color indexed="81"/>
            <rFont val="ＭＳ Ｐゴシック"/>
            <family val="3"/>
            <charset val="128"/>
          </rPr>
          <t xml:space="preserve">
L</t>
        </r>
        <r>
          <rPr>
            <sz val="10"/>
            <color indexed="81"/>
            <rFont val="ＭＳ Ｐゴシック"/>
            <family val="3"/>
            <charset val="128"/>
          </rPr>
          <t>：M5用プラグ（M-5P）</t>
        </r>
      </text>
    </comment>
    <comment ref="F21" authorId="0" shapeId="0" xr:uid="{00000000-0006-0000-0300-00000B000000}">
      <text>
        <r>
          <rPr>
            <sz val="10"/>
            <color indexed="10"/>
            <rFont val="ＭＳ Ｐゴシック"/>
            <family val="3"/>
            <charset val="128"/>
          </rPr>
          <t>選択されているBポートの口径に該当するものを選択下さい。</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B</t>
        </r>
        <r>
          <rPr>
            <sz val="10"/>
            <color indexed="81"/>
            <rFont val="ＭＳ Ｐゴシック"/>
            <family val="3"/>
            <charset val="128"/>
          </rPr>
          <t>：C3用 φ3.2mm用プラグ（KQ2P-23）</t>
        </r>
        <r>
          <rPr>
            <b/>
            <sz val="10"/>
            <color indexed="81"/>
            <rFont val="ＭＳ Ｐゴシック"/>
            <family val="3"/>
            <charset val="128"/>
          </rPr>
          <t xml:space="preserve">
D</t>
        </r>
        <r>
          <rPr>
            <sz val="10"/>
            <color indexed="81"/>
            <rFont val="ＭＳ Ｐゴシック"/>
            <family val="3"/>
            <charset val="128"/>
          </rPr>
          <t>：C4用 φ4mm用プラグ（KQ2P-04）</t>
        </r>
        <r>
          <rPr>
            <b/>
            <sz val="10"/>
            <color indexed="81"/>
            <rFont val="ＭＳ Ｐゴシック"/>
            <family val="3"/>
            <charset val="128"/>
          </rPr>
          <t xml:space="preserve">
F</t>
        </r>
        <r>
          <rPr>
            <sz val="10"/>
            <color indexed="81"/>
            <rFont val="ＭＳ Ｐゴシック"/>
            <family val="3"/>
            <charset val="128"/>
          </rPr>
          <t>：C6用 φ6mm用プラグ（KQ2P-06）</t>
        </r>
        <r>
          <rPr>
            <b/>
            <sz val="10"/>
            <color indexed="81"/>
            <rFont val="ＭＳ Ｐゴシック"/>
            <family val="3"/>
            <charset val="128"/>
          </rPr>
          <t xml:space="preserve">
C</t>
        </r>
        <r>
          <rPr>
            <sz val="10"/>
            <color indexed="81"/>
            <rFont val="ＭＳ Ｐゴシック"/>
            <family val="3"/>
            <charset val="128"/>
          </rPr>
          <t>：N1用 φ1/8"用プラグ（KQ2P-01）</t>
        </r>
        <r>
          <rPr>
            <b/>
            <sz val="10"/>
            <color indexed="81"/>
            <rFont val="ＭＳ Ｐゴシック"/>
            <family val="3"/>
            <charset val="128"/>
          </rPr>
          <t xml:space="preserve">
E</t>
        </r>
        <r>
          <rPr>
            <sz val="10"/>
            <color indexed="81"/>
            <rFont val="ＭＳ Ｐゴシック"/>
            <family val="3"/>
            <charset val="128"/>
          </rPr>
          <t>：N3用 φ5/32"用プラグ（KQ2P-03）</t>
        </r>
        <r>
          <rPr>
            <b/>
            <sz val="10"/>
            <color indexed="81"/>
            <rFont val="ＭＳ Ｐゴシック"/>
            <family val="3"/>
            <charset val="128"/>
          </rPr>
          <t xml:space="preserve">
G</t>
        </r>
        <r>
          <rPr>
            <sz val="10"/>
            <color indexed="81"/>
            <rFont val="ＭＳ Ｐゴシック"/>
            <family val="3"/>
            <charset val="128"/>
          </rPr>
          <t>：N7用 φ1/4"用プラグ（KQ2P-07）</t>
        </r>
        <r>
          <rPr>
            <b/>
            <sz val="10"/>
            <color indexed="81"/>
            <rFont val="ＭＳ Ｐゴシック"/>
            <family val="3"/>
            <charset val="128"/>
          </rPr>
          <t xml:space="preserve">
H</t>
        </r>
        <r>
          <rPr>
            <sz val="10"/>
            <color indexed="81"/>
            <rFont val="ＭＳ Ｐゴシック"/>
            <family val="3"/>
            <charset val="128"/>
          </rPr>
          <t xml:space="preserve">：M5用 φ4mmハーフユニオン（KQ2H04-M5A） </t>
        </r>
        <r>
          <rPr>
            <b/>
            <sz val="10"/>
            <color indexed="81"/>
            <rFont val="ＭＳ Ｐゴシック"/>
            <family val="3"/>
            <charset val="128"/>
          </rPr>
          <t xml:space="preserve">
J</t>
        </r>
        <r>
          <rPr>
            <sz val="10"/>
            <color indexed="81"/>
            <rFont val="ＭＳ Ｐゴシック"/>
            <family val="3"/>
            <charset val="128"/>
          </rPr>
          <t>：M5用 φ6mmハーフユニオン（KQ2H06-M5A）</t>
        </r>
        <r>
          <rPr>
            <b/>
            <sz val="10"/>
            <color indexed="81"/>
            <rFont val="ＭＳ Ｐゴシック"/>
            <family val="3"/>
            <charset val="128"/>
          </rPr>
          <t xml:space="preserve">
K</t>
        </r>
        <r>
          <rPr>
            <sz val="10"/>
            <color indexed="81"/>
            <rFont val="ＭＳ Ｐゴシック"/>
            <family val="3"/>
            <charset val="128"/>
          </rPr>
          <t>：M5用 φ1/8"ハーフユニオン（KQ2H01-M5A）</t>
        </r>
        <r>
          <rPr>
            <b/>
            <sz val="10"/>
            <color indexed="81"/>
            <rFont val="ＭＳ Ｐゴシック"/>
            <family val="3"/>
            <charset val="128"/>
          </rPr>
          <t xml:space="preserve">
L</t>
        </r>
        <r>
          <rPr>
            <sz val="10"/>
            <color indexed="81"/>
            <rFont val="ＭＳ Ｐゴシック"/>
            <family val="3"/>
            <charset val="128"/>
          </rPr>
          <t>：M5用プラグ（M-5P）</t>
        </r>
      </text>
    </comment>
    <comment ref="C23" authorId="0" shapeId="0" xr:uid="{00000000-0006-0000-0300-00000C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D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E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F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31" authorId="0" shapeId="0" xr:uid="{00000000-0006-0000-0300-000010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1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2000000}">
      <text>
        <r>
          <rPr>
            <sz val="9"/>
            <color indexed="10"/>
            <rFont val="ＭＳ Ｐゴシック"/>
            <family val="3"/>
            <charset val="128"/>
          </rPr>
          <t>ダブル、３位置、デュアルを使用する場合は、必ずダブル配線“2”が必要になります</t>
        </r>
      </text>
    </comment>
    <comment ref="C36" authorId="0" shapeId="0" xr:uid="{00000000-0006-0000-0300-000013000000}">
      <text>
        <r>
          <rPr>
            <sz val="9"/>
            <color indexed="81"/>
            <rFont val="ＭＳ Ｐゴシック"/>
            <family val="3"/>
            <charset val="128"/>
          </rPr>
          <t>配管タイプにより下記の３種類の中から選択下さい</t>
        </r>
      </text>
    </comment>
    <comment ref="C37" authorId="0" shapeId="0" xr:uid="{00000000-0006-0000-0300-000014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text>
    </comment>
    <comment ref="C38" authorId="0" shapeId="0" xr:uid="{00000000-0006-0000-0300-000015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0" authorId="0" shapeId="0" xr:uid="{00000000-0006-0000-0300-000016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41" authorId="0" shapeId="0" xr:uid="{00000000-0006-0000-0300-000017000000}">
      <text>
        <r>
          <rPr>
            <sz val="9"/>
            <color indexed="81"/>
            <rFont val="ＭＳ Ｐゴシック"/>
            <family val="3"/>
            <charset val="128"/>
          </rPr>
          <t>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42" authorId="0" shapeId="0" xr:uid="{00000000-0006-0000-0300-000018000000}">
      <text>
        <r>
          <rPr>
            <sz val="9"/>
            <color indexed="81"/>
            <rFont val="ＭＳ Ｐゴシック"/>
            <family val="3"/>
            <charset val="128"/>
          </rPr>
          <t>配管タイプにより下記の３種類の中から選択下さい</t>
        </r>
      </text>
    </comment>
    <comment ref="C43" authorId="0" shapeId="0" xr:uid="{00000000-0006-0000-0300-000019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1"/>
            <color indexed="81"/>
            <rFont val="ＭＳ Ｐゴシック"/>
            <family val="3"/>
            <charset val="128"/>
          </rPr>
          <t xml:space="preserve">
</t>
        </r>
      </text>
    </comment>
    <comment ref="C44" authorId="0" shapeId="0" xr:uid="{00000000-0006-0000-0300-00001A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10"/>
            <color indexed="10"/>
            <rFont val="ＭＳ Ｐゴシック"/>
            <family val="3"/>
            <charset val="128"/>
          </rPr>
          <t>※３位置ぼバルブを使用する場合は、
　ロングエルボタイプを選択下さい</t>
        </r>
      </text>
    </comment>
    <comment ref="C46" authorId="0" shapeId="0" xr:uid="{00000000-0006-0000-0300-00001B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47" authorId="0" shapeId="0" xr:uid="{00000000-0006-0000-0300-00001C000000}">
      <text>
        <r>
          <rPr>
            <sz val="9"/>
            <color indexed="81"/>
            <rFont val="ＭＳ Ｐゴシック"/>
            <family val="3"/>
            <charset val="128"/>
          </rPr>
          <t>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48" authorId="0" shapeId="0" xr:uid="{00000000-0006-0000-0300-00001D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50" authorId="0" shapeId="0" xr:uid="{00000000-0006-0000-0300-00001E000000}">
      <text>
        <r>
          <rPr>
            <b/>
            <u/>
            <sz val="10"/>
            <color indexed="10"/>
            <rFont val="ＭＳ Ｐゴシック"/>
            <family val="3"/>
            <charset val="128"/>
          </rPr>
          <t>ベース配管形</t>
        </r>
        <r>
          <rPr>
            <sz val="10"/>
            <color indexed="10"/>
            <rFont val="ＭＳ Ｐゴシック"/>
            <family val="3"/>
            <charset val="128"/>
          </rPr>
          <t>バルブを使用時のみ使用可能。
（上配管形は使用できません）</t>
        </r>
        <r>
          <rPr>
            <sz val="10"/>
            <color indexed="81"/>
            <rFont val="ＭＳ Ｐゴシック"/>
            <family val="3"/>
            <charset val="128"/>
          </rPr>
          <t xml:space="preserve">
また、バルブ切換え方式が
</t>
        </r>
        <r>
          <rPr>
            <b/>
            <sz val="10"/>
            <color indexed="81"/>
            <rFont val="ＭＳ Ｐゴシック"/>
            <family val="3"/>
            <charset val="128"/>
          </rPr>
          <t>　1</t>
        </r>
        <r>
          <rPr>
            <sz val="10"/>
            <color indexed="81"/>
            <rFont val="ＭＳ Ｐゴシック"/>
            <family val="3"/>
            <charset val="128"/>
          </rPr>
          <t xml:space="preserve">：シングルソレノイド
</t>
        </r>
        <r>
          <rPr>
            <b/>
            <sz val="10"/>
            <color indexed="81"/>
            <rFont val="ＭＳ Ｐゴシック"/>
            <family val="3"/>
            <charset val="128"/>
          </rPr>
          <t>　2</t>
        </r>
        <r>
          <rPr>
            <sz val="10"/>
            <color indexed="81"/>
            <rFont val="ＭＳ Ｐゴシック"/>
            <family val="3"/>
            <charset val="128"/>
          </rPr>
          <t xml:space="preserve">：ダブルソレノイド
</t>
        </r>
        <r>
          <rPr>
            <b/>
            <sz val="10"/>
            <color indexed="81"/>
            <rFont val="ＭＳ Ｐゴシック"/>
            <family val="3"/>
            <charset val="128"/>
          </rPr>
          <t>　4</t>
        </r>
        <r>
          <rPr>
            <sz val="10"/>
            <color indexed="81"/>
            <rFont val="ＭＳ Ｐゴシック"/>
            <family val="3"/>
            <charset val="128"/>
          </rPr>
          <t>：エキゾーストセンタ
の場合のみ使用可能
クリーンルーム仕様の場合は使用できません</t>
        </r>
      </text>
    </comment>
    <comment ref="C52" authorId="0" shapeId="0" xr:uid="{00000000-0006-0000-0300-00001F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3" authorId="0" shapeId="0" xr:uid="{00000000-0006-0000-0300-000020000000}">
      <text>
        <r>
          <rPr>
            <sz val="9"/>
            <color indexed="81"/>
            <rFont val="ＭＳ Ｐゴシック"/>
            <family val="3"/>
            <charset val="128"/>
          </rPr>
          <t xml:space="preserve">減圧弁搭載箇所を“O”で指定し、ゲージの有無と減圧ポートを指示してください
</t>
        </r>
        <r>
          <rPr>
            <sz val="9"/>
            <color indexed="10"/>
            <rFont val="ＭＳ Ｐゴシック"/>
            <family val="3"/>
            <charset val="128"/>
          </rPr>
          <t>SY3000シリーズ用の減圧弁は寸法の関係で、2位置・4位置バルブ用と3位置バルブ用で品番が異なります。
3位置のバルブが1台でも含まれる場合は、ゲージの干渉を防ぐため、全て3位置用の減圧弁を使用します。
本仕様書では、自動で識別し型式生成します。
バルブを搭載している場合のみ、減圧弁を搭載することが出来ます</t>
        </r>
      </text>
    </comment>
    <comment ref="C54" authorId="0" shapeId="0" xr:uid="{00000000-0006-0000-0300-000021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05</t>
        </r>
        <r>
          <rPr>
            <sz val="9"/>
            <color indexed="81"/>
            <rFont val="ＭＳ Ｐゴシック"/>
            <family val="3"/>
            <charset val="128"/>
          </rPr>
          <t xml:space="preserve">：MPa 圧力計付（奇数連用）
</t>
        </r>
        <r>
          <rPr>
            <b/>
            <sz val="9"/>
            <color indexed="81"/>
            <rFont val="ＭＳ Ｐゴシック"/>
            <family val="3"/>
            <charset val="128"/>
          </rPr>
          <t>06</t>
        </r>
        <r>
          <rPr>
            <sz val="9"/>
            <color indexed="81"/>
            <rFont val="ＭＳ Ｐゴシック"/>
            <family val="3"/>
            <charset val="128"/>
          </rPr>
          <t xml:space="preserve">：MPa 圧力計付（偶数連用）
</t>
        </r>
        <r>
          <rPr>
            <b/>
            <sz val="9"/>
            <color indexed="81"/>
            <rFont val="ＭＳ Ｐゴシック"/>
            <family val="3"/>
            <charset val="128"/>
          </rPr>
          <t>N5</t>
        </r>
        <r>
          <rPr>
            <sz val="9"/>
            <color indexed="81"/>
            <rFont val="ＭＳ Ｐゴシック"/>
            <family val="3"/>
            <charset val="128"/>
          </rPr>
          <t xml:space="preserve">：psi 圧力計付（奇数連用）　※ 新計量法上、海外向けのみの販売
</t>
        </r>
        <r>
          <rPr>
            <b/>
            <sz val="9"/>
            <color indexed="81"/>
            <rFont val="ＭＳ Ｐゴシック"/>
            <family val="3"/>
            <charset val="128"/>
          </rPr>
          <t>N6</t>
        </r>
        <r>
          <rPr>
            <sz val="9"/>
            <color indexed="81"/>
            <rFont val="ＭＳ Ｐゴシック"/>
            <family val="3"/>
            <charset val="128"/>
          </rPr>
          <t>：psi 圧力計付（偶数連用）　※ 新計量法上、海外向けのみの販売
※ SY3000シリーズでは、圧力計の干渉を防ぐため奇数連用と偶数連用と分かれます</t>
        </r>
      </text>
    </comment>
    <comment ref="C56" authorId="0" shapeId="0" xr:uid="{00000000-0006-0000-0300-000022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59" authorId="0" shapeId="0" xr:uid="{00000000-0006-0000-0300-000023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0" authorId="0" shapeId="0" xr:uid="{00000000-0006-0000-0300-000024000000}">
      <text>
        <r>
          <rPr>
            <sz val="9"/>
            <color indexed="10"/>
            <rFont val="ＭＳ Ｐゴシック"/>
            <family val="3"/>
            <charset val="128"/>
          </rPr>
          <t xml:space="preserve">バルブ内蔵タイプとの同時使用は流量低下のため推奨できません
</t>
        </r>
      </text>
    </comment>
    <comment ref="C61"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62"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63" authorId="0" shapeId="0" xr:uid="{00000000-0006-0000-0300-000027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 xml:space="preserve">：φ5/16"ワンタッチ継手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64" authorId="0" shapeId="0" xr:uid="{00000000-0006-0000-0300-000028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5" authorId="0" shapeId="0" xr:uid="{00000000-0006-0000-0300-000029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6" authorId="0" shapeId="0" xr:uid="{00000000-0006-0000-0300-00002A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C2</t>
        </r>
        <r>
          <rPr>
            <sz val="9"/>
            <color indexed="81"/>
            <rFont val="ＭＳ Ｐゴシック"/>
            <family val="3"/>
            <charset val="128"/>
          </rPr>
          <t xml:space="preserve">：φ2mm　（横ストレート）
</t>
        </r>
        <r>
          <rPr>
            <b/>
            <sz val="9"/>
            <color indexed="81"/>
            <rFont val="ＭＳ Ｐゴシック"/>
            <family val="3"/>
            <charset val="128"/>
          </rPr>
          <t>C3</t>
        </r>
        <r>
          <rPr>
            <sz val="9"/>
            <color indexed="81"/>
            <rFont val="ＭＳ Ｐゴシック"/>
            <family val="3"/>
            <charset val="128"/>
          </rPr>
          <t xml:space="preserve">：φ3.2 mm　（横ストレート）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N1</t>
        </r>
        <r>
          <rPr>
            <sz val="9"/>
            <color indexed="81"/>
            <rFont val="ＭＳ Ｐゴシック"/>
            <family val="3"/>
            <charset val="128"/>
          </rPr>
          <t xml:space="preserve">：φ1/8"inch　（横ストレート）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68" authorId="0" shapeId="0" xr:uid="{00000000-0006-0000-0300-00002B000000}">
      <text>
        <r>
          <rPr>
            <sz val="9"/>
            <color indexed="81"/>
            <rFont val="ＭＳ Ｐゴシック"/>
            <family val="3"/>
            <charset val="128"/>
          </rPr>
          <t>ベース配管形のバルブを搭載する場合は、
横配管の配管接続指示が必須となります。</t>
        </r>
      </text>
    </comment>
    <comment ref="F69" authorId="0" shapeId="0" xr:uid="{00000000-0006-0000-0300-00002C000000}">
      <text>
        <r>
          <rPr>
            <sz val="9"/>
            <color indexed="10"/>
            <rFont val="ＭＳ Ｐゴシック"/>
            <family val="3"/>
            <charset val="128"/>
          </rPr>
          <t>選択されているAポートの口径に該当するものを選択下さい。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 xml:space="preserve">：N7,LN7,BN7用 φ1/4"用プラグ（KQ2P-07）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B</t>
        </r>
        <r>
          <rPr>
            <sz val="10"/>
            <color indexed="81"/>
            <rFont val="ＭＳ Ｐゴシック"/>
            <family val="3"/>
            <charset val="128"/>
          </rPr>
          <t xml:space="preserve">：A,Bポート用ポートプラグ(VVQ0000-58A)
</t>
        </r>
      </text>
    </comment>
    <comment ref="F70" authorId="0" shapeId="0" xr:uid="{00000000-0006-0000-0300-00002D000000}">
      <text>
        <r>
          <rPr>
            <sz val="9"/>
            <color indexed="10"/>
            <rFont val="ＭＳ Ｐゴシック"/>
            <family val="3"/>
            <charset val="128"/>
          </rPr>
          <t>選択されているBポートの口径に該当するものを選択下さい。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：N7,LN7,BN7用 φ1/4"用プラグ（KQ2P-07）</t>
        </r>
        <r>
          <rPr>
            <b/>
            <sz val="10"/>
            <color indexed="81"/>
            <rFont val="ＭＳ Ｐゴシック"/>
            <family val="3"/>
            <charset val="128"/>
          </rPr>
          <t xml:space="preserve">
</t>
        </r>
        <r>
          <rPr>
            <sz val="10"/>
            <color indexed="10"/>
            <rFont val="ＭＳ Ｐゴシック"/>
            <family val="3"/>
            <charset val="128"/>
          </rPr>
          <t>※継手不要のプラグの場合（併記手配は不要です）</t>
        </r>
        <r>
          <rPr>
            <b/>
            <sz val="10"/>
            <color indexed="81"/>
            <rFont val="ＭＳ Ｐゴシック"/>
            <family val="3"/>
            <charset val="128"/>
          </rPr>
          <t xml:space="preserve">
B</t>
        </r>
        <r>
          <rPr>
            <sz val="10"/>
            <color indexed="81"/>
            <rFont val="ＭＳ Ｐゴシック"/>
            <family val="3"/>
            <charset val="128"/>
          </rPr>
          <t>：A,Bポート用ポートプラグ(VVQ0000-58A)</t>
        </r>
      </text>
    </comment>
    <comment ref="C71" authorId="0" shapeId="0" xr:uid="{00000000-0006-0000-0300-00002E000000}">
      <text>
        <r>
          <rPr>
            <sz val="9"/>
            <color indexed="81"/>
            <rFont val="ＭＳ Ｐゴシック"/>
            <family val="3"/>
            <charset val="128"/>
          </rPr>
          <t>配管指示の無い場所にプラグ類の選択はできません。</t>
        </r>
      </text>
    </comment>
    <comment ref="C72" authorId="0" shapeId="0" xr:uid="{00000000-0006-0000-0300-00002F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BB</t>
        </r>
        <r>
          <rPr>
            <sz val="10"/>
            <color indexed="81"/>
            <rFont val="ＭＳ Ｐゴシック"/>
            <family val="3"/>
            <charset val="128"/>
          </rPr>
          <t xml:space="preserve">：Rc1/8用 φ6mmハーフユニオン（KQ2H06-01AS） 
</t>
        </r>
        <r>
          <rPr>
            <b/>
            <sz val="10"/>
            <color indexed="81"/>
            <rFont val="ＭＳ Ｐゴシック"/>
            <family val="3"/>
            <charset val="128"/>
          </rPr>
          <t>CC</t>
        </r>
        <r>
          <rPr>
            <sz val="10"/>
            <color indexed="81"/>
            <rFont val="ＭＳ Ｐゴシック"/>
            <family val="3"/>
            <charset val="128"/>
          </rPr>
          <t xml:space="preserve">：Rc1/8用 φ8mmハーフユニオン（KQ2H08-01AS） 
</t>
        </r>
        <r>
          <rPr>
            <b/>
            <sz val="10"/>
            <color indexed="81"/>
            <rFont val="ＭＳ Ｐゴシック"/>
            <family val="3"/>
            <charset val="128"/>
          </rPr>
          <t>DD</t>
        </r>
        <r>
          <rPr>
            <sz val="10"/>
            <color indexed="81"/>
            <rFont val="ＭＳ Ｐゴシック"/>
            <family val="3"/>
            <charset val="128"/>
          </rPr>
          <t xml:space="preserve">：Rc1/8用 φ6mmエルボユニオン（KQ2L06-01AS） 
</t>
        </r>
        <r>
          <rPr>
            <b/>
            <sz val="10"/>
            <color indexed="81"/>
            <rFont val="ＭＳ Ｐゴシック"/>
            <family val="3"/>
            <charset val="128"/>
          </rPr>
          <t>EE</t>
        </r>
        <r>
          <rPr>
            <sz val="10"/>
            <color indexed="81"/>
            <rFont val="ＭＳ Ｐゴシック"/>
            <family val="3"/>
            <charset val="128"/>
          </rPr>
          <t xml:space="preserve">：Rc1/8用 φ8mmエルボユニオン（KQ2L08-01AS） 
</t>
        </r>
        <r>
          <rPr>
            <b/>
            <sz val="10"/>
            <color indexed="81"/>
            <rFont val="ＭＳ Ｐゴシック"/>
            <family val="3"/>
            <charset val="128"/>
          </rPr>
          <t>PA</t>
        </r>
        <r>
          <rPr>
            <sz val="10"/>
            <color indexed="81"/>
            <rFont val="ＭＳ Ｐゴシック"/>
            <family val="3"/>
            <charset val="128"/>
          </rPr>
          <t xml:space="preserve">：Rc1/8用プラグ（TB00094）
</t>
        </r>
        <r>
          <rPr>
            <b/>
            <sz val="10"/>
            <color indexed="81"/>
            <rFont val="ＭＳ Ｐゴシック"/>
            <family val="3"/>
            <charset val="128"/>
          </rPr>
          <t>JJ</t>
        </r>
        <r>
          <rPr>
            <sz val="10"/>
            <color indexed="81"/>
            <rFont val="ＭＳ Ｐゴシック"/>
            <family val="3"/>
            <charset val="128"/>
          </rPr>
          <t xml:space="preserve">：NPT1/8用 φ1/4"ハーフユニオン（KQ2H07-34AS）
</t>
        </r>
        <r>
          <rPr>
            <b/>
            <sz val="10"/>
            <color indexed="81"/>
            <rFont val="ＭＳ Ｐゴシック"/>
            <family val="3"/>
            <charset val="128"/>
          </rPr>
          <t>KK</t>
        </r>
        <r>
          <rPr>
            <sz val="10"/>
            <color indexed="81"/>
            <rFont val="ＭＳ Ｐゴシック"/>
            <family val="3"/>
            <charset val="128"/>
          </rPr>
          <t xml:space="preserve">：NPT1/8用 φ5/16"ハーフユニオン（KQ2H09-34AS）
</t>
        </r>
        <r>
          <rPr>
            <b/>
            <sz val="10"/>
            <color indexed="81"/>
            <rFont val="ＭＳ Ｐゴシック"/>
            <family val="3"/>
            <charset val="128"/>
          </rPr>
          <t>LL</t>
        </r>
        <r>
          <rPr>
            <sz val="10"/>
            <color indexed="81"/>
            <rFont val="ＭＳ Ｐゴシック"/>
            <family val="3"/>
            <charset val="128"/>
          </rPr>
          <t xml:space="preserve">：NPT1/8用 φ1/4"エルボユニオン（KQ2L07-34AS）
</t>
        </r>
        <r>
          <rPr>
            <b/>
            <sz val="10"/>
            <color indexed="81"/>
            <rFont val="ＭＳ Ｐゴシック"/>
            <family val="3"/>
            <charset val="128"/>
          </rPr>
          <t>MM</t>
        </r>
        <r>
          <rPr>
            <sz val="10"/>
            <color indexed="81"/>
            <rFont val="ＭＳ Ｐゴシック"/>
            <family val="3"/>
            <charset val="128"/>
          </rPr>
          <t xml:space="preserve">：NPT1/8用 φ5/16"エルボユニオン（KQ2L09-34AS）
</t>
        </r>
        <r>
          <rPr>
            <b/>
            <sz val="10"/>
            <color indexed="81"/>
            <rFont val="ＭＳ Ｐゴシック"/>
            <family val="3"/>
            <charset val="128"/>
          </rPr>
          <t>PC</t>
        </r>
        <r>
          <rPr>
            <sz val="10"/>
            <color indexed="81"/>
            <rFont val="ＭＳ Ｐゴシック"/>
            <family val="3"/>
            <charset val="128"/>
          </rPr>
          <t xml:space="preserve">：NPT1/8,NPTF1/8用 プラグ（TB00029）
</t>
        </r>
        <r>
          <rPr>
            <b/>
            <sz val="10"/>
            <color indexed="81"/>
            <rFont val="ＭＳ Ｐゴシック"/>
            <family val="3"/>
            <charset val="128"/>
          </rPr>
          <t>SS</t>
        </r>
        <r>
          <rPr>
            <sz val="10"/>
            <color indexed="81"/>
            <rFont val="ＭＳ Ｐゴシック"/>
            <family val="3"/>
            <charset val="128"/>
          </rPr>
          <t xml:space="preserve">：G1/8,NPTF1/8用 φ1/4"ハーフユニオン（KQ2H07-U01A）
</t>
        </r>
        <r>
          <rPr>
            <b/>
            <sz val="10"/>
            <color indexed="81"/>
            <rFont val="ＭＳ Ｐゴシック"/>
            <family val="3"/>
            <charset val="128"/>
          </rPr>
          <t>TT</t>
        </r>
        <r>
          <rPr>
            <sz val="10"/>
            <color indexed="81"/>
            <rFont val="ＭＳ Ｐゴシック"/>
            <family val="3"/>
            <charset val="128"/>
          </rPr>
          <t xml:space="preserve">：G1/8,NPTF1/8用 φ5/16"ハーフユニオン（KQ2H09-U01A）
</t>
        </r>
        <r>
          <rPr>
            <b/>
            <sz val="10"/>
            <color indexed="81"/>
            <rFont val="ＭＳ Ｐゴシック"/>
            <family val="3"/>
            <charset val="128"/>
          </rPr>
          <t>XX</t>
        </r>
        <r>
          <rPr>
            <sz val="10"/>
            <color indexed="81"/>
            <rFont val="ＭＳ Ｐゴシック"/>
            <family val="3"/>
            <charset val="128"/>
          </rPr>
          <t xml:space="preserve">：G1/8,NPTF1/8用 φ1/4"エルボユニオン（KQ2L07-U01A）
</t>
        </r>
        <r>
          <rPr>
            <b/>
            <sz val="10"/>
            <color indexed="81"/>
            <rFont val="ＭＳ Ｐゴシック"/>
            <family val="3"/>
            <charset val="128"/>
          </rPr>
          <t>YY</t>
        </r>
        <r>
          <rPr>
            <sz val="10"/>
            <color indexed="81"/>
            <rFont val="ＭＳ Ｐゴシック"/>
            <family val="3"/>
            <charset val="128"/>
          </rPr>
          <t xml:space="preserve">：G1/8,NPTF1/8用 φ5/16"エルボユニオン（KQ2L09-U01A）
</t>
        </r>
        <r>
          <rPr>
            <b/>
            <sz val="10"/>
            <color indexed="81"/>
            <rFont val="ＭＳ Ｐゴシック"/>
            <family val="3"/>
            <charset val="128"/>
          </rPr>
          <t>PB</t>
        </r>
        <r>
          <rPr>
            <sz val="10"/>
            <color indexed="81"/>
            <rFont val="ＭＳ Ｐゴシック"/>
            <family val="3"/>
            <charset val="128"/>
          </rPr>
          <t>：G1/8用プラグ（TB00043）</t>
        </r>
      </text>
    </comment>
    <comment ref="C73" authorId="0" shapeId="0" xr:uid="{00000000-0006-0000-0300-000030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BB</t>
        </r>
        <r>
          <rPr>
            <sz val="10"/>
            <color indexed="81"/>
            <rFont val="ＭＳ Ｐゴシック"/>
            <family val="3"/>
            <charset val="128"/>
          </rPr>
          <t xml:space="preserve">：Rc1/8用 φ6mmハーフユニオン（KQ2H06-01AS） 
</t>
        </r>
        <r>
          <rPr>
            <b/>
            <sz val="10"/>
            <color indexed="81"/>
            <rFont val="ＭＳ Ｐゴシック"/>
            <family val="3"/>
            <charset val="128"/>
          </rPr>
          <t>CC</t>
        </r>
        <r>
          <rPr>
            <sz val="10"/>
            <color indexed="81"/>
            <rFont val="ＭＳ Ｐゴシック"/>
            <family val="3"/>
            <charset val="128"/>
          </rPr>
          <t xml:space="preserve">：Rc1/8用 φ8mmハーフユニオン（KQ2H08-01AS） 
</t>
        </r>
        <r>
          <rPr>
            <b/>
            <sz val="10"/>
            <color indexed="81"/>
            <rFont val="ＭＳ Ｐゴシック"/>
            <family val="3"/>
            <charset val="128"/>
          </rPr>
          <t>DD</t>
        </r>
        <r>
          <rPr>
            <sz val="10"/>
            <color indexed="81"/>
            <rFont val="ＭＳ Ｐゴシック"/>
            <family val="3"/>
            <charset val="128"/>
          </rPr>
          <t xml:space="preserve">：Rc1/8用 φ6mmエルボユニオン（KQ2L06-01AS） 
</t>
        </r>
        <r>
          <rPr>
            <b/>
            <sz val="10"/>
            <color indexed="81"/>
            <rFont val="ＭＳ Ｐゴシック"/>
            <family val="3"/>
            <charset val="128"/>
          </rPr>
          <t>EE</t>
        </r>
        <r>
          <rPr>
            <sz val="10"/>
            <color indexed="81"/>
            <rFont val="ＭＳ Ｐゴシック"/>
            <family val="3"/>
            <charset val="128"/>
          </rPr>
          <t xml:space="preserve">：Rc1/8用 φ8mmエルボユニオン（KQ2L08-01AS） 
</t>
        </r>
        <r>
          <rPr>
            <b/>
            <sz val="10"/>
            <color indexed="81"/>
            <rFont val="ＭＳ Ｐゴシック"/>
            <family val="3"/>
            <charset val="128"/>
          </rPr>
          <t>FF</t>
        </r>
        <r>
          <rPr>
            <sz val="10"/>
            <color indexed="81"/>
            <rFont val="ＭＳ Ｐゴシック"/>
            <family val="3"/>
            <charset val="128"/>
          </rPr>
          <t xml:space="preserve">：Rc1/8用 サイレンサ(AN101-01)
</t>
        </r>
        <r>
          <rPr>
            <b/>
            <sz val="10"/>
            <color indexed="81"/>
            <rFont val="ＭＳ Ｐゴシック"/>
            <family val="3"/>
            <charset val="128"/>
          </rPr>
          <t>GG</t>
        </r>
        <r>
          <rPr>
            <sz val="10"/>
            <color indexed="81"/>
            <rFont val="ＭＳ Ｐゴシック"/>
            <family val="3"/>
            <charset val="128"/>
          </rPr>
          <t xml:space="preserve">：Rc1/8用 サイレンサ(AN110-01)
</t>
        </r>
        <r>
          <rPr>
            <b/>
            <sz val="10"/>
            <color indexed="81"/>
            <rFont val="ＭＳ Ｐゴシック"/>
            <family val="3"/>
            <charset val="128"/>
          </rPr>
          <t>HH</t>
        </r>
        <r>
          <rPr>
            <sz val="10"/>
            <color indexed="81"/>
            <rFont val="ＭＳ Ｐゴシック"/>
            <family val="3"/>
            <charset val="128"/>
          </rPr>
          <t xml:space="preserve">：Rc1/8用 サイレンサ(AN10-01)
</t>
        </r>
        <r>
          <rPr>
            <b/>
            <sz val="10"/>
            <color indexed="81"/>
            <rFont val="ＭＳ Ｐゴシック"/>
            <family val="3"/>
            <charset val="128"/>
          </rPr>
          <t>PA</t>
        </r>
        <r>
          <rPr>
            <sz val="10"/>
            <color indexed="81"/>
            <rFont val="ＭＳ Ｐゴシック"/>
            <family val="3"/>
            <charset val="128"/>
          </rPr>
          <t xml:space="preserve">：Rc1/8用プラグ（TB00094）
</t>
        </r>
        <r>
          <rPr>
            <b/>
            <sz val="10"/>
            <color indexed="81"/>
            <rFont val="ＭＳ Ｐゴシック"/>
            <family val="3"/>
            <charset val="128"/>
          </rPr>
          <t>JJ</t>
        </r>
        <r>
          <rPr>
            <sz val="10"/>
            <color indexed="81"/>
            <rFont val="ＭＳ Ｐゴシック"/>
            <family val="3"/>
            <charset val="128"/>
          </rPr>
          <t xml:space="preserve">：NPT1/8用用 φ1/4"ハーフユニオン（KQ2H07-34AS）
</t>
        </r>
        <r>
          <rPr>
            <b/>
            <sz val="10"/>
            <color indexed="81"/>
            <rFont val="ＭＳ Ｐゴシック"/>
            <family val="3"/>
            <charset val="128"/>
          </rPr>
          <t>KK</t>
        </r>
        <r>
          <rPr>
            <sz val="10"/>
            <color indexed="81"/>
            <rFont val="ＭＳ Ｐゴシック"/>
            <family val="3"/>
            <charset val="128"/>
          </rPr>
          <t xml:space="preserve">：NPT1/8用 φ5/16"ハーフユニオン（KQ2H09-34AS）
</t>
        </r>
        <r>
          <rPr>
            <b/>
            <sz val="10"/>
            <color indexed="81"/>
            <rFont val="ＭＳ Ｐゴシック"/>
            <family val="3"/>
            <charset val="128"/>
          </rPr>
          <t>LL</t>
        </r>
        <r>
          <rPr>
            <sz val="10"/>
            <color indexed="81"/>
            <rFont val="ＭＳ Ｐゴシック"/>
            <family val="3"/>
            <charset val="128"/>
          </rPr>
          <t xml:space="preserve">：NPT1/8用 φ1/4"エルボユニオン（KQ2L07-34AS）
</t>
        </r>
        <r>
          <rPr>
            <b/>
            <sz val="10"/>
            <color indexed="81"/>
            <rFont val="ＭＳ Ｐゴシック"/>
            <family val="3"/>
            <charset val="128"/>
          </rPr>
          <t>MM</t>
        </r>
        <r>
          <rPr>
            <sz val="10"/>
            <color indexed="81"/>
            <rFont val="ＭＳ Ｐゴシック"/>
            <family val="3"/>
            <charset val="128"/>
          </rPr>
          <t xml:space="preserve">：NPT1/8用 φ5/16"エルボユニオン（KQ2L09-34AS）
</t>
        </r>
        <r>
          <rPr>
            <b/>
            <sz val="10"/>
            <color indexed="81"/>
            <rFont val="ＭＳ Ｐゴシック"/>
            <family val="3"/>
            <charset val="128"/>
          </rPr>
          <t>NN</t>
        </r>
        <r>
          <rPr>
            <sz val="10"/>
            <color indexed="81"/>
            <rFont val="ＭＳ Ｐゴシック"/>
            <family val="3"/>
            <charset val="128"/>
          </rPr>
          <t xml:space="preserve">：NPT1/8用 サイレンサ(AN101-N01)
</t>
        </r>
        <r>
          <rPr>
            <b/>
            <sz val="10"/>
            <color indexed="81"/>
            <rFont val="ＭＳ Ｐゴシック"/>
            <family val="3"/>
            <charset val="128"/>
          </rPr>
          <t>PP</t>
        </r>
        <r>
          <rPr>
            <sz val="10"/>
            <color indexed="81"/>
            <rFont val="ＭＳ Ｐゴシック"/>
            <family val="3"/>
            <charset val="128"/>
          </rPr>
          <t xml:space="preserve">：NPT1/8用 サイレンサ(AN110-N01)
</t>
        </r>
        <r>
          <rPr>
            <b/>
            <sz val="10"/>
            <color indexed="81"/>
            <rFont val="ＭＳ Ｐゴシック"/>
            <family val="3"/>
            <charset val="128"/>
          </rPr>
          <t>RR</t>
        </r>
        <r>
          <rPr>
            <sz val="10"/>
            <color indexed="81"/>
            <rFont val="ＭＳ Ｐゴシック"/>
            <family val="3"/>
            <charset val="128"/>
          </rPr>
          <t xml:space="preserve">：NPT1/8用 サイレンサ(AN10-N01)
</t>
        </r>
        <r>
          <rPr>
            <b/>
            <sz val="10"/>
            <color indexed="81"/>
            <rFont val="ＭＳ Ｐゴシック"/>
            <family val="3"/>
            <charset val="128"/>
          </rPr>
          <t>PC</t>
        </r>
        <r>
          <rPr>
            <sz val="10"/>
            <color indexed="81"/>
            <rFont val="ＭＳ Ｐゴシック"/>
            <family val="3"/>
            <charset val="128"/>
          </rPr>
          <t xml:space="preserve">：NPT1/8,NPTF1/8用プラグ（TB00029）
</t>
        </r>
        <r>
          <rPr>
            <b/>
            <sz val="10"/>
            <color indexed="81"/>
            <rFont val="ＭＳ Ｐゴシック"/>
            <family val="3"/>
            <charset val="128"/>
          </rPr>
          <t>SS</t>
        </r>
        <r>
          <rPr>
            <sz val="10"/>
            <color indexed="81"/>
            <rFont val="ＭＳ Ｐゴシック"/>
            <family val="3"/>
            <charset val="128"/>
          </rPr>
          <t xml:space="preserve">：G1/8,NPTF1/8用 φ1/4"ハーフユニオン（KQ2H07-U01A）
</t>
        </r>
        <r>
          <rPr>
            <b/>
            <sz val="10"/>
            <color indexed="81"/>
            <rFont val="ＭＳ Ｐゴシック"/>
            <family val="3"/>
            <charset val="128"/>
          </rPr>
          <t>TT</t>
        </r>
        <r>
          <rPr>
            <sz val="10"/>
            <color indexed="81"/>
            <rFont val="ＭＳ Ｐゴシック"/>
            <family val="3"/>
            <charset val="128"/>
          </rPr>
          <t xml:space="preserve">：G1/8,NPTF1/8用 φ5/16"ハーフユニオン（KQ2H09-U01A）
</t>
        </r>
        <r>
          <rPr>
            <b/>
            <sz val="10"/>
            <color indexed="81"/>
            <rFont val="ＭＳ Ｐゴシック"/>
            <family val="3"/>
            <charset val="128"/>
          </rPr>
          <t>XX</t>
        </r>
        <r>
          <rPr>
            <sz val="10"/>
            <color indexed="81"/>
            <rFont val="ＭＳ Ｐゴシック"/>
            <family val="3"/>
            <charset val="128"/>
          </rPr>
          <t xml:space="preserve">：G1/8,NPTF1/8用 φ1/4"エルボユニオン（KQ2L07-U01A）
</t>
        </r>
        <r>
          <rPr>
            <b/>
            <sz val="10"/>
            <color indexed="81"/>
            <rFont val="ＭＳ Ｐゴシック"/>
            <family val="3"/>
            <charset val="128"/>
          </rPr>
          <t>YY</t>
        </r>
        <r>
          <rPr>
            <sz val="10"/>
            <color indexed="81"/>
            <rFont val="ＭＳ Ｐゴシック"/>
            <family val="3"/>
            <charset val="128"/>
          </rPr>
          <t xml:space="preserve">：G1/8,NPTF1/8用 φ5/16"エルボユニオン（KQ2L09-U01A）
</t>
        </r>
        <r>
          <rPr>
            <b/>
            <sz val="10"/>
            <color indexed="81"/>
            <rFont val="ＭＳ Ｐゴシック"/>
            <family val="3"/>
            <charset val="128"/>
          </rPr>
          <t>PB</t>
        </r>
        <r>
          <rPr>
            <sz val="10"/>
            <color indexed="81"/>
            <rFont val="ＭＳ Ｐゴシック"/>
            <family val="3"/>
            <charset val="128"/>
          </rPr>
          <t>：G1/8用プラグ（TB00043）</t>
        </r>
      </text>
    </comment>
    <comment ref="C74" authorId="0" shapeId="0" xr:uid="{00000000-0006-0000-0300-000031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BB</t>
        </r>
        <r>
          <rPr>
            <sz val="10"/>
            <color indexed="81"/>
            <rFont val="ＭＳ Ｐゴシック"/>
            <family val="3"/>
            <charset val="128"/>
          </rPr>
          <t xml:space="preserve">：Rc1/8用 φ6mmハーフユニオン（KQ2H06-01AS） 
</t>
        </r>
        <r>
          <rPr>
            <b/>
            <sz val="10"/>
            <color indexed="81"/>
            <rFont val="ＭＳ Ｐゴシック"/>
            <family val="3"/>
            <charset val="128"/>
          </rPr>
          <t>CC</t>
        </r>
        <r>
          <rPr>
            <sz val="10"/>
            <color indexed="81"/>
            <rFont val="ＭＳ Ｐゴシック"/>
            <family val="3"/>
            <charset val="128"/>
          </rPr>
          <t xml:space="preserve">：Rc1/8用 φ8mmハーフユニオン（KQ2H08-01AS） 
</t>
        </r>
        <r>
          <rPr>
            <b/>
            <sz val="10"/>
            <color indexed="81"/>
            <rFont val="ＭＳ Ｐゴシック"/>
            <family val="3"/>
            <charset val="128"/>
          </rPr>
          <t>DD</t>
        </r>
        <r>
          <rPr>
            <sz val="10"/>
            <color indexed="81"/>
            <rFont val="ＭＳ Ｐゴシック"/>
            <family val="3"/>
            <charset val="128"/>
          </rPr>
          <t xml:space="preserve">：Rc1/8用 φ6mmエルボユニオン（KQ2L06-01AS） 
</t>
        </r>
        <r>
          <rPr>
            <b/>
            <sz val="10"/>
            <color indexed="81"/>
            <rFont val="ＭＳ Ｐゴシック"/>
            <family val="3"/>
            <charset val="128"/>
          </rPr>
          <t>EE</t>
        </r>
        <r>
          <rPr>
            <sz val="10"/>
            <color indexed="81"/>
            <rFont val="ＭＳ Ｐゴシック"/>
            <family val="3"/>
            <charset val="128"/>
          </rPr>
          <t xml:space="preserve">：Rc1/8用 φ8mmエルボユニオン（KQ2L08-01AS） 
</t>
        </r>
        <r>
          <rPr>
            <b/>
            <sz val="10"/>
            <color indexed="81"/>
            <rFont val="ＭＳ Ｐゴシック"/>
            <family val="3"/>
            <charset val="128"/>
          </rPr>
          <t>FF</t>
        </r>
        <r>
          <rPr>
            <sz val="10"/>
            <color indexed="81"/>
            <rFont val="ＭＳ Ｐゴシック"/>
            <family val="3"/>
            <charset val="128"/>
          </rPr>
          <t xml:space="preserve">：Rc1/8用 サイレンサ(AN101-01)
</t>
        </r>
        <r>
          <rPr>
            <b/>
            <sz val="10"/>
            <color indexed="81"/>
            <rFont val="ＭＳ Ｐゴシック"/>
            <family val="3"/>
            <charset val="128"/>
          </rPr>
          <t>GG</t>
        </r>
        <r>
          <rPr>
            <sz val="10"/>
            <color indexed="81"/>
            <rFont val="ＭＳ Ｐゴシック"/>
            <family val="3"/>
            <charset val="128"/>
          </rPr>
          <t xml:space="preserve">：Rc1/8用 サイレンサ(AN110-01)
</t>
        </r>
        <r>
          <rPr>
            <b/>
            <sz val="10"/>
            <color indexed="81"/>
            <rFont val="ＭＳ Ｐゴシック"/>
            <family val="3"/>
            <charset val="128"/>
          </rPr>
          <t>HH</t>
        </r>
        <r>
          <rPr>
            <sz val="10"/>
            <color indexed="81"/>
            <rFont val="ＭＳ Ｐゴシック"/>
            <family val="3"/>
            <charset val="128"/>
          </rPr>
          <t xml:space="preserve">：Rc1/8用 サイレンサ(AN10-01)
</t>
        </r>
        <r>
          <rPr>
            <b/>
            <sz val="10"/>
            <color indexed="81"/>
            <rFont val="ＭＳ Ｐゴシック"/>
            <family val="3"/>
            <charset val="128"/>
          </rPr>
          <t>PA</t>
        </r>
        <r>
          <rPr>
            <sz val="10"/>
            <color indexed="81"/>
            <rFont val="ＭＳ Ｐゴシック"/>
            <family val="3"/>
            <charset val="128"/>
          </rPr>
          <t xml:space="preserve">：Rc1/8用プラグ（TB00094）
</t>
        </r>
        <r>
          <rPr>
            <b/>
            <sz val="10"/>
            <color indexed="81"/>
            <rFont val="ＭＳ Ｐゴシック"/>
            <family val="3"/>
            <charset val="128"/>
          </rPr>
          <t>JJ</t>
        </r>
        <r>
          <rPr>
            <sz val="10"/>
            <color indexed="81"/>
            <rFont val="ＭＳ Ｐゴシック"/>
            <family val="3"/>
            <charset val="128"/>
          </rPr>
          <t xml:space="preserve">：NPT1/8用用 φ1/4"ハーフユニオン（KQ2H07-34AS）
</t>
        </r>
        <r>
          <rPr>
            <b/>
            <sz val="10"/>
            <color indexed="81"/>
            <rFont val="ＭＳ Ｐゴシック"/>
            <family val="3"/>
            <charset val="128"/>
          </rPr>
          <t>KK</t>
        </r>
        <r>
          <rPr>
            <sz val="10"/>
            <color indexed="81"/>
            <rFont val="ＭＳ Ｐゴシック"/>
            <family val="3"/>
            <charset val="128"/>
          </rPr>
          <t xml:space="preserve">：NPT1/8用 φ5/16"ハーフユニオン（KQ2H09-34AS）
</t>
        </r>
        <r>
          <rPr>
            <b/>
            <sz val="10"/>
            <color indexed="81"/>
            <rFont val="ＭＳ Ｐゴシック"/>
            <family val="3"/>
            <charset val="128"/>
          </rPr>
          <t>LL</t>
        </r>
        <r>
          <rPr>
            <sz val="10"/>
            <color indexed="81"/>
            <rFont val="ＭＳ Ｐゴシック"/>
            <family val="3"/>
            <charset val="128"/>
          </rPr>
          <t xml:space="preserve">：NPT1/8用 φ1/4"エルボユニオン（KQ2L07-34AS）
</t>
        </r>
        <r>
          <rPr>
            <b/>
            <sz val="10"/>
            <color indexed="81"/>
            <rFont val="ＭＳ Ｐゴシック"/>
            <family val="3"/>
            <charset val="128"/>
          </rPr>
          <t>MM</t>
        </r>
        <r>
          <rPr>
            <sz val="10"/>
            <color indexed="81"/>
            <rFont val="ＭＳ Ｐゴシック"/>
            <family val="3"/>
            <charset val="128"/>
          </rPr>
          <t xml:space="preserve">：NPT1/8用 φ5/16"エルボユニオン（KQ2L09-34AS）
</t>
        </r>
        <r>
          <rPr>
            <b/>
            <sz val="10"/>
            <color indexed="81"/>
            <rFont val="ＭＳ Ｐゴシック"/>
            <family val="3"/>
            <charset val="128"/>
          </rPr>
          <t>NN</t>
        </r>
        <r>
          <rPr>
            <sz val="10"/>
            <color indexed="81"/>
            <rFont val="ＭＳ Ｐゴシック"/>
            <family val="3"/>
            <charset val="128"/>
          </rPr>
          <t xml:space="preserve">：NPT1/8用 サイレンサ(AN101-N01)
</t>
        </r>
        <r>
          <rPr>
            <b/>
            <sz val="10"/>
            <color indexed="81"/>
            <rFont val="ＭＳ Ｐゴシック"/>
            <family val="3"/>
            <charset val="128"/>
          </rPr>
          <t>PP</t>
        </r>
        <r>
          <rPr>
            <sz val="10"/>
            <color indexed="81"/>
            <rFont val="ＭＳ Ｐゴシック"/>
            <family val="3"/>
            <charset val="128"/>
          </rPr>
          <t xml:space="preserve">：NPT1/8用 サイレンサ(AN110-N01)
</t>
        </r>
        <r>
          <rPr>
            <b/>
            <sz val="10"/>
            <color indexed="81"/>
            <rFont val="ＭＳ Ｐゴシック"/>
            <family val="3"/>
            <charset val="128"/>
          </rPr>
          <t>RR</t>
        </r>
        <r>
          <rPr>
            <sz val="10"/>
            <color indexed="81"/>
            <rFont val="ＭＳ Ｐゴシック"/>
            <family val="3"/>
            <charset val="128"/>
          </rPr>
          <t xml:space="preserve">：NPT1/8用 サイレンサ(AN10-N01)
</t>
        </r>
        <r>
          <rPr>
            <b/>
            <sz val="10"/>
            <color indexed="81"/>
            <rFont val="ＭＳ Ｐゴシック"/>
            <family val="3"/>
            <charset val="128"/>
          </rPr>
          <t>PC</t>
        </r>
        <r>
          <rPr>
            <sz val="10"/>
            <color indexed="81"/>
            <rFont val="ＭＳ Ｐゴシック"/>
            <family val="3"/>
            <charset val="128"/>
          </rPr>
          <t xml:space="preserve">：NPT1/8,NPTF1/8用プラグ（TB00029）
</t>
        </r>
        <r>
          <rPr>
            <b/>
            <sz val="10"/>
            <color indexed="81"/>
            <rFont val="ＭＳ Ｐゴシック"/>
            <family val="3"/>
            <charset val="128"/>
          </rPr>
          <t>SS</t>
        </r>
        <r>
          <rPr>
            <sz val="10"/>
            <color indexed="81"/>
            <rFont val="ＭＳ Ｐゴシック"/>
            <family val="3"/>
            <charset val="128"/>
          </rPr>
          <t xml:space="preserve">：G1/8,NPTF1/8用 φ1/4"ハーフユニオン（KQ2H07-U01A）
</t>
        </r>
        <r>
          <rPr>
            <b/>
            <sz val="10"/>
            <color indexed="81"/>
            <rFont val="ＭＳ Ｐゴシック"/>
            <family val="3"/>
            <charset val="128"/>
          </rPr>
          <t>TT</t>
        </r>
        <r>
          <rPr>
            <sz val="10"/>
            <color indexed="81"/>
            <rFont val="ＭＳ Ｐゴシック"/>
            <family val="3"/>
            <charset val="128"/>
          </rPr>
          <t xml:space="preserve">：G1/8,NPTF1/8用 φ5/16"ハーフユニオン（KQ2H09-U01A）
</t>
        </r>
        <r>
          <rPr>
            <b/>
            <sz val="10"/>
            <color indexed="81"/>
            <rFont val="ＭＳ Ｐゴシック"/>
            <family val="3"/>
            <charset val="128"/>
          </rPr>
          <t>XX</t>
        </r>
        <r>
          <rPr>
            <sz val="10"/>
            <color indexed="81"/>
            <rFont val="ＭＳ Ｐゴシック"/>
            <family val="3"/>
            <charset val="128"/>
          </rPr>
          <t xml:space="preserve">：G1/8,NPTF1/8用 φ1/4"エルボユニオン（KQ2L07-U01A）
</t>
        </r>
        <r>
          <rPr>
            <b/>
            <sz val="10"/>
            <color indexed="81"/>
            <rFont val="ＭＳ Ｐゴシック"/>
            <family val="3"/>
            <charset val="128"/>
          </rPr>
          <t>YY</t>
        </r>
        <r>
          <rPr>
            <sz val="10"/>
            <color indexed="81"/>
            <rFont val="ＭＳ Ｐゴシック"/>
            <family val="3"/>
            <charset val="128"/>
          </rPr>
          <t xml:space="preserve">：G1/8,NPTF1/8用 φ5/16"エルボユニオン（KQ2L09-U01A）
</t>
        </r>
        <r>
          <rPr>
            <b/>
            <sz val="10"/>
            <color indexed="81"/>
            <rFont val="ＭＳ Ｐゴシック"/>
            <family val="3"/>
            <charset val="128"/>
          </rPr>
          <t>PB</t>
        </r>
        <r>
          <rPr>
            <sz val="10"/>
            <color indexed="81"/>
            <rFont val="ＭＳ Ｐゴシック"/>
            <family val="3"/>
            <charset val="128"/>
          </rPr>
          <t>：G1/8用プラグ（TB00043）</t>
        </r>
      </text>
    </comment>
    <comment ref="C75"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：M5用プラグ（M-5P）</t>
        </r>
      </text>
    </comment>
    <comment ref="C76"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 xml:space="preserve">：M5用プラグ（M-5P）
</t>
        </r>
        <r>
          <rPr>
            <b/>
            <sz val="10"/>
            <color indexed="81"/>
            <rFont val="ＭＳ Ｐゴシック"/>
            <family val="3"/>
            <charset val="128"/>
          </rPr>
          <t>AA</t>
        </r>
        <r>
          <rPr>
            <sz val="10"/>
            <color indexed="81"/>
            <rFont val="ＭＳ Ｐゴシック"/>
            <family val="3"/>
            <charset val="128"/>
          </rPr>
          <t>：M5用 サイレンサ(AN120-M5)</t>
        </r>
      </text>
    </comment>
  </commentList>
</comments>
</file>

<file path=xl/sharedStrings.xml><?xml version="1.0" encoding="utf-8"?>
<sst xmlns="http://schemas.openxmlformats.org/spreadsheetml/2006/main" count="1300" uniqueCount="864">
  <si>
    <t>シリーズ</t>
    <phoneticPr fontId="2"/>
  </si>
  <si>
    <t>サイズ</t>
    <phoneticPr fontId="2"/>
  </si>
  <si>
    <t>コネクタ</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</si>
  <si>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</si>
  <si>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</si>
  <si>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</si>
  <si>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</si>
  <si>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</si>
  <si>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</si>
  <si>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</si>
  <si>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</si>
  <si>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</si>
  <si>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E</t>
    <phoneticPr fontId="2"/>
  </si>
  <si>
    <t>G</t>
    <phoneticPr fontId="2"/>
  </si>
  <si>
    <t>H</t>
    <phoneticPr fontId="2"/>
  </si>
  <si>
    <t>M</t>
    <phoneticPr fontId="2"/>
  </si>
  <si>
    <t>N</t>
    <phoneticPr fontId="2"/>
  </si>
  <si>
    <t>P</t>
    <phoneticPr fontId="2"/>
  </si>
  <si>
    <t>Q</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</si>
  <si>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</si>
  <si>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</si>
  <si>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</si>
  <si>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</si>
  <si>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</si>
  <si>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</si>
  <si>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</si>
  <si>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</si>
  <si>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</si>
  <si>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</si>
  <si>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</si>
  <si>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</si>
  <si>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</si>
  <si>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</si>
  <si>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</si>
  <si>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</si>
  <si>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</si>
  <si>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</si>
  <si>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</si>
  <si>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</si>
  <si>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</si>
  <si>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</si>
  <si>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D11</t>
  </si>
  <si>
    <t>D12</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</si>
  <si>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</si>
  <si>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</si>
  <si>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</si>
  <si>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</si>
  <si>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</si>
  <si>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</si>
  <si>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</si>
  <si>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</si>
  <si>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</si>
  <si>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</si>
  <si>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</si>
  <si>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</si>
  <si>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</si>
  <si>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</si>
  <si>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</si>
  <si>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</si>
  <si>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</si>
  <si>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</si>
  <si>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</si>
  <si>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</si>
  <si>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</si>
  <si>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</si>
  <si>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</si>
  <si>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</si>
  <si>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</si>
  <si>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</si>
  <si>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</si>
  <si>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</si>
  <si>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</si>
  <si>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</si>
  <si>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</si>
  <si>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</si>
  <si>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</si>
  <si>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</si>
  <si>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</si>
  <si>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</si>
  <si>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</si>
  <si>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</si>
  <si>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</si>
  <si>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</si>
  <si>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</si>
  <si>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</si>
  <si>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</si>
  <si>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</si>
  <si>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</si>
  <si>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</si>
  <si>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</si>
  <si>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</si>
  <si>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</si>
  <si>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</si>
  <si>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</si>
  <si>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</si>
  <si>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</si>
  <si>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</si>
  <si>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</si>
  <si>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</si>
  <si>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</si>
  <si>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</si>
  <si>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</si>
  <si>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</si>
  <si>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</si>
  <si>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</si>
  <si>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</si>
  <si>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</si>
  <si>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</si>
  <si>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</si>
  <si>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</si>
  <si>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</si>
  <si>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</si>
  <si>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仕様書作成手順</t>
    <rPh sb="0" eb="3">
      <t>シヨウショ</t>
    </rPh>
    <rPh sb="3" eb="5">
      <t>サクセイ</t>
    </rPh>
    <rPh sb="5" eb="7">
      <t>テジュン</t>
    </rPh>
    <phoneticPr fontId="2"/>
  </si>
  <si>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</si>
  <si>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</si>
  <si>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</si>
  <si>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</si>
  <si>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</si>
  <si>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</si>
  <si>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</si>
  <si>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</si>
  <si>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</si>
  <si>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</si>
  <si>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</si>
  <si>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</si>
  <si>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</si>
  <si>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</si>
  <si>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</si>
  <si>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</si>
  <si>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</si>
  <si>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</si>
  <si>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</si>
  <si>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</si>
  <si>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</si>
  <si>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</si>
  <si>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</si>
  <si>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LN7</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</si>
  <si>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</si>
  <si>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</si>
  <si>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</si>
  <si>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</si>
  <si>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</si>
  <si>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</si>
  <si>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</si>
  <si>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</si>
  <si>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SY30M-38-1A-C3</t>
  </si>
  <si>
    <t>SY30M-38-1A-C4</t>
  </si>
  <si>
    <t>プラグ類</t>
    <rPh sb="3" eb="4">
      <t>ルイ</t>
    </rPh>
    <phoneticPr fontId="2"/>
  </si>
  <si>
    <t>Pポート（給気ポート）</t>
    <rPh sb="5" eb="6">
      <t>キュウ</t>
    </rPh>
    <rPh sb="6" eb="7">
      <t>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</si>
  <si>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</si>
  <si>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</si>
  <si>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</si>
  <si>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</si>
  <si>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</si>
  <si>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</si>
  <si>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</si>
  <si>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</si>
  <si>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</si>
  <si>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</si>
  <si>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</si>
  <si>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</si>
  <si>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</si>
  <si>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</si>
  <si>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</si>
  <si>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</si>
  <si>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</si>
  <si>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KQ2P-01</t>
  </si>
  <si>
    <t>KQ2P-03</t>
  </si>
  <si>
    <t>KQ2P-07</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</si>
  <si>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</si>
  <si>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</si>
  <si>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</si>
  <si>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</si>
  <si>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</si>
  <si>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</si>
  <si>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</si>
  <si>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単独SUP．配管ストレート　φ2</t>
    <rPh sb="0" eb="2">
      <t>タンドク</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</si>
  <si>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</si>
  <si>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</si>
  <si>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</si>
  <si>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</si>
  <si>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</si>
  <si>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</si>
  <si>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</si>
  <si>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</si>
  <si>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</si>
  <si>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</si>
  <si>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</si>
  <si>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</si>
  <si>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</si>
  <si>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</si>
  <si>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</si>
  <si>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</si>
  <si>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</si>
  <si>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</si>
  <si>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</si>
  <si>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</si>
  <si>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</si>
  <si>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</si>
  <si>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</si>
  <si>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</si>
  <si>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</si>
  <si>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</si>
  <si>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</si>
  <si>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</si>
  <si>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</si>
  <si>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</si>
  <si>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</si>
  <si>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</si>
  <si>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</si>
  <si>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</si>
  <si>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</si>
  <si>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</si>
  <si>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</si>
  <si>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</si>
  <si>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</si>
  <si>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</si>
  <si>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</si>
  <si>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</si>
  <si>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</si>
  <si>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</si>
  <si>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r>
      <t>ＳＹ３０００</t>
    </r>
    <r>
      <rPr>
        <b/>
        <i/>
        <sz val="18"/>
        <rFont val="ＭＳ Ｐゴシック"/>
        <family val="3"/>
        <charset val="128"/>
      </rPr>
      <t>　Ｓｅｒｉｅｓ</t>
    </r>
    <phoneticPr fontId="2"/>
  </si>
  <si>
    <t>ＳＹ３０００　Ｓｅｒｉｅｓ</t>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</si>
  <si>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</si>
  <si>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</si>
  <si>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</si>
  <si>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</si>
  <si>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</si>
  <si>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</si>
  <si>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</si>
  <si>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</si>
  <si>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</si>
  <si>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</si>
  <si>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</si>
  <si>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</si>
  <si>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</si>
  <si>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</si>
  <si>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</si>
  <si>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</si>
  <si>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</si>
  <si>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</si>
  <si>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</si>
  <si>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</si>
  <si>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</si>
  <si>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</si>
  <si>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</si>
  <si>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</si>
  <si>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</si>
  <si>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</si>
  <si>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</si>
  <si>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</si>
  <si>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</si>
  <si>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</si>
  <si>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</si>
  <si>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</si>
  <si>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</si>
  <si>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</si>
  <si>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</si>
  <si>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</si>
  <si>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</si>
  <si>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</si>
  <si>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</si>
  <si>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</si>
  <si>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O</t>
  </si>
  <si>
    <t>（バルブ内蔵タイプ）</t>
    <rPh sb="4" eb="6">
      <t>ナイゾウ</t>
    </rPh>
    <phoneticPr fontId="2"/>
  </si>
  <si>
    <t>S</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</si>
  <si>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</si>
  <si>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</si>
  <si>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</si>
  <si>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</si>
  <si>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</si>
  <si>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</si>
  <si>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</si>
  <si>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</si>
  <si>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</si>
  <si>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</si>
  <si>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</si>
  <si>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</si>
  <si>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</si>
  <si>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</si>
  <si>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</si>
  <si>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</si>
  <si>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</si>
  <si>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ﾊﾞﾙﾌﾞ･ﾌﾞﾗﾝｷﾝｸﾞ同時不可</t>
  </si>
  <si>
    <t>バルブ選定で要電圧指定</t>
  </si>
  <si>
    <t>※ベースの連数と搭載品の数量が一致していません。</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</si>
  <si>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</si>
  <si>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</si>
  <si>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</si>
  <si>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</si>
  <si>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</si>
  <si>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</si>
  <si>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</si>
  <si>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</si>
  <si>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</si>
  <si>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</si>
  <si>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</si>
  <si>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</si>
  <si>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</si>
  <si>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</si>
  <si>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</si>
  <si>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</si>
  <si>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</si>
  <si>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</si>
  <si>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</si>
  <si>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</si>
  <si>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</si>
  <si>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</si>
  <si>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</si>
  <si>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</si>
  <si>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</si>
  <si>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</si>
  <si>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</si>
  <si>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D</t>
    <phoneticPr fontId="2"/>
  </si>
  <si>
    <t>F</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</si>
  <si>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</si>
  <si>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</si>
  <si>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</si>
  <si>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</si>
  <si>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</si>
  <si>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</si>
  <si>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</si>
  <si>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</si>
  <si>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</si>
  <si>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</si>
  <si>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</si>
  <si>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</si>
  <si>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</si>
  <si>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クリーンシリーズ使用不可</t>
    <rPh sb="8" eb="10">
      <t>シヨウ</t>
    </rPh>
    <rPh sb="10" eb="12">
      <t>フカ</t>
    </rPh>
    <phoneticPr fontId="2"/>
  </si>
  <si>
    <t>K</t>
    <phoneticPr fontId="2"/>
  </si>
  <si>
    <t>H</t>
    <phoneticPr fontId="2"/>
  </si>
  <si>
    <t>-</t>
    <phoneticPr fontId="2"/>
  </si>
  <si>
    <t>上配管のみ</t>
    <rPh sb="0" eb="1">
      <t>ウエ</t>
    </rPh>
    <rPh sb="1" eb="3">
      <t>ハイカン</t>
    </rPh>
    <phoneticPr fontId="2"/>
  </si>
  <si>
    <t>　※全ての項目選択下さい（空欄になる部分はございません）</t>
    <phoneticPr fontId="2"/>
  </si>
  <si>
    <t>A</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</si>
  <si>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</si>
  <si>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</si>
  <si>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</si>
  <si>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</si>
  <si>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</si>
  <si>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</si>
  <si>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</si>
  <si>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</si>
  <si>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</si>
  <si>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</si>
  <si>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A,Bポート管接続口径（通常必須）</t>
    <rPh sb="6" eb="7">
      <t>カン</t>
    </rPh>
    <rPh sb="7" eb="9">
      <t>セツゾク</t>
    </rPh>
    <rPh sb="9" eb="11">
      <t>コウケイ</t>
    </rPh>
    <rPh sb="12" eb="14">
      <t>ツウジョウ</t>
    </rPh>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</si>
  <si>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</si>
  <si>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</si>
  <si>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</si>
  <si>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</si>
  <si>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</si>
  <si>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XX：上配管形時、使用できません</t>
    <rPh sb="3" eb="4">
      <t>ウエ</t>
    </rPh>
    <rPh sb="4" eb="6">
      <t>ハイカン</t>
    </rPh>
    <rPh sb="6" eb="7">
      <t>カタ</t>
    </rPh>
    <rPh sb="7" eb="8">
      <t>ジ</t>
    </rPh>
    <rPh sb="9" eb="11">
      <t>シヨウ</t>
    </rPh>
    <phoneticPr fontId="2"/>
  </si>
  <si>
    <t>SY30M-120-1A-□</t>
  </si>
  <si>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</si>
  <si>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</si>
  <si>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</si>
  <si>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</si>
  <si>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</si>
  <si>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X：プラグ類選択不可</t>
    <rPh sb="5" eb="6">
      <t>ルイ</t>
    </rPh>
    <rPh sb="6" eb="8">
      <t>センタク</t>
    </rPh>
    <rPh sb="8" eb="10">
      <t>フカ</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</si>
  <si>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</si>
  <si>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</si>
  <si>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</si>
  <si>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</si>
  <si>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切換え方式・配管形チェック</t>
    <rPh sb="6" eb="8">
      <t>ハイカン</t>
    </rPh>
    <rPh sb="8" eb="9">
      <t>カタ</t>
    </rPh>
    <phoneticPr fontId="2"/>
  </si>
  <si>
    <t>X：入力に矛盾があります</t>
    <rPh sb="2" eb="4">
      <t>ニュウリョク</t>
    </rPh>
    <rPh sb="5" eb="7">
      <t>ムジュン</t>
    </rPh>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</si>
  <si>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</si>
  <si>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サイレンサ内蔵タイプは選択できません</t>
    <rPh sb="5" eb="7">
      <t>ナイゾウ</t>
    </rPh>
    <rPh sb="11" eb="13">
      <t>センタク</t>
    </rPh>
    <phoneticPr fontId="2"/>
  </si>
  <si>
    <t>※型式構成エラー
Ｐポート両側の場合、　サイレンサ内蔵：Sは選定できません</t>
    <rPh sb="13" eb="15">
      <t>リョウガワ</t>
    </rPh>
    <rPh sb="16" eb="18">
      <t>バアイ</t>
    </rPh>
    <rPh sb="25" eb="27">
      <t>ナイゾウ</t>
    </rPh>
    <rPh sb="30" eb="32">
      <t>センテイ</t>
    </rPh>
    <phoneticPr fontId="2"/>
  </si>
  <si>
    <t>クリーンシリーズ選定時、内部パイロット仕様サイレンサ内蔵：Sは選定できません</t>
    <rPh sb="8" eb="10">
      <t>センテイ</t>
    </rPh>
    <rPh sb="10" eb="11">
      <t>ジ</t>
    </rPh>
    <rPh sb="12" eb="14">
      <t>ナイブ</t>
    </rPh>
    <rPh sb="19" eb="21">
      <t>シヨウ</t>
    </rPh>
    <rPh sb="26" eb="28">
      <t>ナイゾウ</t>
    </rPh>
    <rPh sb="31" eb="33">
      <t>センテイ</t>
    </rPh>
    <phoneticPr fontId="2"/>
  </si>
  <si>
    <t>※A,Bポート管接続口径にエラーがあります</t>
    <rPh sb="7" eb="8">
      <t>カン</t>
    </rPh>
    <rPh sb="8" eb="10">
      <t>セツゾク</t>
    </rPh>
    <rPh sb="10" eb="12">
      <t>コウケイ</t>
    </rPh>
    <phoneticPr fontId="2"/>
  </si>
  <si>
    <t>J</t>
    <phoneticPr fontId="2"/>
  </si>
  <si>
    <t>オールダブル配線（標準仕様）</t>
    <rPh sb="6" eb="8">
      <t>ハイセン</t>
    </rPh>
    <rPh sb="9" eb="11">
      <t>ヒョウジュン</t>
    </rPh>
    <rPh sb="11" eb="13">
      <t>シヨウ</t>
    </rPh>
    <phoneticPr fontId="2"/>
  </si>
  <si>
    <t>オールシングル配線</t>
    <rPh sb="7" eb="9">
      <t>ハイセン</t>
    </rPh>
    <phoneticPr fontId="2"/>
  </si>
  <si>
    <t>S</t>
    <phoneticPr fontId="2"/>
  </si>
  <si>
    <t>K</t>
    <phoneticPr fontId="2"/>
  </si>
  <si>
    <t>L</t>
    <phoneticPr fontId="2"/>
  </si>
  <si>
    <t>U側</t>
    <rPh sb="1" eb="2">
      <t>ガワ</t>
    </rPh>
    <phoneticPr fontId="2"/>
  </si>
  <si>
    <t>両側</t>
    <rPh sb="0" eb="2">
      <t>リョウガワ</t>
    </rPh>
    <phoneticPr fontId="2"/>
  </si>
  <si>
    <t>R</t>
    <phoneticPr fontId="2"/>
  </si>
  <si>
    <t>Rc（標準仕様）</t>
    <rPh sb="3" eb="5">
      <t>ヒョウジュン</t>
    </rPh>
    <rPh sb="5" eb="7">
      <t>シヨウ</t>
    </rPh>
    <phoneticPr fontId="2"/>
  </si>
  <si>
    <t>Ｐ，Ｅポートのねじ種類の選択となります。</t>
    <rPh sb="9" eb="11">
      <t>シュルイ</t>
    </rPh>
    <rPh sb="12" eb="14">
      <t>センタク</t>
    </rPh>
    <phoneticPr fontId="2"/>
  </si>
  <si>
    <t>オプション</t>
    <phoneticPr fontId="2"/>
  </si>
  <si>
    <t>上配管形　プラグイン金属ベース</t>
    <rPh sb="0" eb="1">
      <t>ウエ</t>
    </rPh>
    <rPh sb="10" eb="12">
      <t>キンゾク</t>
    </rPh>
    <phoneticPr fontId="2"/>
  </si>
  <si>
    <t>52型　上配管形</t>
    <rPh sb="2" eb="3">
      <t>ガタ</t>
    </rPh>
    <rPh sb="4" eb="5">
      <t>ウエ</t>
    </rPh>
    <rPh sb="5" eb="7">
      <t>ハイカン</t>
    </rPh>
    <rPh sb="7" eb="8">
      <t>カタ</t>
    </rPh>
    <phoneticPr fontId="2"/>
  </si>
  <si>
    <t>DC24V</t>
  </si>
  <si>
    <t>R</t>
    <phoneticPr fontId="2"/>
  </si>
  <si>
    <t>N</t>
    <phoneticPr fontId="2"/>
  </si>
  <si>
    <t>← プラグ以外のみ可</t>
    <rPh sb="5" eb="7">
      <t>イガイ</t>
    </rPh>
    <rPh sb="9" eb="10">
      <t>カ</t>
    </rPh>
    <phoneticPr fontId="2"/>
  </si>
  <si>
    <t>プラグ以外のみ可 →</t>
    <rPh sb="3" eb="5">
      <t>イガイ</t>
    </rPh>
    <rPh sb="7" eb="8">
      <t>カ</t>
    </rPh>
    <phoneticPr fontId="2"/>
  </si>
  <si>
    <t>← 使用できません（プラグ済）</t>
    <rPh sb="13" eb="14">
      <t>スミ</t>
    </rPh>
    <phoneticPr fontId="2"/>
  </si>
  <si>
    <t>←　使用しません</t>
    <rPh sb="2" eb="4">
      <t>シヨウ</t>
    </rPh>
    <phoneticPr fontId="2"/>
  </si>
  <si>
    <t>使用しません　→</t>
    <rPh sb="0" eb="2">
      <t>シヨウ</t>
    </rPh>
    <phoneticPr fontId="2"/>
  </si>
  <si>
    <t>EAポート（Aポート用排気ポート）</t>
    <rPh sb="10" eb="11">
      <t>ヨウ</t>
    </rPh>
    <rPh sb="11" eb="13">
      <t>ハイキ</t>
    </rPh>
    <phoneticPr fontId="2"/>
  </si>
  <si>
    <t>EBポート（Bポート用排気ポート）</t>
    <rPh sb="10" eb="11">
      <t>ヨウ</t>
    </rPh>
    <rPh sb="11" eb="13">
      <t>ハイキ</t>
    </rPh>
    <phoneticPr fontId="2"/>
  </si>
  <si>
    <t>D</t>
    <phoneticPr fontId="2"/>
  </si>
  <si>
    <t>上配管・外部パイロット</t>
    <rPh sb="0" eb="1">
      <t>ウエ</t>
    </rPh>
    <rPh sb="1" eb="3">
      <t>ハイカン</t>
    </rPh>
    <rPh sb="4" eb="6">
      <t>ガイブ</t>
    </rPh>
    <phoneticPr fontId="2"/>
  </si>
  <si>
    <t>上配管・標準仕様（内部パイロット）</t>
    <rPh sb="0" eb="1">
      <t>ウエ</t>
    </rPh>
    <rPh sb="1" eb="3">
      <t>ハイカン</t>
    </rPh>
    <rPh sb="4" eb="6">
      <t>ヒョウジュン</t>
    </rPh>
    <rPh sb="6" eb="8">
      <t>シヨウ</t>
    </rPh>
    <rPh sb="9" eb="11">
      <t>ナイブ</t>
    </rPh>
    <phoneticPr fontId="2"/>
  </si>
  <si>
    <t>シングル配線仕様ベースチェック</t>
    <rPh sb="4" eb="6">
      <t>ハイセン</t>
    </rPh>
    <rPh sb="6" eb="8">
      <t>シヨウ</t>
    </rPh>
    <phoneticPr fontId="2"/>
  </si>
  <si>
    <t>切換・シール組合せエラー</t>
    <rPh sb="0" eb="2">
      <t>キリカ</t>
    </rPh>
    <rPh sb="6" eb="8">
      <t>クミアワ</t>
    </rPh>
    <phoneticPr fontId="2"/>
  </si>
  <si>
    <t>X：ブランキング箇所はプラグ選択不可</t>
    <rPh sb="8" eb="10">
      <t>カショ</t>
    </rPh>
    <rPh sb="14" eb="16">
      <t>センタク</t>
    </rPh>
    <rPh sb="16" eb="18">
      <t>フカ</t>
    </rPh>
    <phoneticPr fontId="2"/>
  </si>
  <si>
    <t>↓</t>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</si>
  <si>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</si>
  <si>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</si>
  <si>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プラグイン金属ベース：EX510シリーズ対応</t>
    <rPh sb="5" eb="7">
      <t>キンゾク</t>
    </rPh>
    <rPh sb="20" eb="22">
      <t>タイオウ</t>
    </rPh>
    <phoneticPr fontId="2"/>
  </si>
  <si>
    <t>EX510シリーズ対応</t>
    <rPh sb="9" eb="11">
      <t>タイオウ</t>
    </rPh>
    <phoneticPr fontId="2"/>
  </si>
  <si>
    <t>↓</t>
    <phoneticPr fontId="2"/>
  </si>
  <si>
    <t>F</t>
    <phoneticPr fontId="2"/>
  </si>
  <si>
    <t>ＳＩユニットコモン仕様</t>
    <rPh sb="9" eb="11">
      <t>シヨウ</t>
    </rPh>
    <phoneticPr fontId="2"/>
  </si>
  <si>
    <t>↓</t>
    <phoneticPr fontId="2"/>
  </si>
  <si>
    <t>※連数選択エラー
　オールダブル配線（標準仕様）の場合の製作可能最大連数は８連です</t>
    <rPh sb="1" eb="2">
      <t>レン</t>
    </rPh>
    <rPh sb="2" eb="3">
      <t>スウ</t>
    </rPh>
    <rPh sb="3" eb="5">
      <t>センタク</t>
    </rPh>
    <rPh sb="16" eb="18">
      <t>ハイセン</t>
    </rPh>
    <rPh sb="19" eb="21">
      <t>ヒョウジュン</t>
    </rPh>
    <rPh sb="21" eb="23">
      <t>シヨウ</t>
    </rPh>
    <rPh sb="25" eb="27">
      <t>バアイ</t>
    </rPh>
    <rPh sb="28" eb="30">
      <t>セイサク</t>
    </rPh>
    <rPh sb="30" eb="32">
      <t>カノウ</t>
    </rPh>
    <rPh sb="32" eb="34">
      <t>サイダイ</t>
    </rPh>
    <rPh sb="34" eb="35">
      <t>レン</t>
    </rPh>
    <rPh sb="35" eb="36">
      <t>スウ</t>
    </rPh>
    <rPh sb="38" eb="39">
      <t>レン</t>
    </rPh>
    <phoneticPr fontId="2"/>
  </si>
  <si>
    <t>M</t>
    <phoneticPr fontId="2"/>
  </si>
  <si>
    <t>SIユニットがマイナスコモン：N
の場合は、
無極性タイプ又は、マイナスコモンタイプになります</t>
    <rPh sb="18" eb="20">
      <t>バアイ</t>
    </rPh>
    <rPh sb="23" eb="24">
      <t>ム</t>
    </rPh>
    <rPh sb="24" eb="26">
      <t>キョクセイ</t>
    </rPh>
    <rPh sb="29" eb="30">
      <t>マタ</t>
    </rPh>
    <phoneticPr fontId="2"/>
  </si>
  <si>
    <t>SIユニットがプラスコモン：無記号
の場合は、
無極性タイプ又は、プラスコモンタイプになります</t>
    <rPh sb="14" eb="15">
      <t>ム</t>
    </rPh>
    <rPh sb="15" eb="17">
      <t>キゴウ</t>
    </rPh>
    <rPh sb="19" eb="21">
      <t>バアイ</t>
    </rPh>
    <rPh sb="24" eb="25">
      <t>ム</t>
    </rPh>
    <rPh sb="25" eb="27">
      <t>キョクセイ</t>
    </rPh>
    <rPh sb="30" eb="31">
      <t>マタ</t>
    </rPh>
    <phoneticPr fontId="2"/>
  </si>
  <si>
    <t>S5</t>
    <phoneticPr fontId="2"/>
  </si>
  <si>
    <t>SS5Y3-52_S5シリーズマニホールド仕様書</t>
    <rPh sb="21" eb="24">
      <t>シヨウショ</t>
    </rPh>
    <phoneticPr fontId="2"/>
  </si>
  <si>
    <t>G</t>
    <phoneticPr fontId="2"/>
  </si>
  <si>
    <t>A1</t>
    <phoneticPr fontId="2"/>
  </si>
  <si>
    <t>D</t>
    <phoneticPr fontId="2"/>
  </si>
  <si>
    <t>C2</t>
    <phoneticPr fontId="2"/>
  </si>
  <si>
    <t>C3</t>
    <phoneticPr fontId="2"/>
  </si>
  <si>
    <t>C4</t>
    <phoneticPr fontId="2"/>
  </si>
  <si>
    <t>C6</t>
    <phoneticPr fontId="2"/>
  </si>
  <si>
    <t>N1</t>
    <phoneticPr fontId="2"/>
  </si>
  <si>
    <t>N3</t>
    <phoneticPr fontId="2"/>
  </si>
  <si>
    <t>N7</t>
    <phoneticPr fontId="2"/>
  </si>
  <si>
    <t>L4</t>
    <phoneticPr fontId="2"/>
  </si>
  <si>
    <t>L6</t>
    <phoneticPr fontId="2"/>
  </si>
  <si>
    <t>B4</t>
    <phoneticPr fontId="2"/>
  </si>
  <si>
    <t>B6</t>
    <phoneticPr fontId="2"/>
  </si>
  <si>
    <t>LN3</t>
    <phoneticPr fontId="2"/>
  </si>
  <si>
    <t>LN7</t>
    <phoneticPr fontId="2"/>
  </si>
  <si>
    <t>BN3</t>
    <phoneticPr fontId="2"/>
  </si>
  <si>
    <t>BN7</t>
    <phoneticPr fontId="2"/>
  </si>
  <si>
    <t>U</t>
    <phoneticPr fontId="2"/>
  </si>
  <si>
    <t>※選択項目に空欄があります。</t>
    <phoneticPr fontId="2"/>
  </si>
  <si>
    <t>クリーンシリーズ</t>
    <phoneticPr fontId="2"/>
  </si>
  <si>
    <t>10-</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</si>
  <si>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</si>
  <si>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</si>
  <si>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</si>
  <si>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</si>
  <si>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コイル仕様：『節電回路付』の場合、
ランプ・サージ保護回路付（プラスコモン）
または、
ランプ・サージ保護回路付（マイナスコモン）
になります","")</t>
    <phoneticPr fontId="2"/>
  </si>
  <si>
    <t>Z</t>
    <phoneticPr fontId="2"/>
  </si>
  <si>
    <t>NS</t>
    <phoneticPr fontId="2"/>
  </si>
  <si>
    <t>NZ</t>
    <phoneticPr fontId="2"/>
  </si>
  <si>
    <t>D</t>
    <phoneticPr fontId="2"/>
  </si>
  <si>
    <t>取付ねじ付（プラマイなべ小ねじ・抜け防止形）</t>
    <phoneticPr fontId="2"/>
  </si>
  <si>
    <t>取付ねじ付（六角穴付ボルト・抜け防止形）</t>
    <phoneticPr fontId="2"/>
  </si>
  <si>
    <t>-X90</t>
    <phoneticPr fontId="2"/>
  </si>
  <si>
    <t>メタルシール</t>
    <phoneticPr fontId="2"/>
  </si>
  <si>
    <t>0</t>
    <phoneticPr fontId="2"/>
  </si>
  <si>
    <t>1</t>
    <phoneticPr fontId="2"/>
  </si>
  <si>
    <t>■</t>
    <phoneticPr fontId="2"/>
  </si>
  <si>
    <t>M5X0.8</t>
    <phoneticPr fontId="2"/>
  </si>
  <si>
    <t>M5</t>
    <phoneticPr fontId="2"/>
  </si>
  <si>
    <t>なし</t>
    <phoneticPr fontId="2"/>
  </si>
  <si>
    <t>Rc</t>
    <phoneticPr fontId="2"/>
  </si>
  <si>
    <t>NPT</t>
    <phoneticPr fontId="2"/>
  </si>
  <si>
    <t>NPTF</t>
    <phoneticPr fontId="2"/>
  </si>
  <si>
    <t>必須項目に入力漏れがあります</t>
    <phoneticPr fontId="2"/>
  </si>
  <si>
    <t>型式構成エラーがあります</t>
    <phoneticPr fontId="2"/>
  </si>
  <si>
    <t>52</t>
    <phoneticPr fontId="2"/>
  </si>
  <si>
    <t>52R</t>
    <phoneticPr fontId="2"/>
  </si>
  <si>
    <t>プラスコモン</t>
    <phoneticPr fontId="2"/>
  </si>
  <si>
    <t>マイナスコモン</t>
    <phoneticPr fontId="2"/>
  </si>
  <si>
    <t>02</t>
    <phoneticPr fontId="2"/>
  </si>
  <si>
    <t>03</t>
    <phoneticPr fontId="2"/>
  </si>
  <si>
    <t>※型式構成エラー
　11連以上は、'両側'になります</t>
    <phoneticPr fontId="2"/>
  </si>
  <si>
    <t>φ8mm（ミリ）</t>
    <phoneticPr fontId="2"/>
  </si>
  <si>
    <t>φ5/16"（インチ）</t>
    <phoneticPr fontId="2"/>
  </si>
  <si>
    <t>M</t>
    <phoneticPr fontId="2"/>
  </si>
  <si>
    <t>NPT</t>
    <phoneticPr fontId="2"/>
  </si>
  <si>
    <t>NPTF</t>
    <phoneticPr fontId="2"/>
  </si>
  <si>
    <t>00F</t>
    <phoneticPr fontId="2"/>
  </si>
  <si>
    <t>00N</t>
    <phoneticPr fontId="2"/>
  </si>
  <si>
    <t>00T</t>
    <phoneticPr fontId="2"/>
  </si>
  <si>
    <t>DINレール取付（DINレールなし）</t>
    <phoneticPr fontId="2"/>
  </si>
  <si>
    <t>※型式構成エラー
　連数＝レール長さ（標準長さ）の場合は、
　DINレール取付(DINレール付)を選択下さい</t>
    <phoneticPr fontId="2"/>
  </si>
  <si>
    <t>D0</t>
    <phoneticPr fontId="2"/>
  </si>
  <si>
    <t>AN10-N01</t>
  </si>
  <si>
    <t>AN10-01</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</si>
  <si>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</si>
  <si>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</si>
  <si>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DC24V</t>
    <phoneticPr fontId="2"/>
  </si>
  <si>
    <t>DC12V</t>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</si>
  <si>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</si>
  <si>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</si>
  <si>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</si>
  <si>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</si>
  <si>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KQ2S07-34AS</t>
  </si>
  <si>
    <t>KQ2S06-01AS</t>
  </si>
  <si>
    <t>KQ2S04-01AS</t>
  </si>
  <si>
    <t>KQ2S03-34AS</t>
  </si>
  <si>
    <t>KQ2L09-U01A</t>
  </si>
  <si>
    <t>KQ2L09-34AS</t>
  </si>
  <si>
    <t>KQ2L08-01AS</t>
  </si>
  <si>
    <t>KQ2L07-U01A</t>
  </si>
  <si>
    <t>KQ2L07-34AS</t>
  </si>
  <si>
    <t>KQ2L06-01AS</t>
  </si>
  <si>
    <t>KQ2H09-U01A</t>
  </si>
  <si>
    <t>KQ2H09-34AS</t>
  </si>
  <si>
    <t>KQ2H08-01AS</t>
  </si>
  <si>
    <t>KQ2H07-U01A</t>
  </si>
  <si>
    <t>KQ2H07-34AS</t>
  </si>
  <si>
    <t>KQ2H06-01AS</t>
  </si>
  <si>
    <t>KQ2H04-01AS</t>
  </si>
  <si>
    <t>KQ2H03-U01A</t>
  </si>
  <si>
    <t>KQ2H03-34AS</t>
  </si>
  <si>
    <t>KQ2H01-U01A</t>
  </si>
  <si>
    <t>KQ2H06-M5A</t>
  </si>
  <si>
    <t>KQ2H04-M5A</t>
  </si>
  <si>
    <t>KQ2H01-M5A</t>
  </si>
  <si>
    <t>KQ2P-02</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</si>
  <si>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</si>
  <si>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</si>
  <si>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※ベースオプションにエラーが有ります</t>
    <phoneticPr fontId="2"/>
  </si>
  <si>
    <t>※エラーが有ります</t>
    <phoneticPr fontId="2"/>
  </si>
  <si>
    <t>※連数外の選択項目が残っています</t>
    <phoneticPr fontId="2"/>
  </si>
  <si>
    <t>下記の場合
ベース型式：
『A,Bポート管接続口径』で
‘M’混合を指定下さい。
・連別のA,Bポート口径指定
・上配管バルブを混載する
・2連マッチング継手を使用</t>
    <phoneticPr fontId="2"/>
  </si>
  <si>
    <t>連です</t>
    <phoneticPr fontId="2"/>
  </si>
  <si>
    <t>D側</t>
    <phoneticPr fontId="2"/>
  </si>
  <si>
    <t>U側</t>
    <phoneticPr fontId="2"/>
  </si>
  <si>
    <t>→ →|</t>
    <phoneticPr fontId="2"/>
  </si>
  <si>
    <t>→ →</t>
    <phoneticPr fontId="2"/>
  </si>
  <si>
    <t>-</t>
    <phoneticPr fontId="2"/>
  </si>
  <si>
    <t>-</t>
    <phoneticPr fontId="2"/>
  </si>
  <si>
    <t>-</t>
    <phoneticPr fontId="2"/>
  </si>
  <si>
    <t>c</t>
    <phoneticPr fontId="2"/>
  </si>
  <si>
    <t>X,XX＝組合せできません</t>
    <phoneticPr fontId="2"/>
  </si>
  <si>
    <t>C8</t>
    <phoneticPr fontId="2"/>
  </si>
  <si>
    <t>N9</t>
    <phoneticPr fontId="2"/>
  </si>
  <si>
    <t>B</t>
  </si>
  <si>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</si>
  <si>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</si>
  <si>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</si>
  <si>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</si>
  <si>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</si>
  <si>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</si>
  <si>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</si>
  <si>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</si>
  <si>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</si>
  <si>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</si>
  <si>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t>
    <phoneticPr fontId="2"/>
  </si>
  <si>
    <t>→</t>
    <phoneticPr fontId="2"/>
  </si>
  <si>
    <t>Bポート</t>
    <phoneticPr fontId="2"/>
  </si>
  <si>
    <t>-</t>
    <phoneticPr fontId="2"/>
  </si>
  <si>
    <t>　パイロットオプション</t>
    <phoneticPr fontId="2"/>
  </si>
  <si>
    <t>ブランキングプレート</t>
    <phoneticPr fontId="2"/>
  </si>
  <si>
    <t>-</t>
    <phoneticPr fontId="2"/>
  </si>
  <si>
    <t>SY30M-26-2A</t>
    <phoneticPr fontId="2"/>
  </si>
  <si>
    <t>マニホールドオプション</t>
    <phoneticPr fontId="2"/>
  </si>
  <si>
    <t>1：ｼﾝｸﾞﾙ、2：ﾀﾞﾌﾞﾙ MAX:24</t>
    <phoneticPr fontId="2"/>
  </si>
  <si>
    <t>-</t>
    <phoneticPr fontId="2"/>
  </si>
  <si>
    <t>SY30M-38-1A-□</t>
    <phoneticPr fontId="2"/>
  </si>
  <si>
    <t>配管ショートエルボ（配管サイズ指定）</t>
    <phoneticPr fontId="2"/>
  </si>
  <si>
    <t>SY30M-38-2A-□</t>
    <phoneticPr fontId="2"/>
  </si>
  <si>
    <t>BB</t>
    <phoneticPr fontId="2"/>
  </si>
  <si>
    <t>CC</t>
    <phoneticPr fontId="2"/>
  </si>
  <si>
    <t>DD</t>
    <phoneticPr fontId="2"/>
  </si>
  <si>
    <t>EE</t>
    <phoneticPr fontId="2"/>
  </si>
  <si>
    <t>PA</t>
    <phoneticPr fontId="2"/>
  </si>
  <si>
    <t>JJ</t>
    <phoneticPr fontId="2"/>
  </si>
  <si>
    <t>KK</t>
    <phoneticPr fontId="2"/>
  </si>
  <si>
    <t>LL</t>
    <phoneticPr fontId="2"/>
  </si>
  <si>
    <t>MM</t>
    <phoneticPr fontId="2"/>
  </si>
  <si>
    <t>PC</t>
    <phoneticPr fontId="2"/>
  </si>
  <si>
    <t>SS</t>
    <phoneticPr fontId="2"/>
  </si>
  <si>
    <t>TT</t>
    <phoneticPr fontId="2"/>
  </si>
  <si>
    <t>XX</t>
    <phoneticPr fontId="2"/>
  </si>
  <si>
    <t>YY</t>
    <phoneticPr fontId="2"/>
  </si>
  <si>
    <t>PB</t>
    <phoneticPr fontId="2"/>
  </si>
  <si>
    <t>FF</t>
    <phoneticPr fontId="2"/>
  </si>
  <si>
    <t>GG</t>
    <phoneticPr fontId="2"/>
  </si>
  <si>
    <t>HH</t>
    <phoneticPr fontId="2"/>
  </si>
  <si>
    <t>NN</t>
    <phoneticPr fontId="2"/>
  </si>
  <si>
    <t>PP</t>
    <phoneticPr fontId="2"/>
  </si>
  <si>
    <t>RR</t>
    <phoneticPr fontId="2"/>
  </si>
  <si>
    <t>配管ロングエルボ（配管サイズ指定）</t>
    <phoneticPr fontId="2"/>
  </si>
  <si>
    <t>SY30M-38-3A-□</t>
    <phoneticPr fontId="2"/>
  </si>
  <si>
    <t>AA</t>
    <phoneticPr fontId="2"/>
  </si>
  <si>
    <t>SY30M-39-1A-□</t>
    <phoneticPr fontId="2"/>
  </si>
  <si>
    <t>SY30M-39-2A-□</t>
    <phoneticPr fontId="2"/>
  </si>
  <si>
    <t>SY30M-39-3A-□</t>
    <phoneticPr fontId="2"/>
  </si>
  <si>
    <t>SY30M-50-1A</t>
    <phoneticPr fontId="2"/>
  </si>
  <si>
    <t>SY30M-60-1A</t>
    <phoneticPr fontId="2"/>
  </si>
  <si>
    <t>スペーサ型減圧弁</t>
    <rPh sb="4" eb="5">
      <t>ガタ</t>
    </rPh>
    <rPh sb="5" eb="7">
      <t>ゲンアツ</t>
    </rPh>
    <rPh sb="7" eb="8">
      <t>ベン</t>
    </rPh>
    <phoneticPr fontId="2"/>
  </si>
  <si>
    <t>SY30M-□-□-□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</si>
  <si>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</si>
  <si>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</si>
  <si>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</si>
  <si>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</si>
  <si>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</si>
  <si>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</si>
  <si>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</si>
  <si>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</si>
  <si>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SY30M-24-1A</t>
    <phoneticPr fontId="2"/>
  </si>
  <si>
    <t>SUP.ブロッキングディスク</t>
    <phoneticPr fontId="2"/>
  </si>
  <si>
    <t>SY30M-40-1A</t>
    <phoneticPr fontId="2"/>
  </si>
  <si>
    <t>SY30M-40-2A　　x2</t>
    <phoneticPr fontId="2"/>
  </si>
  <si>
    <t>SY30M-120-1A-□</t>
    <phoneticPr fontId="2"/>
  </si>
  <si>
    <t>Aポート (A' )</t>
    <phoneticPr fontId="2"/>
  </si>
  <si>
    <t>Bポート (B' )</t>
    <phoneticPr fontId="2"/>
  </si>
  <si>
    <t>-</t>
    <phoneticPr fontId="2"/>
  </si>
  <si>
    <t>D側</t>
    <phoneticPr fontId="2"/>
  </si>
  <si>
    <t>U側</t>
    <phoneticPr fontId="2"/>
  </si>
  <si>
    <t>SY30M-05-P</t>
  </si>
  <si>
    <t>SY30M-05-A1</t>
  </si>
  <si>
    <t>SY30M-05-B1</t>
  </si>
  <si>
    <t>SY30M-05-P-3</t>
  </si>
  <si>
    <t>SY30M-05-A1-3</t>
  </si>
  <si>
    <t>SY30M-05-B1-3</t>
  </si>
  <si>
    <t>SY30M-06-P</t>
  </si>
  <si>
    <t>SY30M-06-A1</t>
  </si>
  <si>
    <t>SY30M-06-B1</t>
  </si>
  <si>
    <t>SY30M-06-P-3</t>
  </si>
  <si>
    <t>SY30M-06-A1-3</t>
  </si>
  <si>
    <t>SY30M-06-B1-3</t>
  </si>
  <si>
    <t>SY30M-N5-P</t>
  </si>
  <si>
    <t>SY30M-N5-A1</t>
  </si>
  <si>
    <t>SY30M-N5-B1</t>
  </si>
  <si>
    <t>SY30M-N5-P-3</t>
  </si>
  <si>
    <t>SY30M-N5-A1-3</t>
  </si>
  <si>
    <t>■</t>
    <phoneticPr fontId="2"/>
  </si>
  <si>
    <t>SY30M-N5-B1-3</t>
  </si>
  <si>
    <t>SY30M-N6-P</t>
  </si>
  <si>
    <t>SY30M-N6-A1</t>
  </si>
  <si>
    <t>SY30M-N6-B1</t>
  </si>
  <si>
    <t>SY30M-N6-P-3</t>
  </si>
  <si>
    <t>SY30M-N6-A1-3</t>
  </si>
  <si>
    <t>SY30M-N6-B1-3</t>
  </si>
  <si>
    <t>Ｎ</t>
    <phoneticPr fontId="2"/>
  </si>
  <si>
    <t>X</t>
    <phoneticPr fontId="2"/>
  </si>
  <si>
    <t>Y</t>
    <phoneticPr fontId="2"/>
  </si>
  <si>
    <t>1Setあたり</t>
    <phoneticPr fontId="2"/>
  </si>
  <si>
    <t>セット</t>
    <phoneticPr fontId="2"/>
  </si>
  <si>
    <t>マニホールドベース</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</si>
  <si>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</si>
  <si>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</si>
  <si>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</si>
  <si>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</si>
  <si>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</si>
  <si>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</si>
  <si>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</si>
  <si>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</si>
  <si>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</si>
  <si>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</si>
  <si>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</si>
  <si>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単独SUP．配管ストレート　φ3.2</t>
    <phoneticPr fontId="2"/>
  </si>
  <si>
    <t>単独SUP．配管ストレート　φ4</t>
    <phoneticPr fontId="2"/>
  </si>
  <si>
    <t>単独SUP．配管ストレート　φ6</t>
    <phoneticPr fontId="2"/>
  </si>
  <si>
    <t>単独SUP．配管ストレート　φ1/8"</t>
    <phoneticPr fontId="2"/>
  </si>
  <si>
    <t>単独SUP．配管ストレート　φ5/32"</t>
    <phoneticPr fontId="2"/>
  </si>
  <si>
    <t>単独SUP．配管ストレート　φ1/4"</t>
    <phoneticPr fontId="2"/>
  </si>
  <si>
    <t>単独SUP．配管ショートエルボ　φ4</t>
    <phoneticPr fontId="2"/>
  </si>
  <si>
    <t>単独SUP．配管ショートエルボ　φ6</t>
    <phoneticPr fontId="2"/>
  </si>
  <si>
    <t>単独SUP．配管ショートエルボ　φ5/32"</t>
    <phoneticPr fontId="2"/>
  </si>
  <si>
    <t>単独SUP．配管ショートエルボ　φ1/4"</t>
    <phoneticPr fontId="2"/>
  </si>
  <si>
    <t>単独SUP．配管ロングエルボ　φ4</t>
    <phoneticPr fontId="2"/>
  </si>
  <si>
    <t>単独SUP．配管ロングエルボ　φ6</t>
    <phoneticPr fontId="2"/>
  </si>
  <si>
    <t>単独SUP．配管ロングエルボ　φ5/32"</t>
    <phoneticPr fontId="2"/>
  </si>
  <si>
    <t>単独SUP．配管ロングエルボ　φ1/4"</t>
    <phoneticPr fontId="2"/>
  </si>
  <si>
    <t>単独EXH．配管ストレート　φ2</t>
    <phoneticPr fontId="2"/>
  </si>
  <si>
    <t>単独EXH．配管ストレート　φ3.2</t>
    <phoneticPr fontId="2"/>
  </si>
  <si>
    <t>単独EXH．配管ストレート　φ4</t>
    <phoneticPr fontId="2"/>
  </si>
  <si>
    <t>単独EXH．配管ストレート　φ6</t>
    <phoneticPr fontId="2"/>
  </si>
  <si>
    <t>単独EXH．配管ストレート　φ1/8"</t>
    <phoneticPr fontId="2"/>
  </si>
  <si>
    <t>単独EXH．配管ストレート　φ5/32"</t>
    <phoneticPr fontId="2"/>
  </si>
  <si>
    <t>単独EXH．配管ストレート　φ1/4"</t>
    <phoneticPr fontId="2"/>
  </si>
  <si>
    <t>単独EXH．配管ショートエルボ　φ4</t>
    <phoneticPr fontId="2"/>
  </si>
  <si>
    <t>単独EXH．配管ショートエルボ　φ6</t>
    <phoneticPr fontId="2"/>
  </si>
  <si>
    <t>単独EXH．配管ショートエルボ　φ5/32"</t>
    <phoneticPr fontId="2"/>
  </si>
  <si>
    <t>単独EXH．配管ショートエルボ　φ1/4"</t>
    <phoneticPr fontId="2"/>
  </si>
  <si>
    <t>単独EXH．配管ロングエルボ　φ4</t>
    <phoneticPr fontId="2"/>
  </si>
  <si>
    <t>単独EXH．配管ロングエルボ　φ6</t>
    <phoneticPr fontId="2"/>
  </si>
  <si>
    <t>単独EXH．配管ロングエルボ　φ5/32"</t>
    <phoneticPr fontId="2"/>
  </si>
  <si>
    <t>単独EXH．配管ロングエルボ　φ1/4"</t>
    <phoneticPr fontId="2"/>
  </si>
  <si>
    <t>SY30M-40-2A</t>
    <phoneticPr fontId="2"/>
  </si>
  <si>
    <t>2連マッチング継手　φ8</t>
    <phoneticPr fontId="2"/>
  </si>
  <si>
    <t>2連マッチング継手　φ5/16"</t>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</si>
  <si>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</si>
  <si>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</si>
  <si>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</si>
  <si>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</si>
  <si>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</si>
  <si>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</si>
  <si>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</si>
  <si>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</si>
  <si>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</si>
  <si>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38-1</t>
    <phoneticPr fontId="2"/>
  </si>
  <si>
    <t>39-1</t>
    <phoneticPr fontId="2"/>
  </si>
  <si>
    <t>2M</t>
    <phoneticPr fontId="2"/>
  </si>
  <si>
    <t>AR</t>
    <phoneticPr fontId="2"/>
  </si>
  <si>
    <t>STOP</t>
    <phoneticPr fontId="2"/>
  </si>
  <si>
    <t>SUP</t>
    <phoneticPr fontId="2"/>
  </si>
  <si>
    <t>EXH</t>
    <phoneticPr fontId="2"/>
  </si>
  <si>
    <t>ユーザ
CD</t>
    <phoneticPr fontId="2"/>
  </si>
  <si>
    <t>/Set</t>
    <phoneticPr fontId="2"/>
  </si>
  <si>
    <t>U側</t>
    <phoneticPr fontId="2"/>
  </si>
  <si>
    <t>1/2</t>
    <phoneticPr fontId="2"/>
  </si>
  <si>
    <t>2/2</t>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</si>
  <si>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</si>
  <si>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</si>
  <si>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</si>
  <si>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</si>
  <si>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</si>
  <si>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</si>
  <si>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</si>
  <si>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</si>
  <si>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!!=ブランキングプレート部選択不可</t>
    <rPh sb="13" eb="14">
      <t>ブ</t>
    </rPh>
    <rPh sb="14" eb="16">
      <t>センタク</t>
    </rPh>
    <rPh sb="16" eb="18">
      <t>フカ</t>
    </rPh>
    <phoneticPr fontId="2"/>
  </si>
  <si>
    <t>“仕様書作成”sheetにエラーが有ります</t>
    <rPh sb="1" eb="3">
      <t>シヨウ</t>
    </rPh>
    <rPh sb="3" eb="4">
      <t>ショ</t>
    </rPh>
    <rPh sb="4" eb="6">
      <t>サクセイ</t>
    </rPh>
    <rPh sb="17" eb="18">
      <t>ア</t>
    </rPh>
    <phoneticPr fontId="2"/>
  </si>
  <si>
    <t>No</t>
  </si>
  <si>
    <t>↓下部エラー参照下さい</t>
    <rPh sb="1" eb="3">
      <t>カブ</t>
    </rPh>
    <rPh sb="6" eb="8">
      <t>サンショウ</t>
    </rPh>
    <rPh sb="8" eb="9">
      <t>クダ</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</si>
  <si>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</si>
  <si>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ベース Sheetにて</t>
    <phoneticPr fontId="2"/>
  </si>
  <si>
    <t>ベース型式選定</t>
    <phoneticPr fontId="2"/>
  </si>
  <si>
    <t>バルブ Sheetにて</t>
    <phoneticPr fontId="2"/>
  </si>
  <si>
    <t>仕様書作成 Sheetにて</t>
    <phoneticPr fontId="2"/>
  </si>
  <si>
    <t>バルブオプション及び配置を設定</t>
    <phoneticPr fontId="2"/>
  </si>
  <si>
    <t>発注情報 Sheetにて</t>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</si>
  <si>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</si>
  <si>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</si>
  <si>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</si>
  <si>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</si>
  <si>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</si>
  <si>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</si>
  <si>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</si>
  <si>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　シール方式</t>
    <phoneticPr fontId="2"/>
  </si>
  <si>
    <t>この行は使用しません →→→</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</si>
  <si>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</si>
  <si>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</si>
  <si>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</si>
  <si>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※要簡易採番</t>
    <rPh sb="1" eb="2">
      <t>ヨウ</t>
    </rPh>
    <rPh sb="2" eb="4">
      <t>カンイ</t>
    </rPh>
    <rPh sb="4" eb="5">
      <t>サイ</t>
    </rPh>
    <rPh sb="5" eb="6">
      <t>バン</t>
    </rPh>
    <phoneticPr fontId="2"/>
  </si>
  <si>
    <t>D</t>
    <phoneticPr fontId="2"/>
  </si>
  <si>
    <t>F</t>
    <phoneticPr fontId="2"/>
  </si>
  <si>
    <t>A</t>
    <phoneticPr fontId="2"/>
  </si>
  <si>
    <t>M5</t>
    <phoneticPr fontId="2"/>
  </si>
  <si>
    <t>C2</t>
    <phoneticPr fontId="2"/>
  </si>
  <si>
    <t>C3</t>
    <phoneticPr fontId="2"/>
  </si>
  <si>
    <t>C4</t>
    <phoneticPr fontId="2"/>
  </si>
  <si>
    <t>C6</t>
    <phoneticPr fontId="2"/>
  </si>
  <si>
    <t>N1</t>
    <phoneticPr fontId="2"/>
  </si>
  <si>
    <t>N3</t>
    <phoneticPr fontId="2"/>
  </si>
  <si>
    <t>N7</t>
    <phoneticPr fontId="2"/>
  </si>
  <si>
    <t>B</t>
    <phoneticPr fontId="2"/>
  </si>
  <si>
    <t>C2</t>
    <phoneticPr fontId="2"/>
  </si>
  <si>
    <t>C3</t>
    <phoneticPr fontId="2"/>
  </si>
  <si>
    <t>C4</t>
    <phoneticPr fontId="2"/>
  </si>
  <si>
    <t>L4</t>
    <phoneticPr fontId="2"/>
  </si>
  <si>
    <t>L6</t>
    <phoneticPr fontId="2"/>
  </si>
  <si>
    <t>B4</t>
    <phoneticPr fontId="2"/>
  </si>
  <si>
    <t>B6</t>
    <phoneticPr fontId="2"/>
  </si>
  <si>
    <t>LN3</t>
    <phoneticPr fontId="2"/>
  </si>
  <si>
    <t>LN7</t>
    <phoneticPr fontId="2"/>
  </si>
  <si>
    <t>BN3</t>
    <phoneticPr fontId="2"/>
  </si>
  <si>
    <t>BN7</t>
    <phoneticPr fontId="2"/>
  </si>
  <si>
    <t>C</t>
    <phoneticPr fontId="2"/>
  </si>
  <si>
    <t>D</t>
    <phoneticPr fontId="2"/>
  </si>
  <si>
    <t>E</t>
    <phoneticPr fontId="2"/>
  </si>
  <si>
    <t>F</t>
    <phoneticPr fontId="2"/>
  </si>
  <si>
    <t>G</t>
    <phoneticPr fontId="2"/>
  </si>
  <si>
    <t>Ｈ</t>
    <phoneticPr fontId="2"/>
  </si>
  <si>
    <t>A</t>
    <phoneticPr fontId="2"/>
  </si>
  <si>
    <t>B</t>
    <phoneticPr fontId="2"/>
  </si>
  <si>
    <t>D</t>
    <phoneticPr fontId="2"/>
  </si>
  <si>
    <t>F</t>
    <phoneticPr fontId="2"/>
  </si>
  <si>
    <t>C</t>
    <phoneticPr fontId="2"/>
  </si>
  <si>
    <t>E</t>
    <phoneticPr fontId="2"/>
  </si>
  <si>
    <t>G</t>
    <phoneticPr fontId="2"/>
  </si>
  <si>
    <t>H</t>
    <phoneticPr fontId="2"/>
  </si>
  <si>
    <t>J</t>
    <phoneticPr fontId="2"/>
  </si>
  <si>
    <t>K</t>
    <phoneticPr fontId="2"/>
  </si>
  <si>
    <t>L</t>
    <phoneticPr fontId="2"/>
  </si>
  <si>
    <t>BB</t>
    <phoneticPr fontId="2"/>
  </si>
  <si>
    <t>CC</t>
    <phoneticPr fontId="2"/>
  </si>
  <si>
    <t>DD</t>
    <phoneticPr fontId="2"/>
  </si>
  <si>
    <t>EE</t>
    <phoneticPr fontId="2"/>
  </si>
  <si>
    <t>PA</t>
    <phoneticPr fontId="2"/>
  </si>
  <si>
    <t>JJ</t>
    <phoneticPr fontId="2"/>
  </si>
  <si>
    <t>KK</t>
    <phoneticPr fontId="2"/>
  </si>
  <si>
    <t>LL</t>
    <phoneticPr fontId="2"/>
  </si>
  <si>
    <t>MM</t>
    <phoneticPr fontId="2"/>
  </si>
  <si>
    <t>PC</t>
    <phoneticPr fontId="2"/>
  </si>
  <si>
    <t>SS</t>
    <phoneticPr fontId="2"/>
  </si>
  <si>
    <t>TT</t>
    <phoneticPr fontId="2"/>
  </si>
  <si>
    <t>XX</t>
    <phoneticPr fontId="2"/>
  </si>
  <si>
    <t>YY</t>
    <phoneticPr fontId="2"/>
  </si>
  <si>
    <t>PB</t>
    <phoneticPr fontId="2"/>
  </si>
  <si>
    <t>BB</t>
    <phoneticPr fontId="2"/>
  </si>
  <si>
    <t>CC</t>
    <phoneticPr fontId="2"/>
  </si>
  <si>
    <t>FF</t>
    <phoneticPr fontId="2"/>
  </si>
  <si>
    <t>GG</t>
    <phoneticPr fontId="2"/>
  </si>
  <si>
    <t>HH</t>
    <phoneticPr fontId="2"/>
  </si>
  <si>
    <t>NN</t>
    <phoneticPr fontId="2"/>
  </si>
  <si>
    <t>PP</t>
    <phoneticPr fontId="2"/>
  </si>
  <si>
    <t>RR</t>
    <phoneticPr fontId="2"/>
  </si>
  <si>
    <t>H</t>
    <phoneticPr fontId="2"/>
  </si>
  <si>
    <t>J</t>
    <phoneticPr fontId="2"/>
  </si>
  <si>
    <t>K</t>
    <phoneticPr fontId="2"/>
  </si>
  <si>
    <t>L</t>
    <phoneticPr fontId="2"/>
  </si>
  <si>
    <t>AA</t>
    <phoneticPr fontId="2"/>
  </si>
  <si>
    <t>P</t>
    <phoneticPr fontId="2"/>
  </si>
  <si>
    <t>S</t>
    <phoneticPr fontId="2"/>
  </si>
  <si>
    <t>T</t>
    <phoneticPr fontId="2"/>
  </si>
  <si>
    <t>R</t>
    <phoneticPr fontId="2"/>
  </si>
  <si>
    <t>N</t>
    <phoneticPr fontId="2"/>
  </si>
  <si>
    <t>SY30M-38-1A-C2</t>
    <phoneticPr fontId="2"/>
  </si>
  <si>
    <t>X or XX=使用できません</t>
    <phoneticPr fontId="2"/>
  </si>
  <si>
    <t>SY30M-38-1A-C6</t>
    <phoneticPr fontId="2"/>
  </si>
  <si>
    <t>六角穴付ボルト'B','H'使用不可</t>
    <phoneticPr fontId="2"/>
  </si>
  <si>
    <t>SY30M-38-1A-N1</t>
    <phoneticPr fontId="2"/>
  </si>
  <si>
    <t>SY30M-38-1A-N3</t>
    <phoneticPr fontId="2"/>
  </si>
  <si>
    <t>M1</t>
    <phoneticPr fontId="2"/>
  </si>
  <si>
    <t>05</t>
    <phoneticPr fontId="2"/>
  </si>
  <si>
    <t>N5</t>
    <phoneticPr fontId="2"/>
  </si>
  <si>
    <t>06</t>
    <phoneticPr fontId="2"/>
  </si>
  <si>
    <t>N6</t>
    <phoneticPr fontId="2"/>
  </si>
  <si>
    <t>SY30M-38-1A-N7</t>
    <phoneticPr fontId="2"/>
  </si>
  <si>
    <t>SY30M-38-2A-L4</t>
    <phoneticPr fontId="2"/>
  </si>
  <si>
    <t>A1</t>
    <phoneticPr fontId="2"/>
  </si>
  <si>
    <t>B1</t>
    <phoneticPr fontId="2"/>
  </si>
  <si>
    <t>SY30M-38-2A-L6</t>
    <phoneticPr fontId="2"/>
  </si>
  <si>
    <t>SY30M-38-2A-LN3</t>
    <phoneticPr fontId="2"/>
  </si>
  <si>
    <t>SY30M-38-2A-LN7</t>
    <phoneticPr fontId="2"/>
  </si>
  <si>
    <t>SY30M-38-3A-L4</t>
    <phoneticPr fontId="2"/>
  </si>
  <si>
    <t>SY30M-38-3A-L6</t>
    <phoneticPr fontId="2"/>
  </si>
  <si>
    <t>SY30M-38-3A-LN3</t>
    <phoneticPr fontId="2"/>
  </si>
  <si>
    <t>SY30M-38-3A-LN7</t>
    <phoneticPr fontId="2"/>
  </si>
  <si>
    <t>この行は使用しません　→→→</t>
    <phoneticPr fontId="2"/>
  </si>
  <si>
    <t>主配管(P,Eポート)取出し方向指示下さい→→|</t>
    <phoneticPr fontId="2"/>
  </si>
  <si>
    <t>|←←左のセルをクリックでプルダウンメニュー表示</t>
    <phoneticPr fontId="2"/>
  </si>
  <si>
    <t>← 使用できません（プラグ済）</t>
    <phoneticPr fontId="2"/>
  </si>
  <si>
    <t>使用できません（プラグ済） →</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</si>
  <si>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</si>
  <si>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</si>
  <si>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</si>
  <si>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</si>
  <si>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</si>
  <si>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</si>
  <si>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</si>
  <si>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SY30M-M1-B1-3</t>
    <phoneticPr fontId="2"/>
  </si>
  <si>
    <t>A</t>
    <phoneticPr fontId="2"/>
  </si>
  <si>
    <t>KQ2P-23</t>
    <phoneticPr fontId="2"/>
  </si>
  <si>
    <t>KQ2P-04</t>
    <phoneticPr fontId="2"/>
  </si>
  <si>
    <t>KQ2P-06</t>
    <phoneticPr fontId="2"/>
  </si>
  <si>
    <t>M-5P</t>
    <phoneticPr fontId="2"/>
  </si>
  <si>
    <t>M</t>
    <phoneticPr fontId="2"/>
  </si>
  <si>
    <t>Ｎ</t>
    <phoneticPr fontId="2"/>
  </si>
  <si>
    <t>X</t>
    <phoneticPr fontId="2"/>
  </si>
  <si>
    <t>Y</t>
    <phoneticPr fontId="2"/>
  </si>
  <si>
    <t>Z</t>
    <phoneticPr fontId="2"/>
  </si>
  <si>
    <t>AN120-M5</t>
    <phoneticPr fontId="2"/>
  </si>
  <si>
    <t>AN101-01</t>
    <phoneticPr fontId="2"/>
  </si>
  <si>
    <t>AN110-01</t>
    <phoneticPr fontId="2"/>
  </si>
  <si>
    <t>AN101-N01</t>
    <phoneticPr fontId="2"/>
  </si>
  <si>
    <t>AN110-N01</t>
    <phoneticPr fontId="2"/>
  </si>
  <si>
    <t>（ポートプラグ_VVQ0000-58A）</t>
    <phoneticPr fontId="2"/>
  </si>
  <si>
    <t>XX=組合せ不可スペーサ選択</t>
    <rPh sb="3" eb="5">
      <t>クミアワ</t>
    </rPh>
    <rPh sb="6" eb="8">
      <t>フカ</t>
    </rPh>
    <rPh sb="12" eb="14">
      <t>センタク</t>
    </rPh>
    <phoneticPr fontId="2"/>
  </si>
  <si>
    <t>XX=ベース型式チェック</t>
    <phoneticPr fontId="2"/>
  </si>
  <si>
    <t>銘板プレート組合せエラー</t>
    <rPh sb="0" eb="1">
      <t>メイ</t>
    </rPh>
    <rPh sb="1" eb="2">
      <t>バン</t>
    </rPh>
    <rPh sb="6" eb="8">
      <t>クミアワ</t>
    </rPh>
    <phoneticPr fontId="2"/>
  </si>
  <si>
    <t>XXX=組合せ不可スペーサ選択</t>
    <rPh sb="4" eb="6">
      <t>クミアワ</t>
    </rPh>
    <rPh sb="7" eb="9">
      <t>フカ</t>
    </rPh>
    <rPh sb="13" eb="15">
      <t>センタク</t>
    </rPh>
    <phoneticPr fontId="2"/>
  </si>
  <si>
    <t>※クリーン仕様はマニホールド単体で
　 出荷することはできません。</t>
    <phoneticPr fontId="2"/>
  </si>
  <si>
    <t>Ver.d</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</si>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</sst>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1"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8"/>
      <color indexed="9"/>
      <name val="ＭＳ Ｐゴシック"/>
      <family val="3"/>
      <charset val="128"/>
    </font>
    <font>
      <sz val="24"/>
      <name val="ＭＳ Ｐゴシック"/>
      <family val="3"/>
      <charset val="128"/>
    </font>
    <font>
      <b/>
      <sz val="14"/>
      <color indexed="40"/>
      <name val="ＭＳ Ｐゴシック"/>
      <family val="3"/>
      <charset val="128"/>
    </font>
    <font>
      <sz val="8"/>
      <color indexed="9"/>
      <name val="ＭＳ ゴシック"/>
      <family val="3"/>
      <charset val="128"/>
    </font>
    <font>
      <b/>
      <u/>
      <sz val="10"/>
      <color indexed="10"/>
      <name val="ＭＳ Ｐゴシック"/>
      <family val="3"/>
      <charset val="128"/>
    </font>
    <font>
      <sz val="6"/>
      <color indexed="9"/>
      <name val="ＭＳ Ｐゴシック"/>
      <family val="3"/>
      <charset val="128"/>
    </font>
    <font>
      <sz val="9"/>
      <color indexed="9"/>
      <name val="ＭＳ ゴシック"/>
      <family val="3"/>
      <charset val="128"/>
    </font>
    <font>
      <sz val="10"/>
      <color indexed="12"/>
      <name val="ＭＳ Ｐゴシック"/>
      <family val="3"/>
      <charset val="128"/>
    </font>
    <font>
      <sz val="9"/>
      <color indexed="12"/>
      <name val="Arial"/>
      <family val="2"/>
    </font>
    <font>
      <sz val="11"/>
      <color indexed="12"/>
      <name val="ＭＳ Ｐゴシック"/>
      <family val="3"/>
      <charset val="128"/>
    </font>
    <font>
      <sz val="28"/>
      <name val="ＭＳ Ｐゴシック"/>
      <family val="3"/>
      <charset val="128"/>
    </font>
    <font>
      <b/>
      <sz val="10"/>
      <color indexed="12"/>
      <name val="ＭＳ Ｐゴシック"/>
      <family val="3"/>
      <charset val="128"/>
    </font>
    <font>
      <b/>
      <sz val="10"/>
      <color indexed="9"/>
      <name val="ＭＳ Ｐゴシック"/>
      <family val="3"/>
      <charset val="128"/>
    </font>
    <font>
      <sz val="14"/>
      <color indexed="9"/>
      <name val="ＭＳ Ｐゴシック"/>
      <family val="3"/>
      <charset val="128"/>
    </font>
    <font>
      <b/>
      <sz val="11"/>
      <color indexed="12"/>
      <name val="ＭＳ Ｐゴシック"/>
      <family val="3"/>
      <charset val="128"/>
    </font>
    <font>
      <b/>
      <u/>
      <sz val="11"/>
      <color indexed="12"/>
      <name val="ＭＳ Ｐゴシック"/>
      <family val="3"/>
      <charset val="128"/>
    </font>
    <font>
      <b/>
      <sz val="8"/>
      <name val="ＭＳ Ｐゴシック"/>
      <family val="3"/>
      <charset val="128"/>
    </font>
    <font>
      <sz val="8"/>
      <color rgb="FFFF0000"/>
      <name val="ＭＳ Ｐゴシック"/>
      <family val="3"/>
      <charset val="128"/>
    </font>
    <font>
      <sz val="8"/>
      <color rgb="FF0000FF"/>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1"/>
        <bgColor indexed="64"/>
      </patternFill>
    </fill>
    <fill>
      <patternFill patternType="solid">
        <fgColor indexed="45"/>
        <bgColor indexed="64"/>
      </patternFill>
    </fill>
    <fill>
      <patternFill patternType="solid">
        <fgColor indexed="23"/>
        <bgColor indexed="64"/>
      </patternFill>
    </fill>
    <fill>
      <patternFill patternType="solid">
        <fgColor rgb="FFCCFFCC"/>
        <bgColor indexed="64"/>
      </patternFill>
    </fill>
  </fills>
  <borders count="8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right/>
      <top style="hair">
        <color indexed="64"/>
      </top>
      <bottom style="dotted">
        <color indexed="64"/>
      </bottom>
      <diagonal/>
    </border>
    <border>
      <left/>
      <right style="hair">
        <color indexed="64"/>
      </right>
      <top/>
      <bottom/>
      <diagonal/>
    </border>
    <border>
      <left/>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right style="thin">
        <color indexed="64"/>
      </right>
      <top style="hair">
        <color indexed="64"/>
      </top>
      <bottom style="thin">
        <color indexed="64"/>
      </bottom>
      <diagonal/>
    </border>
    <border>
      <left style="hair">
        <color indexed="64"/>
      </left>
      <right style="thin">
        <color indexed="64"/>
      </right>
      <top/>
      <bottom/>
      <diagonal/>
    </border>
    <border>
      <left/>
      <right/>
      <top/>
      <bottom style="hair">
        <color indexed="64"/>
      </bottom>
      <diagonal/>
    </border>
    <border>
      <left style="thin">
        <color indexed="64"/>
      </left>
      <right/>
      <top style="thin">
        <color indexed="64"/>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dotted">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diagonal/>
    </border>
    <border>
      <left/>
      <right style="hair">
        <color indexed="64"/>
      </right>
      <top/>
      <bottom style="thin">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20">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0" fillId="0" borderId="10" xfId="0" applyBorder="1">
      <alignment vertical="center"/>
    </xf>
    <xf numFmtId="0" fontId="0" fillId="0" borderId="11" xfId="0" applyBorder="1">
      <alignment vertical="center"/>
    </xf>
    <xf numFmtId="0" fontId="32"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5" fillId="0" borderId="0" xfId="0" applyFont="1" applyProtection="1">
      <alignment vertical="center"/>
      <protection hidden="1"/>
    </xf>
    <xf numFmtId="0" fontId="46" fillId="0" borderId="0" xfId="0" applyFont="1" applyAlignment="1" applyProtection="1">
      <alignment horizontal="right"/>
      <protection hidden="1"/>
    </xf>
    <xf numFmtId="0" fontId="47" fillId="0" borderId="0" xfId="0" applyFont="1" applyAlignment="1" applyProtection="1">
      <alignment horizontal="right" vertical="center"/>
      <protection hidden="1"/>
    </xf>
    <xf numFmtId="49" fontId="47" fillId="0" borderId="0" xfId="0" applyNumberFormat="1" applyFont="1" applyProtection="1">
      <alignment vertical="center"/>
      <protection hidden="1"/>
    </xf>
    <xf numFmtId="0" fontId="47" fillId="0" borderId="0" xfId="0" applyFont="1" applyProtection="1">
      <alignment vertical="center"/>
      <protection hidden="1"/>
    </xf>
    <xf numFmtId="0" fontId="48" fillId="0" borderId="0" xfId="0" applyFont="1" applyProtection="1">
      <alignment vertical="center"/>
      <protection hidden="1"/>
    </xf>
    <xf numFmtId="0" fontId="5" fillId="0" borderId="0" xfId="0" applyFont="1" applyAlignment="1" applyProtection="1">
      <alignment vertical="top"/>
      <protection hidden="1"/>
    </xf>
    <xf numFmtId="49" fontId="47" fillId="0" borderId="0" xfId="0" applyNumberFormat="1" applyFont="1" applyAlignment="1" applyProtection="1">
      <alignment horizontal="center" vertical="center"/>
      <protection hidden="1"/>
    </xf>
    <xf numFmtId="0" fontId="50"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2"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50"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55" fillId="0" borderId="0" xfId="0" applyFont="1" applyProtection="1">
      <alignment vertical="center"/>
      <protection hidden="1"/>
    </xf>
    <xf numFmtId="0" fontId="56"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8" fillId="24" borderId="0" xfId="0" applyFont="1" applyFill="1" applyAlignment="1" applyProtection="1">
      <alignment horizontal="left" vertical="center"/>
      <protection hidden="1"/>
    </xf>
    <xf numFmtId="0" fontId="58" fillId="27" borderId="0" xfId="0" applyFont="1" applyFill="1" applyAlignment="1" applyProtection="1">
      <alignment horizontal="left" vertical="center"/>
      <protection hidden="1"/>
    </xf>
    <xf numFmtId="0" fontId="58" fillId="27" borderId="0" xfId="0" applyFont="1" applyFill="1" applyAlignment="1" applyProtection="1">
      <alignment horizontal="center" vertical="center"/>
      <protection hidden="1"/>
    </xf>
    <xf numFmtId="0" fontId="58" fillId="27" borderId="0" xfId="0" applyFont="1" applyFill="1" applyProtection="1">
      <alignment vertical="center"/>
      <protection hidden="1"/>
    </xf>
    <xf numFmtId="0" fontId="30" fillId="0" borderId="0" xfId="0" applyFont="1" applyAlignment="1" applyProtection="1">
      <alignment vertical="center" wrapText="1"/>
      <protection hidden="1"/>
    </xf>
    <xf numFmtId="0" fontId="59" fillId="0" borderId="0" xfId="0" applyFont="1" applyProtection="1">
      <alignment vertical="center"/>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60" fillId="0" borderId="0" xfId="0" applyFont="1" applyProtection="1">
      <alignment vertical="center"/>
      <protection hidden="1"/>
    </xf>
    <xf numFmtId="0" fontId="61" fillId="0" borderId="0" xfId="0" applyFont="1" applyAlignment="1" applyProtection="1">
      <alignment horizontal="lef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6" xfId="0" applyFont="1" applyBorder="1" applyAlignment="1" applyProtection="1">
      <protection hidden="1"/>
    </xf>
    <xf numFmtId="0" fontId="55" fillId="0" borderId="26"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1" fillId="0" borderId="27"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6" borderId="28" xfId="0" applyFont="1" applyFill="1" applyBorder="1" applyAlignment="1" applyProtection="1">
      <alignment horizontal="center" vertical="center" wrapText="1"/>
      <protection locked="0"/>
    </xf>
    <xf numFmtId="0" fontId="4" fillId="26" borderId="29" xfId="0" applyFont="1" applyFill="1" applyBorder="1" applyAlignment="1" applyProtection="1">
      <alignment horizontal="center" vertical="center"/>
      <protection locked="0"/>
    </xf>
    <xf numFmtId="0" fontId="4" fillId="26" borderId="30" xfId="0" applyFont="1" applyFill="1" applyBorder="1" applyAlignment="1" applyProtection="1">
      <alignment horizontal="center" vertical="center"/>
      <protection locked="0"/>
    </xf>
    <xf numFmtId="0" fontId="8" fillId="26" borderId="31"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8" fillId="26" borderId="33" xfId="0" applyFont="1" applyFill="1" applyBorder="1" applyAlignment="1" applyProtection="1">
      <alignment horizontal="center" vertical="center"/>
      <protection hidden="1"/>
    </xf>
    <xf numFmtId="0" fontId="4" fillId="26" borderId="34" xfId="0" applyFont="1" applyFill="1" applyBorder="1" applyAlignment="1" applyProtection="1">
      <alignment horizontal="center" vertical="center"/>
      <protection locked="0"/>
    </xf>
    <xf numFmtId="0" fontId="8" fillId="26" borderId="35"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61"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8" fillId="0" borderId="37" xfId="0" applyFont="1" applyBorder="1" applyAlignment="1" applyProtection="1">
      <alignment horizontal="center" vertical="center"/>
      <protection hidden="1"/>
    </xf>
    <xf numFmtId="0" fontId="8" fillId="0" borderId="32" xfId="0" applyFont="1" applyBorder="1" applyAlignment="1" applyProtection="1">
      <alignment horizontal="center" vertical="center"/>
      <protection hidden="1"/>
    </xf>
    <xf numFmtId="0" fontId="32" fillId="0" borderId="38"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51" fillId="0" borderId="18" xfId="0" applyFont="1" applyBorder="1" applyProtection="1">
      <alignment vertical="center"/>
      <protection hidden="1"/>
    </xf>
    <xf numFmtId="0" fontId="3" fillId="0" borderId="0" xfId="0" applyFont="1" applyAlignment="1" applyProtection="1">
      <alignment horizontal="right"/>
      <protection hidden="1"/>
    </xf>
    <xf numFmtId="0" fontId="45" fillId="26" borderId="40" xfId="0" applyFont="1" applyFill="1" applyBorder="1" applyProtection="1">
      <alignment vertical="center"/>
      <protection locked="0"/>
    </xf>
    <xf numFmtId="0" fontId="9" fillId="0" borderId="0" xfId="0" applyFont="1" applyAlignment="1" applyProtection="1">
      <protection hidden="1"/>
    </xf>
    <xf numFmtId="0" fontId="3" fillId="0" borderId="40" xfId="0" applyFont="1" applyBorder="1" applyAlignment="1" applyProtection="1">
      <alignment horizontal="center" vertical="center"/>
      <protection hidden="1"/>
    </xf>
    <xf numFmtId="0" fontId="9" fillId="0" borderId="40" xfId="0" applyFont="1" applyBorder="1" applyAlignment="1" applyProtection="1">
      <alignment horizontal="center" vertical="center"/>
      <protection hidden="1"/>
    </xf>
    <xf numFmtId="0" fontId="3" fillId="0" borderId="40" xfId="0" applyFont="1" applyBorder="1" applyProtection="1">
      <alignment vertical="center"/>
      <protection hidden="1"/>
    </xf>
    <xf numFmtId="0" fontId="9" fillId="0" borderId="40" xfId="0" applyFont="1" applyBorder="1" applyProtection="1">
      <alignment vertical="center"/>
      <protection hidden="1"/>
    </xf>
    <xf numFmtId="0" fontId="55" fillId="0" borderId="40" xfId="0" applyFont="1" applyBorder="1" applyProtection="1">
      <alignment vertical="center"/>
      <protection hidden="1"/>
    </xf>
    <xf numFmtId="0" fontId="42" fillId="0" borderId="40" xfId="0" applyFont="1" applyBorder="1" applyProtection="1">
      <alignment vertical="center"/>
      <protection hidden="1"/>
    </xf>
    <xf numFmtId="0" fontId="3" fillId="0" borderId="34"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55" fillId="0" borderId="40" xfId="0" applyFont="1" applyBorder="1" applyAlignment="1" applyProtection="1">
      <alignment vertical="center" shrinkToFit="1"/>
      <protection hidden="1"/>
    </xf>
    <xf numFmtId="0" fontId="55" fillId="0" borderId="34" xfId="0" applyFont="1" applyBorder="1" applyProtection="1">
      <alignment vertical="center"/>
      <protection hidden="1"/>
    </xf>
    <xf numFmtId="0" fontId="4" fillId="0" borderId="34" xfId="0" applyFont="1" applyBorder="1" applyAlignment="1" applyProtection="1">
      <alignment horizontal="left" vertical="center"/>
      <protection hidden="1"/>
    </xf>
    <xf numFmtId="0" fontId="4" fillId="0" borderId="31" xfId="0" applyFont="1" applyBorder="1" applyProtection="1">
      <alignment vertical="center"/>
      <protection hidden="1"/>
    </xf>
    <xf numFmtId="0" fontId="4" fillId="0" borderId="34" xfId="0" applyFont="1" applyBorder="1" applyProtection="1">
      <alignment vertical="center"/>
      <protection hidden="1"/>
    </xf>
    <xf numFmtId="0" fontId="4" fillId="0" borderId="34" xfId="0" applyFont="1" applyBorder="1" applyAlignment="1" applyProtection="1">
      <alignment horizontal="left" vertical="center" shrinkToFit="1"/>
      <protection hidden="1"/>
    </xf>
    <xf numFmtId="0" fontId="4" fillId="0" borderId="40" xfId="0" applyFont="1" applyBorder="1" applyAlignment="1" applyProtection="1">
      <alignment horizontal="center" vertical="center" shrinkToFit="1"/>
      <protection hidden="1"/>
    </xf>
    <xf numFmtId="0" fontId="4" fillId="0" borderId="34" xfId="0" applyFont="1" applyBorder="1" applyAlignment="1" applyProtection="1">
      <alignment horizontal="center" vertical="center" shrinkToFit="1"/>
      <protection hidden="1"/>
    </xf>
    <xf numFmtId="0" fontId="3" fillId="0" borderId="41" xfId="0" applyFont="1" applyBorder="1" applyProtection="1">
      <alignment vertical="center"/>
      <protection hidden="1"/>
    </xf>
    <xf numFmtId="0" fontId="55" fillId="0" borderId="41" xfId="0" applyFont="1" applyBorder="1" applyAlignment="1" applyProtection="1">
      <alignment vertical="center" shrinkToFit="1"/>
      <protection hidden="1"/>
    </xf>
    <xf numFmtId="0" fontId="55" fillId="0" borderId="32" xfId="0" applyFont="1" applyBorder="1" applyProtection="1">
      <alignment vertical="center"/>
      <protection hidden="1"/>
    </xf>
    <xf numFmtId="0" fontId="4" fillId="0" borderId="41" xfId="0" applyFont="1" applyBorder="1" applyAlignment="1" applyProtection="1">
      <alignment horizontal="center" vertical="center" shrinkToFit="1"/>
      <protection hidden="1"/>
    </xf>
    <xf numFmtId="0" fontId="4" fillId="0" borderId="32" xfId="0" applyFont="1" applyBorder="1" applyAlignment="1" applyProtection="1">
      <alignment horizontal="center" vertical="center" shrinkToFit="1"/>
      <protection hidden="1"/>
    </xf>
    <xf numFmtId="0" fontId="4" fillId="0" borderId="41" xfId="0" applyFont="1" applyBorder="1" applyProtection="1">
      <alignment vertical="center"/>
      <protection hidden="1"/>
    </xf>
    <xf numFmtId="0" fontId="55" fillId="0" borderId="41" xfId="0" applyFont="1" applyBorder="1" applyAlignment="1" applyProtection="1">
      <alignment horizontal="center" vertical="center" shrinkToFit="1"/>
      <protection hidden="1"/>
    </xf>
    <xf numFmtId="0" fontId="3" fillId="0" borderId="41" xfId="0" applyFont="1" applyBorder="1" applyAlignment="1" applyProtection="1">
      <alignment horizontal="right" vertical="center"/>
      <protection hidden="1"/>
    </xf>
    <xf numFmtId="0" fontId="9" fillId="0" borderId="41" xfId="0" applyFont="1" applyBorder="1" applyAlignment="1" applyProtection="1">
      <alignment horizontal="center" vertical="center"/>
      <protection hidden="1"/>
    </xf>
    <xf numFmtId="0" fontId="9" fillId="0" borderId="32" xfId="0" applyFont="1" applyBorder="1" applyAlignment="1" applyProtection="1">
      <alignment horizontal="center" vertical="center"/>
      <protection hidden="1"/>
    </xf>
    <xf numFmtId="0" fontId="4" fillId="0" borderId="42" xfId="0" applyFont="1" applyBorder="1" applyAlignment="1" applyProtection="1">
      <alignment horizontal="center" vertical="center"/>
      <protection locked="0"/>
    </xf>
    <xf numFmtId="0" fontId="4" fillId="0" borderId="43" xfId="0" applyFont="1" applyBorder="1" applyAlignment="1" applyProtection="1">
      <alignment horizontal="right" vertical="center"/>
      <protection locked="0"/>
    </xf>
    <xf numFmtId="0" fontId="4" fillId="0" borderId="44" xfId="0" applyFont="1" applyBorder="1" applyAlignment="1" applyProtection="1">
      <alignment horizontal="right" vertical="center"/>
      <protection locked="0"/>
    </xf>
    <xf numFmtId="0" fontId="4" fillId="0" borderId="44" xfId="0" applyFont="1" applyBorder="1" applyAlignment="1" applyProtection="1">
      <alignment horizontal="center" vertical="center"/>
      <protection hidden="1"/>
    </xf>
    <xf numFmtId="0" fontId="4" fillId="0" borderId="45" xfId="0" applyFont="1" applyBorder="1" applyAlignment="1" applyProtection="1">
      <alignment horizontal="center" vertical="center"/>
      <protection locked="0"/>
    </xf>
    <xf numFmtId="0" fontId="4" fillId="0" borderId="46" xfId="0"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34" xfId="0" applyFont="1" applyBorder="1" applyAlignment="1" applyProtection="1">
      <alignment horizontal="right" vertical="center"/>
      <protection locked="0"/>
    </xf>
    <xf numFmtId="0" fontId="4" fillId="0" borderId="38" xfId="0" applyFont="1" applyBorder="1" applyAlignment="1" applyProtection="1">
      <alignment horizontal="right" vertical="center"/>
      <protection locked="0"/>
    </xf>
    <xf numFmtId="0" fontId="4" fillId="0" borderId="38" xfId="0" applyFont="1" applyBorder="1" applyAlignment="1" applyProtection="1">
      <alignment horizontal="center" vertical="center"/>
      <protection hidden="1"/>
    </xf>
    <xf numFmtId="0" fontId="4" fillId="0" borderId="46" xfId="0" applyFont="1" applyBorder="1" applyAlignment="1" applyProtection="1">
      <alignment horizontal="right" vertical="center"/>
      <protection locked="0"/>
    </xf>
    <xf numFmtId="0" fontId="4" fillId="0" borderId="48" xfId="0" applyFont="1" applyBorder="1" applyAlignment="1" applyProtection="1">
      <alignment horizontal="right" vertical="center"/>
      <protection locked="0"/>
    </xf>
    <xf numFmtId="0" fontId="4" fillId="0" borderId="49"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1" xfId="0" applyFont="1" applyBorder="1" applyAlignment="1" applyProtection="1">
      <alignment horizontal="center" vertical="center"/>
      <protection hidden="1"/>
    </xf>
    <xf numFmtId="0" fontId="4" fillId="0" borderId="52" xfId="0" applyFont="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4" fillId="0" borderId="53"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1" fillId="0" borderId="54"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7" xfId="0" applyFont="1" applyBorder="1" applyAlignment="1" applyProtection="1">
      <alignment horizontal="left" vertical="center"/>
      <protection hidden="1"/>
    </xf>
    <xf numFmtId="0" fontId="9" fillId="0" borderId="49"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36"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8" fillId="0" borderId="55" xfId="0" applyFont="1" applyBorder="1" applyAlignment="1" applyProtection="1">
      <alignment horizontal="center" vertical="center"/>
      <protection hidden="1"/>
    </xf>
    <xf numFmtId="0" fontId="9" fillId="0" borderId="45" xfId="0" applyFont="1" applyBorder="1" applyAlignment="1" applyProtection="1">
      <alignment horizontal="left" vertical="center"/>
      <protection hidden="1"/>
    </xf>
    <xf numFmtId="0" fontId="15" fillId="0" borderId="0" xfId="0" applyFont="1" applyProtection="1">
      <alignment vertical="center"/>
      <protection hidden="1"/>
    </xf>
    <xf numFmtId="0" fontId="29" fillId="0" borderId="0" xfId="0" applyFont="1" applyAlignment="1" applyProtection="1">
      <alignment vertical="center" textRotation="255"/>
      <protection hidden="1"/>
    </xf>
    <xf numFmtId="0" fontId="29" fillId="0" borderId="0" xfId="0" applyFont="1" applyProtection="1">
      <alignment vertical="center"/>
      <protection hidden="1"/>
    </xf>
    <xf numFmtId="0" fontId="62" fillId="0" borderId="0" xfId="0" applyFont="1" applyProtection="1">
      <alignment vertical="center"/>
      <protection hidden="1"/>
    </xf>
    <xf numFmtId="0" fontId="1" fillId="0" borderId="0" xfId="0" applyFont="1" applyProtection="1">
      <alignment vertical="center"/>
      <protection hidden="1"/>
    </xf>
    <xf numFmtId="0" fontId="50" fillId="27" borderId="0" xfId="0" applyFont="1" applyFill="1" applyAlignment="1" applyProtection="1">
      <alignment horizontal="center" vertical="center"/>
      <protection hidden="1"/>
    </xf>
    <xf numFmtId="0" fontId="50" fillId="27" borderId="0" xfId="0" applyFont="1" applyFill="1" applyProtection="1">
      <alignment vertical="center"/>
      <protection hidden="1"/>
    </xf>
    <xf numFmtId="0" fontId="59" fillId="28" borderId="16" xfId="0" applyFont="1" applyFill="1" applyBorder="1" applyProtection="1">
      <alignment vertical="center"/>
      <protection locked="0"/>
    </xf>
    <xf numFmtId="0" fontId="3" fillId="0" borderId="12" xfId="0" applyFont="1" applyBorder="1" applyAlignment="1" applyProtection="1">
      <alignment horizontal="left" vertical="center"/>
      <protection hidden="1"/>
    </xf>
    <xf numFmtId="0" fontId="59" fillId="28"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4" fillId="0" borderId="0" xfId="0" applyFont="1" applyProtection="1">
      <alignment vertical="center"/>
      <protection hidden="1"/>
    </xf>
    <xf numFmtId="0" fontId="32" fillId="0" borderId="2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4" fillId="0" borderId="26" xfId="0" applyFont="1" applyBorder="1" applyAlignment="1" applyProtection="1">
      <alignment horizontal="center" vertical="center"/>
      <protection locked="0"/>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52" fillId="0" borderId="20" xfId="0" applyFont="1" applyBorder="1" applyAlignment="1" applyProtection="1">
      <alignment horizontal="left" vertical="center"/>
      <protection hidden="1"/>
    </xf>
    <xf numFmtId="0" fontId="52"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64" fillId="0" borderId="0" xfId="0" applyFont="1" applyAlignment="1" applyProtection="1">
      <alignment horizontal="center" vertical="center"/>
      <protection hidden="1"/>
    </xf>
    <xf numFmtId="0" fontId="29" fillId="0" borderId="13" xfId="0" applyFont="1" applyBorder="1" applyAlignment="1" applyProtection="1">
      <alignment horizontal="center" vertical="center"/>
      <protection hidden="1"/>
    </xf>
    <xf numFmtId="0" fontId="62" fillId="0" borderId="0" xfId="0" applyFont="1" applyAlignment="1" applyProtection="1">
      <alignment horizontal="center" vertical="center"/>
      <protection hidden="1"/>
    </xf>
    <xf numFmtId="0" fontId="5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49" fontId="47" fillId="0" borderId="0" xfId="0" applyNumberFormat="1" applyFont="1" applyAlignment="1" applyProtection="1">
      <alignment horizontal="left" vertical="center"/>
      <protection hidden="1"/>
    </xf>
    <xf numFmtId="49" fontId="47" fillId="0" borderId="0" xfId="0" applyNumberFormat="1" applyFont="1" applyAlignment="1" applyProtection="1">
      <alignment horizontal="right" vertical="center"/>
      <protection hidden="1"/>
    </xf>
    <xf numFmtId="49" fontId="65" fillId="0" borderId="0" xfId="0" applyNumberFormat="1" applyFont="1" applyAlignment="1" applyProtection="1">
      <alignment horizontal="right" vertical="center"/>
      <protection hidden="1"/>
    </xf>
    <xf numFmtId="0" fontId="31" fillId="0" borderId="16" xfId="0" applyFont="1" applyBorder="1" applyAlignment="1" applyProtection="1">
      <alignment horizontal="center" vertical="center"/>
      <protection hidden="1"/>
    </xf>
    <xf numFmtId="0" fontId="30" fillId="0" borderId="32" xfId="0" applyFont="1" applyBorder="1" applyAlignment="1">
      <alignment horizontal="center" vertical="center"/>
    </xf>
    <xf numFmtId="0" fontId="52" fillId="0" borderId="13" xfId="0" applyFont="1" applyBorder="1" applyAlignment="1" applyProtection="1">
      <alignment vertical="center" wrapText="1"/>
      <protection hidden="1"/>
    </xf>
    <xf numFmtId="0" fontId="4" fillId="0" borderId="32" xfId="0" applyFont="1" applyBorder="1" applyAlignment="1" applyProtection="1">
      <alignment horizontal="center" vertical="center"/>
      <protection locked="0"/>
    </xf>
    <xf numFmtId="0" fontId="8" fillId="0" borderId="31" xfId="0" applyFont="1" applyBorder="1" applyAlignment="1" applyProtection="1">
      <alignment horizontal="center" vertical="center"/>
      <protection hidden="1"/>
    </xf>
    <xf numFmtId="0" fontId="1" fillId="0" borderId="56" xfId="0" applyFont="1" applyBorder="1" applyProtection="1">
      <alignment vertical="center"/>
      <protection hidden="1"/>
    </xf>
    <xf numFmtId="0" fontId="4" fillId="28" borderId="28" xfId="0" applyFont="1" applyFill="1" applyBorder="1" applyAlignment="1" applyProtection="1">
      <alignment horizontal="center" vertical="center"/>
      <protection locked="0"/>
    </xf>
    <xf numFmtId="0" fontId="8" fillId="28" borderId="37" xfId="0" applyFont="1" applyFill="1" applyBorder="1" applyAlignment="1" applyProtection="1">
      <alignment horizontal="center" vertical="center"/>
      <protection hidden="1"/>
    </xf>
    <xf numFmtId="0" fontId="61" fillId="28" borderId="14" xfId="0" applyFont="1" applyFill="1" applyBorder="1" applyProtection="1">
      <alignment vertical="center"/>
      <protection hidden="1"/>
    </xf>
    <xf numFmtId="0" fontId="10" fillId="0" borderId="40" xfId="0" applyFont="1" applyBorder="1" applyAlignment="1" applyProtection="1">
      <alignment vertical="center" shrinkToFit="1"/>
      <protection hidden="1"/>
    </xf>
    <xf numFmtId="0" fontId="1" fillId="0" borderId="31"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1" xfId="0" applyFont="1" applyBorder="1" applyProtection="1">
      <alignment vertical="center"/>
      <protection hidden="1"/>
    </xf>
    <xf numFmtId="0" fontId="1" fillId="0" borderId="57" xfId="0" applyFont="1" applyBorder="1" applyProtection="1">
      <alignment vertical="center"/>
      <protection hidden="1"/>
    </xf>
    <xf numFmtId="0" fontId="1" fillId="0" borderId="32"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40" xfId="0" applyFont="1" applyBorder="1" applyProtection="1">
      <alignment vertical="center"/>
      <protection hidden="1"/>
    </xf>
    <xf numFmtId="0" fontId="3" fillId="0" borderId="22" xfId="0" applyFont="1" applyBorder="1" applyAlignment="1" applyProtection="1">
      <alignment vertical="center" shrinkToFit="1"/>
      <protection hidden="1"/>
    </xf>
    <xf numFmtId="0" fontId="67" fillId="0" borderId="0" xfId="0" applyFont="1" applyAlignment="1" applyProtection="1">
      <alignment vertical="center" textRotation="255"/>
      <protection hidden="1"/>
    </xf>
    <xf numFmtId="0" fontId="56" fillId="0" borderId="0" xfId="0" applyFont="1" applyAlignment="1" applyProtection="1">
      <alignment horizontal="right" vertical="center"/>
      <protection hidden="1"/>
    </xf>
    <xf numFmtId="0" fontId="13" fillId="0" borderId="0" xfId="0" applyFont="1" applyAlignment="1" applyProtection="1">
      <alignment horizontal="center"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36" xfId="0" applyFont="1" applyBorder="1" applyAlignment="1" applyProtection="1">
      <alignment horizontal="left" vertical="center" wrapText="1"/>
      <protection hidden="1"/>
    </xf>
    <xf numFmtId="0" fontId="30" fillId="0" borderId="40" xfId="0" applyFont="1" applyBorder="1" applyAlignment="1" applyProtection="1">
      <alignment horizontal="center" vertical="center" wrapText="1"/>
      <protection hidden="1"/>
    </xf>
    <xf numFmtId="0" fontId="3" fillId="0" borderId="21" xfId="0" applyFont="1" applyBorder="1" applyAlignment="1" applyProtection="1">
      <alignment horizontal="left" vertical="center"/>
      <protection hidden="1"/>
    </xf>
    <xf numFmtId="0" fontId="54" fillId="0" borderId="10" xfId="0" applyFont="1" applyBorder="1" applyAlignment="1" applyProtection="1">
      <alignment horizontal="left" vertical="center"/>
      <protection hidden="1"/>
    </xf>
    <xf numFmtId="0" fontId="52" fillId="0" borderId="0" xfId="0" applyFont="1" applyAlignment="1" applyProtection="1">
      <alignment horizontal="left" vertical="center"/>
      <protection hidden="1"/>
    </xf>
    <xf numFmtId="0" fontId="4" fillId="0" borderId="58"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13" xfId="0" applyFont="1" applyBorder="1" applyProtection="1">
      <alignment vertical="center"/>
      <protection hidden="1"/>
    </xf>
    <xf numFmtId="0" fontId="1" fillId="0" borderId="51" xfId="0" applyFont="1" applyBorder="1" applyAlignment="1" applyProtection="1">
      <alignment horizontal="center" vertical="center"/>
      <protection hidden="1"/>
    </xf>
    <xf numFmtId="0" fontId="64" fillId="0" borderId="27" xfId="0" applyFont="1" applyBorder="1" applyAlignment="1" applyProtection="1">
      <alignment horizontal="right" vertical="center"/>
      <protection hidden="1"/>
    </xf>
    <xf numFmtId="0" fontId="64" fillId="0" borderId="17" xfId="0" applyFont="1" applyBorder="1" applyAlignment="1" applyProtection="1">
      <alignment horizontal="right" vertical="center"/>
      <protection hidden="1"/>
    </xf>
    <xf numFmtId="0" fontId="64" fillId="0" borderId="18" xfId="0" applyFont="1" applyBorder="1" applyAlignment="1" applyProtection="1">
      <alignment horizontal="right" vertical="center"/>
      <protection hidden="1"/>
    </xf>
    <xf numFmtId="0" fontId="55" fillId="0" borderId="26" xfId="0" applyFont="1" applyBorder="1" applyAlignment="1" applyProtection="1">
      <alignment horizontal="center" vertical="top" textRotation="180" shrinkToFit="1"/>
      <protection hidden="1"/>
    </xf>
    <xf numFmtId="0" fontId="8" fillId="0" borderId="34" xfId="0" applyFont="1" applyBorder="1" applyAlignment="1">
      <alignment horizontal="center" vertical="center"/>
    </xf>
    <xf numFmtId="0" fontId="8" fillId="0" borderId="39" xfId="0" applyFont="1" applyBorder="1" applyAlignment="1">
      <alignment horizontal="center" vertical="center"/>
    </xf>
    <xf numFmtId="0" fontId="4" fillId="0" borderId="39" xfId="0" applyFont="1" applyBorder="1" applyAlignment="1" applyProtection="1">
      <alignment horizontal="right" vertical="center" shrinkToFit="1"/>
      <protection hidden="1"/>
    </xf>
    <xf numFmtId="0" fontId="4" fillId="0" borderId="31" xfId="0" applyFont="1" applyBorder="1" applyAlignment="1" applyProtection="1">
      <alignment horizontal="left" vertical="center" shrinkToFit="1"/>
      <protection hidden="1"/>
    </xf>
    <xf numFmtId="0" fontId="4" fillId="0" borderId="39" xfId="0" applyFont="1" applyBorder="1" applyAlignment="1" applyProtection="1">
      <alignment vertical="center" shrinkToFit="1"/>
      <protection hidden="1"/>
    </xf>
    <xf numFmtId="0" fontId="4" fillId="0" borderId="31" xfId="0" applyFont="1" applyBorder="1" applyAlignment="1" applyProtection="1">
      <alignment vertical="center" shrinkToFit="1"/>
      <protection hidden="1"/>
    </xf>
    <xf numFmtId="0" fontId="4" fillId="0" borderId="34" xfId="0" applyFont="1" applyBorder="1" applyAlignment="1" applyProtection="1">
      <alignment vertical="center" shrinkToFit="1"/>
      <protection hidden="1"/>
    </xf>
    <xf numFmtId="0" fontId="55" fillId="0" borderId="32" xfId="0" applyFont="1" applyBorder="1" applyAlignment="1" applyProtection="1">
      <alignment horizontal="center" vertical="center" shrinkToFit="1"/>
      <protection hidden="1"/>
    </xf>
    <xf numFmtId="0" fontId="57" fillId="0" borderId="41" xfId="0" applyFont="1" applyBorder="1" applyProtection="1">
      <alignment vertical="center"/>
      <protection hidden="1"/>
    </xf>
    <xf numFmtId="0" fontId="4" fillId="0" borderId="39" xfId="0" applyFont="1" applyBorder="1" applyAlignment="1" applyProtection="1">
      <alignment horizontal="right" vertical="center"/>
      <protection hidden="1"/>
    </xf>
    <xf numFmtId="0" fontId="4" fillId="0" borderId="31" xfId="0" applyFont="1" applyBorder="1" applyAlignment="1" applyProtection="1">
      <alignment horizontal="left" vertical="center"/>
      <protection hidden="1"/>
    </xf>
    <xf numFmtId="0" fontId="9" fillId="25" borderId="16" xfId="0" applyFont="1" applyFill="1" applyBorder="1" applyProtection="1">
      <alignment vertical="center"/>
      <protection locked="0"/>
    </xf>
    <xf numFmtId="0" fontId="10" fillId="0" borderId="13" xfId="0" applyFont="1" applyBorder="1" applyAlignment="1" applyProtection="1">
      <alignment vertical="top" wrapText="1"/>
      <protection hidden="1"/>
    </xf>
    <xf numFmtId="0" fontId="62" fillId="0" borderId="0" xfId="0" applyFont="1" applyAlignment="1" applyProtection="1">
      <alignment vertical="center" textRotation="255" wrapText="1"/>
      <protection hidden="1"/>
    </xf>
    <xf numFmtId="0" fontId="62" fillId="0" borderId="10" xfId="0" applyFont="1" applyBorder="1" applyAlignment="1" applyProtection="1">
      <alignment vertical="center" textRotation="255" wrapText="1"/>
      <protection hidden="1"/>
    </xf>
    <xf numFmtId="0" fontId="62" fillId="0" borderId="0" xfId="0" applyFont="1" applyAlignment="1" applyProtection="1">
      <alignment vertical="center" textRotation="255"/>
      <protection hidden="1"/>
    </xf>
    <xf numFmtId="0" fontId="57" fillId="0" borderId="0" xfId="0" applyFont="1" applyAlignment="1" applyProtection="1">
      <alignment vertical="center" textRotation="255"/>
      <protection hidden="1"/>
    </xf>
    <xf numFmtId="0" fontId="43" fillId="0" borderId="0" xfId="0" applyFont="1" applyAlignment="1" applyProtection="1">
      <protection hidden="1"/>
    </xf>
    <xf numFmtId="0" fontId="57"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56" fillId="0" borderId="0" xfId="0" applyFont="1" applyAlignment="1" applyProtection="1">
      <alignment vertical="center" shrinkToFit="1"/>
      <protection hidden="1"/>
    </xf>
    <xf numFmtId="0" fontId="57" fillId="0" borderId="0" xfId="0" applyFont="1" applyProtection="1">
      <alignment vertical="center"/>
      <protection hidden="1"/>
    </xf>
    <xf numFmtId="0" fontId="57" fillId="0" borderId="0" xfId="0" applyFont="1" applyAlignment="1" applyProtection="1">
      <alignment vertical="center" shrinkToFit="1"/>
      <protection hidden="1"/>
    </xf>
    <xf numFmtId="0" fontId="29" fillId="0" borderId="0" xfId="0" applyFont="1" applyAlignment="1" applyProtection="1">
      <protection hidden="1"/>
    </xf>
    <xf numFmtId="49" fontId="56" fillId="0" borderId="0" xfId="0" applyNumberFormat="1" applyFont="1" applyAlignment="1" applyProtection="1">
      <alignment horizontal="left" vertical="center"/>
      <protection hidden="1"/>
    </xf>
    <xf numFmtId="49" fontId="65" fillId="0" borderId="0" xfId="0" applyNumberFormat="1" applyFont="1" applyAlignment="1" applyProtection="1">
      <alignment horizontal="center" vertical="center"/>
      <protection hidden="1"/>
    </xf>
    <xf numFmtId="49" fontId="68"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0" fontId="69" fillId="0" borderId="10" xfId="0" applyFont="1" applyBorder="1" applyAlignment="1" applyProtection="1">
      <alignment horizontal="left" vertical="center"/>
      <protection hidden="1"/>
    </xf>
    <xf numFmtId="0" fontId="69" fillId="0" borderId="12" xfId="0" applyFont="1" applyBorder="1" applyAlignment="1" applyProtection="1">
      <alignment horizontal="left" vertical="center"/>
      <protection hidden="1"/>
    </xf>
    <xf numFmtId="0" fontId="69"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1" fillId="28" borderId="16" xfId="0" applyFont="1" applyFill="1" applyBorder="1" applyAlignment="1" applyProtection="1">
      <alignment vertical="center" shrinkToFit="1"/>
      <protection locked="0"/>
    </xf>
    <xf numFmtId="0" fontId="52" fillId="0" borderId="13" xfId="0" applyFont="1" applyBorder="1" applyAlignment="1" applyProtection="1">
      <alignment vertical="top" wrapText="1"/>
      <protection hidden="1"/>
    </xf>
    <xf numFmtId="0" fontId="1" fillId="0" borderId="61"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1" fillId="0" borderId="51" xfId="0" applyFont="1" applyBorder="1" applyProtection="1">
      <alignment vertical="center"/>
      <protection hidden="1"/>
    </xf>
    <xf numFmtId="0" fontId="30" fillId="0" borderId="20" xfId="0" applyFont="1" applyBorder="1" applyAlignment="1" applyProtection="1">
      <alignment horizontal="center" vertical="center"/>
      <protection hidden="1"/>
    </xf>
    <xf numFmtId="0" fontId="61" fillId="0" borderId="56"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1" fillId="0" borderId="63" xfId="0" applyFont="1" applyBorder="1" applyAlignment="1" applyProtection="1">
      <alignment horizontal="center" vertical="center" wrapText="1"/>
      <protection hidden="1"/>
    </xf>
    <xf numFmtId="0" fontId="1" fillId="0" borderId="54" xfId="0" applyFont="1" applyBorder="1" applyAlignment="1" applyProtection="1">
      <alignment horizontal="center" vertical="center"/>
      <protection hidden="1"/>
    </xf>
    <xf numFmtId="0" fontId="1" fillId="0" borderId="63" xfId="0" applyFont="1" applyBorder="1" applyProtection="1">
      <alignment vertical="center"/>
      <protection hidden="1"/>
    </xf>
    <xf numFmtId="0" fontId="1" fillId="26" borderId="56" xfId="0" applyFont="1" applyFill="1" applyBorder="1" applyAlignment="1" applyProtection="1">
      <alignment horizontal="center" vertical="center"/>
      <protection hidden="1"/>
    </xf>
    <xf numFmtId="0" fontId="1" fillId="26" borderId="64" xfId="0" applyFont="1" applyFill="1" applyBorder="1" applyAlignment="1" applyProtection="1">
      <alignment horizontal="center" vertical="center"/>
      <protection hidden="1"/>
    </xf>
    <xf numFmtId="0" fontId="1" fillId="28" borderId="54" xfId="0" applyFont="1" applyFill="1" applyBorder="1" applyProtection="1">
      <alignment vertical="center"/>
      <protection hidden="1"/>
    </xf>
    <xf numFmtId="0" fontId="1" fillId="0" borderId="30" xfId="0" applyFont="1" applyBorder="1" applyProtection="1">
      <alignment vertical="center"/>
      <protection hidden="1"/>
    </xf>
    <xf numFmtId="0" fontId="1" fillId="0" borderId="24"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65" xfId="0" applyFont="1" applyBorder="1" applyAlignment="1" applyProtection="1">
      <alignment horizontal="center" vertical="center"/>
      <protection hidden="1"/>
    </xf>
    <xf numFmtId="0" fontId="1" fillId="0" borderId="66" xfId="0" applyFont="1" applyBorder="1" applyProtection="1">
      <alignment vertical="center"/>
      <protection hidden="1"/>
    </xf>
    <xf numFmtId="0" fontId="1" fillId="0" borderId="56"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1" fillId="0" borderId="56" xfId="0" applyFont="1" applyBorder="1" applyAlignment="1" applyProtection="1">
      <alignment horizontal="right" vertical="center"/>
      <protection hidden="1"/>
    </xf>
    <xf numFmtId="0" fontId="1" fillId="0" borderId="65"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1" fillId="0" borderId="69" xfId="0" applyFont="1" applyBorder="1" applyProtection="1">
      <alignment vertical="center"/>
      <protection hidden="1"/>
    </xf>
    <xf numFmtId="0" fontId="61" fillId="0" borderId="70" xfId="0" applyFont="1" applyBorder="1" applyAlignment="1" applyProtection="1">
      <alignment horizontal="center" vertical="center"/>
      <protection hidden="1"/>
    </xf>
    <xf numFmtId="0" fontId="61" fillId="0" borderId="41" xfId="0" applyFont="1" applyBorder="1" applyAlignment="1" applyProtection="1">
      <alignment horizontal="center" vertical="center"/>
      <protection hidden="1"/>
    </xf>
    <xf numFmtId="0" fontId="30" fillId="0" borderId="41" xfId="0" applyFont="1" applyBorder="1" applyAlignment="1" applyProtection="1">
      <alignment horizontal="center" vertical="center"/>
      <protection hidden="1"/>
    </xf>
    <xf numFmtId="0" fontId="30" fillId="0" borderId="59"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4" fillId="0" borderId="56" xfId="0" applyFont="1" applyBorder="1" applyAlignment="1" applyProtection="1">
      <alignment horizontal="center" vertical="center"/>
      <protection locked="0"/>
    </xf>
    <xf numFmtId="0" fontId="8" fillId="0" borderId="71" xfId="0" applyFont="1" applyBorder="1" applyAlignment="1" applyProtection="1">
      <alignment horizontal="center" vertical="center"/>
      <protection hidden="1"/>
    </xf>
    <xf numFmtId="0" fontId="8" fillId="0" borderId="48" xfId="0" applyFont="1" applyBorder="1" applyAlignment="1" applyProtection="1">
      <alignment horizontal="center" vertical="center"/>
      <protection hidden="1"/>
    </xf>
    <xf numFmtId="0" fontId="32" fillId="0" borderId="48" xfId="0" applyFont="1" applyBorder="1" applyAlignment="1" applyProtection="1">
      <alignment horizontal="center" vertical="center"/>
      <protection hidden="1"/>
    </xf>
    <xf numFmtId="0" fontId="32" fillId="0" borderId="51" xfId="0" applyFont="1" applyBorder="1" applyAlignment="1" applyProtection="1">
      <alignment horizontal="center" vertical="center"/>
      <protection hidden="1"/>
    </xf>
    <xf numFmtId="0" fontId="1" fillId="0" borderId="63" xfId="0" applyFont="1" applyBorder="1" applyAlignment="1" applyProtection="1">
      <alignment horizontal="right" vertical="center"/>
      <protection hidden="1"/>
    </xf>
    <xf numFmtId="0" fontId="1" fillId="0" borderId="59" xfId="0" applyFont="1" applyBorder="1" applyProtection="1">
      <alignment vertical="center"/>
      <protection hidden="1"/>
    </xf>
    <xf numFmtId="0" fontId="1" fillId="0" borderId="24" xfId="0" applyFont="1" applyBorder="1" applyAlignment="1" applyProtection="1">
      <alignment horizontal="center" vertical="center"/>
      <protection hidden="1"/>
    </xf>
    <xf numFmtId="0" fontId="1" fillId="0" borderId="32" xfId="0" applyFont="1" applyBorder="1" applyAlignment="1" applyProtection="1">
      <alignment horizontal="center" vertical="top"/>
      <protection hidden="1"/>
    </xf>
    <xf numFmtId="0" fontId="1" fillId="0" borderId="63" xfId="0" applyFont="1" applyBorder="1" applyAlignment="1" applyProtection="1">
      <alignment horizontal="center" vertical="center"/>
      <protection hidden="1"/>
    </xf>
    <xf numFmtId="0" fontId="1" fillId="0" borderId="17" xfId="0" applyFont="1" applyBorder="1" applyAlignment="1" applyProtection="1">
      <alignment horizontal="center" vertical="center"/>
      <protection hidden="1"/>
    </xf>
    <xf numFmtId="0" fontId="9"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2" fillId="0" borderId="0" xfId="0" applyFont="1" applyProtection="1">
      <alignment vertical="center"/>
      <protection hidden="1"/>
    </xf>
    <xf numFmtId="0" fontId="31" fillId="0" borderId="0" xfId="0" applyFont="1" applyProtection="1">
      <alignment vertical="center"/>
      <protection hidden="1"/>
    </xf>
    <xf numFmtId="0" fontId="30" fillId="0" borderId="0" xfId="0" applyFont="1" applyAlignment="1" applyProtection="1">
      <alignment horizontal="left" vertical="center"/>
      <protection hidden="1"/>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50" fillId="0" borderId="0" xfId="0" applyFont="1" applyAlignment="1" applyProtection="1">
      <alignment vertical="center" wrapText="1"/>
      <protection hidden="1"/>
    </xf>
    <xf numFmtId="0" fontId="3" fillId="0" borderId="0" xfId="0" applyFont="1" applyAlignment="1" applyProtection="1">
      <alignment vertical="center" wrapText="1"/>
      <protection hidden="1"/>
    </xf>
    <xf numFmtId="0" fontId="15" fillId="0" borderId="0" xfId="0" applyFont="1" applyAlignment="1" applyProtection="1">
      <alignment horizontal="center" vertical="center"/>
      <protection hidden="1"/>
    </xf>
    <xf numFmtId="0" fontId="1" fillId="0" borderId="16" xfId="0" applyFont="1" applyBorder="1" applyProtection="1">
      <alignment vertical="center"/>
      <protection hidden="1"/>
    </xf>
    <xf numFmtId="0" fontId="8" fillId="0" borderId="26" xfId="0" applyFont="1" applyBorder="1" applyAlignment="1" applyProtection="1">
      <alignment horizontal="center" vertical="center"/>
      <protection hidden="1"/>
    </xf>
    <xf numFmtId="0" fontId="32" fillId="0" borderId="26" xfId="0" applyFont="1" applyBorder="1" applyAlignment="1" applyProtection="1">
      <alignment horizontal="center" vertical="center"/>
      <protection hidden="1"/>
    </xf>
    <xf numFmtId="0" fontId="32" fillId="0" borderId="62" xfId="0" applyFont="1" applyBorder="1" applyAlignment="1" applyProtection="1">
      <alignment horizontal="center" vertical="center"/>
      <protection hidden="1"/>
    </xf>
    <xf numFmtId="0" fontId="1" fillId="0" borderId="61"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1" fillId="0" borderId="72" xfId="0" applyFont="1" applyBorder="1" applyProtection="1">
      <alignment vertical="center"/>
      <protection hidden="1"/>
    </xf>
    <xf numFmtId="0" fontId="4" fillId="0" borderId="73"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1" fillId="0" borderId="60"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76" fillId="0" borderId="0" xfId="0" applyFont="1">
      <alignment vertical="center"/>
    </xf>
    <xf numFmtId="0" fontId="71" fillId="0" borderId="0" xfId="0" applyFont="1">
      <alignment vertical="center"/>
    </xf>
    <xf numFmtId="0" fontId="77"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2"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3" fillId="0" borderId="57" xfId="0" applyFont="1" applyBorder="1" applyAlignment="1" applyProtection="1">
      <alignment horizontal="right" vertical="center" shrinkToFi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53" fillId="0" borderId="22" xfId="0" applyFont="1" applyBorder="1" applyAlignment="1" applyProtection="1">
      <protection hidden="1"/>
    </xf>
    <xf numFmtId="0" fontId="52" fillId="0" borderId="13" xfId="0" applyFont="1" applyBorder="1" applyAlignment="1" applyProtection="1">
      <alignment horizontal="left" vertical="center" wrapText="1"/>
      <protection hidden="1"/>
    </xf>
    <xf numFmtId="0" fontId="3" fillId="29" borderId="0" xfId="0" applyFont="1" applyFill="1" applyProtection="1">
      <alignment vertical="center"/>
      <protection hidden="1"/>
    </xf>
    <xf numFmtId="0" fontId="0" fillId="0" borderId="0" xfId="0" applyProtection="1">
      <alignment vertical="center"/>
      <protection hidden="1"/>
    </xf>
    <xf numFmtId="0" fontId="3" fillId="0" borderId="0" xfId="0" applyFont="1" applyAlignment="1" applyProtection="1">
      <alignment vertical="center" textRotation="255"/>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0" fillId="0" borderId="0" xfId="0" applyAlignment="1" applyProtection="1">
      <alignment horizontal="right" vertical="center"/>
      <protection hidden="1"/>
    </xf>
    <xf numFmtId="0" fontId="0" fillId="0" borderId="0" xfId="0" applyAlignment="1" applyProtection="1">
      <alignment horizontal="center" vertical="center"/>
      <protection hidden="1"/>
    </xf>
    <xf numFmtId="0" fontId="0" fillId="0" borderId="0" xfId="0" quotePrefix="1" applyProtection="1">
      <alignment vertical="center"/>
      <protection hidden="1"/>
    </xf>
    <xf numFmtId="0" fontId="3" fillId="0" borderId="0" xfId="0" applyFont="1">
      <alignment vertical="center"/>
    </xf>
    <xf numFmtId="0" fontId="1" fillId="31" borderId="20" xfId="0" applyFont="1" applyFill="1" applyBorder="1" applyProtection="1">
      <alignment vertical="center"/>
      <protection hidden="1"/>
    </xf>
    <xf numFmtId="0" fontId="4" fillId="31" borderId="32" xfId="0" applyFont="1" applyFill="1" applyBorder="1" applyAlignment="1" applyProtection="1">
      <alignment horizontal="center" vertical="center"/>
      <protection locked="0"/>
    </xf>
    <xf numFmtId="0" fontId="4" fillId="31" borderId="38" xfId="0" applyFont="1" applyFill="1" applyBorder="1" applyAlignment="1" applyProtection="1">
      <alignment horizontal="center" vertical="center"/>
      <protection locked="0"/>
    </xf>
    <xf numFmtId="0" fontId="79" fillId="31" borderId="74" xfId="0" applyFont="1" applyFill="1" applyBorder="1" applyProtection="1">
      <alignment vertical="center"/>
      <protection hidden="1"/>
    </xf>
    <xf numFmtId="0" fontId="4" fillId="31" borderId="34" xfId="0" applyFont="1" applyFill="1" applyBorder="1" applyAlignment="1" applyProtection="1">
      <alignment horizontal="center" vertical="center"/>
      <protection locked="0"/>
    </xf>
    <xf numFmtId="0" fontId="4" fillId="31" borderId="39" xfId="0" applyFont="1" applyFill="1" applyBorder="1" applyAlignment="1" applyProtection="1">
      <alignment horizontal="center" vertical="center"/>
      <protection locked="0"/>
    </xf>
    <xf numFmtId="0" fontId="1" fillId="31" borderId="24" xfId="0" applyFont="1" applyFill="1" applyBorder="1" applyProtection="1">
      <alignment vertical="center"/>
      <protection hidden="1"/>
    </xf>
    <xf numFmtId="0" fontId="8" fillId="31" borderId="37" xfId="0" applyFont="1" applyFill="1" applyBorder="1" applyAlignment="1" applyProtection="1">
      <alignment horizontal="center" vertical="center"/>
      <protection hidden="1"/>
    </xf>
    <xf numFmtId="0" fontId="8" fillId="31" borderId="31" xfId="0" applyFont="1" applyFill="1" applyBorder="1" applyAlignment="1" applyProtection="1">
      <alignment horizontal="center" vertical="center"/>
      <protection hidden="1"/>
    </xf>
    <xf numFmtId="0" fontId="1" fillId="31" borderId="23" xfId="0" applyFont="1" applyFill="1" applyBorder="1" applyProtection="1">
      <alignment vertical="center"/>
      <protection hidden="1"/>
    </xf>
    <xf numFmtId="0" fontId="4" fillId="31" borderId="36" xfId="0" applyFont="1" applyFill="1" applyBorder="1" applyAlignment="1" applyProtection="1">
      <alignment horizontal="center" vertical="center"/>
      <protection locked="0"/>
    </xf>
    <xf numFmtId="0" fontId="4" fillId="31" borderId="44" xfId="0" applyFont="1" applyFill="1" applyBorder="1" applyAlignment="1" applyProtection="1">
      <alignment horizontal="center" vertical="center"/>
      <protection locked="0"/>
    </xf>
    <xf numFmtId="0" fontId="1" fillId="31" borderId="12" xfId="0" applyFont="1" applyFill="1" applyBorder="1" applyProtection="1">
      <alignment vertical="center"/>
      <protection hidden="1"/>
    </xf>
    <xf numFmtId="0" fontId="1" fillId="31" borderId="13" xfId="0" applyFont="1" applyFill="1" applyBorder="1" applyProtection="1">
      <alignment vertical="center"/>
      <protection hidden="1"/>
    </xf>
    <xf numFmtId="0" fontId="1" fillId="31" borderId="14" xfId="0" applyFont="1" applyFill="1" applyBorder="1" applyProtection="1">
      <alignment vertical="center"/>
      <protection hidden="1"/>
    </xf>
    <xf numFmtId="0" fontId="30" fillId="31" borderId="75" xfId="0" applyFont="1" applyFill="1" applyBorder="1" applyAlignment="1">
      <alignment horizontal="center" vertical="center"/>
    </xf>
    <xf numFmtId="0" fontId="75" fillId="0" borderId="0" xfId="0" applyFont="1" applyAlignment="1" applyProtection="1">
      <alignment horizontal="center" vertical="top" textRotation="180" shrinkToFit="1"/>
      <protection hidden="1"/>
    </xf>
    <xf numFmtId="0" fontId="0" fillId="0" borderId="0" xfId="0" applyAlignment="1" applyProtection="1">
      <alignment horizontal="right" vertical="center" shrinkToFit="1"/>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applyFont="1" applyAlignment="1" applyProtection="1">
      <alignment horizontal="right" vertical="center"/>
      <protection hidden="1"/>
    </xf>
    <xf numFmtId="0" fontId="3" fillId="28" borderId="16" xfId="0" applyFont="1" applyFill="1" applyBorder="1" applyProtection="1">
      <alignment vertical="center"/>
      <protection locked="0"/>
    </xf>
    <xf numFmtId="0" fontId="3" fillId="0" borderId="13" xfId="0" applyFont="1" applyBorder="1" applyAlignment="1" applyProtection="1">
      <alignment horizontal="left" vertical="center" wrapText="1"/>
      <protection hidden="1"/>
    </xf>
    <xf numFmtId="0" fontId="62" fillId="0" borderId="0" xfId="0" applyFont="1" applyAlignment="1" applyProtection="1">
      <alignment horizontal="left" vertical="center" wrapText="1"/>
      <protection hidden="1"/>
    </xf>
    <xf numFmtId="0" fontId="62" fillId="0" borderId="0" xfId="0" applyFont="1" applyAlignment="1" applyProtection="1">
      <alignment horizontal="center" vertical="center" wrapText="1"/>
      <protection hidden="1"/>
    </xf>
    <xf numFmtId="49" fontId="62" fillId="0" borderId="0" xfId="0" applyNumberFormat="1" applyFont="1" applyAlignment="1" applyProtection="1">
      <alignment horizontal="left" vertical="center" wrapText="1"/>
      <protection hidden="1"/>
    </xf>
    <xf numFmtId="49" fontId="62" fillId="0" borderId="0" xfId="0" applyNumberFormat="1" applyFont="1" applyAlignment="1" applyProtection="1">
      <alignment horizontal="center" vertical="center" wrapText="1"/>
      <protection hidden="1"/>
    </xf>
    <xf numFmtId="49" fontId="62" fillId="0" borderId="0" xfId="0" applyNumberFormat="1" applyFont="1" applyAlignment="1" applyProtection="1">
      <alignment vertical="center" wrapText="1"/>
      <protection hidden="1"/>
    </xf>
    <xf numFmtId="0" fontId="62" fillId="0" borderId="0" xfId="0" applyFont="1" applyAlignment="1" applyProtection="1">
      <alignment vertical="center" wrapText="1"/>
      <protection hidden="1"/>
    </xf>
    <xf numFmtId="0" fontId="43" fillId="30" borderId="0" xfId="0" applyFont="1" applyFill="1" applyAlignment="1" applyProtection="1">
      <alignment horizontal="left" vertical="center" wrapText="1"/>
      <protection hidden="1"/>
    </xf>
    <xf numFmtId="0" fontId="43" fillId="30" borderId="76"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0" fillId="28" borderId="17" xfId="0" applyFill="1" applyBorder="1" applyAlignment="1" applyProtection="1">
      <alignment horizontal="center" vertical="center" shrinkToFit="1"/>
      <protection locked="0"/>
    </xf>
    <xf numFmtId="0" fontId="0" fillId="28" borderId="18" xfId="0" applyFill="1" applyBorder="1" applyAlignment="1" applyProtection="1">
      <alignment horizontal="center" vertical="center" shrinkToFit="1"/>
      <protection locked="0"/>
    </xf>
    <xf numFmtId="0" fontId="0" fillId="28" borderId="19" xfId="0" applyFill="1" applyBorder="1" applyAlignment="1" applyProtection="1">
      <alignment horizontal="center" vertical="center" shrinkToFit="1"/>
      <protection locked="0"/>
    </xf>
    <xf numFmtId="0" fontId="4" fillId="28" borderId="17" xfId="0" applyFont="1" applyFill="1" applyBorder="1" applyAlignment="1" applyProtection="1">
      <alignment horizontal="center" vertical="center" shrinkToFit="1"/>
      <protection locked="0"/>
    </xf>
    <xf numFmtId="0" fontId="4" fillId="28" borderId="18" xfId="0" applyFont="1" applyFill="1" applyBorder="1" applyAlignment="1" applyProtection="1">
      <alignment horizontal="center" vertical="center" shrinkToFit="1"/>
      <protection locked="0"/>
    </xf>
    <xf numFmtId="0" fontId="4" fillId="28" borderId="19" xfId="0" applyFont="1" applyFill="1" applyBorder="1" applyAlignment="1" applyProtection="1">
      <alignment horizontal="center" vertical="center" shrinkToFit="1"/>
      <protection locked="0"/>
    </xf>
    <xf numFmtId="0" fontId="9" fillId="0" borderId="18" xfId="0" applyFont="1" applyBorder="1" applyAlignment="1">
      <alignment horizontal="left"/>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30" fillId="0" borderId="13" xfId="0" applyFont="1" applyBorder="1" applyAlignment="1">
      <alignment horizontal="left" vertical="top" wrapText="1"/>
    </xf>
    <xf numFmtId="0" fontId="4" fillId="26" borderId="16" xfId="0" applyFont="1" applyFill="1" applyBorder="1" applyAlignment="1" applyProtection="1">
      <alignment horizontal="center" vertical="center"/>
      <protection locked="0"/>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77" xfId="0" applyFont="1" applyFill="1" applyBorder="1" applyAlignment="1" applyProtection="1">
      <alignment horizontal="center" vertical="center"/>
      <protection locked="0"/>
    </xf>
    <xf numFmtId="0" fontId="3" fillId="0" borderId="13" xfId="0" applyFont="1" applyBorder="1" applyAlignment="1" applyProtection="1">
      <alignment horizontal="left" vertical="top" wrapText="1"/>
      <protection hidden="1"/>
    </xf>
    <xf numFmtId="0" fontId="3" fillId="0" borderId="14" xfId="0" applyFont="1" applyBorder="1" applyAlignment="1" applyProtection="1">
      <alignment horizontal="left" vertical="top" wrapText="1"/>
      <protection hidden="1"/>
    </xf>
    <xf numFmtId="0" fontId="52" fillId="0" borderId="0" xfId="0" applyFont="1" applyAlignment="1" applyProtection="1">
      <alignment horizontal="left" vertical="center" wrapText="1"/>
      <protection hidden="1"/>
    </xf>
    <xf numFmtId="0" fontId="52" fillId="0" borderId="11" xfId="0" applyFont="1" applyBorder="1" applyAlignment="1" applyProtection="1">
      <alignment horizontal="left" vertical="center" wrapText="1"/>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52" fillId="0" borderId="22" xfId="0" applyFont="1" applyBorder="1" applyAlignment="1" applyProtection="1">
      <alignment horizontal="left" vertical="center" shrinkToFit="1"/>
      <protection hidden="1"/>
    </xf>
    <xf numFmtId="0" fontId="52" fillId="0" borderId="15" xfId="0" applyFont="1" applyBorder="1" applyAlignment="1" applyProtection="1">
      <alignment horizontal="left" vertical="center" shrinkToFit="1"/>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44" fillId="0" borderId="18" xfId="0" applyFont="1" applyBorder="1" applyAlignment="1" applyProtection="1">
      <alignment horizontal="left" vertical="center" shrinkToFit="1"/>
      <protection hidden="1"/>
    </xf>
    <xf numFmtId="0" fontId="44"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8" borderId="16" xfId="0" applyFont="1" applyFill="1" applyBorder="1" applyAlignment="1" applyProtection="1">
      <alignment horizontal="left" vertical="center"/>
      <protection hidden="1"/>
    </xf>
    <xf numFmtId="0" fontId="3" fillId="0" borderId="0" xfId="0" applyFont="1" applyAlignment="1" applyProtection="1">
      <alignment horizontal="left" vertical="top" wrapText="1"/>
      <protection hidden="1"/>
    </xf>
    <xf numFmtId="0" fontId="44" fillId="0" borderId="18" xfId="0" applyFont="1" applyBorder="1" applyAlignment="1" applyProtection="1">
      <alignment horizontal="left" vertical="center"/>
      <protection hidden="1"/>
    </xf>
    <xf numFmtId="0" fontId="44" fillId="0" borderId="19" xfId="0" applyFont="1" applyBorder="1" applyAlignment="1" applyProtection="1">
      <alignment horizontal="left" vertical="center"/>
      <protection hidden="1"/>
    </xf>
    <xf numFmtId="0" fontId="80" fillId="31" borderId="10" xfId="0" applyFont="1" applyFill="1" applyBorder="1" applyAlignment="1" applyProtection="1">
      <alignment horizontal="left" vertical="center" wrapText="1"/>
      <protection hidden="1"/>
    </xf>
    <xf numFmtId="0" fontId="80" fillId="31" borderId="0" xfId="0" applyFont="1" applyFill="1" applyAlignment="1" applyProtection="1">
      <alignment horizontal="left" vertical="center" wrapText="1"/>
      <protection hidden="1"/>
    </xf>
    <xf numFmtId="0" fontId="80" fillId="31" borderId="36" xfId="0" applyFont="1" applyFill="1" applyBorder="1" applyAlignment="1" applyProtection="1">
      <alignment horizontal="left" vertical="center" wrapText="1"/>
      <protection hidden="1"/>
    </xf>
    <xf numFmtId="0" fontId="61" fillId="0" borderId="12" xfId="0" applyFont="1" applyBorder="1" applyAlignment="1" applyProtection="1">
      <alignment horizontal="left" vertical="center"/>
      <protection hidden="1"/>
    </xf>
    <xf numFmtId="0" fontId="61" fillId="0" borderId="13" xfId="0" applyFont="1" applyBorder="1" applyAlignment="1" applyProtection="1">
      <alignment horizontal="left" vertical="center"/>
      <protection hidden="1"/>
    </xf>
    <xf numFmtId="0" fontId="61" fillId="0" borderId="14" xfId="0" applyFont="1" applyBorder="1" applyAlignment="1" applyProtection="1">
      <alignment horizontal="left" vertical="center"/>
      <protection hidden="1"/>
    </xf>
    <xf numFmtId="0" fontId="20" fillId="0" borderId="13" xfId="0" applyFont="1" applyBorder="1" applyAlignment="1">
      <alignment horizontal="left" vertical="center"/>
    </xf>
    <xf numFmtId="0" fontId="20" fillId="0" borderId="14" xfId="0" applyFont="1" applyBorder="1" applyAlignment="1">
      <alignment horizontal="left" vertical="center"/>
    </xf>
    <xf numFmtId="0" fontId="61" fillId="0" borderId="45" xfId="0" applyFont="1" applyBorder="1" applyAlignment="1" applyProtection="1">
      <alignment horizontal="left" vertical="center"/>
      <protection hidden="1"/>
    </xf>
    <xf numFmtId="0" fontId="61" fillId="0" borderId="37" xfId="0" applyFont="1" applyBorder="1" applyAlignment="1" applyProtection="1">
      <alignment horizontal="left" vertical="center"/>
      <protection hidden="1"/>
    </xf>
    <xf numFmtId="0" fontId="61" fillId="0" borderId="49" xfId="0" applyFont="1" applyBorder="1" applyAlignment="1" applyProtection="1">
      <alignment horizontal="left" vertical="center"/>
      <protection hidden="1"/>
    </xf>
    <xf numFmtId="0" fontId="30" fillId="0" borderId="78" xfId="0" applyFont="1" applyBorder="1" applyAlignment="1" applyProtection="1">
      <alignment horizontal="left" vertical="center"/>
      <protection hidden="1"/>
    </xf>
    <xf numFmtId="0" fontId="30" fillId="0" borderId="57" xfId="0" applyFont="1" applyBorder="1" applyAlignment="1" applyProtection="1">
      <alignment horizontal="left" vertical="center"/>
      <protection hidden="1"/>
    </xf>
    <xf numFmtId="0" fontId="30" fillId="0" borderId="79" xfId="0" applyFont="1" applyBorder="1" applyAlignment="1" applyProtection="1">
      <alignment horizontal="left" vertical="center"/>
      <protection hidden="1"/>
    </xf>
    <xf numFmtId="0" fontId="30" fillId="0" borderId="45" xfId="0" applyFont="1" applyBorder="1" applyAlignment="1" applyProtection="1">
      <alignment horizontal="left" vertical="center"/>
      <protection hidden="1"/>
    </xf>
    <xf numFmtId="0" fontId="30" fillId="0" borderId="37" xfId="0" applyFont="1" applyBorder="1" applyAlignment="1" applyProtection="1">
      <alignment horizontal="left" vertical="center"/>
      <protection hidden="1"/>
    </xf>
    <xf numFmtId="0" fontId="30" fillId="0" borderId="55" xfId="0" applyFont="1" applyBorder="1" applyAlignment="1" applyProtection="1">
      <alignment horizontal="left" vertical="center"/>
      <protection hidden="1"/>
    </xf>
    <xf numFmtId="0" fontId="1" fillId="0" borderId="20"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53" fillId="0" borderId="21" xfId="0" applyFont="1" applyBorder="1" applyAlignment="1" applyProtection="1">
      <alignment horizontal="center" vertical="center"/>
      <protection hidden="1"/>
    </xf>
    <xf numFmtId="0" fontId="53" fillId="0" borderId="22" xfId="0" applyFont="1" applyBorder="1" applyAlignment="1" applyProtection="1">
      <alignment horizontal="center" vertical="center"/>
      <protection hidden="1"/>
    </xf>
    <xf numFmtId="0" fontId="53" fillId="0" borderId="15" xfId="0" applyFont="1" applyBorder="1" applyAlignment="1" applyProtection="1">
      <alignment horizontal="center" vertical="center"/>
      <protection hidden="1"/>
    </xf>
    <xf numFmtId="0" fontId="61" fillId="0" borderId="17" xfId="0" applyFont="1" applyBorder="1" applyAlignment="1" applyProtection="1">
      <alignment horizontal="left" vertical="center"/>
      <protection hidden="1"/>
    </xf>
    <xf numFmtId="0" fontId="61" fillId="0" borderId="18" xfId="0" applyFont="1" applyBorder="1" applyAlignment="1" applyProtection="1">
      <alignment horizontal="left" vertical="center"/>
      <protection hidden="1"/>
    </xf>
    <xf numFmtId="0" fontId="61" fillId="0" borderId="19"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71" fillId="0" borderId="0" xfId="0" applyFont="1" applyAlignment="1">
      <alignment horizontal="left" vertical="center"/>
    </xf>
    <xf numFmtId="0" fontId="71" fillId="0" borderId="11" xfId="0" applyFont="1" applyBorder="1" applyAlignment="1">
      <alignment horizontal="left" vertical="center"/>
    </xf>
    <xf numFmtId="0" fontId="53" fillId="0" borderId="80" xfId="0" applyFont="1" applyBorder="1" applyAlignment="1" applyProtection="1">
      <alignment horizontal="left" vertical="center"/>
      <protection hidden="1"/>
    </xf>
    <xf numFmtId="0" fontId="53" fillId="0" borderId="33" xfId="0" applyFont="1" applyBorder="1" applyAlignment="1" applyProtection="1">
      <alignment horizontal="left" vertical="center"/>
      <protection hidden="1"/>
    </xf>
    <xf numFmtId="0" fontId="53" fillId="0" borderId="81" xfId="0" applyFont="1" applyBorder="1" applyAlignment="1" applyProtection="1">
      <alignment horizontal="left" vertical="center"/>
      <protection hidden="1"/>
    </xf>
    <xf numFmtId="0" fontId="1" fillId="25" borderId="54" xfId="0" applyFont="1" applyFill="1" applyBorder="1" applyAlignment="1" applyProtection="1">
      <alignment horizontal="center" vertical="center" wrapText="1"/>
      <protection hidden="1"/>
    </xf>
    <xf numFmtId="0" fontId="1" fillId="25" borderId="56" xfId="0" applyFont="1" applyFill="1" applyBorder="1" applyAlignment="1" applyProtection="1">
      <alignment horizontal="center" vertical="center" wrapText="1"/>
      <protection hidden="1"/>
    </xf>
    <xf numFmtId="0" fontId="1" fillId="25" borderId="63" xfId="0" applyFont="1" applyFill="1" applyBorder="1" applyAlignment="1" applyProtection="1">
      <alignment horizontal="center" vertical="center" wrapText="1"/>
      <protection hidden="1"/>
    </xf>
    <xf numFmtId="0" fontId="61" fillId="0" borderId="78" xfId="0" applyFont="1" applyBorder="1" applyAlignment="1" applyProtection="1">
      <alignment horizontal="left" vertical="center"/>
      <protection hidden="1"/>
    </xf>
    <xf numFmtId="0" fontId="61" fillId="0" borderId="57" xfId="0" applyFont="1" applyBorder="1" applyAlignment="1" applyProtection="1">
      <alignment horizontal="left" vertical="center"/>
      <protection hidden="1"/>
    </xf>
    <xf numFmtId="0" fontId="61" fillId="0" borderId="79" xfId="0" applyFont="1" applyBorder="1" applyAlignment="1" applyProtection="1">
      <alignment horizontal="left" vertical="center"/>
      <protection hidden="1"/>
    </xf>
    <xf numFmtId="0" fontId="9" fillId="28" borderId="21" xfId="0" applyFont="1" applyFill="1" applyBorder="1" applyAlignment="1" applyProtection="1">
      <alignment horizontal="left" vertical="center"/>
      <protection hidden="1"/>
    </xf>
    <xf numFmtId="0" fontId="9" fillId="28" borderId="22" xfId="0" applyFont="1" applyFill="1" applyBorder="1" applyAlignment="1" applyProtection="1">
      <alignment horizontal="left" vertical="center"/>
      <protection hidden="1"/>
    </xf>
    <xf numFmtId="0" fontId="9" fillId="28" borderId="43" xfId="0" applyFont="1" applyFill="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1" fillId="0" borderId="31" xfId="0" applyFont="1" applyBorder="1" applyAlignment="1">
      <alignment horizontal="left" vertical="center"/>
    </xf>
    <xf numFmtId="0" fontId="1" fillId="0" borderId="82" xfId="0" applyFont="1" applyBorder="1" applyAlignment="1">
      <alignment horizontal="left" vertical="center"/>
    </xf>
    <xf numFmtId="0" fontId="9" fillId="0" borderId="0" xfId="0" applyFont="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78" xfId="0" applyFont="1" applyBorder="1" applyAlignment="1" applyProtection="1">
      <alignment horizontal="left" vertical="center"/>
      <protection hidden="1"/>
    </xf>
    <xf numFmtId="0" fontId="1" fillId="0" borderId="57" xfId="0" applyFont="1" applyBorder="1" applyAlignment="1">
      <alignment horizontal="left" vertical="center"/>
    </xf>
    <xf numFmtId="0" fontId="1" fillId="0" borderId="32" xfId="0" applyFont="1" applyBorder="1" applyAlignment="1">
      <alignment horizontal="left" vertical="center"/>
    </xf>
    <xf numFmtId="0" fontId="9" fillId="0" borderId="5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36" xfId="0" applyFont="1" applyBorder="1" applyAlignment="1">
      <alignment horizontal="left" vertical="center"/>
    </xf>
    <xf numFmtId="0" fontId="9" fillId="0" borderId="12" xfId="0" applyFont="1" applyBorder="1" applyAlignment="1" applyProtection="1">
      <alignment horizontal="left" vertical="center"/>
      <protection hidden="1"/>
    </xf>
    <xf numFmtId="0" fontId="9" fillId="0" borderId="75" xfId="0" applyFont="1" applyBorder="1" applyAlignment="1">
      <alignment horizontal="left" vertical="center"/>
    </xf>
    <xf numFmtId="0" fontId="9" fillId="0" borderId="37" xfId="0" applyFont="1" applyBorder="1" applyAlignment="1" applyProtection="1">
      <alignment horizontal="left" vertical="center"/>
      <protection hidden="1"/>
    </xf>
    <xf numFmtId="0" fontId="9" fillId="0" borderId="49" xfId="0" applyFont="1" applyBorder="1" applyAlignment="1" applyProtection="1">
      <alignment horizontal="left" vertical="center"/>
      <protection hidden="1"/>
    </xf>
    <xf numFmtId="0" fontId="61" fillId="0" borderId="26" xfId="0" applyFont="1" applyBorder="1" applyAlignment="1" applyProtection="1">
      <alignment horizontal="left" vertical="center"/>
      <protection hidden="1"/>
    </xf>
    <xf numFmtId="0" fontId="3" fillId="0" borderId="39" xfId="0" applyFont="1" applyBorder="1" applyAlignment="1" applyProtection="1">
      <alignment horizontal="center" vertical="center" shrinkToFit="1"/>
      <protection hidden="1"/>
    </xf>
    <xf numFmtId="0" fontId="3" fillId="0" borderId="31" xfId="0" applyFont="1" applyBorder="1" applyAlignment="1" applyProtection="1">
      <alignment horizontal="center" vertical="center" shrinkToFit="1"/>
      <protection hidden="1"/>
    </xf>
    <xf numFmtId="0" fontId="3" fillId="0" borderId="34" xfId="0" applyFont="1" applyBorder="1" applyAlignment="1" applyProtection="1">
      <alignment horizontal="center" vertical="center" shrinkToFit="1"/>
      <protection hidden="1"/>
    </xf>
    <xf numFmtId="0" fontId="1" fillId="0" borderId="79" xfId="0" applyFont="1" applyBorder="1" applyAlignment="1">
      <alignment horizontal="left" vertical="center"/>
    </xf>
    <xf numFmtId="0" fontId="30" fillId="0" borderId="80"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81" xfId="0" applyFont="1" applyBorder="1" applyAlignment="1" applyProtection="1">
      <alignment horizontal="left" vertical="center"/>
      <protection hidden="1"/>
    </xf>
    <xf numFmtId="0" fontId="53" fillId="0" borderId="0" xfId="0" applyFont="1" applyAlignment="1" applyProtection="1">
      <alignment horizontal="left" vertical="center"/>
      <protection hidden="1"/>
    </xf>
    <xf numFmtId="0" fontId="53" fillId="0" borderId="11" xfId="0" applyFont="1" applyBorder="1" applyAlignment="1" applyProtection="1">
      <alignment horizontal="left" vertical="center"/>
      <protection hidden="1"/>
    </xf>
    <xf numFmtId="0" fontId="3" fillId="0" borderId="31" xfId="0" applyFont="1" applyBorder="1" applyAlignment="1" applyProtection="1">
      <alignment horizontal="left" vertical="center" shrinkToFit="1"/>
      <protection hidden="1"/>
    </xf>
    <xf numFmtId="0" fontId="3" fillId="0" borderId="34" xfId="0" applyFont="1" applyBorder="1" applyAlignment="1" applyProtection="1">
      <alignment horizontal="left" vertical="center" shrinkToFi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31" borderId="58" xfId="0" applyFont="1" applyFill="1" applyBorder="1" applyAlignment="1" applyProtection="1">
      <alignment horizontal="left" vertical="center"/>
      <protection hidden="1"/>
    </xf>
    <xf numFmtId="0" fontId="0" fillId="31" borderId="27" xfId="0" applyFill="1" applyBorder="1">
      <alignment vertical="center"/>
    </xf>
    <xf numFmtId="0" fontId="0" fillId="31" borderId="83" xfId="0" applyFill="1" applyBorder="1">
      <alignment vertical="center"/>
    </xf>
    <xf numFmtId="0" fontId="3" fillId="31" borderId="10" xfId="0" applyFont="1" applyFill="1" applyBorder="1" applyAlignment="1" applyProtection="1">
      <alignment horizontal="left" vertical="center"/>
      <protection hidden="1"/>
    </xf>
    <xf numFmtId="0" fontId="3" fillId="31" borderId="0" xfId="0" applyFont="1" applyFill="1" applyAlignment="1" applyProtection="1">
      <alignment horizontal="left" vertical="center"/>
      <protection hidden="1"/>
    </xf>
    <xf numFmtId="0" fontId="3" fillId="31" borderId="11" xfId="0" applyFont="1" applyFill="1" applyBorder="1" applyAlignment="1" applyProtection="1">
      <alignment horizontal="left" vertical="center"/>
      <protection hidden="1"/>
    </xf>
    <xf numFmtId="0" fontId="50" fillId="0" borderId="22" xfId="0" applyFont="1" applyBorder="1" applyAlignment="1" applyProtection="1">
      <alignment horizontal="center" vertical="center" wrapText="1"/>
      <protection hidden="1"/>
    </xf>
    <xf numFmtId="0" fontId="50" fillId="0" borderId="0" xfId="0" applyFont="1" applyAlignment="1" applyProtection="1">
      <alignment horizontal="center" vertical="center" wrapText="1"/>
      <protection hidden="1"/>
    </xf>
    <xf numFmtId="0" fontId="50" fillId="0" borderId="13" xfId="0" applyFont="1" applyBorder="1" applyAlignment="1" applyProtection="1">
      <alignment horizontal="center" vertical="center" wrapText="1"/>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9" fillId="0" borderId="42" xfId="0" applyFont="1" applyBorder="1" applyAlignment="1" applyProtection="1">
      <alignment horizontal="left" vertical="center"/>
      <protection hidden="1"/>
    </xf>
    <xf numFmtId="0" fontId="9" fillId="0" borderId="31" xfId="0" applyFont="1" applyBorder="1" applyAlignment="1">
      <alignment horizontal="left" vertical="center"/>
    </xf>
    <xf numFmtId="0" fontId="9" fillId="0" borderId="34" xfId="0" applyFont="1" applyBorder="1" applyAlignment="1">
      <alignment horizontal="left" vertical="center"/>
    </xf>
    <xf numFmtId="0" fontId="61" fillId="0" borderId="32" xfId="0" applyFont="1" applyBorder="1" applyAlignment="1" applyProtection="1">
      <alignment horizontal="left" vertical="center"/>
      <protection hidden="1"/>
    </xf>
    <xf numFmtId="0" fontId="9" fillId="0" borderId="80"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46" xfId="0" applyFont="1" applyBorder="1" applyAlignment="1" applyProtection="1">
      <alignment horizontal="left" vertical="center"/>
      <protection hidden="1"/>
    </xf>
    <xf numFmtId="0" fontId="53" fillId="0" borderId="58" xfId="0" applyFont="1" applyBorder="1" applyAlignment="1" applyProtection="1">
      <alignment horizontal="left" vertical="center" wrapText="1"/>
      <protection hidden="1"/>
    </xf>
    <xf numFmtId="0" fontId="53" fillId="0" borderId="27" xfId="0" applyFont="1" applyBorder="1" applyAlignment="1" applyProtection="1">
      <alignment horizontal="left" vertical="center" wrapText="1"/>
      <protection hidden="1"/>
    </xf>
    <xf numFmtId="0" fontId="53" fillId="0" borderId="28" xfId="0" applyFont="1" applyBorder="1" applyAlignment="1" applyProtection="1">
      <alignment horizontal="left" vertical="center" wrapText="1"/>
      <protection hidden="1"/>
    </xf>
    <xf numFmtId="0" fontId="61" fillId="0" borderId="17" xfId="0" applyFont="1" applyBorder="1" applyAlignment="1" applyProtection="1">
      <alignment horizontal="left" vertical="center" shrinkToFit="1"/>
      <protection hidden="1"/>
    </xf>
    <xf numFmtId="0" fontId="61" fillId="0" borderId="18" xfId="0" applyFont="1" applyBorder="1" applyAlignment="1" applyProtection="1">
      <alignment horizontal="left" vertical="center" shrinkToFit="1"/>
      <protection hidden="1"/>
    </xf>
    <xf numFmtId="0" fontId="61" fillId="0" borderId="26" xfId="0" applyFont="1" applyBorder="1" applyAlignment="1" applyProtection="1">
      <alignment horizontal="left" vertical="center" shrinkToFit="1"/>
      <protection hidden="1"/>
    </xf>
    <xf numFmtId="0" fontId="1" fillId="31" borderId="20" xfId="0" applyFont="1" applyFill="1" applyBorder="1" applyAlignment="1" applyProtection="1">
      <alignment horizontal="center" vertical="center"/>
      <protection hidden="1"/>
    </xf>
    <xf numFmtId="0" fontId="1" fillId="31" borderId="23" xfId="0" applyFont="1" applyFill="1" applyBorder="1" applyAlignment="1" applyProtection="1">
      <alignment horizontal="center" vertical="center"/>
      <protection hidden="1"/>
    </xf>
    <xf numFmtId="0" fontId="1" fillId="31" borderId="24" xfId="0" applyFont="1" applyFill="1" applyBorder="1" applyAlignment="1" applyProtection="1">
      <alignment horizontal="center" vertical="center"/>
      <protection hidden="1"/>
    </xf>
    <xf numFmtId="0" fontId="61" fillId="0" borderId="10" xfId="0" applyFont="1" applyBorder="1" applyAlignment="1" applyProtection="1">
      <alignment horizontal="left" vertical="center"/>
      <protection hidden="1"/>
    </xf>
    <xf numFmtId="0" fontId="61" fillId="0" borderId="0" xfId="0" applyFont="1" applyAlignment="1" applyProtection="1">
      <alignment horizontal="left" vertical="center"/>
      <protection hidden="1"/>
    </xf>
    <xf numFmtId="0" fontId="61" fillId="0" borderId="36" xfId="0" applyFont="1" applyBorder="1" applyAlignment="1" applyProtection="1">
      <alignment horizontal="left" vertical="center"/>
      <protection hidden="1"/>
    </xf>
    <xf numFmtId="0" fontId="61" fillId="0" borderId="75" xfId="0" applyFont="1" applyBorder="1" applyAlignment="1" applyProtection="1">
      <alignment horizontal="left" vertical="center"/>
      <protection hidden="1"/>
    </xf>
    <xf numFmtId="0" fontId="9" fillId="0" borderId="58"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1" fillId="26" borderId="74" xfId="0" applyFont="1" applyFill="1" applyBorder="1" applyAlignment="1" applyProtection="1">
      <alignment horizontal="center" vertical="center"/>
      <protection hidden="1"/>
    </xf>
    <xf numFmtId="0" fontId="1" fillId="26" borderId="69" xfId="0" applyFont="1" applyFill="1" applyBorder="1" applyAlignment="1" applyProtection="1">
      <alignment horizontal="center" vertical="center"/>
      <protection hidden="1"/>
    </xf>
    <xf numFmtId="0" fontId="53" fillId="31" borderId="10" xfId="0" applyFont="1" applyFill="1" applyBorder="1" applyAlignment="1" applyProtection="1">
      <alignment horizontal="left" vertical="center" wrapText="1"/>
      <protection hidden="1"/>
    </xf>
    <xf numFmtId="0" fontId="53" fillId="31" borderId="0" xfId="0" applyFont="1" applyFill="1" applyAlignment="1" applyProtection="1">
      <alignment horizontal="left" vertical="center" wrapText="1"/>
      <protection hidden="1"/>
    </xf>
    <xf numFmtId="0" fontId="1" fillId="31" borderId="12" xfId="0" applyFont="1" applyFill="1" applyBorder="1" applyAlignment="1" applyProtection="1">
      <alignment horizontal="center" vertical="center"/>
      <protection hidden="1"/>
    </xf>
    <xf numFmtId="0" fontId="1" fillId="31" borderId="13" xfId="0" applyFont="1" applyFill="1" applyBorder="1" applyAlignment="1" applyProtection="1">
      <alignment horizontal="center" vertical="center"/>
      <protection hidden="1"/>
    </xf>
    <xf numFmtId="0" fontId="1" fillId="26" borderId="20" xfId="0" applyFont="1" applyFill="1" applyBorder="1" applyAlignment="1" applyProtection="1">
      <alignment horizontal="center" vertical="center"/>
      <protection hidden="1"/>
    </xf>
    <xf numFmtId="0" fontId="61" fillId="0" borderId="45" xfId="0" applyFont="1" applyBorder="1" applyAlignment="1" applyProtection="1">
      <alignment horizontal="left" vertical="center" wrapText="1"/>
      <protection hidden="1"/>
    </xf>
    <xf numFmtId="0" fontId="61" fillId="0" borderId="37" xfId="0" applyFont="1" applyBorder="1" applyAlignment="1" applyProtection="1">
      <alignment horizontal="left" vertical="center" wrapText="1"/>
      <protection hidden="1"/>
    </xf>
    <xf numFmtId="0" fontId="61" fillId="0" borderId="49" xfId="0" applyFont="1" applyBorder="1" applyAlignment="1" applyProtection="1">
      <alignment horizontal="left" vertical="center" wrapText="1"/>
      <protection hidden="1"/>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43"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36"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75" xfId="0" applyFont="1" applyFill="1" applyBorder="1" applyAlignment="1" applyProtection="1">
      <alignment horizontal="center" vertical="center" wrapText="1"/>
      <protection hidden="1"/>
    </xf>
    <xf numFmtId="0" fontId="30" fillId="0" borderId="27"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 fillId="26" borderId="33" xfId="0" applyFont="1" applyFill="1" applyBorder="1" applyAlignment="1" applyProtection="1">
      <alignment horizontal="left" vertical="center"/>
      <protection hidden="1"/>
    </xf>
    <xf numFmtId="0" fontId="0" fillId="0" borderId="33" xfId="0" applyBorder="1">
      <alignment vertical="center"/>
    </xf>
    <xf numFmtId="0" fontId="0" fillId="0" borderId="81" xfId="0" applyBorder="1">
      <alignment vertical="center"/>
    </xf>
    <xf numFmtId="0" fontId="61" fillId="26" borderId="84" xfId="0" applyFont="1" applyFill="1" applyBorder="1" applyAlignment="1" applyProtection="1">
      <alignment horizontal="left"/>
      <protection hidden="1"/>
    </xf>
    <xf numFmtId="0" fontId="0" fillId="0" borderId="84" xfId="0" applyBorder="1">
      <alignment vertical="center"/>
    </xf>
    <xf numFmtId="0" fontId="0" fillId="0" borderId="85" xfId="0" applyBorder="1">
      <alignment vertical="center"/>
    </xf>
    <xf numFmtId="0" fontId="1" fillId="0" borderId="39" xfId="0" applyFont="1" applyBorder="1" applyAlignment="1" applyProtection="1">
      <alignment horizontal="center" vertical="center"/>
      <protection hidden="1"/>
    </xf>
    <xf numFmtId="0" fontId="1" fillId="0" borderId="34" xfId="0" applyFont="1" applyBorder="1" applyAlignment="1" applyProtection="1">
      <alignment horizontal="center" vertical="center"/>
      <protection hidden="1"/>
    </xf>
    <xf numFmtId="0" fontId="61" fillId="0" borderId="17" xfId="0" applyFont="1" applyBorder="1" applyAlignment="1" applyProtection="1">
      <alignment horizontal="center" vertical="center" wrapText="1"/>
      <protection hidden="1"/>
    </xf>
    <xf numFmtId="0" fontId="61" fillId="0" borderId="18" xfId="0" applyFont="1" applyBorder="1" applyAlignment="1" applyProtection="1">
      <alignment horizontal="center" vertical="center" wrapText="1"/>
      <protection hidden="1"/>
    </xf>
    <xf numFmtId="0" fontId="61" fillId="0" borderId="26" xfId="0" applyFont="1" applyBorder="1" applyAlignment="1" applyProtection="1">
      <alignment horizontal="center" vertical="center" wrapText="1"/>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75" xfId="0" applyFont="1" applyBorder="1" applyAlignment="1" applyProtection="1">
      <alignment horizontal="center" vertical="center"/>
      <protection hidden="1"/>
    </xf>
    <xf numFmtId="0" fontId="9" fillId="0" borderId="39" xfId="0" applyFont="1" applyBorder="1" applyAlignment="1" applyProtection="1">
      <alignment horizontal="center" vertical="center"/>
      <protection hidden="1"/>
    </xf>
    <xf numFmtId="0" fontId="9" fillId="0" borderId="31"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3" fillId="0" borderId="54" xfId="0" applyFont="1" applyBorder="1" applyAlignment="1" applyProtection="1">
      <alignment horizontal="center" vertical="center"/>
      <protection hidden="1"/>
    </xf>
    <xf numFmtId="0" fontId="3" fillId="0" borderId="56"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3" xfId="0" applyFont="1" applyBorder="1" applyAlignment="1" applyProtection="1">
      <alignment horizontal="center" vertical="center"/>
      <protection hidden="1"/>
    </xf>
    <xf numFmtId="0" fontId="61" fillId="31" borderId="10" xfId="0" applyFont="1" applyFill="1" applyBorder="1" applyAlignment="1" applyProtection="1">
      <alignment horizontal="left" vertical="center" shrinkToFit="1"/>
      <protection hidden="1"/>
    </xf>
    <xf numFmtId="0" fontId="61" fillId="31" borderId="0" xfId="0" applyFont="1" applyFill="1" applyAlignment="1" applyProtection="1">
      <alignment horizontal="left" vertical="center" shrinkToFit="1"/>
      <protection hidden="1"/>
    </xf>
    <xf numFmtId="0" fontId="61" fillId="31" borderId="36" xfId="0" applyFont="1" applyFill="1" applyBorder="1" applyAlignment="1" applyProtection="1">
      <alignment horizontal="left" vertical="center" shrinkToFit="1"/>
      <protection hidden="1"/>
    </xf>
    <xf numFmtId="0" fontId="61" fillId="28" borderId="12" xfId="0" applyFont="1" applyFill="1" applyBorder="1" applyAlignment="1" applyProtection="1">
      <alignment horizontal="center" vertical="center" shrinkToFit="1"/>
      <protection hidden="1"/>
    </xf>
    <xf numFmtId="0" fontId="61" fillId="28" borderId="13" xfId="0" applyFont="1" applyFill="1" applyBorder="1" applyAlignment="1" applyProtection="1">
      <alignment horizontal="center" vertical="center" shrinkToFit="1"/>
      <protection hidden="1"/>
    </xf>
    <xf numFmtId="0" fontId="61" fillId="28" borderId="75" xfId="0" applyFont="1" applyFill="1" applyBorder="1" applyAlignment="1" applyProtection="1">
      <alignment horizontal="center" vertical="center" shrinkToFit="1"/>
      <protection hidden="1"/>
    </xf>
    <xf numFmtId="0" fontId="30" fillId="31" borderId="21" xfId="0" applyFont="1" applyFill="1" applyBorder="1" applyAlignment="1" applyProtection="1">
      <alignment horizontal="left" vertical="center" wrapText="1"/>
      <protection hidden="1"/>
    </xf>
    <xf numFmtId="0" fontId="30" fillId="31" borderId="22" xfId="0" applyFont="1" applyFill="1" applyBorder="1" applyAlignment="1" applyProtection="1">
      <alignment horizontal="left" vertical="center" wrapText="1"/>
      <protection hidden="1"/>
    </xf>
    <xf numFmtId="0" fontId="30" fillId="31" borderId="43" xfId="0" applyFont="1" applyFill="1" applyBorder="1" applyAlignment="1" applyProtection="1">
      <alignment horizontal="left" vertical="center" wrapText="1"/>
      <protection hidden="1"/>
    </xf>
    <xf numFmtId="0" fontId="61" fillId="26" borderId="57" xfId="0" applyFont="1" applyFill="1" applyBorder="1" applyAlignment="1" applyProtection="1">
      <alignment horizontal="left"/>
      <protection hidden="1"/>
    </xf>
    <xf numFmtId="0" fontId="0" fillId="0" borderId="57" xfId="0" applyBorder="1">
      <alignment vertical="center"/>
    </xf>
    <xf numFmtId="0" fontId="0" fillId="0" borderId="79" xfId="0" applyBorder="1">
      <alignment vertical="center"/>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10" fillId="0" borderId="45" xfId="0" applyFont="1" applyBorder="1" applyAlignment="1" applyProtection="1">
      <alignment horizontal="center" vertical="center" shrinkToFit="1"/>
      <protection hidden="1"/>
    </xf>
    <xf numFmtId="0" fontId="10" fillId="0" borderId="37" xfId="0" applyFont="1" applyBorder="1" applyAlignment="1" applyProtection="1">
      <alignment horizontal="center" vertical="center" shrinkToFit="1"/>
      <protection hidden="1"/>
    </xf>
    <xf numFmtId="0" fontId="10" fillId="0" borderId="55" xfId="0" applyFont="1" applyBorder="1" applyAlignment="1" applyProtection="1">
      <alignment horizontal="center" vertical="center" shrinkToFit="1"/>
      <protection hidden="1"/>
    </xf>
    <xf numFmtId="0" fontId="61" fillId="0" borderId="21" xfId="0" applyFont="1" applyBorder="1" applyAlignment="1" applyProtection="1">
      <alignment horizontal="left" vertical="center" wrapText="1"/>
      <protection hidden="1"/>
    </xf>
    <xf numFmtId="0" fontId="61" fillId="0" borderId="22" xfId="0" applyFont="1" applyBorder="1" applyAlignment="1" applyProtection="1">
      <alignment horizontal="left" vertical="center" wrapText="1"/>
      <protection hidden="1"/>
    </xf>
    <xf numFmtId="0" fontId="61" fillId="0" borderId="43" xfId="0" applyFont="1" applyBorder="1" applyAlignment="1" applyProtection="1">
      <alignment horizontal="left" vertical="center" wrapText="1"/>
      <protection hidden="1"/>
    </xf>
    <xf numFmtId="0" fontId="61" fillId="0" borderId="12" xfId="0" applyFont="1" applyBorder="1" applyAlignment="1" applyProtection="1">
      <alignment horizontal="left" vertical="center" wrapText="1"/>
      <protection hidden="1"/>
    </xf>
    <xf numFmtId="0" fontId="61" fillId="0" borderId="13" xfId="0" applyFont="1" applyBorder="1" applyAlignment="1" applyProtection="1">
      <alignment horizontal="left" vertical="center" wrapText="1"/>
      <protection hidden="1"/>
    </xf>
    <xf numFmtId="0" fontId="61" fillId="0" borderId="75" xfId="0" applyFont="1" applyBorder="1" applyAlignment="1" applyProtection="1">
      <alignment horizontal="left" vertical="center" wrapText="1"/>
      <protection hidden="1"/>
    </xf>
    <xf numFmtId="0" fontId="31" fillId="0" borderId="20" xfId="0" applyFont="1" applyBorder="1" applyAlignment="1" applyProtection="1">
      <alignment horizontal="center" vertical="center"/>
      <protection hidden="1"/>
    </xf>
    <xf numFmtId="0" fontId="31" fillId="0" borderId="69" xfId="0" applyFont="1" applyBorder="1" applyAlignment="1" applyProtection="1">
      <alignment horizontal="center" vertical="center"/>
      <protection hidden="1"/>
    </xf>
    <xf numFmtId="0" fontId="30" fillId="0" borderId="31" xfId="0" applyFont="1" applyBorder="1" applyAlignment="1" applyProtection="1">
      <alignment horizontal="left" vertical="center"/>
      <protection hidden="1"/>
    </xf>
    <xf numFmtId="0" fontId="30" fillId="0" borderId="82" xfId="0" applyFont="1" applyBorder="1" applyAlignment="1" applyProtection="1">
      <alignment horizontal="left" vertical="center"/>
      <protection hidden="1"/>
    </xf>
    <xf numFmtId="0" fontId="30" fillId="0" borderId="58"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2" fillId="0" borderId="17" xfId="0" applyFont="1" applyBorder="1" applyAlignment="1" applyProtection="1">
      <alignment horizontal="right" vertical="center" shrinkToFit="1"/>
      <protection hidden="1"/>
    </xf>
    <xf numFmtId="0" fontId="52" fillId="0" borderId="18" xfId="0" applyFont="1" applyBorder="1" applyAlignment="1" applyProtection="1">
      <alignment horizontal="right" vertical="center" shrinkToFit="1"/>
      <protection hidden="1"/>
    </xf>
    <xf numFmtId="0" fontId="52" fillId="0" borderId="19" xfId="0" applyFont="1" applyBorder="1" applyAlignment="1" applyProtection="1">
      <alignment horizontal="right" vertical="center" shrinkToFit="1"/>
      <protection hidden="1"/>
    </xf>
    <xf numFmtId="0" fontId="3" fillId="31" borderId="42" xfId="0" applyFont="1" applyFill="1" applyBorder="1" applyAlignment="1" applyProtection="1">
      <alignment horizontal="left" vertical="center"/>
      <protection hidden="1"/>
    </xf>
    <xf numFmtId="0" fontId="3" fillId="31" borderId="31" xfId="0" applyFont="1" applyFill="1" applyBorder="1" applyAlignment="1" applyProtection="1">
      <alignment horizontal="left" vertical="center"/>
      <protection hidden="1"/>
    </xf>
    <xf numFmtId="0" fontId="3" fillId="31" borderId="82" xfId="0" applyFont="1" applyFill="1" applyBorder="1" applyAlignment="1" applyProtection="1">
      <alignment horizontal="left" vertical="center"/>
      <protection hidden="1"/>
    </xf>
    <xf numFmtId="0" fontId="61" fillId="31" borderId="42" xfId="0" applyFont="1" applyFill="1" applyBorder="1" applyAlignment="1" applyProtection="1">
      <alignment horizontal="left"/>
      <protection hidden="1"/>
    </xf>
    <xf numFmtId="0" fontId="61" fillId="31" borderId="31" xfId="0" applyFont="1" applyFill="1" applyBorder="1" applyAlignment="1" applyProtection="1">
      <alignment horizontal="left"/>
      <protection hidden="1"/>
    </xf>
    <xf numFmtId="0" fontId="61" fillId="31" borderId="82" xfId="0" applyFont="1" applyFill="1" applyBorder="1" applyAlignment="1" applyProtection="1">
      <alignment horizontal="left"/>
      <protection hidden="1"/>
    </xf>
    <xf numFmtId="0" fontId="61" fillId="0" borderId="12" xfId="0" applyFont="1" applyBorder="1" applyAlignment="1" applyProtection="1">
      <alignment horizontal="left"/>
      <protection hidden="1"/>
    </xf>
    <xf numFmtId="0" fontId="61" fillId="0" borderId="13" xfId="0" applyFont="1" applyBorder="1" applyAlignment="1" applyProtection="1">
      <alignment horizontal="left"/>
      <protection hidden="1"/>
    </xf>
    <xf numFmtId="0" fontId="61" fillId="0" borderId="14" xfId="0" applyFont="1" applyBorder="1" applyAlignment="1" applyProtection="1">
      <alignment horizontal="left"/>
      <protection hidden="1"/>
    </xf>
    <xf numFmtId="0" fontId="61" fillId="0" borderId="80" xfId="0" applyFont="1" applyBorder="1" applyAlignment="1" applyProtection="1">
      <alignment horizontal="left" vertical="center"/>
      <protection hidden="1"/>
    </xf>
    <xf numFmtId="0" fontId="61" fillId="0" borderId="33" xfId="0" applyFont="1" applyBorder="1" applyAlignment="1" applyProtection="1">
      <alignment horizontal="left" vertical="center"/>
      <protection hidden="1"/>
    </xf>
    <xf numFmtId="0" fontId="61" fillId="0" borderId="46" xfId="0" applyFont="1" applyBorder="1" applyAlignment="1" applyProtection="1">
      <alignment horizontal="left" vertical="center"/>
      <protection hidden="1"/>
    </xf>
    <xf numFmtId="0" fontId="61"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3" fillId="28" borderId="21" xfId="0" applyFont="1" applyFill="1" applyBorder="1" applyAlignment="1" applyProtection="1">
      <alignment horizontal="left" vertical="center"/>
      <protection hidden="1"/>
    </xf>
    <xf numFmtId="0" fontId="3" fillId="28" borderId="22" xfId="0" applyFont="1" applyFill="1" applyBorder="1" applyAlignment="1" applyProtection="1">
      <alignment horizontal="left" vertical="center"/>
      <protection hidden="1"/>
    </xf>
    <xf numFmtId="0" fontId="3" fillId="28" borderId="15" xfId="0" applyFont="1" applyFill="1" applyBorder="1" applyAlignment="1" applyProtection="1">
      <alignment horizontal="left" vertical="center"/>
      <protection hidden="1"/>
    </xf>
    <xf numFmtId="0" fontId="61" fillId="0" borderId="11" xfId="0" applyFont="1" applyBorder="1" applyAlignment="1" applyProtection="1">
      <alignment horizontal="left" vertical="center"/>
      <protection hidden="1"/>
    </xf>
    <xf numFmtId="0" fontId="53" fillId="0" borderId="42" xfId="0" applyFont="1" applyBorder="1" applyAlignment="1" applyProtection="1">
      <alignment horizontal="center" vertical="center" wrapText="1"/>
      <protection hidden="1"/>
    </xf>
    <xf numFmtId="0" fontId="53" fillId="0" borderId="31" xfId="0" applyFont="1" applyBorder="1" applyAlignment="1" applyProtection="1">
      <alignment horizontal="center" vertical="center" wrapText="1"/>
      <protection hidden="1"/>
    </xf>
    <xf numFmtId="0" fontId="53" fillId="0" borderId="34" xfId="0" applyFont="1" applyBorder="1" applyAlignment="1" applyProtection="1">
      <alignment horizontal="center" vertical="center" wrapText="1"/>
      <protection hidden="1"/>
    </xf>
    <xf numFmtId="0" fontId="1" fillId="26" borderId="23"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shrinkToFit="1"/>
      <protection hidden="1"/>
    </xf>
    <xf numFmtId="0" fontId="10" fillId="0" borderId="0" xfId="0" applyFont="1" applyAlignment="1" applyProtection="1">
      <alignment horizontal="left" vertical="center" shrinkToFit="1"/>
      <protection hidden="1"/>
    </xf>
    <xf numFmtId="0" fontId="10" fillId="0" borderId="36" xfId="0" applyFont="1" applyBorder="1" applyAlignment="1" applyProtection="1">
      <alignment horizontal="left" vertical="center" shrinkToFit="1"/>
      <protection hidden="1"/>
    </xf>
    <xf numFmtId="0" fontId="70" fillId="0" borderId="29" xfId="0" applyFont="1" applyBorder="1" applyAlignment="1" applyProtection="1">
      <alignment horizontal="left" vertical="center"/>
      <protection hidden="1"/>
    </xf>
    <xf numFmtId="0" fontId="70" fillId="0" borderId="27" xfId="0" applyFont="1" applyBorder="1" applyAlignment="1" applyProtection="1">
      <alignment horizontal="left" vertical="center"/>
      <protection hidden="1"/>
    </xf>
    <xf numFmtId="0" fontId="70" fillId="0" borderId="83" xfId="0" applyFont="1" applyBorder="1" applyAlignment="1" applyProtection="1">
      <alignment horizontal="left" vertical="center"/>
      <protection hidden="1"/>
    </xf>
    <xf numFmtId="0" fontId="3" fillId="0" borderId="20"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1" fillId="28" borderId="20" xfId="0" applyFont="1" applyFill="1" applyBorder="1" applyAlignment="1" applyProtection="1">
      <alignment horizontal="center" vertical="center"/>
      <protection hidden="1"/>
    </xf>
    <xf numFmtId="0" fontId="1" fillId="28" borderId="24" xfId="0" applyFont="1" applyFill="1" applyBorder="1" applyAlignment="1" applyProtection="1">
      <alignment horizontal="center" vertical="center"/>
      <protection hidden="1"/>
    </xf>
    <xf numFmtId="0" fontId="3" fillId="0" borderId="23" xfId="0" applyFont="1" applyBorder="1" applyAlignment="1" applyProtection="1">
      <alignment horizontal="center" vertical="center" textRotation="255"/>
      <protection hidden="1"/>
    </xf>
    <xf numFmtId="0" fontId="52" fillId="0" borderId="80" xfId="0" applyFont="1" applyBorder="1" applyAlignment="1" applyProtection="1">
      <alignment horizontal="left" vertical="center"/>
      <protection hidden="1"/>
    </xf>
    <xf numFmtId="0" fontId="52" fillId="0" borderId="33" xfId="0" applyFont="1" applyBorder="1" applyAlignment="1" applyProtection="1">
      <alignment horizontal="left" vertical="center"/>
      <protection hidden="1"/>
    </xf>
    <xf numFmtId="0" fontId="52" fillId="0" borderId="81" xfId="0" applyFont="1" applyBorder="1" applyAlignment="1" applyProtection="1">
      <alignment horizontal="left" vertical="center"/>
      <protection hidden="1"/>
    </xf>
    <xf numFmtId="0" fontId="70" fillId="0" borderId="39" xfId="0" applyFont="1" applyBorder="1" applyAlignment="1" applyProtection="1">
      <alignment horizontal="left" vertical="center"/>
      <protection hidden="1"/>
    </xf>
    <xf numFmtId="0" fontId="70" fillId="0" borderId="31" xfId="0" applyFont="1" applyBorder="1" applyAlignment="1" applyProtection="1">
      <alignment horizontal="left" vertical="center"/>
      <protection hidden="1"/>
    </xf>
    <xf numFmtId="0" fontId="70" fillId="0" borderId="82" xfId="0" applyFont="1" applyBorder="1" applyAlignment="1" applyProtection="1">
      <alignment horizontal="left" vertical="center"/>
      <protection hidden="1"/>
    </xf>
    <xf numFmtId="0" fontId="52" fillId="0" borderId="21" xfId="0" applyFont="1" applyBorder="1" applyAlignment="1" applyProtection="1">
      <alignment horizontal="center" vertical="center" wrapText="1"/>
      <protection hidden="1"/>
    </xf>
    <xf numFmtId="0" fontId="52" fillId="0" borderId="22" xfId="0" applyFont="1" applyBorder="1" applyAlignment="1" applyProtection="1">
      <alignment horizontal="center" vertical="center" wrapText="1"/>
      <protection hidden="1"/>
    </xf>
    <xf numFmtId="0" fontId="52" fillId="0" borderId="43" xfId="0" applyFont="1" applyBorder="1" applyAlignment="1" applyProtection="1">
      <alignment horizontal="center" vertical="center" wrapText="1"/>
      <protection hidden="1"/>
    </xf>
    <xf numFmtId="0" fontId="52" fillId="0" borderId="78" xfId="0" applyFont="1" applyBorder="1" applyAlignment="1" applyProtection="1">
      <alignment horizontal="center" vertical="center" wrapText="1"/>
      <protection hidden="1"/>
    </xf>
    <xf numFmtId="0" fontId="52" fillId="0" borderId="57" xfId="0" applyFont="1" applyBorder="1" applyAlignment="1" applyProtection="1">
      <alignment horizontal="center" vertical="center" wrapText="1"/>
      <protection hidden="1"/>
    </xf>
    <xf numFmtId="0" fontId="52" fillId="0" borderId="32" xfId="0" applyFont="1" applyBorder="1" applyAlignment="1" applyProtection="1">
      <alignment horizontal="center" vertical="center" wrapText="1"/>
      <protection hidden="1"/>
    </xf>
    <xf numFmtId="0" fontId="61" fillId="28" borderId="14" xfId="0" applyFont="1" applyFill="1" applyBorder="1" applyAlignment="1" applyProtection="1">
      <alignment horizontal="center" vertical="center" shrinkToFit="1"/>
      <protection hidden="1"/>
    </xf>
    <xf numFmtId="0" fontId="3" fillId="0" borderId="16" xfId="0" applyFont="1" applyBorder="1" applyAlignment="1" applyProtection="1">
      <alignment horizontal="center" vertical="center" textRotation="255"/>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9" fillId="0" borderId="31"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1" fillId="0" borderId="54"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61" fillId="0" borderId="21" xfId="0" applyFont="1" applyBorder="1" applyAlignment="1" applyProtection="1">
      <alignment horizontal="center" vertical="center"/>
      <protection hidden="1"/>
    </xf>
    <xf numFmtId="0" fontId="61" fillId="0" borderId="22" xfId="0" applyFont="1" applyBorder="1" applyAlignment="1" applyProtection="1">
      <alignment horizontal="center" vertical="center"/>
      <protection hidden="1"/>
    </xf>
    <xf numFmtId="0" fontId="61" fillId="0" borderId="43" xfId="0" applyFont="1" applyBorder="1" applyAlignment="1" applyProtection="1">
      <alignment horizontal="center" vertical="center"/>
      <protection hidden="1"/>
    </xf>
    <xf numFmtId="0" fontId="61" fillId="0" borderId="10" xfId="0" applyFont="1" applyBorder="1" applyAlignment="1" applyProtection="1">
      <alignment horizontal="center" vertical="center"/>
      <protection hidden="1"/>
    </xf>
    <xf numFmtId="0" fontId="61" fillId="0" borderId="0" xfId="0" applyFont="1" applyAlignment="1" applyProtection="1">
      <alignment horizontal="center" vertical="center"/>
      <protection hidden="1"/>
    </xf>
    <xf numFmtId="0" fontId="61" fillId="0" borderId="36" xfId="0" applyFont="1" applyBorder="1" applyAlignment="1" applyProtection="1">
      <alignment horizontal="center" vertical="center"/>
      <protection hidden="1"/>
    </xf>
    <xf numFmtId="0" fontId="3" fillId="0" borderId="78" xfId="0" applyFont="1" applyBorder="1" applyAlignment="1" applyProtection="1">
      <alignment horizontal="left" vertical="center"/>
      <protection hidden="1"/>
    </xf>
    <xf numFmtId="0" fontId="3" fillId="0" borderId="57"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61" fillId="0" borderId="78" xfId="0" applyFont="1" applyBorder="1" applyAlignment="1" applyProtection="1">
      <alignment horizontal="left" vertical="center" wrapText="1"/>
      <protection hidden="1"/>
    </xf>
    <xf numFmtId="0" fontId="61" fillId="0" borderId="57" xfId="0" applyFont="1" applyBorder="1" applyAlignment="1" applyProtection="1">
      <alignment horizontal="left" vertical="center" wrapText="1"/>
      <protection hidden="1"/>
    </xf>
    <xf numFmtId="0" fontId="61" fillId="0" borderId="32" xfId="0" applyFont="1" applyBorder="1" applyAlignment="1" applyProtection="1">
      <alignment horizontal="left" vertical="center" wrapText="1"/>
      <protection hidden="1"/>
    </xf>
    <xf numFmtId="0" fontId="3" fillId="0" borderId="39" xfId="0" applyFont="1" applyBorder="1" applyAlignment="1" applyProtection="1">
      <alignment horizontal="left" vertical="center"/>
      <protection hidden="1"/>
    </xf>
    <xf numFmtId="0" fontId="3" fillId="0" borderId="31" xfId="0" applyFont="1" applyBorder="1" applyAlignment="1" applyProtection="1">
      <alignment horizontal="left" vertical="center"/>
      <protection hidden="1"/>
    </xf>
    <xf numFmtId="0" fontId="3" fillId="0" borderId="82" xfId="0" applyFont="1" applyBorder="1" applyAlignment="1" applyProtection="1">
      <alignment horizontal="left" vertical="center"/>
      <protection hidden="1"/>
    </xf>
    <xf numFmtId="0" fontId="3" fillId="0" borderId="42" xfId="0" applyFont="1" applyBorder="1" applyAlignment="1" applyProtection="1">
      <alignment horizontal="center" vertical="center" wrapText="1"/>
      <protection hidden="1"/>
    </xf>
    <xf numFmtId="0" fontId="3" fillId="0" borderId="31"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78" xfId="0" applyFont="1" applyBorder="1" applyAlignment="1" applyProtection="1">
      <alignment horizontal="center" vertical="center" wrapText="1"/>
      <protection hidden="1"/>
    </xf>
    <xf numFmtId="0" fontId="3" fillId="0" borderId="57" xfId="0" applyFont="1" applyBorder="1" applyAlignment="1" applyProtection="1">
      <alignment horizontal="center" vertical="center" wrapText="1"/>
      <protection hidden="1"/>
    </xf>
    <xf numFmtId="0" fontId="3" fillId="0" borderId="32" xfId="0" applyFont="1" applyBorder="1" applyAlignment="1" applyProtection="1">
      <alignment horizontal="center" vertical="center" wrapText="1"/>
      <protection hidden="1"/>
    </xf>
    <xf numFmtId="0" fontId="3" fillId="0" borderId="38" xfId="0" applyFont="1" applyBorder="1" applyAlignment="1" applyProtection="1">
      <alignment horizontal="left" vertical="center"/>
      <protection hidden="1"/>
    </xf>
    <xf numFmtId="0" fontId="3" fillId="0" borderId="79" xfId="0" applyFont="1" applyBorder="1" applyAlignment="1" applyProtection="1">
      <alignment horizontal="left" vertical="center"/>
      <protection hidden="1"/>
    </xf>
    <xf numFmtId="0" fontId="1" fillId="0" borderId="74" xfId="0" applyFont="1" applyBorder="1" applyAlignment="1" applyProtection="1">
      <alignment horizontal="center" vertical="center"/>
      <protection hidden="1"/>
    </xf>
    <xf numFmtId="0" fontId="3" fillId="0" borderId="21"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43" xfId="0" applyFont="1" applyBorder="1" applyAlignment="1" applyProtection="1">
      <alignment horizontal="left" vertical="center" wrapText="1"/>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36"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75"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75" xfId="0" applyFont="1" applyBorder="1" applyAlignment="1" applyProtection="1">
      <alignment horizontal="center" vertical="center" wrapText="1"/>
      <protection hidden="1"/>
    </xf>
    <xf numFmtId="0" fontId="1" fillId="0" borderId="63" xfId="0" applyFont="1" applyBorder="1" applyAlignment="1" applyProtection="1">
      <alignment horizontal="center" vertical="center"/>
      <protection hidden="1"/>
    </xf>
    <xf numFmtId="0" fontId="73" fillId="0" borderId="57" xfId="0" applyFont="1" applyBorder="1" applyAlignment="1" applyProtection="1">
      <alignment horizontal="right" vertical="center"/>
      <protection hidden="1"/>
    </xf>
    <xf numFmtId="0" fontId="74" fillId="0" borderId="57" xfId="0" applyFont="1" applyBorder="1" applyAlignment="1" applyProtection="1">
      <alignment horizontal="center" vertical="center" wrapText="1"/>
      <protection locked="0"/>
    </xf>
    <xf numFmtId="0" fontId="8" fillId="0" borderId="0" xfId="0" applyFont="1" applyAlignment="1" applyProtection="1">
      <alignment horizontal="left" vertical="center" wrapText="1"/>
      <protection hidden="1"/>
    </xf>
    <xf numFmtId="0" fontId="58" fillId="0" borderId="0" xfId="0" applyFont="1" applyAlignment="1" applyProtection="1">
      <alignment horizontal="center" vertical="center"/>
      <protection locked="0"/>
    </xf>
    <xf numFmtId="0" fontId="3" fillId="0" borderId="0" xfId="0" applyFont="1" applyAlignment="1" applyProtection="1">
      <alignment horizontal="center" vertical="center" shrinkToFit="1"/>
      <protection hidden="1"/>
    </xf>
    <xf numFmtId="0" fontId="3" fillId="0" borderId="57"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3" xfId="0" applyFont="1" applyBorder="1" applyAlignment="1" applyProtection="1">
      <alignment horizontal="center" vertical="center"/>
      <protection hidden="1"/>
    </xf>
    <xf numFmtId="0" fontId="30" fillId="0" borderId="40" xfId="0" applyFont="1" applyBorder="1" applyAlignment="1" applyProtection="1">
      <alignment horizontal="center" vertical="center" wrapText="1"/>
      <protection hidden="1"/>
    </xf>
    <xf numFmtId="0" fontId="3" fillId="0" borderId="57" xfId="0" applyFont="1" applyBorder="1" applyAlignment="1" applyProtection="1">
      <alignment horizontal="left" vertical="center" shrinkToFit="1"/>
      <protection hidden="1"/>
    </xf>
    <xf numFmtId="0" fontId="3" fillId="0" borderId="40"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9" fillId="0" borderId="46" xfId="0" applyFont="1" applyBorder="1" applyAlignment="1" applyProtection="1">
      <alignment horizontal="center" vertical="center"/>
      <protection hidden="1"/>
    </xf>
    <xf numFmtId="0" fontId="1" fillId="0" borderId="39" xfId="0" applyFont="1" applyBorder="1" applyAlignment="1" applyProtection="1">
      <alignment horizontal="left" vertical="center" shrinkToFit="1"/>
      <protection locked="0"/>
    </xf>
    <xf numFmtId="0" fontId="1" fillId="0" borderId="31" xfId="0" applyFont="1" applyBorder="1" applyAlignment="1" applyProtection="1">
      <alignment horizontal="left" vertical="center" shrinkToFit="1"/>
      <protection locked="0"/>
    </xf>
    <xf numFmtId="0" fontId="1" fillId="0" borderId="34" xfId="0" applyFont="1" applyBorder="1" applyAlignment="1" applyProtection="1">
      <alignment horizontal="left" vertical="center" shrinkToFit="1"/>
      <protection locked="0"/>
    </xf>
    <xf numFmtId="0" fontId="3" fillId="0" borderId="39"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31" xfId="0" applyFont="1" applyBorder="1" applyAlignment="1" applyProtection="1">
      <alignment horizontal="center" vertical="center" shrinkToFit="1"/>
      <protection hidden="1"/>
    </xf>
    <xf numFmtId="0" fontId="4" fillId="0" borderId="34" xfId="0" applyFont="1" applyBorder="1" applyAlignment="1" applyProtection="1">
      <alignment horizontal="center" vertical="center" shrinkToFit="1"/>
      <protection hidden="1"/>
    </xf>
    <xf numFmtId="0" fontId="4" fillId="0" borderId="39" xfId="0" applyFont="1" applyBorder="1" applyAlignment="1" applyProtection="1">
      <alignment horizontal="center" vertical="center" shrinkToFit="1"/>
      <protection hidden="1"/>
    </xf>
    <xf numFmtId="0" fontId="63" fillId="0" borderId="47" xfId="0" applyFont="1" applyBorder="1" applyAlignment="1" applyProtection="1">
      <alignment horizontal="center" vertical="center" shrinkToFit="1"/>
      <protection locked="0"/>
    </xf>
    <xf numFmtId="0" fontId="63" fillId="0" borderId="33" xfId="0" applyFont="1" applyBorder="1" applyAlignment="1" applyProtection="1">
      <alignment horizontal="center" vertical="center" shrinkToFit="1"/>
      <protection locked="0"/>
    </xf>
    <xf numFmtId="0" fontId="63" fillId="0" borderId="46" xfId="0" applyFont="1" applyBorder="1" applyAlignment="1" applyProtection="1">
      <alignment horizontal="center" vertical="center" shrinkToFit="1"/>
      <protection locked="0"/>
    </xf>
    <xf numFmtId="0" fontId="63" fillId="0" borderId="38" xfId="0" applyFont="1" applyBorder="1" applyAlignment="1" applyProtection="1">
      <alignment horizontal="center" vertical="center" shrinkToFit="1"/>
      <protection locked="0"/>
    </xf>
    <xf numFmtId="0" fontId="63" fillId="0" borderId="57" xfId="0" applyFont="1" applyBorder="1" applyAlignment="1" applyProtection="1">
      <alignment horizontal="center" vertical="center" shrinkToFit="1"/>
      <protection locked="0"/>
    </xf>
    <xf numFmtId="0" fontId="63" fillId="0" borderId="32" xfId="0" applyFont="1" applyBorder="1" applyAlignment="1" applyProtection="1">
      <alignment horizontal="center" vertical="center" shrinkToFit="1"/>
      <protection locked="0"/>
    </xf>
    <xf numFmtId="0" fontId="3" fillId="0" borderId="40" xfId="0" applyFont="1" applyBorder="1" applyAlignment="1" applyProtection="1">
      <alignment horizontal="center" vertical="center" wrapText="1"/>
      <protection hidden="1"/>
    </xf>
    <xf numFmtId="0" fontId="45" fillId="0" borderId="39" xfId="0" applyFont="1" applyBorder="1" applyAlignment="1" applyProtection="1">
      <alignment horizontal="center" vertical="center" shrinkToFit="1"/>
      <protection locked="0"/>
    </xf>
    <xf numFmtId="0" fontId="45" fillId="0" borderId="31" xfId="0" applyFont="1" applyBorder="1" applyAlignment="1" applyProtection="1">
      <alignment horizontal="center" vertical="center" shrinkToFit="1"/>
      <protection locked="0"/>
    </xf>
    <xf numFmtId="0" fontId="45" fillId="0" borderId="34" xfId="0" applyFont="1" applyBorder="1" applyAlignment="1" applyProtection="1">
      <alignment horizontal="center" vertical="center" shrinkToFit="1"/>
      <protection locked="0"/>
    </xf>
    <xf numFmtId="0" fontId="78" fillId="0" borderId="40" xfId="0" applyFont="1" applyBorder="1" applyAlignment="1" applyProtection="1">
      <alignment horizontal="center" vertical="center"/>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1">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10"/>
      </font>
    </dxf>
    <dxf>
      <font>
        <condense val="0"/>
        <extend val="0"/>
        <color indexed="10"/>
      </font>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0.jpeg"/><Relationship Id="rId3" Type="http://schemas.openxmlformats.org/officeDocument/2006/relationships/image" Target="../media/image15.jpeg"/><Relationship Id="rId7" Type="http://schemas.openxmlformats.org/officeDocument/2006/relationships/image" Target="../media/image19.jpeg"/><Relationship Id="rId12" Type="http://schemas.openxmlformats.org/officeDocument/2006/relationships/image" Target="../media/image23.jpeg"/><Relationship Id="rId2" Type="http://schemas.openxmlformats.org/officeDocument/2006/relationships/image" Target="../media/image14.jpeg"/><Relationship Id="rId1" Type="http://schemas.openxmlformats.org/officeDocument/2006/relationships/image" Target="../media/image13.jpeg"/><Relationship Id="rId6" Type="http://schemas.openxmlformats.org/officeDocument/2006/relationships/image" Target="../media/image18.jpeg"/><Relationship Id="rId11" Type="http://schemas.openxmlformats.org/officeDocument/2006/relationships/image" Target="../media/image12.png"/><Relationship Id="rId5" Type="http://schemas.openxmlformats.org/officeDocument/2006/relationships/image" Target="../media/image17.jpeg"/><Relationship Id="rId10" Type="http://schemas.openxmlformats.org/officeDocument/2006/relationships/image" Target="../media/image22.jpeg"/><Relationship Id="rId4" Type="http://schemas.openxmlformats.org/officeDocument/2006/relationships/image" Target="../media/image16.jpeg"/><Relationship Id="rId9" Type="http://schemas.openxmlformats.org/officeDocument/2006/relationships/image" Target="../media/image2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16</xdr:col>
      <xdr:colOff>152400</xdr:colOff>
      <xdr:row>17</xdr:row>
      <xdr:rowOff>114300</xdr:rowOff>
    </xdr:from>
    <xdr:to>
      <xdr:col>21</xdr:col>
      <xdr:colOff>219075</xdr:colOff>
      <xdr:row>30</xdr:row>
      <xdr:rowOff>133350</xdr:rowOff>
    </xdr:to>
    <xdr:pic>
      <xdr:nvPicPr>
        <xdr:cNvPr id="4295" name="Picture 47" descr="52_U">
          <a:extLst>
            <a:ext uri="{FF2B5EF4-FFF2-40B4-BE49-F238E27FC236}">
              <a16:creationId xmlns:a16="http://schemas.microsoft.com/office/drawing/2014/main" id="{00000000-0008-0000-0000-0000C7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24400" y="3790950"/>
          <a:ext cx="1638300" cy="2247900"/>
        </a:xfrm>
        <a:prstGeom prst="rect">
          <a:avLst/>
        </a:prstGeom>
        <a:noFill/>
        <a:ln w="9525">
          <a:noFill/>
          <a:miter lim="800000"/>
          <a:headEnd/>
          <a:tailEnd/>
        </a:ln>
      </xdr:spPr>
    </xdr:pic>
    <xdr:clientData/>
  </xdr:twoCellAnchor>
  <xdr:twoCellAnchor editAs="oneCell">
    <xdr:from>
      <xdr:col>3</xdr:col>
      <xdr:colOff>247650</xdr:colOff>
      <xdr:row>15</xdr:row>
      <xdr:rowOff>66675</xdr:rowOff>
    </xdr:from>
    <xdr:to>
      <xdr:col>10</xdr:col>
      <xdr:colOff>295275</xdr:colOff>
      <xdr:row>24</xdr:row>
      <xdr:rowOff>161925</xdr:rowOff>
    </xdr:to>
    <xdr:pic>
      <xdr:nvPicPr>
        <xdr:cNvPr id="4296" name="Picture 48" descr="52_U">
          <a:extLst>
            <a:ext uri="{FF2B5EF4-FFF2-40B4-BE49-F238E27FC236}">
              <a16:creationId xmlns:a16="http://schemas.microsoft.com/office/drawing/2014/main" id="{00000000-0008-0000-0000-0000C81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733425" y="3400425"/>
          <a:ext cx="2247900" cy="1638300"/>
        </a:xfrm>
        <a:prstGeom prst="rect">
          <a:avLst/>
        </a:prstGeom>
        <a:noFill/>
        <a:ln w="9525">
          <a:noFill/>
          <a:miter lim="800000"/>
          <a:headEnd/>
          <a:tailEnd/>
        </a:ln>
      </xdr:spPr>
    </xdr:pic>
    <xdr:clientData/>
  </xdr:twoCellAnchor>
  <xdr:twoCellAnchor editAs="oneCell">
    <xdr:from>
      <xdr:col>3</xdr:col>
      <xdr:colOff>247650</xdr:colOff>
      <xdr:row>27</xdr:row>
      <xdr:rowOff>19050</xdr:rowOff>
    </xdr:from>
    <xdr:to>
      <xdr:col>11</xdr:col>
      <xdr:colOff>19050</xdr:colOff>
      <xdr:row>35</xdr:row>
      <xdr:rowOff>76200</xdr:rowOff>
    </xdr:to>
    <xdr:pic>
      <xdr:nvPicPr>
        <xdr:cNvPr id="4297" name="Picture 49" descr="52_Y">
          <a:extLst>
            <a:ext uri="{FF2B5EF4-FFF2-40B4-BE49-F238E27FC236}">
              <a16:creationId xmlns:a16="http://schemas.microsoft.com/office/drawing/2014/main" id="{00000000-0008-0000-0000-0000C91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733425" y="5410200"/>
          <a:ext cx="2286000" cy="1428750"/>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15025"/>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editAs="oneCell">
    <xdr:from>
      <xdr:col>25</xdr:col>
      <xdr:colOff>219075</xdr:colOff>
      <xdr:row>1</xdr:row>
      <xdr:rowOff>161925</xdr:rowOff>
    </xdr:from>
    <xdr:to>
      <xdr:col>32</xdr:col>
      <xdr:colOff>123825</xdr:colOff>
      <xdr:row>10</xdr:row>
      <xdr:rowOff>152400</xdr:rowOff>
    </xdr:to>
    <xdr:pic>
      <xdr:nvPicPr>
        <xdr:cNvPr id="4301" name="Picture 51" descr="043">
          <a:extLst>
            <a:ext uri="{FF2B5EF4-FFF2-40B4-BE49-F238E27FC236}">
              <a16:creationId xmlns:a16="http://schemas.microsoft.com/office/drawing/2014/main" id="{00000000-0008-0000-0000-0000CD10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20000" y="485775"/>
          <a:ext cx="2371725" cy="2143125"/>
        </a:xfrm>
        <a:prstGeom prst="rect">
          <a:avLst/>
        </a:prstGeom>
        <a:noFill/>
        <a:ln w="9525">
          <a:noFill/>
          <a:miter lim="800000"/>
          <a:headEnd/>
          <a:tailEnd/>
        </a:ln>
      </xdr:spPr>
    </xdr:pic>
    <xdr:clientData/>
  </xdr:twoCellAnchor>
  <xdr:twoCellAnchor>
    <xdr:from>
      <xdr:col>2</xdr:col>
      <xdr:colOff>28575</xdr:colOff>
      <xdr:row>1</xdr:row>
      <xdr:rowOff>38100</xdr:rowOff>
    </xdr:from>
    <xdr:to>
      <xdr:col>4</xdr:col>
      <xdr:colOff>85725</xdr:colOff>
      <xdr:row>1</xdr:row>
      <xdr:rowOff>257175</xdr:rowOff>
    </xdr:to>
    <xdr:grpSp>
      <xdr:nvGrpSpPr>
        <xdr:cNvPr id="4302" name="Group 52">
          <a:extLst>
            <a:ext uri="{FF2B5EF4-FFF2-40B4-BE49-F238E27FC236}">
              <a16:creationId xmlns:a16="http://schemas.microsoft.com/office/drawing/2014/main" id="{00000000-0008-0000-0000-0000CE100000}"/>
            </a:ext>
          </a:extLst>
        </xdr:cNvPr>
        <xdr:cNvGrpSpPr>
          <a:grpSpLocks/>
        </xdr:cNvGrpSpPr>
      </xdr:nvGrpSpPr>
      <xdr:grpSpPr bwMode="auto">
        <a:xfrm>
          <a:off x="200025" y="361950"/>
          <a:ext cx="685800" cy="219075"/>
          <a:chOff x="0" y="1"/>
          <a:chExt cx="1079" cy="344"/>
        </a:xfrm>
      </xdr:grpSpPr>
      <xdr:sp macro="" textlink="">
        <xdr:nvSpPr>
          <xdr:cNvPr id="4303" name="Freeform 53">
            <a:extLst>
              <a:ext uri="{FF2B5EF4-FFF2-40B4-BE49-F238E27FC236}">
                <a16:creationId xmlns:a16="http://schemas.microsoft.com/office/drawing/2014/main" id="{00000000-0008-0000-0000-0000CF10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04" name="Freeform 54">
            <a:extLst>
              <a:ext uri="{FF2B5EF4-FFF2-40B4-BE49-F238E27FC236}">
                <a16:creationId xmlns:a16="http://schemas.microsoft.com/office/drawing/2014/main" id="{00000000-0008-0000-0000-0000D010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05" name="Freeform 55">
            <a:extLst>
              <a:ext uri="{FF2B5EF4-FFF2-40B4-BE49-F238E27FC236}">
                <a16:creationId xmlns:a16="http://schemas.microsoft.com/office/drawing/2014/main" id="{00000000-0008-0000-0000-0000D110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76200</xdr:colOff>
      <xdr:row>38</xdr:row>
      <xdr:rowOff>28575</xdr:rowOff>
    </xdr:from>
    <xdr:to>
      <xdr:col>15</xdr:col>
      <xdr:colOff>180975</xdr:colOff>
      <xdr:row>41</xdr:row>
      <xdr:rowOff>0</xdr:rowOff>
    </xdr:to>
    <xdr:pic>
      <xdr:nvPicPr>
        <xdr:cNvPr id="1243" name="Picture 99" descr="50_5">
          <a:extLst>
            <a:ext uri="{FF2B5EF4-FFF2-40B4-BE49-F238E27FC236}">
              <a16:creationId xmlns:a16="http://schemas.microsoft.com/office/drawing/2014/main" id="{00000000-0008-0000-01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76775" y="3038475"/>
          <a:ext cx="5334000" cy="1019175"/>
        </a:xfrm>
        <a:prstGeom prst="rect">
          <a:avLst/>
        </a:prstGeom>
        <a:noFill/>
        <a:ln w="9525">
          <a:noFill/>
          <a:miter lim="800000"/>
          <a:headEnd/>
          <a:tailEnd/>
        </a:ln>
      </xdr:spPr>
    </xdr:pic>
    <xdr:clientData/>
  </xdr:twoCellAnchor>
  <xdr:twoCellAnchor editAs="oneCell">
    <xdr:from>
      <xdr:col>7</xdr:col>
      <xdr:colOff>28575</xdr:colOff>
      <xdr:row>44</xdr:row>
      <xdr:rowOff>19050</xdr:rowOff>
    </xdr:from>
    <xdr:to>
      <xdr:col>11</xdr:col>
      <xdr:colOff>371475</xdr:colOff>
      <xdr:row>46</xdr:row>
      <xdr:rowOff>247650</xdr:rowOff>
    </xdr:to>
    <xdr:pic>
      <xdr:nvPicPr>
        <xdr:cNvPr id="1244" name="Picture 100" descr="50_7">
          <a:extLst>
            <a:ext uri="{FF2B5EF4-FFF2-40B4-BE49-F238E27FC236}">
              <a16:creationId xmlns:a16="http://schemas.microsoft.com/office/drawing/2014/main" id="{00000000-0008-0000-0100-0000DC04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29150" y="5000625"/>
          <a:ext cx="3057525" cy="600075"/>
        </a:xfrm>
        <a:prstGeom prst="rect">
          <a:avLst/>
        </a:prstGeom>
        <a:noFill/>
        <a:ln w="9525">
          <a:noFill/>
          <a:miter lim="800000"/>
          <a:headEnd/>
          <a:tailEnd/>
        </a:ln>
      </xdr:spPr>
    </xdr:pic>
    <xdr:clientData/>
  </xdr:twoCellAnchor>
  <xdr:twoCellAnchor editAs="oneCell">
    <xdr:from>
      <xdr:col>7</xdr:col>
      <xdr:colOff>76200</xdr:colOff>
      <xdr:row>65</xdr:row>
      <xdr:rowOff>66675</xdr:rowOff>
    </xdr:from>
    <xdr:to>
      <xdr:col>10</xdr:col>
      <xdr:colOff>85725</xdr:colOff>
      <xdr:row>67</xdr:row>
      <xdr:rowOff>628650</xdr:rowOff>
    </xdr:to>
    <xdr:pic>
      <xdr:nvPicPr>
        <xdr:cNvPr id="1245" name="Picture 101" descr="50_10">
          <a:extLst>
            <a:ext uri="{FF2B5EF4-FFF2-40B4-BE49-F238E27FC236}">
              <a16:creationId xmlns:a16="http://schemas.microsoft.com/office/drawing/2014/main" id="{00000000-0008-0000-0100-0000DD04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76775" y="6515100"/>
          <a:ext cx="2095500" cy="933450"/>
        </a:xfrm>
        <a:prstGeom prst="rect">
          <a:avLst/>
        </a:prstGeom>
        <a:noFill/>
        <a:ln w="9525">
          <a:noFill/>
          <a:miter lim="800000"/>
          <a:headEnd/>
          <a:tailEnd/>
        </a:ln>
      </xdr:spPr>
    </xdr:pic>
    <xdr:clientData/>
  </xdr:twoCellAnchor>
  <xdr:twoCellAnchor editAs="oneCell">
    <xdr:from>
      <xdr:col>7</xdr:col>
      <xdr:colOff>85725</xdr:colOff>
      <xdr:row>62</xdr:row>
      <xdr:rowOff>47625</xdr:rowOff>
    </xdr:from>
    <xdr:to>
      <xdr:col>9</xdr:col>
      <xdr:colOff>200025</xdr:colOff>
      <xdr:row>64</xdr:row>
      <xdr:rowOff>323850</xdr:rowOff>
    </xdr:to>
    <xdr:pic>
      <xdr:nvPicPr>
        <xdr:cNvPr id="1246" name="Picture 103" descr="52_8">
          <a:extLst>
            <a:ext uri="{FF2B5EF4-FFF2-40B4-BE49-F238E27FC236}">
              <a16:creationId xmlns:a16="http://schemas.microsoft.com/office/drawing/2014/main" id="{00000000-0008-0000-0100-0000DE04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86300" y="5715000"/>
          <a:ext cx="1504950" cy="695325"/>
        </a:xfrm>
        <a:prstGeom prst="rect">
          <a:avLst/>
        </a:prstGeom>
        <a:noFill/>
        <a:ln w="9525">
          <a:noFill/>
          <a:miter lim="800000"/>
          <a:headEnd/>
          <a:tailEnd/>
        </a:ln>
      </xdr:spPr>
    </xdr:pic>
    <xdr:clientData/>
  </xdr:twoCellAnchor>
  <xdr:twoCellAnchor editAs="oneCell">
    <xdr:from>
      <xdr:col>7</xdr:col>
      <xdr:colOff>104775</xdr:colOff>
      <xdr:row>20</xdr:row>
      <xdr:rowOff>57150</xdr:rowOff>
    </xdr:from>
    <xdr:to>
      <xdr:col>10</xdr:col>
      <xdr:colOff>95250</xdr:colOff>
      <xdr:row>22</xdr:row>
      <xdr:rowOff>133350</xdr:rowOff>
    </xdr:to>
    <xdr:pic>
      <xdr:nvPicPr>
        <xdr:cNvPr id="1247" name="Picture 107" descr="52_2">
          <a:extLst>
            <a:ext uri="{FF2B5EF4-FFF2-40B4-BE49-F238E27FC236}">
              <a16:creationId xmlns:a16="http://schemas.microsoft.com/office/drawing/2014/main" id="{00000000-0008-0000-0100-0000DF04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05350" y="1895475"/>
          <a:ext cx="2076450" cy="447675"/>
        </a:xfrm>
        <a:prstGeom prst="rect">
          <a:avLst/>
        </a:prstGeom>
        <a:noFill/>
        <a:ln w="9525">
          <a:noFill/>
          <a:miter lim="800000"/>
          <a:headEnd/>
          <a:tailEnd/>
        </a:ln>
      </xdr:spPr>
    </xdr:pic>
    <xdr:clientData/>
  </xdr:twoCellAnchor>
  <xdr:twoCellAnchor editAs="oneCell">
    <xdr:from>
      <xdr:col>7</xdr:col>
      <xdr:colOff>57150</xdr:colOff>
      <xdr:row>26</xdr:row>
      <xdr:rowOff>28575</xdr:rowOff>
    </xdr:from>
    <xdr:to>
      <xdr:col>9</xdr:col>
      <xdr:colOff>190500</xdr:colOff>
      <xdr:row>28</xdr:row>
      <xdr:rowOff>114300</xdr:rowOff>
    </xdr:to>
    <xdr:pic>
      <xdr:nvPicPr>
        <xdr:cNvPr id="1248" name="Picture 109" descr="50_S5_3">
          <a:extLst>
            <a:ext uri="{FF2B5EF4-FFF2-40B4-BE49-F238E27FC236}">
              <a16:creationId xmlns:a16="http://schemas.microsoft.com/office/drawing/2014/main" id="{00000000-0008-0000-0100-0000E004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57725" y="2486025"/>
          <a:ext cx="1524000" cy="457200"/>
        </a:xfrm>
        <a:prstGeom prst="rect">
          <a:avLst/>
        </a:prstGeom>
        <a:noFill/>
        <a:ln w="9525">
          <a:noFill/>
          <a:miter lim="800000"/>
          <a:headEnd/>
          <a:tailEnd/>
        </a:ln>
      </xdr:spPr>
    </xdr:pic>
    <xdr:clientData/>
  </xdr:twoCellAnchor>
  <xdr:twoCellAnchor editAs="oneCell">
    <xdr:from>
      <xdr:col>7</xdr:col>
      <xdr:colOff>66675</xdr:colOff>
      <xdr:row>41</xdr:row>
      <xdr:rowOff>47625</xdr:rowOff>
    </xdr:from>
    <xdr:to>
      <xdr:col>11</xdr:col>
      <xdr:colOff>552450</xdr:colOff>
      <xdr:row>43</xdr:row>
      <xdr:rowOff>485775</xdr:rowOff>
    </xdr:to>
    <xdr:pic>
      <xdr:nvPicPr>
        <xdr:cNvPr id="1249" name="Picture 110" descr="50_S5_5">
          <a:extLst>
            <a:ext uri="{FF2B5EF4-FFF2-40B4-BE49-F238E27FC236}">
              <a16:creationId xmlns:a16="http://schemas.microsoft.com/office/drawing/2014/main" id="{00000000-0008-0000-0100-0000E104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67250" y="4105275"/>
          <a:ext cx="3200400" cy="809625"/>
        </a:xfrm>
        <a:prstGeom prst="rect">
          <a:avLst/>
        </a:prstGeom>
        <a:noFill/>
        <a:ln w="9525">
          <a:noFill/>
          <a:miter lim="800000"/>
          <a:headEnd/>
          <a:tailEnd/>
        </a:ln>
      </xdr:spPr>
    </xdr:pic>
    <xdr:clientData/>
  </xdr:twoCellAnchor>
  <xdr:twoCellAnchor>
    <xdr:from>
      <xdr:col>16</xdr:col>
      <xdr:colOff>0</xdr:colOff>
      <xdr:row>2</xdr:row>
      <xdr:rowOff>66675</xdr:rowOff>
    </xdr:from>
    <xdr:to>
      <xdr:col>19</xdr:col>
      <xdr:colOff>47625</xdr:colOff>
      <xdr:row>3</xdr:row>
      <xdr:rowOff>9525</xdr:rowOff>
    </xdr:to>
    <xdr:pic>
      <xdr:nvPicPr>
        <xdr:cNvPr id="1250" name="Picture 113" descr="名刺">
          <a:extLst>
            <a:ext uri="{FF2B5EF4-FFF2-40B4-BE49-F238E27FC236}">
              <a16:creationId xmlns:a16="http://schemas.microsoft.com/office/drawing/2014/main" id="{00000000-0008-0000-0100-0000E204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10086975" y="485775"/>
          <a:ext cx="638175" cy="2190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53</xdr:row>
      <xdr:rowOff>38100</xdr:rowOff>
    </xdr:from>
    <xdr:to>
      <xdr:col>14</xdr:col>
      <xdr:colOff>485775</xdr:colOff>
      <xdr:row>55</xdr:row>
      <xdr:rowOff>552450</xdr:rowOff>
    </xdr:to>
    <xdr:pic>
      <xdr:nvPicPr>
        <xdr:cNvPr id="3431" name="Picture 20" descr="00_haiatu のコピー">
          <a:extLst>
            <a:ext uri="{FF2B5EF4-FFF2-40B4-BE49-F238E27FC236}">
              <a16:creationId xmlns:a16="http://schemas.microsoft.com/office/drawing/2014/main" id="{00000000-0008-0000-0200-000067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18967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432" name="Picture 21" descr="00_kirikae のコピー">
          <a:extLst>
            <a:ext uri="{FF2B5EF4-FFF2-40B4-BE49-F238E27FC236}">
              <a16:creationId xmlns:a16="http://schemas.microsoft.com/office/drawing/2014/main" id="{00000000-0008-0000-0200-000068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829550"/>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142875</xdr:rowOff>
    </xdr:to>
    <xdr:pic>
      <xdr:nvPicPr>
        <xdr:cNvPr id="3433" name="Picture 22" descr="00_koiru のコピー">
          <a:extLst>
            <a:ext uri="{FF2B5EF4-FFF2-40B4-BE49-F238E27FC236}">
              <a16:creationId xmlns:a16="http://schemas.microsoft.com/office/drawing/2014/main" id="{00000000-0008-0000-0200-000069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3592175"/>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3434" name="Picture 24" descr="00_pairotto_siyo のコピー">
          <a:extLst>
            <a:ext uri="{FF2B5EF4-FFF2-40B4-BE49-F238E27FC236}">
              <a16:creationId xmlns:a16="http://schemas.microsoft.com/office/drawing/2014/main" id="{00000000-0008-0000-0200-00006A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1334750"/>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28575</xdr:colOff>
      <xdr:row>58</xdr:row>
      <xdr:rowOff>219075</xdr:rowOff>
    </xdr:to>
    <xdr:pic>
      <xdr:nvPicPr>
        <xdr:cNvPr id="3435" name="Picture 25" descr="00_pairottoi_op のコピー">
          <a:extLst>
            <a:ext uri="{FF2B5EF4-FFF2-40B4-BE49-F238E27FC236}">
              <a16:creationId xmlns:a16="http://schemas.microsoft.com/office/drawing/2014/main" id="{00000000-0008-0000-0200-00006B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2887325"/>
          <a:ext cx="3810000" cy="619125"/>
        </a:xfrm>
        <a:prstGeom prst="rect">
          <a:avLst/>
        </a:prstGeom>
        <a:noFill/>
        <a:ln w="9525">
          <a:noFill/>
          <a:miter lim="800000"/>
          <a:headEnd/>
          <a:tailEnd/>
        </a:ln>
      </xdr:spPr>
    </xdr:pic>
    <xdr:clientData/>
  </xdr:twoCellAnchor>
  <xdr:twoCellAnchor editAs="oneCell">
    <xdr:from>
      <xdr:col>7</xdr:col>
      <xdr:colOff>47625</xdr:colOff>
      <xdr:row>44</xdr:row>
      <xdr:rowOff>28575</xdr:rowOff>
    </xdr:from>
    <xdr:to>
      <xdr:col>11</xdr:col>
      <xdr:colOff>19050</xdr:colOff>
      <xdr:row>49</xdr:row>
      <xdr:rowOff>38100</xdr:rowOff>
    </xdr:to>
    <xdr:pic>
      <xdr:nvPicPr>
        <xdr:cNvPr id="3436" name="Picture 27" descr="00_siru のコピー">
          <a:extLst>
            <a:ext uri="{FF2B5EF4-FFF2-40B4-BE49-F238E27FC236}">
              <a16:creationId xmlns:a16="http://schemas.microsoft.com/office/drawing/2014/main" id="{00000000-0008-0000-0200-00006C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86300" y="9096375"/>
          <a:ext cx="2133600" cy="457200"/>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437" name="Picture 68" descr="00_torituke_op_2 のコピー">
          <a:extLst>
            <a:ext uri="{FF2B5EF4-FFF2-40B4-BE49-F238E27FC236}">
              <a16:creationId xmlns:a16="http://schemas.microsoft.com/office/drawing/2014/main" id="{00000000-0008-0000-0200-00006D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52975" y="6010275"/>
          <a:ext cx="4181475" cy="866775"/>
        </a:xfrm>
        <a:prstGeom prst="rect">
          <a:avLst/>
        </a:prstGeom>
        <a:noFill/>
        <a:ln w="9525">
          <a:noFill/>
          <a:miter lim="800000"/>
          <a:headEnd/>
          <a:tailEnd/>
        </a:ln>
      </xdr:spPr>
    </xdr:pic>
    <xdr:clientData/>
  </xdr:twoCellAnchor>
  <xdr:twoCellAnchor>
    <xdr:from>
      <xdr:col>7</xdr:col>
      <xdr:colOff>66675</xdr:colOff>
      <xdr:row>47</xdr:row>
      <xdr:rowOff>19050</xdr:rowOff>
    </xdr:from>
    <xdr:to>
      <xdr:col>15</xdr:col>
      <xdr:colOff>19050</xdr:colOff>
      <xdr:row>49</xdr:row>
      <xdr:rowOff>1714500</xdr:rowOff>
    </xdr:to>
    <xdr:grpSp>
      <xdr:nvGrpSpPr>
        <xdr:cNvPr id="3438" name="Group 85">
          <a:extLst>
            <a:ext uri="{FF2B5EF4-FFF2-40B4-BE49-F238E27FC236}">
              <a16:creationId xmlns:a16="http://schemas.microsoft.com/office/drawing/2014/main" id="{00000000-0008-0000-0200-00006E0D0000}"/>
            </a:ext>
          </a:extLst>
        </xdr:cNvPr>
        <xdr:cNvGrpSpPr>
          <a:grpSpLocks/>
        </xdr:cNvGrpSpPr>
      </xdr:nvGrpSpPr>
      <xdr:grpSpPr bwMode="auto">
        <a:xfrm>
          <a:off x="4705350" y="9115425"/>
          <a:ext cx="4276725" cy="2114550"/>
          <a:chOff x="494" y="876"/>
          <a:chExt cx="449" cy="222"/>
        </a:xfrm>
      </xdr:grpSpPr>
      <xdr:pic>
        <xdr:nvPicPr>
          <xdr:cNvPr id="3447" name="Picture 77" descr="30_AB2">
            <a:extLst>
              <a:ext uri="{FF2B5EF4-FFF2-40B4-BE49-F238E27FC236}">
                <a16:creationId xmlns:a16="http://schemas.microsoft.com/office/drawing/2014/main" id="{00000000-0008-0000-0200-000077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4" y="876"/>
            <a:ext cx="449" cy="222"/>
          </a:xfrm>
          <a:prstGeom prst="rect">
            <a:avLst/>
          </a:prstGeom>
          <a:noFill/>
          <a:ln w="9525">
            <a:noFill/>
            <a:miter lim="800000"/>
            <a:headEnd/>
            <a:tailEnd/>
          </a:ln>
        </xdr:spPr>
      </xdr:pic>
      <xdr:sp macro="" textlink="">
        <xdr:nvSpPr>
          <xdr:cNvPr id="3448" name="Rectangle 82">
            <a:extLst>
              <a:ext uri="{FF2B5EF4-FFF2-40B4-BE49-F238E27FC236}">
                <a16:creationId xmlns:a16="http://schemas.microsoft.com/office/drawing/2014/main" id="{00000000-0008-0000-0200-0000780D0000}"/>
              </a:ext>
            </a:extLst>
          </xdr:cNvPr>
          <xdr:cNvSpPr>
            <a:spLocks noChangeArrowheads="1"/>
          </xdr:cNvSpPr>
        </xdr:nvSpPr>
        <xdr:spPr bwMode="auto">
          <a:xfrm>
            <a:off x="672" y="905"/>
            <a:ext cx="39" cy="92"/>
          </a:xfrm>
          <a:prstGeom prst="rect">
            <a:avLst/>
          </a:prstGeom>
          <a:solidFill>
            <a:srgbClr val="FFFFFF"/>
          </a:solidFill>
          <a:ln w="9525">
            <a:noFill/>
            <a:miter lim="800000"/>
            <a:headEnd/>
            <a:tailEnd/>
          </a:ln>
        </xdr:spPr>
      </xdr:sp>
      <xdr:sp macro="" textlink="">
        <xdr:nvSpPr>
          <xdr:cNvPr id="3449" name="Rectangle 83">
            <a:extLst>
              <a:ext uri="{FF2B5EF4-FFF2-40B4-BE49-F238E27FC236}">
                <a16:creationId xmlns:a16="http://schemas.microsoft.com/office/drawing/2014/main" id="{00000000-0008-0000-0200-0000790D0000}"/>
              </a:ext>
            </a:extLst>
          </xdr:cNvPr>
          <xdr:cNvSpPr>
            <a:spLocks noChangeArrowheads="1"/>
          </xdr:cNvSpPr>
        </xdr:nvSpPr>
        <xdr:spPr bwMode="auto">
          <a:xfrm>
            <a:off x="672" y="1004"/>
            <a:ext cx="39" cy="92"/>
          </a:xfrm>
          <a:prstGeom prst="rect">
            <a:avLst/>
          </a:prstGeom>
          <a:solidFill>
            <a:srgbClr val="FFFFFF"/>
          </a:solidFill>
          <a:ln w="9525">
            <a:noFill/>
            <a:miter lim="800000"/>
            <a:headEnd/>
            <a:tailEnd/>
          </a:ln>
        </xdr:spPr>
      </xdr:sp>
      <xdr:sp macro="" textlink="">
        <xdr:nvSpPr>
          <xdr:cNvPr id="3450" name="Rectangle 84">
            <a:extLst>
              <a:ext uri="{FF2B5EF4-FFF2-40B4-BE49-F238E27FC236}">
                <a16:creationId xmlns:a16="http://schemas.microsoft.com/office/drawing/2014/main" id="{00000000-0008-0000-0200-00007A0D0000}"/>
              </a:ext>
            </a:extLst>
          </xdr:cNvPr>
          <xdr:cNvSpPr>
            <a:spLocks noChangeArrowheads="1"/>
          </xdr:cNvSpPr>
        </xdr:nvSpPr>
        <xdr:spPr bwMode="auto">
          <a:xfrm>
            <a:off x="896" y="1000"/>
            <a:ext cx="39" cy="92"/>
          </a:xfrm>
          <a:prstGeom prst="rect">
            <a:avLst/>
          </a:prstGeom>
          <a:solidFill>
            <a:srgbClr val="FFFFFF"/>
          </a:solidFill>
          <a:ln w="9525">
            <a:noFill/>
            <a:miter lim="800000"/>
            <a:headEnd/>
            <a:tailEnd/>
          </a:ln>
        </xdr:spPr>
      </xdr:sp>
    </xdr:grpSp>
    <xdr:clientData/>
  </xdr:twoCellAnchor>
  <xdr:twoCellAnchor editAs="oneCell">
    <xdr:from>
      <xdr:col>7</xdr:col>
      <xdr:colOff>66675</xdr:colOff>
      <xdr:row>14</xdr:row>
      <xdr:rowOff>57150</xdr:rowOff>
    </xdr:from>
    <xdr:to>
      <xdr:col>14</xdr:col>
      <xdr:colOff>438150</xdr:colOff>
      <xdr:row>16</xdr:row>
      <xdr:rowOff>628650</xdr:rowOff>
    </xdr:to>
    <xdr:pic>
      <xdr:nvPicPr>
        <xdr:cNvPr id="3439" name="Picture 86" descr="50_S5_09">
          <a:extLst>
            <a:ext uri="{FF2B5EF4-FFF2-40B4-BE49-F238E27FC236}">
              <a16:creationId xmlns:a16="http://schemas.microsoft.com/office/drawing/2014/main" id="{00000000-0008-0000-0200-00006F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05350" y="3514725"/>
          <a:ext cx="4191000" cy="990600"/>
        </a:xfrm>
        <a:prstGeom prst="rect">
          <a:avLst/>
        </a:prstGeom>
        <a:noFill/>
        <a:ln w="9525">
          <a:noFill/>
          <a:miter lim="800000"/>
          <a:headEnd/>
          <a:tailEnd/>
        </a:ln>
      </xdr:spPr>
    </xdr:pic>
    <xdr:clientData/>
  </xdr:twoCellAnchor>
  <xdr:twoCellAnchor>
    <xdr:from>
      <xdr:col>7</xdr:col>
      <xdr:colOff>95250</xdr:colOff>
      <xdr:row>11</xdr:row>
      <xdr:rowOff>66675</xdr:rowOff>
    </xdr:from>
    <xdr:to>
      <xdr:col>11</xdr:col>
      <xdr:colOff>38100</xdr:colOff>
      <xdr:row>13</xdr:row>
      <xdr:rowOff>104775</xdr:rowOff>
    </xdr:to>
    <xdr:grpSp>
      <xdr:nvGrpSpPr>
        <xdr:cNvPr id="3440" name="Group 88">
          <a:extLst>
            <a:ext uri="{FF2B5EF4-FFF2-40B4-BE49-F238E27FC236}">
              <a16:creationId xmlns:a16="http://schemas.microsoft.com/office/drawing/2014/main" id="{00000000-0008-0000-0200-0000700D0000}"/>
            </a:ext>
          </a:extLst>
        </xdr:cNvPr>
        <xdr:cNvGrpSpPr>
          <a:grpSpLocks/>
        </xdr:cNvGrpSpPr>
      </xdr:nvGrpSpPr>
      <xdr:grpSpPr bwMode="auto">
        <a:xfrm>
          <a:off x="4733925" y="2895600"/>
          <a:ext cx="2105025" cy="457200"/>
          <a:chOff x="492" y="180"/>
          <a:chExt cx="221" cy="48"/>
        </a:xfrm>
      </xdr:grpSpPr>
      <xdr:pic>
        <xdr:nvPicPr>
          <xdr:cNvPr id="3445" name="Picture 29" descr="00_teikaku_56 のコピー">
            <a:extLst>
              <a:ext uri="{FF2B5EF4-FFF2-40B4-BE49-F238E27FC236}">
                <a16:creationId xmlns:a16="http://schemas.microsoft.com/office/drawing/2014/main" id="{00000000-0008-0000-0200-000075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92" y="180"/>
            <a:ext cx="221" cy="48"/>
          </a:xfrm>
          <a:prstGeom prst="rect">
            <a:avLst/>
          </a:prstGeom>
          <a:noFill/>
          <a:ln w="9525">
            <a:noFill/>
            <a:miter lim="800000"/>
            <a:headEnd/>
            <a:tailEnd/>
          </a:ln>
        </xdr:spPr>
      </xdr:pic>
      <xdr:sp macro="" textlink="">
        <xdr:nvSpPr>
          <xdr:cNvPr id="3446" name="Rectangle 90">
            <a:extLst>
              <a:ext uri="{FF2B5EF4-FFF2-40B4-BE49-F238E27FC236}">
                <a16:creationId xmlns:a16="http://schemas.microsoft.com/office/drawing/2014/main" id="{00000000-0008-0000-0200-0000760D0000}"/>
              </a:ext>
            </a:extLst>
          </xdr:cNvPr>
          <xdr:cNvSpPr>
            <a:spLocks noChangeArrowheads="1"/>
          </xdr:cNvSpPr>
        </xdr:nvSpPr>
        <xdr:spPr bwMode="auto">
          <a:xfrm>
            <a:off x="495" y="211"/>
            <a:ext cx="215" cy="16"/>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66675</xdr:rowOff>
    </xdr:from>
    <xdr:to>
      <xdr:col>22</xdr:col>
      <xdr:colOff>95250</xdr:colOff>
      <xdr:row>3</xdr:row>
      <xdr:rowOff>9525</xdr:rowOff>
    </xdr:to>
    <xdr:pic>
      <xdr:nvPicPr>
        <xdr:cNvPr id="3441" name="Picture 91" descr="名刺">
          <a:extLst>
            <a:ext uri="{FF2B5EF4-FFF2-40B4-BE49-F238E27FC236}">
              <a16:creationId xmlns:a16="http://schemas.microsoft.com/office/drawing/2014/main" id="{00000000-0008-0000-0200-0000710D0000}"/>
            </a:ext>
          </a:extLst>
        </xdr:cNvPr>
        <xdr:cNvPicPr>
          <a:picLocks noChangeAspect="1" noChangeArrowheads="1"/>
        </xdr:cNvPicPr>
      </xdr:nvPicPr>
      <xdr:blipFill>
        <a:blip xmlns:r="http://schemas.openxmlformats.org/officeDocument/2006/relationships" r:embed="rId11">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114300</xdr:colOff>
      <xdr:row>17</xdr:row>
      <xdr:rowOff>47625</xdr:rowOff>
    </xdr:from>
    <xdr:to>
      <xdr:col>14</xdr:col>
      <xdr:colOff>371475</xdr:colOff>
      <xdr:row>19</xdr:row>
      <xdr:rowOff>676275</xdr:rowOff>
    </xdr:to>
    <xdr:pic>
      <xdr:nvPicPr>
        <xdr:cNvPr id="3442" name="Picture 92" descr="sy_ma">
          <a:extLst>
            <a:ext uri="{FF2B5EF4-FFF2-40B4-BE49-F238E27FC236}">
              <a16:creationId xmlns:a16="http://schemas.microsoft.com/office/drawing/2014/main" id="{00000000-0008-0000-0200-0000720D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752975" y="47148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443" name="Picture 27" descr="00_siru のコピー">
          <a:extLst>
            <a:ext uri="{FF2B5EF4-FFF2-40B4-BE49-F238E27FC236}">
              <a16:creationId xmlns:a16="http://schemas.microsoft.com/office/drawing/2014/main" id="{00000000-0008-0000-0200-000073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1" name="Text Box 50">
          <a:extLst>
            <a:ext uri="{FF2B5EF4-FFF2-40B4-BE49-F238E27FC236}">
              <a16:creationId xmlns:a16="http://schemas.microsoft.com/office/drawing/2014/main" id="{00000000-0008-0000-0200-000015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42</xdr:col>
      <xdr:colOff>57150</xdr:colOff>
      <xdr:row>0</xdr:row>
      <xdr:rowOff>66675</xdr:rowOff>
    </xdr:from>
    <xdr:to>
      <xdr:col>45</xdr:col>
      <xdr:colOff>28575</xdr:colOff>
      <xdr:row>1</xdr:row>
      <xdr:rowOff>123825</xdr:rowOff>
    </xdr:to>
    <xdr:pic>
      <xdr:nvPicPr>
        <xdr:cNvPr id="5464" name="Picture 311" descr="名刺">
          <a:extLst>
            <a:ext uri="{FF2B5EF4-FFF2-40B4-BE49-F238E27FC236}">
              <a16:creationId xmlns:a16="http://schemas.microsoft.com/office/drawing/2014/main" id="{00000000-0008-0000-0300-0000581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277475" y="666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6" customFormat="1" ht="25.5" customHeight="1" x14ac:dyDescent="0.15">
      <c r="B1" s="423" t="s">
        <v>383</v>
      </c>
      <c r="C1" s="423"/>
      <c r="D1" s="423"/>
      <c r="E1" s="423"/>
      <c r="F1" s="423"/>
      <c r="G1" s="424"/>
      <c r="I1" s="17"/>
      <c r="J1" s="18" t="s">
        <v>403</v>
      </c>
      <c r="AI1" s="19"/>
      <c r="AQ1" s="20"/>
      <c r="AR1" s="21"/>
      <c r="AS1" s="21"/>
      <c r="AT1" s="21"/>
      <c r="AU1" s="21"/>
      <c r="AV1" s="21"/>
      <c r="AW1" s="21"/>
      <c r="AX1" s="21"/>
      <c r="AY1" s="21"/>
      <c r="AZ1" s="21"/>
      <c r="BA1" s="21"/>
      <c r="BB1" s="21"/>
      <c r="BC1" s="22"/>
      <c r="BD1" s="22"/>
      <c r="BE1" s="22"/>
      <c r="BF1" s="22"/>
      <c r="BG1" s="22"/>
      <c r="BH1" s="22"/>
      <c r="BI1" s="22"/>
      <c r="BJ1" s="22"/>
      <c r="BK1" s="22"/>
      <c r="BL1" s="22"/>
      <c r="BM1" s="22"/>
      <c r="BN1" s="22"/>
      <c r="BO1" s="22"/>
      <c r="BP1" s="22"/>
      <c r="BQ1" s="22"/>
      <c r="BR1" s="22"/>
      <c r="BS1" s="22"/>
      <c r="BT1" s="22"/>
      <c r="BU1" s="22"/>
      <c r="BV1" s="22"/>
      <c r="BW1" s="22"/>
      <c r="BX1" s="22"/>
      <c r="BY1" s="22"/>
      <c r="BZ1" s="22"/>
      <c r="CA1" s="22"/>
    </row>
    <row r="2" spans="2:79" s="16" customFormat="1" ht="25.5" customHeight="1" x14ac:dyDescent="0.15">
      <c r="B2" s="423"/>
      <c r="C2" s="423"/>
      <c r="D2" s="423"/>
      <c r="E2" s="423"/>
      <c r="F2" s="423"/>
      <c r="G2" s="424"/>
      <c r="I2" s="17"/>
      <c r="J2" s="23" t="s">
        <v>221</v>
      </c>
      <c r="AF2" s="24"/>
      <c r="AQ2" s="20"/>
      <c r="AR2" s="25" t="s">
        <v>203</v>
      </c>
      <c r="AS2" s="25" t="s">
        <v>204</v>
      </c>
      <c r="AT2" s="25" t="s">
        <v>205</v>
      </c>
      <c r="AU2" s="25"/>
      <c r="AV2" s="25" t="s">
        <v>206</v>
      </c>
      <c r="AW2" s="25" t="s">
        <v>207</v>
      </c>
      <c r="AX2" s="25" t="s">
        <v>208</v>
      </c>
      <c r="AY2" s="25"/>
      <c r="AZ2" s="25" t="s">
        <v>209</v>
      </c>
      <c r="BA2" s="25" t="s">
        <v>210</v>
      </c>
      <c r="BB2" s="25"/>
      <c r="BC2" s="22"/>
      <c r="BD2" s="22"/>
      <c r="BE2" s="22"/>
      <c r="BF2" s="22"/>
      <c r="BG2" s="22"/>
      <c r="BH2" s="22"/>
      <c r="BI2" s="22"/>
      <c r="BJ2" s="22"/>
      <c r="BK2" s="22"/>
      <c r="BL2" s="22"/>
      <c r="BM2" s="22"/>
      <c r="BN2" s="22"/>
      <c r="BO2" s="22"/>
      <c r="BP2" s="22"/>
      <c r="BQ2" s="22"/>
      <c r="BR2" s="22"/>
      <c r="BS2" s="22"/>
      <c r="BT2" s="22"/>
      <c r="BU2" s="22"/>
      <c r="BV2" s="22"/>
      <c r="BW2" s="22"/>
      <c r="BX2" s="22"/>
      <c r="BY2" s="22"/>
      <c r="BZ2" s="22"/>
      <c r="CA2" s="22"/>
    </row>
    <row r="3" spans="2:79" ht="9" customHeight="1" x14ac:dyDescent="0.15"/>
    <row r="4" spans="2:79" s="2" customFormat="1" ht="21" customHeight="1" x14ac:dyDescent="0.15">
      <c r="C4" s="435" t="s">
        <v>96</v>
      </c>
      <c r="D4" s="435"/>
      <c r="E4" s="432"/>
      <c r="F4" s="433"/>
      <c r="G4" s="433"/>
      <c r="H4" s="433"/>
      <c r="I4" s="433"/>
      <c r="J4" s="434"/>
      <c r="K4" s="435" t="s">
        <v>97</v>
      </c>
      <c r="L4" s="435"/>
      <c r="M4" s="432"/>
      <c r="N4" s="433"/>
      <c r="O4" s="433"/>
      <c r="P4" s="433"/>
      <c r="Q4" s="433"/>
      <c r="R4" s="434"/>
      <c r="S4" s="435" t="s">
        <v>98</v>
      </c>
      <c r="T4" s="435"/>
      <c r="U4" s="432"/>
      <c r="V4" s="433"/>
      <c r="W4" s="433"/>
      <c r="X4" s="433"/>
      <c r="Y4" s="434"/>
      <c r="BA4" s="3" t="s">
        <v>99</v>
      </c>
      <c r="BB4" s="3" t="s">
        <v>100</v>
      </c>
    </row>
    <row r="5" spans="2:79" s="2" customFormat="1" ht="21" customHeight="1" x14ac:dyDescent="0.15">
      <c r="C5" s="435" t="s">
        <v>178</v>
      </c>
      <c r="D5" s="435"/>
      <c r="E5" s="432"/>
      <c r="F5" s="433"/>
      <c r="G5" s="433"/>
      <c r="H5" s="433"/>
      <c r="I5" s="433"/>
      <c r="J5" s="434"/>
      <c r="K5" s="435" t="s">
        <v>179</v>
      </c>
      <c r="L5" s="435"/>
      <c r="M5" s="432"/>
      <c r="N5" s="433"/>
      <c r="O5" s="433"/>
      <c r="P5" s="433"/>
      <c r="Q5" s="433"/>
      <c r="R5" s="434"/>
      <c r="BA5" s="3" t="s">
        <v>99</v>
      </c>
      <c r="BB5" s="3" t="s">
        <v>100</v>
      </c>
    </row>
    <row r="6" spans="2:79" s="2" customFormat="1" ht="21" customHeight="1" x14ac:dyDescent="0.15">
      <c r="C6" s="448" t="s">
        <v>101</v>
      </c>
      <c r="D6" s="449"/>
      <c r="E6" s="454"/>
      <c r="F6" s="455"/>
      <c r="G6" s="455"/>
      <c r="H6" s="456"/>
      <c r="I6" s="452" t="s">
        <v>102</v>
      </c>
      <c r="J6" s="453"/>
      <c r="K6" s="450" t="s">
        <v>103</v>
      </c>
      <c r="L6" s="451"/>
      <c r="M6" s="451"/>
      <c r="N6" s="451"/>
      <c r="O6" s="447"/>
      <c r="P6" s="447"/>
      <c r="Q6" s="447"/>
      <c r="R6" s="447"/>
    </row>
    <row r="7" spans="2:79" s="2" customFormat="1" ht="23.25" customHeight="1" x14ac:dyDescent="0.15">
      <c r="C7" s="442" t="s">
        <v>239</v>
      </c>
      <c r="D7" s="442"/>
      <c r="E7" s="442"/>
      <c r="F7" s="442"/>
      <c r="G7" s="442"/>
      <c r="K7" s="446" t="s">
        <v>104</v>
      </c>
      <c r="L7" s="446"/>
      <c r="M7" s="446"/>
      <c r="N7" s="446"/>
      <c r="O7" s="446"/>
      <c r="P7" s="446"/>
      <c r="Q7" s="446"/>
      <c r="R7" s="446"/>
      <c r="S7" s="446"/>
      <c r="T7" s="446"/>
      <c r="U7" s="446"/>
      <c r="V7" s="446"/>
      <c r="W7" s="446"/>
      <c r="X7" s="446"/>
      <c r="Y7" s="446"/>
    </row>
    <row r="8" spans="2:79" s="2" customFormat="1" ht="21" customHeight="1" x14ac:dyDescent="0.15">
      <c r="C8" s="435" t="s">
        <v>105</v>
      </c>
      <c r="D8" s="435"/>
      <c r="E8" s="439"/>
      <c r="F8" s="440"/>
      <c r="G8" s="440"/>
      <c r="H8" s="440"/>
      <c r="I8" s="440"/>
      <c r="J8" s="441"/>
      <c r="K8" s="435" t="s">
        <v>106</v>
      </c>
      <c r="L8" s="435"/>
      <c r="M8" s="439"/>
      <c r="N8" s="440"/>
      <c r="O8" s="440"/>
      <c r="P8" s="440"/>
      <c r="Q8" s="440"/>
      <c r="R8" s="441"/>
      <c r="S8" s="435" t="s">
        <v>107</v>
      </c>
      <c r="T8" s="435"/>
      <c r="U8" s="439"/>
      <c r="V8" s="440"/>
      <c r="W8" s="440"/>
      <c r="X8" s="440"/>
      <c r="Y8" s="441"/>
    </row>
    <row r="9" spans="2:79" ht="21" customHeight="1" x14ac:dyDescent="0.15">
      <c r="C9" s="435" t="s">
        <v>108</v>
      </c>
      <c r="D9" s="435"/>
      <c r="E9" s="436"/>
      <c r="F9" s="437"/>
      <c r="G9" s="437"/>
      <c r="H9" s="437"/>
      <c r="I9" s="437"/>
      <c r="J9" s="437"/>
      <c r="K9" s="437"/>
      <c r="L9" s="437"/>
      <c r="M9" s="437"/>
      <c r="N9" s="437"/>
      <c r="O9" s="437"/>
      <c r="P9" s="437"/>
      <c r="Q9" s="437"/>
      <c r="R9" s="437"/>
      <c r="S9" s="437"/>
      <c r="T9" s="437"/>
      <c r="U9" s="437"/>
      <c r="V9" s="437"/>
      <c r="W9" s="437"/>
      <c r="X9" s="437"/>
      <c r="Y9" s="438"/>
    </row>
    <row r="10" spans="2:79" ht="6.75" customHeight="1" x14ac:dyDescent="0.15"/>
    <row r="11" spans="2:79" x14ac:dyDescent="0.15">
      <c r="C11" s="2" t="s">
        <v>109</v>
      </c>
    </row>
    <row r="12" spans="2:79" x14ac:dyDescent="0.15">
      <c r="C12" s="426" t="s">
        <v>110</v>
      </c>
      <c r="D12" s="427"/>
      <c r="E12" s="427"/>
      <c r="F12" s="427"/>
      <c r="G12" s="427"/>
      <c r="H12" s="427"/>
      <c r="I12" s="427"/>
      <c r="J12" s="427"/>
      <c r="K12" s="427"/>
      <c r="L12" s="427"/>
      <c r="M12" s="427"/>
      <c r="N12" s="428"/>
      <c r="O12" s="426" t="s">
        <v>180</v>
      </c>
      <c r="P12" s="427"/>
      <c r="Q12" s="427"/>
      <c r="R12" s="427"/>
      <c r="S12" s="427"/>
      <c r="T12" s="427"/>
      <c r="U12" s="427"/>
      <c r="V12" s="427"/>
      <c r="W12" s="427"/>
      <c r="X12" s="427"/>
      <c r="Y12" s="428"/>
      <c r="Z12" s="371"/>
      <c r="AA12" s="371" t="s">
        <v>112</v>
      </c>
      <c r="AB12" s="371"/>
      <c r="AC12" s="371"/>
      <c r="AD12" s="371"/>
      <c r="AE12" s="371"/>
      <c r="AF12" s="371"/>
      <c r="AG12" s="371"/>
      <c r="AH12" s="372"/>
      <c r="AI12" s="372"/>
      <c r="AJ12" s="372"/>
    </row>
    <row r="13" spans="2:79" x14ac:dyDescent="0.15">
      <c r="C13" s="429" t="s">
        <v>111</v>
      </c>
      <c r="D13" s="430"/>
      <c r="E13" s="430"/>
      <c r="F13" s="430"/>
      <c r="G13" s="430"/>
      <c r="H13" s="430"/>
      <c r="I13" s="430"/>
      <c r="J13" s="430"/>
      <c r="K13" s="430"/>
      <c r="L13" s="430"/>
      <c r="M13" s="430"/>
      <c r="N13" s="431"/>
      <c r="O13" s="429" t="s">
        <v>181</v>
      </c>
      <c r="P13" s="430"/>
      <c r="Q13" s="430"/>
      <c r="R13" s="430"/>
      <c r="S13" s="430"/>
      <c r="T13" s="430"/>
      <c r="U13" s="430"/>
      <c r="V13" s="430"/>
      <c r="W13" s="430"/>
      <c r="X13" s="430"/>
      <c r="Y13" s="431"/>
      <c r="Z13" s="371">
        <v>1</v>
      </c>
      <c r="AA13" s="371" t="s">
        <v>246</v>
      </c>
      <c r="AB13" s="371"/>
      <c r="AC13" s="371"/>
      <c r="AD13" s="371"/>
      <c r="AE13" s="371"/>
      <c r="AF13" s="371"/>
      <c r="AG13" s="371"/>
      <c r="AH13" s="372"/>
      <c r="AI13" s="372"/>
      <c r="AJ13" s="372"/>
    </row>
    <row r="14" spans="2:79" x14ac:dyDescent="0.15">
      <c r="C14" s="4"/>
      <c r="N14" s="5"/>
      <c r="O14" s="4"/>
      <c r="Y14" s="5"/>
      <c r="Z14" s="371"/>
      <c r="AA14" s="371"/>
      <c r="AB14" s="371"/>
      <c r="AC14" s="371"/>
      <c r="AD14" s="371"/>
      <c r="AE14" s="371"/>
      <c r="AF14" s="371"/>
      <c r="AG14" s="371"/>
      <c r="AH14" s="372"/>
      <c r="AI14" s="372"/>
      <c r="AJ14" s="372"/>
    </row>
    <row r="15" spans="2:79" x14ac:dyDescent="0.15">
      <c r="C15" s="4"/>
      <c r="N15" s="5"/>
      <c r="O15" s="4"/>
      <c r="Y15" s="5"/>
      <c r="Z15" s="371">
        <v>2</v>
      </c>
      <c r="AA15" s="371" t="s">
        <v>713</v>
      </c>
      <c r="AB15" s="371"/>
      <c r="AC15" s="371"/>
      <c r="AD15" s="371"/>
      <c r="AE15" s="371"/>
      <c r="AF15" s="371"/>
      <c r="AG15" s="371"/>
      <c r="AH15" s="372"/>
      <c r="AI15" s="372"/>
      <c r="AJ15" s="372"/>
    </row>
    <row r="16" spans="2:79" x14ac:dyDescent="0.15">
      <c r="C16" s="4"/>
      <c r="N16" s="5"/>
      <c r="O16" s="4"/>
      <c r="S16" s="425" t="s">
        <v>113</v>
      </c>
      <c r="T16" s="425"/>
      <c r="U16" s="425"/>
      <c r="Y16" s="5"/>
      <c r="Z16" s="371"/>
      <c r="AA16" s="371" t="s">
        <v>714</v>
      </c>
      <c r="AB16" s="371"/>
      <c r="AC16" s="371"/>
      <c r="AD16" s="371"/>
      <c r="AE16" s="371"/>
      <c r="AF16" s="371"/>
      <c r="AG16" s="371"/>
      <c r="AH16" s="372"/>
      <c r="AI16" s="372"/>
      <c r="AJ16" s="372"/>
    </row>
    <row r="17" spans="3:36" x14ac:dyDescent="0.15">
      <c r="C17" s="4"/>
      <c r="N17" s="5"/>
      <c r="O17" s="4"/>
      <c r="Y17" s="5"/>
      <c r="Z17" s="371"/>
      <c r="AA17" s="371"/>
      <c r="AB17" s="371"/>
      <c r="AC17" s="371"/>
      <c r="AD17" s="371"/>
      <c r="AE17" s="371"/>
      <c r="AF17" s="371"/>
      <c r="AG17" s="371"/>
      <c r="AH17" s="372"/>
      <c r="AI17" s="372"/>
      <c r="AJ17" s="372"/>
    </row>
    <row r="18" spans="3:36" x14ac:dyDescent="0.15">
      <c r="C18" s="4"/>
      <c r="N18" s="5"/>
      <c r="O18" s="4"/>
      <c r="Y18" s="5"/>
      <c r="Z18" s="371">
        <v>3</v>
      </c>
      <c r="AA18" s="371" t="s">
        <v>715</v>
      </c>
      <c r="AB18" s="371"/>
      <c r="AC18" s="371"/>
      <c r="AD18" s="371"/>
      <c r="AE18" s="371"/>
      <c r="AF18" s="371"/>
      <c r="AG18" s="371"/>
      <c r="AH18" s="372"/>
      <c r="AI18" s="372"/>
      <c r="AJ18" s="372"/>
    </row>
    <row r="19" spans="3:36" x14ac:dyDescent="0.15">
      <c r="C19" s="4"/>
      <c r="N19" s="5"/>
      <c r="O19" s="4"/>
      <c r="Y19" s="5"/>
      <c r="Z19" s="371"/>
      <c r="AA19" s="371" t="s">
        <v>114</v>
      </c>
      <c r="AB19" s="371"/>
      <c r="AC19" s="371"/>
      <c r="AD19" s="371"/>
      <c r="AE19" s="371"/>
      <c r="AF19" s="371"/>
      <c r="AG19" s="371"/>
      <c r="AH19" s="372"/>
      <c r="AI19" s="372"/>
      <c r="AJ19" s="372"/>
    </row>
    <row r="20" spans="3:36" x14ac:dyDescent="0.15">
      <c r="C20" s="4"/>
      <c r="N20" s="5"/>
      <c r="O20" s="4"/>
      <c r="Y20" s="5"/>
      <c r="Z20" s="371"/>
      <c r="AA20" s="371"/>
      <c r="AB20" s="371"/>
      <c r="AC20" s="371"/>
      <c r="AD20" s="371"/>
      <c r="AE20" s="371"/>
      <c r="AF20" s="371"/>
      <c r="AG20" s="371"/>
      <c r="AH20" s="372"/>
      <c r="AI20" s="372"/>
      <c r="AJ20" s="372"/>
    </row>
    <row r="21" spans="3:36" x14ac:dyDescent="0.15">
      <c r="C21" s="4"/>
      <c r="N21" s="5"/>
      <c r="O21" s="4"/>
      <c r="Y21" s="5"/>
      <c r="Z21" s="371">
        <v>4</v>
      </c>
      <c r="AA21" s="371" t="s">
        <v>716</v>
      </c>
      <c r="AB21" s="371"/>
      <c r="AC21" s="371"/>
      <c r="AD21" s="371"/>
      <c r="AE21" s="371"/>
      <c r="AF21" s="371"/>
      <c r="AG21" s="371"/>
      <c r="AH21" s="372"/>
      <c r="AI21" s="372"/>
      <c r="AJ21" s="372"/>
    </row>
    <row r="22" spans="3:36" x14ac:dyDescent="0.15">
      <c r="C22" s="4"/>
      <c r="N22" s="5"/>
      <c r="O22" s="4"/>
      <c r="W22" s="6" t="s">
        <v>182</v>
      </c>
      <c r="Y22" s="5"/>
      <c r="Z22" s="371"/>
      <c r="AA22" s="371" t="s">
        <v>717</v>
      </c>
      <c r="AB22" s="371"/>
      <c r="AC22" s="371"/>
      <c r="AD22" s="371"/>
      <c r="AE22" s="371"/>
      <c r="AF22" s="371"/>
      <c r="AG22" s="371"/>
      <c r="AH22" s="372"/>
      <c r="AI22" s="372"/>
      <c r="AJ22" s="372"/>
    </row>
    <row r="23" spans="3:36" x14ac:dyDescent="0.15">
      <c r="C23" s="4"/>
      <c r="N23" s="5"/>
      <c r="O23" s="4"/>
      <c r="W23" s="6" t="s">
        <v>182</v>
      </c>
      <c r="Y23" s="5"/>
      <c r="Z23" s="371"/>
      <c r="AA23" s="371"/>
      <c r="AB23" s="371"/>
      <c r="AC23" s="371"/>
      <c r="AD23" s="371"/>
      <c r="AE23" s="371"/>
      <c r="AF23" s="371"/>
      <c r="AG23" s="371"/>
      <c r="AH23" s="372"/>
      <c r="AI23" s="372"/>
      <c r="AJ23" s="372"/>
    </row>
    <row r="24" spans="3:36" x14ac:dyDescent="0.15">
      <c r="C24" s="4"/>
      <c r="N24" s="5"/>
      <c r="O24" s="4"/>
      <c r="W24" s="6" t="s">
        <v>115</v>
      </c>
      <c r="Y24" s="5"/>
      <c r="Z24" s="371">
        <v>5</v>
      </c>
      <c r="AA24" s="371" t="s">
        <v>718</v>
      </c>
      <c r="AB24" s="371"/>
      <c r="AC24" s="371"/>
      <c r="AD24" s="371"/>
      <c r="AE24" s="371"/>
      <c r="AF24" s="371"/>
      <c r="AG24" s="371"/>
      <c r="AH24" s="372"/>
      <c r="AI24" s="372"/>
      <c r="AJ24" s="372"/>
    </row>
    <row r="25" spans="3:36" x14ac:dyDescent="0.15">
      <c r="C25" s="4"/>
      <c r="N25" s="5"/>
      <c r="O25" s="4"/>
      <c r="W25" s="6" t="s">
        <v>116</v>
      </c>
      <c r="Y25" s="5"/>
      <c r="Z25" s="371"/>
      <c r="AA25" s="371" t="s">
        <v>119</v>
      </c>
      <c r="AB25" s="371"/>
      <c r="AC25" s="371"/>
      <c r="AD25" s="371"/>
      <c r="AE25" s="371"/>
      <c r="AF25" s="371"/>
      <c r="AG25" s="371"/>
      <c r="AH25" s="372"/>
      <c r="AI25" s="372"/>
      <c r="AJ25" s="372"/>
    </row>
    <row r="26" spans="3:36" x14ac:dyDescent="0.15">
      <c r="C26" s="4"/>
      <c r="N26" s="5"/>
      <c r="O26" s="4"/>
      <c r="W26" s="6" t="s">
        <v>117</v>
      </c>
      <c r="Y26" s="5"/>
      <c r="Z26" s="371"/>
      <c r="AA26" s="371" t="s">
        <v>719</v>
      </c>
      <c r="AB26" s="371"/>
      <c r="AC26" s="371"/>
      <c r="AD26" s="371"/>
      <c r="AE26" s="371"/>
      <c r="AF26" s="371"/>
      <c r="AG26" s="371"/>
      <c r="AH26" s="372"/>
      <c r="AI26" s="372"/>
      <c r="AJ26" s="372"/>
    </row>
    <row r="27" spans="3:36" x14ac:dyDescent="0.15">
      <c r="C27" s="4"/>
      <c r="G27" s="425" t="s">
        <v>118</v>
      </c>
      <c r="H27" s="425"/>
      <c r="I27" s="425"/>
      <c r="J27" s="425"/>
      <c r="K27" s="425"/>
      <c r="N27" s="5"/>
      <c r="O27" s="4"/>
      <c r="Y27" s="5"/>
      <c r="Z27" s="372"/>
      <c r="AA27" s="372"/>
      <c r="AB27" s="371"/>
      <c r="AC27" s="371"/>
      <c r="AD27" s="371"/>
      <c r="AE27" s="371"/>
      <c r="AF27" s="371"/>
      <c r="AG27" s="371"/>
      <c r="AH27" s="372"/>
      <c r="AI27" s="372"/>
      <c r="AJ27" s="372"/>
    </row>
    <row r="28" spans="3:36" x14ac:dyDescent="0.15">
      <c r="C28" s="4"/>
      <c r="N28" s="5"/>
      <c r="O28" s="4"/>
      <c r="Y28" s="5"/>
      <c r="Z28" s="371">
        <v>6</v>
      </c>
      <c r="AA28" s="371" t="s">
        <v>720</v>
      </c>
      <c r="AB28" s="372"/>
      <c r="AC28" s="372"/>
      <c r="AD28" s="372"/>
      <c r="AE28" s="372"/>
      <c r="AF28" s="372"/>
      <c r="AG28" s="372"/>
      <c r="AH28" s="372"/>
      <c r="AI28" s="372"/>
      <c r="AJ28" s="372"/>
    </row>
    <row r="29" spans="3:36" x14ac:dyDescent="0.15">
      <c r="C29" s="4"/>
      <c r="N29" s="5"/>
      <c r="O29" s="4"/>
      <c r="Y29" s="5"/>
      <c r="Z29" s="372"/>
      <c r="AA29" s="373" t="s">
        <v>721</v>
      </c>
      <c r="AB29" s="372"/>
      <c r="AC29" s="372"/>
      <c r="AD29" s="372"/>
      <c r="AE29" s="372"/>
      <c r="AF29" s="372"/>
      <c r="AG29" s="372"/>
      <c r="AH29" s="372"/>
      <c r="AI29" s="372"/>
      <c r="AJ29" s="372"/>
    </row>
    <row r="30" spans="3:36" x14ac:dyDescent="0.15">
      <c r="C30" s="4"/>
      <c r="N30" s="5"/>
      <c r="O30" s="4"/>
      <c r="Y30" s="5"/>
    </row>
    <row r="31" spans="3:36" x14ac:dyDescent="0.15">
      <c r="C31" s="4"/>
      <c r="N31" s="5"/>
      <c r="O31" s="4"/>
      <c r="Y31" s="5"/>
    </row>
    <row r="32" spans="3:36" x14ac:dyDescent="0.15">
      <c r="C32" s="4"/>
      <c r="N32" s="5"/>
      <c r="O32" s="4"/>
      <c r="Y32" s="5"/>
    </row>
    <row r="33" spans="3:33" x14ac:dyDescent="0.15">
      <c r="C33" s="4"/>
      <c r="N33" s="5"/>
      <c r="O33" s="4"/>
      <c r="Y33" s="5"/>
      <c r="AA33" s="443"/>
      <c r="AB33" s="444"/>
      <c r="AC33" s="445"/>
    </row>
    <row r="34" spans="3:33" x14ac:dyDescent="0.15">
      <c r="C34" s="4"/>
      <c r="N34" s="5"/>
      <c r="O34" s="4"/>
      <c r="S34" s="425" t="s">
        <v>120</v>
      </c>
      <c r="T34" s="425"/>
      <c r="U34" s="425"/>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E38" s="2" t="s">
        <v>316</v>
      </c>
    </row>
  </sheetData>
  <sheetProtection password="CC67" sheet="1" objects="1" formatCells="0" selectLockedCells="1"/>
  <mergeCells count="35">
    <mergeCell ref="S4:T4"/>
    <mergeCell ref="O6:R6"/>
    <mergeCell ref="C13:N13"/>
    <mergeCell ref="C6:D6"/>
    <mergeCell ref="K6:N6"/>
    <mergeCell ref="I6:J6"/>
    <mergeCell ref="E6:H6"/>
    <mergeCell ref="M8:R8"/>
    <mergeCell ref="M4:R4"/>
    <mergeCell ref="C4:D4"/>
    <mergeCell ref="K4:L4"/>
    <mergeCell ref="C5:D5"/>
    <mergeCell ref="K5:L5"/>
    <mergeCell ref="E5:J5"/>
    <mergeCell ref="AA33:AC33"/>
    <mergeCell ref="U8:Y8"/>
    <mergeCell ref="K7:Y7"/>
    <mergeCell ref="K8:L8"/>
    <mergeCell ref="S8:T8"/>
    <mergeCell ref="B1:G1"/>
    <mergeCell ref="B2:G2"/>
    <mergeCell ref="S34:U34"/>
    <mergeCell ref="O12:Y12"/>
    <mergeCell ref="O13:Y13"/>
    <mergeCell ref="G27:K27"/>
    <mergeCell ref="S16:U16"/>
    <mergeCell ref="E4:J4"/>
    <mergeCell ref="C12:N12"/>
    <mergeCell ref="C9:D9"/>
    <mergeCell ref="E9:Y9"/>
    <mergeCell ref="C8:D8"/>
    <mergeCell ref="E8:J8"/>
    <mergeCell ref="C7:G7"/>
    <mergeCell ref="U4:Y4"/>
    <mergeCell ref="M5:R5"/>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&amp;R&amp;9SMC-SS5Y3-52S5-d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M77"/>
  <sheetViews>
    <sheetView showGridLines="0" showRowColHeaders="0" workbookViewId="0">
      <pane ySplit="5" topLeftCell="A6" activePane="bottomLeft" state="frozen"/>
      <selection pane="bottomLeft" activeCell="E67" sqref="E67"/>
    </sheetView>
  </sheetViews>
  <sheetFormatPr defaultColWidth="8.125" defaultRowHeight="16.5" customHeight="1" x14ac:dyDescent="0.15"/>
  <cols>
    <col min="1" max="1" width="2.5" style="68" customWidth="1"/>
    <col min="2" max="2" width="3" style="69" hidden="1" customWidth="1"/>
    <col min="3" max="3" width="20.75" style="41" customWidth="1"/>
    <col min="4" max="4" width="1.125" style="11" customWidth="1"/>
    <col min="5" max="5" width="34.625" style="61" customWidth="1"/>
    <col min="6" max="6" width="5" style="11" hidden="1" customWidth="1"/>
    <col min="7" max="7" width="1.375" style="11" customWidth="1"/>
    <col min="8" max="10" width="9.125" style="11" customWidth="1"/>
    <col min="11" max="15" width="8.25" style="11" customWidth="1"/>
    <col min="16" max="16" width="3.375" style="11" customWidth="1"/>
    <col min="17" max="17" width="1.125" style="11" customWidth="1"/>
    <col min="18" max="18" width="6.625" style="70" customWidth="1"/>
    <col min="19" max="19" width="6.25" style="70" hidden="1" customWidth="1"/>
    <col min="20" max="20" width="1.125" style="11" customWidth="1"/>
    <col min="21" max="21" width="7.75" style="88" customWidth="1"/>
    <col min="22" max="26" width="8.375" style="198" customWidth="1"/>
    <col min="27" max="28" width="26" style="417" customWidth="1"/>
    <col min="29" max="29" width="26" style="422" customWidth="1"/>
    <col min="30" max="30" width="23.75" style="422" customWidth="1"/>
    <col min="31" max="31" width="8.375" style="198" customWidth="1"/>
    <col min="32" max="58" width="5.5" style="221" customWidth="1"/>
    <col min="59" max="73" width="8.125" style="88" customWidth="1"/>
    <col min="74" max="91" width="8.125" style="88"/>
    <col min="92" max="16384" width="8.125" style="11"/>
  </cols>
  <sheetData>
    <row r="1" spans="1:91" s="27" customFormat="1" ht="16.5" customHeight="1" x14ac:dyDescent="0.15">
      <c r="A1" s="26"/>
      <c r="C1" s="92" t="s">
        <v>382</v>
      </c>
      <c r="D1" s="93"/>
      <c r="E1" s="94"/>
      <c r="K1" s="461" t="s">
        <v>219</v>
      </c>
      <c r="L1" s="461"/>
      <c r="M1" s="461"/>
      <c r="N1" s="461"/>
      <c r="O1" s="461"/>
      <c r="R1" s="29"/>
      <c r="S1" s="29"/>
      <c r="U1" s="89"/>
      <c r="V1" s="219"/>
      <c r="W1" s="219"/>
      <c r="X1" s="219"/>
      <c r="Y1" s="219"/>
      <c r="Z1" s="219"/>
      <c r="AA1" s="417"/>
      <c r="AB1" s="417"/>
      <c r="AC1" s="418"/>
      <c r="AD1" s="418"/>
      <c r="AE1" s="219"/>
      <c r="AF1" s="220"/>
      <c r="AG1" s="220"/>
      <c r="AH1" s="220"/>
      <c r="AI1" s="220"/>
      <c r="AJ1" s="220"/>
      <c r="AK1" s="220"/>
      <c r="AL1" s="220"/>
      <c r="AM1" s="220"/>
      <c r="AN1" s="220"/>
      <c r="AO1" s="220"/>
      <c r="AP1" s="220"/>
      <c r="AQ1" s="220"/>
      <c r="AR1" s="220"/>
      <c r="AS1" s="220"/>
      <c r="AT1" s="220"/>
      <c r="AU1" s="220"/>
      <c r="AV1" s="220"/>
      <c r="AW1" s="220"/>
      <c r="AX1" s="220"/>
      <c r="AY1" s="220"/>
      <c r="AZ1" s="220"/>
      <c r="BA1" s="220"/>
      <c r="BB1" s="220"/>
      <c r="BC1" s="220"/>
      <c r="BD1" s="220"/>
      <c r="BE1" s="220"/>
      <c r="BF1" s="220"/>
      <c r="BG1" s="89"/>
      <c r="BH1" s="89"/>
      <c r="BI1" s="89"/>
      <c r="BJ1" s="89"/>
      <c r="BK1" s="89"/>
      <c r="BL1" s="89"/>
      <c r="BM1" s="89"/>
      <c r="BN1" s="89"/>
      <c r="BO1" s="89"/>
      <c r="BP1" s="89"/>
      <c r="BQ1" s="89"/>
      <c r="BR1" s="89"/>
      <c r="BS1" s="89"/>
      <c r="BT1" s="89"/>
      <c r="BU1" s="89"/>
      <c r="BV1" s="89"/>
      <c r="BW1" s="89"/>
      <c r="BX1" s="89"/>
      <c r="BY1" s="89"/>
      <c r="BZ1" s="89"/>
      <c r="CA1" s="89"/>
      <c r="CB1" s="89"/>
      <c r="CC1" s="89"/>
      <c r="CD1" s="89"/>
      <c r="CE1" s="89"/>
      <c r="CF1" s="89"/>
      <c r="CG1" s="89"/>
      <c r="CH1" s="89"/>
      <c r="CI1" s="89"/>
      <c r="CJ1" s="89"/>
      <c r="CK1" s="89"/>
      <c r="CL1" s="89"/>
      <c r="CM1" s="89"/>
    </row>
    <row r="2" spans="1:91" s="27" customFormat="1" ht="16.5" customHeight="1" x14ac:dyDescent="0.15">
      <c r="A2" s="26"/>
      <c r="C2" s="91" t="s">
        <v>222</v>
      </c>
      <c r="E2" s="68" t="s">
        <v>404</v>
      </c>
      <c r="F2" s="30"/>
      <c r="G2" s="30"/>
      <c r="H2" s="30"/>
      <c r="I2" s="30"/>
      <c r="J2" s="30"/>
      <c r="K2" s="471" t="s">
        <v>220</v>
      </c>
      <c r="L2" s="471"/>
      <c r="M2" s="471"/>
      <c r="N2" s="471"/>
      <c r="O2" s="471"/>
      <c r="U2" s="89"/>
      <c r="V2" s="219"/>
      <c r="W2" s="219"/>
      <c r="X2" s="219"/>
      <c r="Y2" s="219"/>
      <c r="Z2" s="219"/>
      <c r="AA2" s="417"/>
      <c r="AB2" s="417"/>
      <c r="AC2" s="418"/>
      <c r="AD2" s="418"/>
      <c r="AE2" s="219"/>
      <c r="AF2" s="220"/>
      <c r="AG2" s="220"/>
      <c r="AH2" s="220"/>
      <c r="AI2" s="220"/>
      <c r="AJ2" s="220"/>
      <c r="AK2" s="220"/>
      <c r="AL2" s="220"/>
      <c r="AM2" s="220"/>
      <c r="AN2" s="220"/>
      <c r="AO2" s="220"/>
      <c r="AP2" s="220"/>
      <c r="AQ2" s="220"/>
      <c r="AR2" s="220"/>
      <c r="AS2" s="220"/>
      <c r="AT2" s="220"/>
      <c r="AU2" s="220"/>
      <c r="AV2" s="220"/>
      <c r="AW2" s="220"/>
      <c r="AX2" s="220"/>
      <c r="AY2" s="220"/>
      <c r="AZ2" s="220"/>
      <c r="BA2" s="220"/>
      <c r="BB2" s="220"/>
      <c r="BC2" s="220"/>
      <c r="BD2" s="220"/>
      <c r="BE2" s="220"/>
      <c r="BF2" s="220"/>
      <c r="BG2" s="89"/>
      <c r="BH2" s="89"/>
      <c r="BI2" s="89"/>
      <c r="BJ2" s="89"/>
      <c r="BK2" s="89"/>
      <c r="BL2" s="89"/>
      <c r="BM2" s="89"/>
      <c r="BN2" s="89"/>
      <c r="BO2" s="89"/>
      <c r="BP2" s="89"/>
      <c r="BQ2" s="89"/>
      <c r="BR2" s="89"/>
      <c r="BS2" s="89"/>
      <c r="BT2" s="89"/>
      <c r="BU2" s="89"/>
      <c r="BV2" s="89"/>
      <c r="BW2" s="89"/>
      <c r="BX2" s="89"/>
      <c r="BY2" s="89"/>
      <c r="BZ2" s="89"/>
      <c r="CA2" s="89"/>
      <c r="CB2" s="89"/>
      <c r="CC2" s="89"/>
      <c r="CD2" s="89"/>
      <c r="CE2" s="89"/>
      <c r="CF2" s="89"/>
      <c r="CG2" s="89"/>
      <c r="CH2" s="89"/>
      <c r="CI2" s="89"/>
      <c r="CJ2" s="89"/>
      <c r="CK2" s="89"/>
      <c r="CL2" s="89"/>
      <c r="CM2" s="89"/>
    </row>
    <row r="3" spans="1:91" s="27" customFormat="1" ht="21.75" customHeight="1" x14ac:dyDescent="0.15">
      <c r="A3" s="26"/>
      <c r="C3" s="31" t="s">
        <v>198</v>
      </c>
      <c r="D3" s="32"/>
      <c r="E3" s="468" t="str">
        <f>IF(OR(E28="",E43="",E46="",E22=""),$AA$3,IF(OR(E7="",E67="",E28="",E40="",E43="",E46="",E64=""),$AB$3,IF(OR(E44&lt;&gt;"",E68&lt;&gt;""),$AC$3,CONCATENATE(S7,S10,S13,S16,S19,S22,S25,S28,S31,S34,S37,S40,S43,S46,S49,S52,S55,S58,S61,S64,S67))))</f>
        <v>必須項目に入力漏れがあります</v>
      </c>
      <c r="F3" s="468"/>
      <c r="G3" s="468"/>
      <c r="H3" s="468"/>
      <c r="I3" s="469"/>
      <c r="J3" s="33"/>
      <c r="K3" s="462" t="s">
        <v>225</v>
      </c>
      <c r="L3" s="462"/>
      <c r="M3" s="462"/>
      <c r="N3" s="462"/>
      <c r="O3" s="462"/>
      <c r="P3" s="33"/>
      <c r="Q3" s="33"/>
      <c r="R3" s="29"/>
      <c r="S3" s="29"/>
      <c r="U3" s="89"/>
      <c r="V3" s="219"/>
      <c r="W3" s="219"/>
      <c r="X3" s="219"/>
      <c r="Y3" s="219"/>
      <c r="Z3" s="219"/>
      <c r="AA3" s="417" t="s">
        <v>459</v>
      </c>
      <c r="AB3" s="417" t="s">
        <v>266</v>
      </c>
      <c r="AC3" s="417" t="s">
        <v>460</v>
      </c>
      <c r="AD3" s="418" t="s">
        <v>317</v>
      </c>
      <c r="AE3" s="219"/>
      <c r="AF3" s="220"/>
      <c r="AG3" s="220"/>
      <c r="AH3" s="220"/>
      <c r="AI3" s="220"/>
      <c r="AJ3" s="220"/>
      <c r="AK3" s="220"/>
      <c r="AL3" s="220"/>
      <c r="AM3" s="220"/>
      <c r="AN3" s="220"/>
      <c r="AO3" s="220"/>
      <c r="AP3" s="220"/>
      <c r="AQ3" s="220"/>
      <c r="AR3" s="220"/>
      <c r="AS3" s="220"/>
      <c r="AT3" s="220"/>
      <c r="AU3" s="220"/>
      <c r="AV3" s="220"/>
      <c r="AW3" s="220"/>
      <c r="AX3" s="220"/>
      <c r="AY3" s="220"/>
      <c r="AZ3" s="220"/>
      <c r="BA3" s="220"/>
      <c r="BB3" s="220"/>
      <c r="BC3" s="220"/>
      <c r="BD3" s="220"/>
      <c r="BE3" s="220"/>
      <c r="BF3" s="220"/>
      <c r="BG3" s="89"/>
      <c r="BH3" s="89"/>
      <c r="BI3" s="89"/>
      <c r="BJ3" s="89"/>
      <c r="BK3" s="89"/>
      <c r="BL3" s="89"/>
      <c r="BM3" s="89"/>
      <c r="BN3" s="89"/>
      <c r="BO3" s="89"/>
      <c r="BP3" s="89"/>
      <c r="BQ3" s="89"/>
      <c r="BR3" s="89"/>
      <c r="BS3" s="89"/>
      <c r="BT3" s="89"/>
      <c r="BU3" s="89"/>
      <c r="BV3" s="89"/>
      <c r="BW3" s="89"/>
      <c r="BX3" s="89"/>
      <c r="BY3" s="89"/>
      <c r="BZ3" s="89"/>
      <c r="CA3" s="89"/>
      <c r="CB3" s="89"/>
      <c r="CC3" s="89"/>
      <c r="CD3" s="89"/>
      <c r="CE3" s="89"/>
      <c r="CF3" s="89"/>
      <c r="CG3" s="89"/>
      <c r="CH3" s="89"/>
      <c r="CI3" s="89"/>
      <c r="CJ3" s="89"/>
      <c r="CK3" s="89"/>
      <c r="CL3" s="89"/>
      <c r="CM3" s="89"/>
    </row>
    <row r="4" spans="1:91" s="27" customFormat="1" ht="6.75" customHeight="1" x14ac:dyDescent="0.15">
      <c r="A4" s="26"/>
      <c r="C4" s="28"/>
      <c r="E4" s="34"/>
      <c r="F4" s="33"/>
      <c r="G4" s="33"/>
      <c r="H4" s="33"/>
      <c r="I4" s="33"/>
      <c r="J4" s="33"/>
      <c r="K4" s="33"/>
      <c r="L4" s="33"/>
      <c r="M4" s="33"/>
      <c r="N4" s="33"/>
      <c r="O4" s="33"/>
      <c r="P4" s="33"/>
      <c r="Q4" s="33"/>
      <c r="R4" s="29"/>
      <c r="S4" s="29"/>
      <c r="U4" s="89"/>
      <c r="V4" s="219"/>
      <c r="W4" s="219"/>
      <c r="X4" s="219"/>
      <c r="Y4" s="219"/>
      <c r="Z4" s="219"/>
      <c r="AA4" s="417"/>
      <c r="AB4" s="417"/>
      <c r="AC4" s="418"/>
      <c r="AD4" s="418"/>
      <c r="AE4" s="219"/>
      <c r="AF4" s="220"/>
      <c r="AG4" s="220"/>
      <c r="AH4" s="220"/>
      <c r="AI4" s="220"/>
      <c r="AJ4" s="220"/>
      <c r="AK4" s="220"/>
      <c r="AL4" s="220"/>
      <c r="AM4" s="220"/>
      <c r="AN4" s="220"/>
      <c r="AO4" s="220"/>
      <c r="AP4" s="220"/>
      <c r="AQ4" s="220"/>
      <c r="AR4" s="220"/>
      <c r="AS4" s="220"/>
      <c r="AT4" s="220"/>
      <c r="AU4" s="220"/>
      <c r="AV4" s="220"/>
      <c r="AW4" s="220"/>
      <c r="AX4" s="220"/>
      <c r="AY4" s="220"/>
      <c r="AZ4" s="220"/>
      <c r="BA4" s="220"/>
      <c r="BB4" s="220"/>
      <c r="BC4" s="220"/>
      <c r="BD4" s="220"/>
      <c r="BE4" s="220"/>
      <c r="BF4" s="220"/>
      <c r="BG4" s="89"/>
      <c r="BH4" s="89"/>
      <c r="BI4" s="89"/>
      <c r="BJ4" s="89"/>
      <c r="BK4" s="89"/>
      <c r="BL4" s="89"/>
      <c r="BM4" s="89"/>
      <c r="BN4" s="89"/>
      <c r="BO4" s="89"/>
      <c r="BP4" s="89"/>
      <c r="BQ4" s="89"/>
      <c r="BR4" s="89"/>
      <c r="BS4" s="89"/>
      <c r="BT4" s="89"/>
      <c r="BU4" s="89"/>
      <c r="BV4" s="89"/>
      <c r="BW4" s="89"/>
      <c r="BX4" s="89"/>
      <c r="BY4" s="89"/>
      <c r="BZ4" s="89"/>
      <c r="CA4" s="89"/>
      <c r="CB4" s="89"/>
      <c r="CC4" s="89"/>
      <c r="CD4" s="89"/>
      <c r="CE4" s="89"/>
      <c r="CF4" s="89"/>
      <c r="CG4" s="89"/>
      <c r="CH4" s="89"/>
      <c r="CI4" s="89"/>
      <c r="CJ4" s="89"/>
      <c r="CK4" s="89"/>
      <c r="CL4" s="89"/>
      <c r="CM4" s="89"/>
    </row>
    <row r="5" spans="1:91" s="40" customFormat="1" ht="16.5" customHeight="1" x14ac:dyDescent="0.15">
      <c r="A5" s="26"/>
      <c r="B5" s="27"/>
      <c r="C5" s="35" t="s">
        <v>200</v>
      </c>
      <c r="D5" s="36"/>
      <c r="E5" s="37" t="s">
        <v>199</v>
      </c>
      <c r="F5" s="37"/>
      <c r="G5" s="37"/>
      <c r="H5" s="36"/>
      <c r="I5" s="470" t="s">
        <v>201</v>
      </c>
      <c r="J5" s="470"/>
      <c r="K5" s="470"/>
      <c r="L5" s="470"/>
      <c r="M5" s="470"/>
      <c r="N5" s="470"/>
      <c r="O5" s="470"/>
      <c r="P5" s="38"/>
      <c r="Q5" s="37"/>
      <c r="R5" s="39" t="s">
        <v>197</v>
      </c>
      <c r="S5" s="39"/>
      <c r="T5" s="38"/>
      <c r="U5" s="90"/>
      <c r="V5" s="219"/>
      <c r="W5" s="219"/>
      <c r="X5" s="219"/>
      <c r="Y5" s="219"/>
      <c r="Z5" s="219"/>
      <c r="AA5" s="417"/>
      <c r="AB5" s="417"/>
      <c r="AC5" s="418"/>
      <c r="AD5" s="418"/>
      <c r="AE5" s="219"/>
      <c r="AF5" s="221"/>
      <c r="AG5" s="221"/>
      <c r="AH5" s="221"/>
      <c r="AI5" s="221"/>
      <c r="AJ5" s="221"/>
      <c r="AK5" s="221"/>
      <c r="AL5" s="221"/>
      <c r="AM5" s="221"/>
      <c r="AN5" s="221"/>
      <c r="AO5" s="221"/>
      <c r="AP5" s="221"/>
      <c r="AQ5" s="221"/>
      <c r="AR5" s="221"/>
      <c r="AS5" s="221"/>
      <c r="AT5" s="221"/>
      <c r="AU5" s="221"/>
      <c r="AV5" s="221"/>
      <c r="AW5" s="221"/>
      <c r="AX5" s="221"/>
      <c r="AY5" s="221"/>
      <c r="AZ5" s="221"/>
      <c r="BA5" s="221"/>
      <c r="BB5" s="221"/>
      <c r="BC5" s="221"/>
      <c r="BD5" s="221"/>
      <c r="BE5" s="221"/>
      <c r="BF5" s="221"/>
      <c r="BG5" s="90"/>
      <c r="BH5" s="90"/>
      <c r="BI5" s="90"/>
      <c r="BJ5" s="90"/>
      <c r="BK5" s="90"/>
      <c r="BL5" s="90"/>
      <c r="BM5" s="90"/>
      <c r="BN5" s="90"/>
      <c r="BO5" s="90"/>
      <c r="BP5" s="90"/>
      <c r="BQ5" s="90"/>
      <c r="BR5" s="90"/>
      <c r="BS5" s="90"/>
      <c r="BT5" s="90"/>
      <c r="BU5" s="90"/>
      <c r="BV5" s="90"/>
      <c r="BW5" s="90"/>
      <c r="BX5" s="90"/>
      <c r="BY5" s="90"/>
      <c r="BZ5" s="90"/>
      <c r="CA5" s="90"/>
      <c r="CB5" s="90"/>
      <c r="CC5" s="90"/>
      <c r="CD5" s="90"/>
      <c r="CE5" s="90"/>
      <c r="CF5" s="90"/>
      <c r="CG5" s="90"/>
      <c r="CH5" s="90"/>
      <c r="CI5" s="90"/>
      <c r="CJ5" s="90"/>
      <c r="CK5" s="90"/>
      <c r="CL5" s="90"/>
      <c r="CM5" s="90"/>
    </row>
    <row r="6" spans="1:91" s="40" customFormat="1" ht="12.75" customHeight="1" x14ac:dyDescent="0.15">
      <c r="A6" s="27">
        <v>1</v>
      </c>
      <c r="B6" s="27"/>
      <c r="C6" s="42"/>
      <c r="D6" s="43"/>
      <c r="E6" s="44" t="s">
        <v>71</v>
      </c>
      <c r="F6" s="45"/>
      <c r="G6" s="45"/>
      <c r="H6" s="370" t="str">
        <f>IF(OR(AND(R7="10-",バルブ!R7=$AA$8),AND(R7=$AA$8,バルブ!R7="10-")),$AB$7,"")</f>
        <v/>
      </c>
      <c r="I6" s="45"/>
      <c r="J6" s="45"/>
      <c r="K6" s="45"/>
      <c r="L6" s="45"/>
      <c r="M6" s="45"/>
      <c r="N6" s="45"/>
      <c r="O6" s="45"/>
      <c r="P6" s="46"/>
      <c r="Q6" s="45"/>
      <c r="R6" s="47"/>
      <c r="S6" s="47"/>
      <c r="T6" s="46"/>
      <c r="U6" s="90"/>
      <c r="V6" s="219"/>
      <c r="W6" s="219"/>
      <c r="X6" s="219"/>
      <c r="Y6" s="219"/>
      <c r="Z6" s="219"/>
      <c r="AA6" s="417"/>
      <c r="AB6" s="417"/>
      <c r="AC6" s="418"/>
      <c r="AD6" s="418"/>
      <c r="AE6" s="219"/>
      <c r="AF6" s="221"/>
      <c r="AG6" s="221"/>
      <c r="AH6" s="221"/>
      <c r="AI6" s="221"/>
      <c r="AJ6" s="221"/>
      <c r="AK6" s="221"/>
      <c r="AL6" s="221"/>
      <c r="AM6" s="221"/>
      <c r="AN6" s="221"/>
      <c r="AO6" s="221"/>
      <c r="AP6" s="221"/>
      <c r="AQ6" s="221"/>
      <c r="AR6" s="221"/>
      <c r="AS6" s="221"/>
      <c r="AT6" s="221"/>
      <c r="AU6" s="221"/>
      <c r="AV6" s="221"/>
      <c r="AW6" s="221"/>
      <c r="AX6" s="221"/>
      <c r="AY6" s="221"/>
      <c r="AZ6" s="221"/>
      <c r="BA6" s="221"/>
      <c r="BB6" s="221"/>
      <c r="BC6" s="221"/>
      <c r="BD6" s="221"/>
      <c r="BE6" s="221"/>
      <c r="BF6" s="221"/>
      <c r="BG6" s="90"/>
      <c r="BH6" s="90"/>
      <c r="BI6" s="90"/>
      <c r="BJ6" s="90"/>
      <c r="BK6" s="90"/>
      <c r="BL6" s="90"/>
      <c r="BM6" s="90"/>
      <c r="BN6" s="90"/>
      <c r="BO6" s="90"/>
      <c r="BP6" s="90"/>
      <c r="BQ6" s="90"/>
      <c r="BR6" s="90"/>
      <c r="BS6" s="90"/>
      <c r="BT6" s="90"/>
      <c r="BU6" s="90"/>
      <c r="BV6" s="90"/>
      <c r="BW6" s="90"/>
      <c r="BX6" s="90"/>
      <c r="BY6" s="90"/>
      <c r="BZ6" s="90"/>
      <c r="CA6" s="90"/>
      <c r="CB6" s="90"/>
      <c r="CC6" s="90"/>
      <c r="CD6" s="90"/>
      <c r="CE6" s="90"/>
      <c r="CF6" s="90"/>
      <c r="CG6" s="90"/>
      <c r="CH6" s="90"/>
      <c r="CI6" s="90"/>
      <c r="CJ6" s="90"/>
      <c r="CK6" s="90"/>
      <c r="CL6" s="90"/>
      <c r="CM6" s="90"/>
    </row>
    <row r="7" spans="1:91" s="40" customFormat="1" ht="16.5" customHeight="1" x14ac:dyDescent="0.15">
      <c r="A7" s="217" t="s">
        <v>400</v>
      </c>
      <c r="B7" s="32" t="s">
        <v>9</v>
      </c>
      <c r="C7" s="49" t="s">
        <v>184</v>
      </c>
      <c r="D7" s="50"/>
      <c r="E7" s="72" t="s">
        <v>223</v>
      </c>
      <c r="F7" s="40">
        <f>IF(E7="","",MATCH(E7,AF7:BB7,0))</f>
        <v>1</v>
      </c>
      <c r="H7" s="51" t="s">
        <v>215</v>
      </c>
      <c r="I7" s="41"/>
      <c r="J7" s="41"/>
      <c r="K7" s="41"/>
      <c r="L7" s="41"/>
      <c r="M7" s="41"/>
      <c r="N7" s="41"/>
      <c r="O7" s="41"/>
      <c r="P7" s="52"/>
      <c r="Q7" s="41"/>
      <c r="R7" s="53" t="str">
        <f>IF(F7="","",INDEX(AF8:BB8,1,F7))</f>
        <v>無記号</v>
      </c>
      <c r="S7" s="29" t="str">
        <f>IF(R7="","",IF(R7="無記号","",R7))</f>
        <v/>
      </c>
      <c r="T7" s="54"/>
      <c r="U7" s="90"/>
      <c r="V7" s="219"/>
      <c r="W7" s="219"/>
      <c r="X7" s="219"/>
      <c r="Y7" s="219"/>
      <c r="Z7" s="219"/>
      <c r="AA7" s="417" t="s">
        <v>860</v>
      </c>
      <c r="AB7" s="417" t="s">
        <v>305</v>
      </c>
      <c r="AC7" s="418"/>
      <c r="AD7" s="418"/>
      <c r="AE7" s="219"/>
      <c r="AF7" s="221" t="s">
        <v>223</v>
      </c>
      <c r="AG7" s="221" t="s">
        <v>435</v>
      </c>
      <c r="AH7" s="221"/>
      <c r="AI7" s="221"/>
      <c r="AJ7" s="221"/>
      <c r="AK7" s="221"/>
      <c r="AL7" s="221"/>
      <c r="AM7" s="221"/>
      <c r="AN7" s="221"/>
      <c r="AO7" s="221"/>
      <c r="AP7" s="221"/>
      <c r="AQ7" s="221"/>
      <c r="AR7" s="221"/>
      <c r="AS7" s="221"/>
      <c r="AT7" s="221"/>
      <c r="AU7" s="221"/>
      <c r="AV7" s="221"/>
      <c r="AW7" s="221"/>
      <c r="AX7" s="221"/>
      <c r="AY7" s="221"/>
      <c r="AZ7" s="221"/>
      <c r="BA7" s="221"/>
      <c r="BB7" s="221"/>
      <c r="BC7" s="221"/>
      <c r="BD7" s="221"/>
      <c r="BE7" s="221"/>
      <c r="BF7" s="221"/>
      <c r="BG7" s="90"/>
      <c r="BH7" s="90"/>
      <c r="BI7" s="90"/>
      <c r="BJ7" s="90"/>
      <c r="BK7" s="90"/>
      <c r="BL7" s="90"/>
      <c r="BM7" s="90"/>
      <c r="BN7" s="90"/>
      <c r="BO7" s="90"/>
      <c r="BP7" s="90"/>
      <c r="BQ7" s="90"/>
      <c r="BR7" s="90"/>
      <c r="BS7" s="90"/>
      <c r="BT7" s="90"/>
      <c r="BU7" s="90"/>
      <c r="BV7" s="90"/>
      <c r="BW7" s="90"/>
      <c r="BX7" s="90"/>
      <c r="BY7" s="90"/>
      <c r="BZ7" s="90"/>
      <c r="CA7" s="90"/>
      <c r="CB7" s="90"/>
      <c r="CC7" s="90"/>
      <c r="CD7" s="90"/>
      <c r="CE7" s="90"/>
      <c r="CF7" s="90"/>
      <c r="CG7" s="90"/>
      <c r="CH7" s="90"/>
      <c r="CI7" s="90"/>
      <c r="CJ7" s="90"/>
      <c r="CK7" s="90"/>
      <c r="CL7" s="90"/>
      <c r="CM7" s="90"/>
    </row>
    <row r="8" spans="1:91" s="40" customFormat="1" ht="37.5" customHeight="1" x14ac:dyDescent="0.15">
      <c r="A8" s="26"/>
      <c r="B8" s="27"/>
      <c r="C8" s="55"/>
      <c r="D8" s="56"/>
      <c r="E8" s="416" t="str">
        <f>IF(R7="10-",AA7,"")</f>
        <v/>
      </c>
      <c r="F8" s="57"/>
      <c r="G8" s="57"/>
      <c r="H8" s="465" t="str">
        <f>IF(R7="10-",AB8,"")</f>
        <v/>
      </c>
      <c r="I8" s="466"/>
      <c r="J8" s="466"/>
      <c r="K8" s="466"/>
      <c r="L8" s="466"/>
      <c r="M8" s="466"/>
      <c r="N8" s="466"/>
      <c r="O8" s="466"/>
      <c r="P8" s="467"/>
      <c r="Q8" s="57"/>
      <c r="R8" s="59"/>
      <c r="S8" s="59"/>
      <c r="T8" s="58"/>
      <c r="U8" s="90"/>
      <c r="V8" s="219"/>
      <c r="W8" s="219"/>
      <c r="X8" s="219"/>
      <c r="Y8" s="219"/>
      <c r="Z8" s="219"/>
      <c r="AA8" s="417" t="s">
        <v>70</v>
      </c>
      <c r="AB8" s="417" t="s">
        <v>712</v>
      </c>
      <c r="AC8" s="418"/>
      <c r="AD8" s="418"/>
      <c r="AE8" s="219"/>
      <c r="AF8" s="221" t="s">
        <v>70</v>
      </c>
      <c r="AG8" s="222" t="s">
        <v>436</v>
      </c>
      <c r="AH8" s="221"/>
      <c r="AI8" s="221"/>
      <c r="AJ8" s="221"/>
      <c r="AK8" s="221"/>
      <c r="AL8" s="221"/>
      <c r="AM8" s="221"/>
      <c r="AN8" s="221"/>
      <c r="AO8" s="221"/>
      <c r="AP8" s="221"/>
      <c r="AQ8" s="221"/>
      <c r="AR8" s="221"/>
      <c r="AS8" s="221"/>
      <c r="AT8" s="221"/>
      <c r="AU8" s="221"/>
      <c r="AV8" s="221"/>
      <c r="AW8" s="221"/>
      <c r="AX8" s="221"/>
      <c r="AY8" s="221"/>
      <c r="AZ8" s="221"/>
      <c r="BA8" s="221"/>
      <c r="BB8" s="221"/>
      <c r="BC8" s="221"/>
      <c r="BD8" s="221"/>
      <c r="BE8" s="221"/>
      <c r="BF8" s="221"/>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0"/>
    </row>
    <row r="9" spans="1:91" s="40" customFormat="1" ht="16.5" hidden="1" customHeight="1" x14ac:dyDescent="0.15">
      <c r="A9" s="26"/>
      <c r="B9" s="27"/>
      <c r="C9" s="41"/>
      <c r="E9" s="60"/>
      <c r="R9" s="29"/>
      <c r="S9" s="29"/>
      <c r="U9" s="90"/>
      <c r="V9" s="219"/>
      <c r="W9" s="219"/>
      <c r="X9" s="219"/>
      <c r="Y9" s="219"/>
      <c r="Z9" s="219"/>
      <c r="AA9" s="417"/>
      <c r="AB9" s="417"/>
      <c r="AC9" s="418"/>
      <c r="AD9" s="418"/>
      <c r="AE9" s="219"/>
      <c r="AF9" s="221"/>
      <c r="AG9" s="222"/>
      <c r="AH9" s="221"/>
      <c r="AI9" s="221"/>
      <c r="AJ9" s="221"/>
      <c r="AK9" s="221"/>
      <c r="AL9" s="221"/>
      <c r="AM9" s="221"/>
      <c r="AN9" s="221"/>
      <c r="AO9" s="221"/>
      <c r="AP9" s="221"/>
      <c r="AQ9" s="221"/>
      <c r="AR9" s="221"/>
      <c r="AS9" s="221"/>
      <c r="AT9" s="221"/>
      <c r="AU9" s="221"/>
      <c r="AV9" s="221"/>
      <c r="AW9" s="221"/>
      <c r="AX9" s="221"/>
      <c r="AY9" s="221"/>
      <c r="AZ9" s="221"/>
      <c r="BA9" s="221"/>
      <c r="BB9" s="221"/>
      <c r="BC9" s="221"/>
      <c r="BD9" s="221"/>
      <c r="BE9" s="221"/>
      <c r="BF9" s="221"/>
      <c r="BG9" s="90"/>
      <c r="BH9" s="90"/>
      <c r="BI9" s="90"/>
      <c r="BJ9" s="90"/>
      <c r="BK9" s="90"/>
      <c r="BL9" s="90"/>
      <c r="BM9" s="90"/>
      <c r="BN9" s="90"/>
      <c r="BO9" s="90"/>
      <c r="BP9" s="90"/>
      <c r="BQ9" s="90"/>
      <c r="BR9" s="90"/>
      <c r="BS9" s="90"/>
      <c r="BT9" s="90"/>
      <c r="BU9" s="90"/>
      <c r="BV9" s="90"/>
      <c r="BW9" s="90"/>
      <c r="BX9" s="90"/>
      <c r="BY9" s="90"/>
      <c r="BZ9" s="90"/>
      <c r="CA9" s="90"/>
      <c r="CB9" s="90"/>
      <c r="CC9" s="90"/>
      <c r="CD9" s="90"/>
      <c r="CE9" s="90"/>
      <c r="CF9" s="90"/>
      <c r="CG9" s="90"/>
      <c r="CH9" s="90"/>
      <c r="CI9" s="90"/>
      <c r="CJ9" s="90"/>
      <c r="CK9" s="90"/>
      <c r="CL9" s="90"/>
      <c r="CM9" s="90"/>
    </row>
    <row r="10" spans="1:91" s="40" customFormat="1" ht="16.5" hidden="1" customHeight="1" x14ac:dyDescent="0.15">
      <c r="A10" s="26"/>
      <c r="B10" s="27"/>
      <c r="C10" s="41"/>
      <c r="E10" s="61"/>
      <c r="R10" s="29"/>
      <c r="S10" s="29"/>
      <c r="U10" s="90"/>
      <c r="V10" s="219"/>
      <c r="W10" s="219"/>
      <c r="X10" s="219"/>
      <c r="Y10" s="219"/>
      <c r="Z10" s="219"/>
      <c r="AA10" s="417"/>
      <c r="AB10" s="417"/>
      <c r="AC10" s="418"/>
      <c r="AD10" s="418"/>
      <c r="AE10" s="219"/>
      <c r="AF10" s="221"/>
      <c r="AG10" s="221"/>
      <c r="AH10" s="221"/>
      <c r="AI10" s="221"/>
      <c r="AJ10" s="221"/>
      <c r="AK10" s="221"/>
      <c r="AL10" s="221"/>
      <c r="AM10" s="221"/>
      <c r="AN10" s="221"/>
      <c r="AO10" s="221"/>
      <c r="AP10" s="221"/>
      <c r="AQ10" s="221"/>
      <c r="AR10" s="221"/>
      <c r="AS10" s="221"/>
      <c r="AT10" s="221"/>
      <c r="AU10" s="221"/>
      <c r="AV10" s="221"/>
      <c r="AW10" s="221"/>
      <c r="AX10" s="221"/>
      <c r="AY10" s="221"/>
      <c r="AZ10" s="221"/>
      <c r="BA10" s="221"/>
      <c r="BB10" s="221"/>
      <c r="BC10" s="221"/>
      <c r="BD10" s="221"/>
      <c r="BE10" s="221"/>
      <c r="BF10" s="221"/>
      <c r="BG10" s="90"/>
      <c r="BH10" s="90"/>
      <c r="BI10" s="90"/>
      <c r="BJ10" s="90"/>
      <c r="BK10" s="90"/>
      <c r="BL10" s="90"/>
      <c r="BM10" s="90"/>
      <c r="BN10" s="90"/>
      <c r="BO10" s="90"/>
      <c r="BP10" s="90"/>
      <c r="BQ10" s="90"/>
      <c r="BR10" s="90"/>
      <c r="BS10" s="90"/>
      <c r="BT10" s="90"/>
      <c r="BU10" s="90"/>
      <c r="BV10" s="90"/>
      <c r="BW10" s="90"/>
      <c r="BX10" s="90"/>
      <c r="BY10" s="90"/>
      <c r="BZ10" s="90"/>
      <c r="CA10" s="90"/>
      <c r="CB10" s="90"/>
      <c r="CC10" s="90"/>
      <c r="CD10" s="90"/>
      <c r="CE10" s="90"/>
      <c r="CF10" s="90"/>
      <c r="CG10" s="90"/>
      <c r="CH10" s="90"/>
      <c r="CI10" s="90"/>
      <c r="CJ10" s="90"/>
      <c r="CK10" s="90"/>
      <c r="CL10" s="90"/>
      <c r="CM10" s="90"/>
    </row>
    <row r="11" spans="1:91" s="40" customFormat="1" ht="16.5" hidden="1" customHeight="1" x14ac:dyDescent="0.15">
      <c r="A11" s="26"/>
      <c r="B11" s="27"/>
      <c r="C11" s="41"/>
      <c r="E11" s="61"/>
      <c r="R11" s="29"/>
      <c r="S11" s="29"/>
      <c r="U11" s="90"/>
      <c r="V11" s="219"/>
      <c r="W11" s="219"/>
      <c r="X11" s="219"/>
      <c r="Y11" s="219"/>
      <c r="Z11" s="219"/>
      <c r="AA11" s="417"/>
      <c r="AB11" s="417"/>
      <c r="AC11" s="418"/>
      <c r="AD11" s="418"/>
      <c r="AE11" s="219"/>
      <c r="AF11" s="221"/>
      <c r="AG11" s="221"/>
      <c r="AH11" s="221"/>
      <c r="AI11" s="221"/>
      <c r="AJ11" s="221"/>
      <c r="AK11" s="221"/>
      <c r="AL11" s="221"/>
      <c r="AM11" s="221"/>
      <c r="AN11" s="221"/>
      <c r="AO11" s="221"/>
      <c r="AP11" s="221"/>
      <c r="AQ11" s="221"/>
      <c r="AR11" s="221"/>
      <c r="AS11" s="221"/>
      <c r="AT11" s="221"/>
      <c r="AU11" s="221"/>
      <c r="AV11" s="221"/>
      <c r="AW11" s="221"/>
      <c r="AX11" s="221"/>
      <c r="AY11" s="221"/>
      <c r="AZ11" s="221"/>
      <c r="BA11" s="221"/>
      <c r="BB11" s="221"/>
      <c r="BC11" s="221"/>
      <c r="BD11" s="221"/>
      <c r="BE11" s="221"/>
      <c r="BF11" s="221"/>
      <c r="BG11" s="90"/>
      <c r="BH11" s="90"/>
      <c r="BI11" s="90"/>
      <c r="BJ11" s="90"/>
      <c r="BK11" s="90"/>
      <c r="BL11" s="90"/>
      <c r="BM11" s="90"/>
      <c r="BN11" s="90"/>
      <c r="BO11" s="90"/>
      <c r="BP11" s="90"/>
      <c r="BQ11" s="90"/>
      <c r="BR11" s="90"/>
      <c r="BS11" s="90"/>
      <c r="BT11" s="90"/>
      <c r="BU11" s="90"/>
      <c r="BV11" s="90"/>
      <c r="BW11" s="90"/>
      <c r="BX11" s="90"/>
      <c r="BY11" s="90"/>
      <c r="BZ11" s="90"/>
      <c r="CA11" s="90"/>
      <c r="CB11" s="90"/>
      <c r="CC11" s="90"/>
      <c r="CD11" s="90"/>
      <c r="CE11" s="90"/>
      <c r="CF11" s="90"/>
      <c r="CG11" s="90"/>
      <c r="CH11" s="90"/>
      <c r="CI11" s="90"/>
      <c r="CJ11" s="90"/>
      <c r="CK11" s="90"/>
      <c r="CL11" s="90"/>
      <c r="CM11" s="90"/>
    </row>
    <row r="12" spans="1:91" s="40" customFormat="1" ht="16.5" hidden="1" customHeight="1" x14ac:dyDescent="0.15">
      <c r="A12" s="26"/>
      <c r="B12" s="27"/>
      <c r="C12" s="41"/>
      <c r="E12" s="61"/>
      <c r="R12" s="29"/>
      <c r="S12" s="29"/>
      <c r="U12" s="90"/>
      <c r="V12" s="219"/>
      <c r="W12" s="219"/>
      <c r="X12" s="219"/>
      <c r="Y12" s="219"/>
      <c r="Z12" s="219"/>
      <c r="AA12" s="417"/>
      <c r="AB12" s="417"/>
      <c r="AC12" s="418"/>
      <c r="AD12" s="418"/>
      <c r="AE12" s="219"/>
      <c r="AF12" s="221"/>
      <c r="AG12" s="221"/>
      <c r="AH12" s="221"/>
      <c r="AI12" s="221"/>
      <c r="AJ12" s="221"/>
      <c r="AK12" s="221"/>
      <c r="AL12" s="221"/>
      <c r="AM12" s="221"/>
      <c r="AN12" s="221"/>
      <c r="AO12" s="221"/>
      <c r="AP12" s="221"/>
      <c r="AQ12" s="221"/>
      <c r="AR12" s="221"/>
      <c r="AS12" s="221"/>
      <c r="AT12" s="221"/>
      <c r="AU12" s="221"/>
      <c r="AV12" s="221"/>
      <c r="AW12" s="221"/>
      <c r="AX12" s="221"/>
      <c r="AY12" s="221"/>
      <c r="AZ12" s="221"/>
      <c r="BA12" s="221"/>
      <c r="BB12" s="221"/>
      <c r="BC12" s="221"/>
      <c r="BD12" s="221"/>
      <c r="BE12" s="221"/>
      <c r="BF12" s="221"/>
      <c r="BG12" s="90"/>
      <c r="BH12" s="90"/>
      <c r="BI12" s="90"/>
      <c r="BJ12" s="90"/>
      <c r="BK12" s="90"/>
      <c r="BL12" s="90"/>
      <c r="BM12" s="90"/>
      <c r="BN12" s="90"/>
      <c r="BO12" s="90"/>
      <c r="BP12" s="90"/>
      <c r="BQ12" s="90"/>
      <c r="BR12" s="90"/>
      <c r="BS12" s="90"/>
      <c r="BT12" s="90"/>
      <c r="BU12" s="90"/>
      <c r="BV12" s="90"/>
      <c r="BW12" s="90"/>
      <c r="BX12" s="90"/>
      <c r="BY12" s="90"/>
      <c r="BZ12" s="90"/>
      <c r="CA12" s="90"/>
      <c r="CB12" s="90"/>
      <c r="CC12" s="90"/>
      <c r="CD12" s="90"/>
      <c r="CE12" s="90"/>
      <c r="CF12" s="90"/>
      <c r="CG12" s="90"/>
      <c r="CH12" s="90"/>
      <c r="CI12" s="90"/>
      <c r="CJ12" s="90"/>
      <c r="CK12" s="90"/>
      <c r="CL12" s="90"/>
      <c r="CM12" s="90"/>
    </row>
    <row r="13" spans="1:91" s="40" customFormat="1" ht="16.5" hidden="1" customHeight="1" x14ac:dyDescent="0.15">
      <c r="A13" s="26"/>
      <c r="B13" s="62" t="s">
        <v>10</v>
      </c>
      <c r="C13" s="41" t="s">
        <v>0</v>
      </c>
      <c r="E13" s="61"/>
      <c r="R13" s="29" t="s">
        <v>4</v>
      </c>
      <c r="S13" s="29" t="str">
        <f>IF(R13="","",IF(R13="無記号","",R13))</f>
        <v>SS5Y</v>
      </c>
      <c r="U13" s="90"/>
      <c r="V13" s="219"/>
      <c r="W13" s="219"/>
      <c r="X13" s="219"/>
      <c r="Y13" s="219"/>
      <c r="Z13" s="219"/>
      <c r="AA13" s="417"/>
      <c r="AB13" s="417"/>
      <c r="AC13" s="418"/>
      <c r="AD13" s="418"/>
      <c r="AE13" s="219"/>
      <c r="AF13" s="221"/>
      <c r="AG13" s="221"/>
      <c r="AH13" s="221"/>
      <c r="AI13" s="221"/>
      <c r="AJ13" s="221"/>
      <c r="AK13" s="221"/>
      <c r="AL13" s="221"/>
      <c r="AM13" s="221"/>
      <c r="AN13" s="221"/>
      <c r="AO13" s="221"/>
      <c r="AP13" s="221"/>
      <c r="AQ13" s="221"/>
      <c r="AR13" s="221"/>
      <c r="AS13" s="221"/>
      <c r="AT13" s="221"/>
      <c r="AU13" s="221"/>
      <c r="AV13" s="221"/>
      <c r="AW13" s="221"/>
      <c r="AX13" s="221"/>
      <c r="AY13" s="221"/>
      <c r="AZ13" s="221"/>
      <c r="BA13" s="221"/>
      <c r="BB13" s="221"/>
      <c r="BC13" s="221"/>
      <c r="BD13" s="221"/>
      <c r="BE13" s="221"/>
      <c r="BF13" s="221"/>
      <c r="BG13" s="90"/>
      <c r="BH13" s="90"/>
      <c r="BI13" s="90"/>
      <c r="BJ13" s="90"/>
      <c r="BK13" s="90"/>
      <c r="BL13" s="90"/>
      <c r="BM13" s="90"/>
      <c r="BN13" s="90"/>
      <c r="BO13" s="90"/>
      <c r="BP13" s="90"/>
      <c r="BQ13" s="90"/>
      <c r="BR13" s="90"/>
      <c r="BS13" s="90"/>
      <c r="BT13" s="90"/>
      <c r="BU13" s="90"/>
      <c r="BV13" s="90"/>
      <c r="BW13" s="90"/>
      <c r="BX13" s="90"/>
      <c r="BY13" s="90"/>
      <c r="BZ13" s="90"/>
      <c r="CA13" s="90"/>
      <c r="CB13" s="90"/>
      <c r="CC13" s="90"/>
      <c r="CD13" s="90"/>
      <c r="CE13" s="90"/>
      <c r="CF13" s="90"/>
      <c r="CG13" s="90"/>
      <c r="CH13" s="90"/>
      <c r="CI13" s="90"/>
      <c r="CJ13" s="90"/>
      <c r="CK13" s="90"/>
      <c r="CL13" s="90"/>
      <c r="CM13" s="90"/>
    </row>
    <row r="14" spans="1:91" s="40" customFormat="1" ht="16.5" hidden="1" customHeight="1" x14ac:dyDescent="0.15">
      <c r="A14" s="26"/>
      <c r="B14" s="27"/>
      <c r="C14" s="41"/>
      <c r="E14" s="61"/>
      <c r="R14" s="29"/>
      <c r="S14" s="29"/>
      <c r="U14" s="90"/>
      <c r="V14" s="219"/>
      <c r="W14" s="219"/>
      <c r="X14" s="219"/>
      <c r="Y14" s="219"/>
      <c r="Z14" s="219"/>
      <c r="AA14" s="417"/>
      <c r="AB14" s="417"/>
      <c r="AC14" s="418"/>
      <c r="AD14" s="418"/>
      <c r="AE14" s="219"/>
      <c r="AF14" s="221"/>
      <c r="AG14" s="221"/>
      <c r="AH14" s="221"/>
      <c r="AI14" s="221"/>
      <c r="AJ14" s="221"/>
      <c r="AK14" s="221"/>
      <c r="AL14" s="221"/>
      <c r="AM14" s="221"/>
      <c r="AN14" s="221"/>
      <c r="AO14" s="221"/>
      <c r="AP14" s="221"/>
      <c r="AQ14" s="221"/>
      <c r="AR14" s="221"/>
      <c r="AS14" s="221"/>
      <c r="AT14" s="221"/>
      <c r="AU14" s="221"/>
      <c r="AV14" s="221"/>
      <c r="AW14" s="221"/>
      <c r="AX14" s="221"/>
      <c r="AY14" s="221"/>
      <c r="AZ14" s="221"/>
      <c r="BA14" s="221"/>
      <c r="BB14" s="221"/>
      <c r="BC14" s="221"/>
      <c r="BD14" s="221"/>
      <c r="BE14" s="221"/>
      <c r="BF14" s="221"/>
      <c r="BG14" s="90"/>
      <c r="BH14" s="90"/>
      <c r="BI14" s="90"/>
      <c r="BJ14" s="90"/>
      <c r="BK14" s="90"/>
      <c r="BL14" s="90"/>
      <c r="BM14" s="90"/>
      <c r="BN14" s="90"/>
      <c r="BO14" s="90"/>
      <c r="BP14" s="90"/>
      <c r="BQ14" s="90"/>
      <c r="BR14" s="90"/>
      <c r="BS14" s="90"/>
      <c r="BT14" s="90"/>
      <c r="BU14" s="90"/>
      <c r="BV14" s="90"/>
      <c r="BW14" s="90"/>
      <c r="BX14" s="90"/>
      <c r="BY14" s="90"/>
      <c r="BZ14" s="90"/>
      <c r="CA14" s="90"/>
      <c r="CB14" s="90"/>
      <c r="CC14" s="90"/>
      <c r="CD14" s="90"/>
      <c r="CE14" s="90"/>
      <c r="CF14" s="90"/>
      <c r="CG14" s="90"/>
      <c r="CH14" s="90"/>
      <c r="CI14" s="90"/>
      <c r="CJ14" s="90"/>
      <c r="CK14" s="90"/>
      <c r="CL14" s="90"/>
      <c r="CM14" s="90"/>
    </row>
    <row r="15" spans="1:91" s="40" customFormat="1" ht="16.5" hidden="1" customHeight="1" thickBot="1" x14ac:dyDescent="0.2">
      <c r="A15" s="26"/>
      <c r="B15" s="27"/>
      <c r="C15" s="41"/>
      <c r="E15" s="61"/>
      <c r="R15" s="29"/>
      <c r="S15" s="29"/>
      <c r="U15" s="90"/>
      <c r="V15" s="219"/>
      <c r="W15" s="219"/>
      <c r="X15" s="219"/>
      <c r="Y15" s="219"/>
      <c r="Z15" s="219"/>
      <c r="AA15" s="417"/>
      <c r="AB15" s="417"/>
      <c r="AC15" s="418"/>
      <c r="AD15" s="418"/>
      <c r="AE15" s="219"/>
      <c r="AF15" s="221"/>
      <c r="AG15" s="221"/>
      <c r="AH15" s="221"/>
      <c r="AI15" s="221"/>
      <c r="AJ15" s="221"/>
      <c r="AK15" s="221"/>
      <c r="AL15" s="221"/>
      <c r="AM15" s="221"/>
      <c r="AN15" s="221"/>
      <c r="AO15" s="221"/>
      <c r="AP15" s="221"/>
      <c r="AQ15" s="221"/>
      <c r="AR15" s="221"/>
      <c r="AS15" s="221"/>
      <c r="AT15" s="221"/>
      <c r="AU15" s="221"/>
      <c r="AV15" s="221"/>
      <c r="AW15" s="221"/>
      <c r="AX15" s="221"/>
      <c r="AY15" s="221"/>
      <c r="AZ15" s="221"/>
      <c r="BA15" s="221"/>
      <c r="BB15" s="221"/>
      <c r="BC15" s="221"/>
      <c r="BD15" s="221"/>
      <c r="BE15" s="221"/>
      <c r="BF15" s="221"/>
      <c r="BG15" s="90"/>
      <c r="BH15" s="90"/>
      <c r="BI15" s="90"/>
      <c r="BJ15" s="90"/>
      <c r="BK15" s="90"/>
      <c r="BL15" s="90"/>
      <c r="BM15" s="90"/>
      <c r="BN15" s="90"/>
      <c r="BO15" s="90"/>
      <c r="BP15" s="90"/>
      <c r="BQ15" s="90"/>
      <c r="BR15" s="90"/>
      <c r="BS15" s="90"/>
      <c r="BT15" s="90"/>
      <c r="BU15" s="90"/>
      <c r="BV15" s="90"/>
      <c r="BW15" s="90"/>
      <c r="BX15" s="90"/>
      <c r="BY15" s="90"/>
      <c r="BZ15" s="90"/>
      <c r="CA15" s="90"/>
      <c r="CB15" s="90"/>
      <c r="CC15" s="90"/>
      <c r="CD15" s="90"/>
      <c r="CE15" s="90"/>
      <c r="CF15" s="90"/>
      <c r="CG15" s="90"/>
      <c r="CH15" s="90"/>
      <c r="CI15" s="90"/>
      <c r="CJ15" s="90"/>
      <c r="CK15" s="90"/>
      <c r="CL15" s="90"/>
      <c r="CM15" s="90"/>
    </row>
    <row r="16" spans="1:91" s="40" customFormat="1" ht="16.5" hidden="1" customHeight="1" thickBot="1" x14ac:dyDescent="0.2">
      <c r="A16" s="26"/>
      <c r="B16" s="62" t="s">
        <v>11</v>
      </c>
      <c r="C16" s="41" t="s">
        <v>1</v>
      </c>
      <c r="E16" s="61"/>
      <c r="R16" s="63">
        <v>3</v>
      </c>
      <c r="S16" s="29">
        <f>IF(R16="","",IF(R16="無記号","",R16))</f>
        <v>3</v>
      </c>
      <c r="U16" s="90"/>
      <c r="V16" s="219"/>
      <c r="W16" s="219"/>
      <c r="X16" s="219"/>
      <c r="Y16" s="219"/>
      <c r="Z16" s="219"/>
      <c r="AA16" s="417"/>
      <c r="AB16" s="417"/>
      <c r="AC16" s="418"/>
      <c r="AD16" s="418"/>
      <c r="AE16" s="219"/>
      <c r="AF16" s="221"/>
      <c r="AG16" s="221"/>
      <c r="AH16" s="221"/>
      <c r="AI16" s="221"/>
      <c r="AJ16" s="221"/>
      <c r="AK16" s="221"/>
      <c r="AL16" s="221"/>
      <c r="AM16" s="221"/>
      <c r="AN16" s="221"/>
      <c r="AO16" s="221"/>
      <c r="AP16" s="221"/>
      <c r="AQ16" s="221"/>
      <c r="AR16" s="221"/>
      <c r="AS16" s="221"/>
      <c r="AT16" s="221"/>
      <c r="AU16" s="221"/>
      <c r="AV16" s="221"/>
      <c r="AW16" s="221"/>
      <c r="AX16" s="221"/>
      <c r="AY16" s="221"/>
      <c r="AZ16" s="221"/>
      <c r="BA16" s="221"/>
      <c r="BB16" s="221"/>
      <c r="BC16" s="221"/>
      <c r="BD16" s="221"/>
      <c r="BE16" s="221"/>
      <c r="BF16" s="221"/>
      <c r="BG16" s="90"/>
      <c r="BH16" s="90"/>
      <c r="BI16" s="90"/>
      <c r="BJ16" s="90"/>
      <c r="BK16" s="90"/>
      <c r="BL16" s="90"/>
      <c r="BM16" s="90"/>
      <c r="BN16" s="90"/>
      <c r="BO16" s="90"/>
      <c r="BP16" s="90"/>
      <c r="BQ16" s="90"/>
      <c r="BR16" s="90"/>
      <c r="BS16" s="90"/>
      <c r="BT16" s="90"/>
      <c r="BU16" s="90"/>
      <c r="BV16" s="90"/>
      <c r="BW16" s="90"/>
      <c r="BX16" s="90"/>
      <c r="BY16" s="90"/>
      <c r="BZ16" s="90"/>
      <c r="CA16" s="90"/>
      <c r="CB16" s="90"/>
      <c r="CC16" s="90"/>
      <c r="CD16" s="90"/>
      <c r="CE16" s="90"/>
      <c r="CF16" s="90"/>
      <c r="CG16" s="90"/>
      <c r="CH16" s="90"/>
      <c r="CI16" s="90"/>
      <c r="CJ16" s="90"/>
      <c r="CK16" s="90"/>
      <c r="CL16" s="90"/>
      <c r="CM16" s="90"/>
    </row>
    <row r="17" spans="1:91" s="40" customFormat="1" ht="16.5" hidden="1" customHeight="1" x14ac:dyDescent="0.15">
      <c r="A17" s="26"/>
      <c r="B17" s="27"/>
      <c r="C17" s="41"/>
      <c r="E17" s="61"/>
      <c r="R17" s="29"/>
      <c r="S17" s="29"/>
      <c r="U17" s="90"/>
      <c r="V17" s="219"/>
      <c r="W17" s="219"/>
      <c r="X17" s="219"/>
      <c r="Y17" s="219"/>
      <c r="Z17" s="219"/>
      <c r="AA17" s="417"/>
      <c r="AB17" s="417"/>
      <c r="AC17" s="418"/>
      <c r="AD17" s="418"/>
      <c r="AE17" s="219"/>
      <c r="AF17" s="221"/>
      <c r="AG17" s="221"/>
      <c r="AH17" s="221"/>
      <c r="AI17" s="221"/>
      <c r="AJ17" s="221"/>
      <c r="AK17" s="221"/>
      <c r="AL17" s="221"/>
      <c r="AM17" s="221"/>
      <c r="AN17" s="221"/>
      <c r="AO17" s="221"/>
      <c r="AP17" s="221"/>
      <c r="AQ17" s="221"/>
      <c r="AR17" s="221"/>
      <c r="AS17" s="221"/>
      <c r="AT17" s="221"/>
      <c r="AU17" s="221"/>
      <c r="AV17" s="221"/>
      <c r="AW17" s="221"/>
      <c r="AX17" s="221"/>
      <c r="AY17" s="221"/>
      <c r="AZ17" s="221"/>
      <c r="BA17" s="221"/>
      <c r="BB17" s="221"/>
      <c r="BC17" s="221"/>
      <c r="BD17" s="221"/>
      <c r="BE17" s="221"/>
      <c r="BF17" s="221"/>
      <c r="BG17" s="90"/>
      <c r="BH17" s="90"/>
      <c r="BI17" s="90"/>
      <c r="BJ17" s="90"/>
      <c r="BK17" s="90"/>
      <c r="BL17" s="90"/>
      <c r="BM17" s="90"/>
      <c r="BN17" s="90"/>
      <c r="BO17" s="90"/>
      <c r="BP17" s="90"/>
      <c r="BQ17" s="90"/>
      <c r="BR17" s="90"/>
      <c r="BS17" s="90"/>
      <c r="BT17" s="90"/>
      <c r="BU17" s="90"/>
      <c r="BV17" s="90"/>
      <c r="BW17" s="90"/>
      <c r="BX17" s="90"/>
      <c r="BY17" s="90"/>
      <c r="BZ17" s="90"/>
      <c r="CA17" s="90"/>
      <c r="CB17" s="90"/>
      <c r="CC17" s="90"/>
      <c r="CD17" s="90"/>
      <c r="CE17" s="90"/>
      <c r="CF17" s="90"/>
      <c r="CG17" s="90"/>
      <c r="CH17" s="90"/>
      <c r="CI17" s="90"/>
      <c r="CJ17" s="90"/>
      <c r="CK17" s="90"/>
      <c r="CL17" s="90"/>
      <c r="CM17" s="90"/>
    </row>
    <row r="18" spans="1:91" s="40" customFormat="1" ht="16.5" hidden="1" customHeight="1" x14ac:dyDescent="0.15">
      <c r="A18" s="26"/>
      <c r="B18" s="27"/>
      <c r="C18" s="41"/>
      <c r="E18" s="61"/>
      <c r="R18" s="29"/>
      <c r="S18" s="29"/>
      <c r="U18" s="90"/>
      <c r="V18" s="219"/>
      <c r="W18" s="219"/>
      <c r="X18" s="219"/>
      <c r="Y18" s="219"/>
      <c r="Z18" s="219"/>
      <c r="AA18" s="417"/>
      <c r="AB18" s="417"/>
      <c r="AC18" s="418"/>
      <c r="AD18" s="418"/>
      <c r="AE18" s="219"/>
      <c r="AF18" s="221"/>
      <c r="AG18" s="221"/>
      <c r="AH18" s="221"/>
      <c r="AI18" s="221"/>
      <c r="AJ18" s="221"/>
      <c r="AK18" s="221"/>
      <c r="AL18" s="221"/>
      <c r="AM18" s="221"/>
      <c r="AN18" s="221"/>
      <c r="AO18" s="221"/>
      <c r="AP18" s="221"/>
      <c r="AQ18" s="221"/>
      <c r="AR18" s="221"/>
      <c r="AS18" s="221"/>
      <c r="AT18" s="221"/>
      <c r="AU18" s="221"/>
      <c r="AV18" s="221"/>
      <c r="AW18" s="221"/>
      <c r="AX18" s="221"/>
      <c r="AY18" s="221"/>
      <c r="AZ18" s="221"/>
      <c r="BA18" s="221"/>
      <c r="BB18" s="221"/>
      <c r="BC18" s="221"/>
      <c r="BD18" s="221"/>
      <c r="BE18" s="221"/>
      <c r="BF18" s="221"/>
      <c r="BG18" s="90"/>
      <c r="BH18" s="90"/>
      <c r="BI18" s="90"/>
      <c r="BJ18" s="90"/>
      <c r="BK18" s="90"/>
      <c r="BL18" s="90"/>
      <c r="BM18" s="90"/>
      <c r="BN18" s="90"/>
      <c r="BO18" s="90"/>
      <c r="BP18" s="90"/>
      <c r="BQ18" s="90"/>
      <c r="BR18" s="90"/>
      <c r="BS18" s="90"/>
      <c r="BT18" s="90"/>
      <c r="BU18" s="90"/>
      <c r="BV18" s="90"/>
      <c r="BW18" s="90"/>
      <c r="BX18" s="90"/>
      <c r="BY18" s="90"/>
      <c r="BZ18" s="90"/>
      <c r="CA18" s="90"/>
      <c r="CB18" s="90"/>
      <c r="CC18" s="90"/>
      <c r="CD18" s="90"/>
      <c r="CE18" s="90"/>
      <c r="CF18" s="90"/>
      <c r="CG18" s="90"/>
      <c r="CH18" s="90"/>
      <c r="CI18" s="90"/>
      <c r="CJ18" s="90"/>
      <c r="CK18" s="90"/>
      <c r="CL18" s="90"/>
      <c r="CM18" s="90"/>
    </row>
    <row r="19" spans="1:91" s="40" customFormat="1" ht="16.5" hidden="1" customHeight="1" x14ac:dyDescent="0.15">
      <c r="A19" s="26"/>
      <c r="B19" s="27"/>
      <c r="C19" s="41"/>
      <c r="E19" s="61"/>
      <c r="R19" s="29" t="s">
        <v>74</v>
      </c>
      <c r="S19" s="29" t="str">
        <f>IF(R19="","",IF(R19="無記号","",R19))</f>
        <v>-</v>
      </c>
      <c r="U19" s="90"/>
      <c r="V19" s="219"/>
      <c r="W19" s="219"/>
      <c r="X19" s="219"/>
      <c r="Y19" s="219"/>
      <c r="Z19" s="219"/>
      <c r="AA19" s="417"/>
      <c r="AB19" s="417"/>
      <c r="AC19" s="418"/>
      <c r="AD19" s="418"/>
      <c r="AE19" s="219"/>
      <c r="AF19" s="221"/>
      <c r="AG19" s="221"/>
      <c r="AH19" s="221"/>
      <c r="AI19" s="221"/>
      <c r="AJ19" s="221"/>
      <c r="AK19" s="221"/>
      <c r="AL19" s="221"/>
      <c r="AM19" s="221"/>
      <c r="AN19" s="221"/>
      <c r="AO19" s="221"/>
      <c r="AP19" s="221"/>
      <c r="AQ19" s="221"/>
      <c r="AR19" s="221"/>
      <c r="AS19" s="221"/>
      <c r="AT19" s="221"/>
      <c r="AU19" s="221"/>
      <c r="AV19" s="221"/>
      <c r="AW19" s="221"/>
      <c r="AX19" s="221"/>
      <c r="AY19" s="221"/>
      <c r="AZ19" s="221"/>
      <c r="BA19" s="221"/>
      <c r="BB19" s="221"/>
      <c r="BC19" s="221"/>
      <c r="BD19" s="221"/>
      <c r="BE19" s="221"/>
      <c r="BF19" s="221"/>
      <c r="BG19" s="90"/>
      <c r="BH19" s="90"/>
      <c r="BI19" s="90"/>
      <c r="BJ19" s="90"/>
      <c r="BK19" s="90"/>
      <c r="BL19" s="90"/>
      <c r="BM19" s="90"/>
      <c r="BN19" s="90"/>
      <c r="BO19" s="90"/>
      <c r="BP19" s="90"/>
      <c r="BQ19" s="90"/>
      <c r="BR19" s="90"/>
      <c r="BS19" s="90"/>
      <c r="BT19" s="90"/>
      <c r="BU19" s="90"/>
      <c r="BV19" s="90"/>
      <c r="BW19" s="90"/>
      <c r="BX19" s="90"/>
      <c r="BY19" s="90"/>
      <c r="BZ19" s="90"/>
      <c r="CA19" s="90"/>
      <c r="CB19" s="90"/>
      <c r="CC19" s="90"/>
      <c r="CD19" s="90"/>
      <c r="CE19" s="90"/>
      <c r="CF19" s="90"/>
      <c r="CG19" s="90"/>
      <c r="CH19" s="90"/>
      <c r="CI19" s="90"/>
      <c r="CJ19" s="90"/>
      <c r="CK19" s="90"/>
      <c r="CL19" s="90"/>
      <c r="CM19" s="90"/>
    </row>
    <row r="20" spans="1:91" s="40" customFormat="1" ht="16.5" hidden="1" customHeight="1" x14ac:dyDescent="0.15">
      <c r="A20" s="26"/>
      <c r="B20" s="27"/>
      <c r="C20" s="41"/>
      <c r="E20" s="61"/>
      <c r="R20" s="29"/>
      <c r="S20" s="29"/>
      <c r="U20" s="90"/>
      <c r="V20" s="219"/>
      <c r="W20" s="219"/>
      <c r="X20" s="219"/>
      <c r="Y20" s="219"/>
      <c r="Z20" s="219"/>
      <c r="AA20" s="417"/>
      <c r="AB20" s="417"/>
      <c r="AC20" s="418"/>
      <c r="AD20" s="418"/>
      <c r="AE20" s="219"/>
      <c r="AF20" s="221"/>
      <c r="AG20" s="221"/>
      <c r="AH20" s="221"/>
      <c r="AI20" s="221"/>
      <c r="AJ20" s="221"/>
      <c r="AK20" s="221"/>
      <c r="AL20" s="221"/>
      <c r="AM20" s="221"/>
      <c r="AN20" s="221"/>
      <c r="AO20" s="221"/>
      <c r="AP20" s="221"/>
      <c r="AQ20" s="221"/>
      <c r="AR20" s="221"/>
      <c r="AS20" s="221"/>
      <c r="AT20" s="221"/>
      <c r="AU20" s="221"/>
      <c r="AV20" s="221"/>
      <c r="AW20" s="221"/>
      <c r="AX20" s="221"/>
      <c r="AY20" s="221"/>
      <c r="AZ20" s="221"/>
      <c r="BA20" s="221"/>
      <c r="BB20" s="221"/>
      <c r="BC20" s="221"/>
      <c r="BD20" s="221"/>
      <c r="BE20" s="221"/>
      <c r="BF20" s="221"/>
      <c r="BG20" s="90"/>
      <c r="BH20" s="90"/>
      <c r="BI20" s="90"/>
      <c r="BJ20" s="90"/>
      <c r="BK20" s="90"/>
      <c r="BL20" s="90"/>
      <c r="BM20" s="90"/>
      <c r="BN20" s="90"/>
      <c r="BO20" s="90"/>
      <c r="BP20" s="90"/>
      <c r="BQ20" s="90"/>
      <c r="BR20" s="90"/>
      <c r="BS20" s="90"/>
      <c r="BT20" s="90"/>
      <c r="BU20" s="90"/>
      <c r="BV20" s="90"/>
      <c r="BW20" s="90"/>
      <c r="BX20" s="90"/>
      <c r="BY20" s="90"/>
      <c r="BZ20" s="90"/>
      <c r="CA20" s="90"/>
      <c r="CB20" s="90"/>
      <c r="CC20" s="90"/>
      <c r="CD20" s="90"/>
      <c r="CE20" s="90"/>
      <c r="CF20" s="90"/>
      <c r="CG20" s="90"/>
      <c r="CH20" s="90"/>
      <c r="CI20" s="90"/>
      <c r="CJ20" s="90"/>
      <c r="CK20" s="90"/>
      <c r="CL20" s="90"/>
      <c r="CM20" s="90"/>
    </row>
    <row r="21" spans="1:91" s="40" customFormat="1" ht="12.75" customHeight="1" x14ac:dyDescent="0.15">
      <c r="A21" s="27">
        <v>2</v>
      </c>
      <c r="B21" s="27"/>
      <c r="C21" s="250"/>
      <c r="D21" s="43"/>
      <c r="E21" s="64" t="s">
        <v>72</v>
      </c>
      <c r="F21" s="45"/>
      <c r="G21" s="46"/>
      <c r="H21" s="43"/>
      <c r="I21" s="45"/>
      <c r="J21" s="45"/>
      <c r="K21" s="45"/>
      <c r="L21" s="45"/>
      <c r="M21" s="45"/>
      <c r="N21" s="45"/>
      <c r="O21" s="45"/>
      <c r="P21" s="46"/>
      <c r="Q21" s="43"/>
      <c r="R21" s="47"/>
      <c r="S21" s="47"/>
      <c r="T21" s="46"/>
      <c r="U21" s="90"/>
      <c r="V21" s="219"/>
      <c r="W21" s="219"/>
      <c r="X21" s="219"/>
      <c r="Y21" s="219"/>
      <c r="Z21" s="219"/>
      <c r="AA21" s="417"/>
      <c r="AB21" s="417"/>
      <c r="AC21" s="418"/>
      <c r="AD21" s="418"/>
      <c r="AE21" s="219"/>
      <c r="AF21" s="221"/>
      <c r="AG21" s="221"/>
      <c r="AH21" s="221"/>
      <c r="AI21" s="221"/>
      <c r="AJ21" s="221"/>
      <c r="AK21" s="221"/>
      <c r="AL21" s="221"/>
      <c r="AM21" s="221"/>
      <c r="AN21" s="221"/>
      <c r="AO21" s="221"/>
      <c r="AP21" s="221"/>
      <c r="AQ21" s="221"/>
      <c r="AR21" s="221"/>
      <c r="AS21" s="221"/>
      <c r="AT21" s="221"/>
      <c r="AU21" s="221"/>
      <c r="AV21" s="221"/>
      <c r="AW21" s="221"/>
      <c r="AX21" s="221"/>
      <c r="AY21" s="221"/>
      <c r="AZ21" s="221"/>
      <c r="BA21" s="221"/>
      <c r="BB21" s="221"/>
      <c r="BC21" s="221"/>
      <c r="BD21" s="221"/>
      <c r="BE21" s="221"/>
      <c r="BF21" s="221"/>
      <c r="BG21" s="90"/>
      <c r="BH21" s="90"/>
      <c r="BI21" s="90"/>
      <c r="BJ21" s="90"/>
      <c r="BK21" s="90"/>
      <c r="BL21" s="90"/>
      <c r="BM21" s="90"/>
      <c r="BN21" s="90"/>
      <c r="BO21" s="90"/>
      <c r="BP21" s="90"/>
      <c r="BQ21" s="90"/>
      <c r="BR21" s="90"/>
      <c r="BS21" s="90"/>
      <c r="CH21" s="90"/>
      <c r="CI21" s="90"/>
      <c r="CJ21" s="90"/>
      <c r="CK21" s="90"/>
      <c r="CL21" s="90"/>
      <c r="CM21" s="90"/>
    </row>
    <row r="22" spans="1:91" s="40" customFormat="1" ht="16.5" customHeight="1" x14ac:dyDescent="0.15">
      <c r="A22" s="217" t="s">
        <v>400</v>
      </c>
      <c r="B22" s="32" t="s">
        <v>394</v>
      </c>
      <c r="C22" s="251" t="s">
        <v>21</v>
      </c>
      <c r="D22" s="50"/>
      <c r="E22" s="71"/>
      <c r="F22" s="40" t="str">
        <f>IF(E22="","",MATCH(E22,AF22:BB22,0))</f>
        <v/>
      </c>
      <c r="G22" s="54"/>
      <c r="H22" s="50"/>
      <c r="P22" s="54"/>
      <c r="Q22" s="50"/>
      <c r="R22" s="53" t="str">
        <f>IF(F22="","",INDEX(AF23:BB23,1,F22))</f>
        <v/>
      </c>
      <c r="S22" s="29" t="str">
        <f>IF(R22="","",IF(R22="無記号","",R22))</f>
        <v/>
      </c>
      <c r="T22" s="54"/>
      <c r="U22" s="90"/>
      <c r="V22" s="219"/>
      <c r="W22" s="219"/>
      <c r="X22" s="219"/>
      <c r="Y22" s="219"/>
      <c r="Z22" s="219"/>
      <c r="AA22" s="417"/>
      <c r="AB22" s="417"/>
      <c r="AC22" s="418"/>
      <c r="AD22" s="418"/>
      <c r="AE22" s="219"/>
      <c r="AF22" s="221" t="s">
        <v>396</v>
      </c>
      <c r="AG22" s="221" t="s">
        <v>395</v>
      </c>
      <c r="AH22" s="221"/>
      <c r="AI22" s="221"/>
      <c r="AJ22" s="221"/>
      <c r="AK22" s="221"/>
      <c r="AL22" s="221"/>
      <c r="AM22" s="221"/>
      <c r="AN22" s="221"/>
      <c r="AO22" s="221"/>
      <c r="AP22" s="221"/>
      <c r="AQ22" s="221"/>
      <c r="AR22" s="221"/>
      <c r="AS22" s="221"/>
      <c r="AT22" s="221"/>
      <c r="AU22" s="221"/>
      <c r="AV22" s="221"/>
      <c r="AW22" s="221"/>
      <c r="AX22" s="221"/>
      <c r="AY22" s="221"/>
      <c r="AZ22" s="221"/>
      <c r="BA22" s="221"/>
      <c r="BB22" s="221"/>
      <c r="BC22" s="221"/>
      <c r="BD22" s="221"/>
      <c r="BE22" s="221"/>
      <c r="BF22" s="221"/>
      <c r="BG22" s="90"/>
      <c r="BH22" s="90"/>
      <c r="BI22" s="90"/>
      <c r="BJ22" s="90"/>
      <c r="BK22" s="90"/>
      <c r="BL22" s="90"/>
      <c r="BM22" s="90"/>
      <c r="BN22" s="90"/>
      <c r="BO22" s="90"/>
      <c r="BP22" s="90"/>
      <c r="BQ22" s="90"/>
      <c r="BR22" s="90"/>
      <c r="BS22" s="90"/>
      <c r="CH22" s="90"/>
      <c r="CI22" s="90"/>
      <c r="CJ22" s="90"/>
      <c r="CK22" s="90"/>
      <c r="CL22" s="90"/>
      <c r="CM22" s="90"/>
    </row>
    <row r="23" spans="1:91" s="40" customFormat="1" ht="19.5" customHeight="1" x14ac:dyDescent="0.15">
      <c r="A23" s="26"/>
      <c r="B23" s="27"/>
      <c r="C23" s="203"/>
      <c r="D23" s="56"/>
      <c r="E23" s="65"/>
      <c r="F23" s="57"/>
      <c r="G23" s="58"/>
      <c r="H23" s="56"/>
      <c r="I23" s="57"/>
      <c r="J23" s="57"/>
      <c r="K23" s="57"/>
      <c r="L23" s="57"/>
      <c r="M23" s="57"/>
      <c r="N23" s="57"/>
      <c r="O23" s="57"/>
      <c r="P23" s="58"/>
      <c r="Q23" s="56"/>
      <c r="R23" s="59"/>
      <c r="S23" s="59"/>
      <c r="T23" s="58"/>
      <c r="U23" s="90"/>
      <c r="V23" s="219"/>
      <c r="W23" s="219"/>
      <c r="X23" s="219"/>
      <c r="Y23" s="219"/>
      <c r="Z23" s="219"/>
      <c r="AA23" s="417"/>
      <c r="AB23" s="417"/>
      <c r="AC23" s="418"/>
      <c r="AD23" s="418"/>
      <c r="AE23" s="219"/>
      <c r="AF23" s="287" t="s">
        <v>461</v>
      </c>
      <c r="AG23" s="287" t="s">
        <v>462</v>
      </c>
      <c r="AH23" s="221"/>
      <c r="AI23" s="221"/>
      <c r="AJ23" s="221"/>
      <c r="AK23" s="221"/>
      <c r="AL23" s="221"/>
      <c r="AM23" s="221"/>
      <c r="AN23" s="221"/>
      <c r="AO23" s="221"/>
      <c r="AP23" s="221"/>
      <c r="AQ23" s="221"/>
      <c r="AR23" s="221"/>
      <c r="AS23" s="221"/>
      <c r="AT23" s="221"/>
      <c r="AU23" s="221"/>
      <c r="AV23" s="221"/>
      <c r="AW23" s="221"/>
      <c r="AX23" s="221"/>
      <c r="AY23" s="221"/>
      <c r="AZ23" s="221"/>
      <c r="BA23" s="221"/>
      <c r="BB23" s="221"/>
      <c r="BC23" s="221"/>
      <c r="BD23" s="221"/>
      <c r="BE23" s="221"/>
      <c r="BF23" s="221"/>
      <c r="BG23" s="90"/>
      <c r="BH23" s="90"/>
      <c r="BI23" s="90"/>
      <c r="BJ23" s="90"/>
      <c r="BK23" s="90"/>
      <c r="BL23" s="90"/>
      <c r="BM23" s="90"/>
      <c r="BN23" s="90"/>
      <c r="BO23" s="90"/>
      <c r="BP23" s="90"/>
      <c r="BQ23" s="90"/>
      <c r="BR23" s="90"/>
      <c r="BS23" s="90"/>
      <c r="CH23" s="90"/>
      <c r="CI23" s="90"/>
      <c r="CJ23" s="90"/>
      <c r="CK23" s="90"/>
      <c r="CL23" s="90"/>
      <c r="CM23" s="90"/>
    </row>
    <row r="24" spans="1:91" s="40" customFormat="1" ht="16.5" hidden="1" customHeight="1" thickBot="1" x14ac:dyDescent="0.2">
      <c r="A24" s="26"/>
      <c r="B24" s="27"/>
      <c r="C24" s="41"/>
      <c r="E24" s="61"/>
      <c r="R24" s="29"/>
      <c r="S24" s="29"/>
      <c r="U24" s="90"/>
      <c r="V24" s="219"/>
      <c r="W24" s="219"/>
      <c r="X24" s="219"/>
      <c r="Y24" s="219"/>
      <c r="Z24" s="219"/>
      <c r="AA24" s="417"/>
      <c r="AB24" s="417"/>
      <c r="AC24" s="418"/>
      <c r="AD24" s="418"/>
      <c r="AE24" s="219"/>
      <c r="AF24" s="221"/>
      <c r="AG24" s="221"/>
      <c r="AH24" s="221"/>
      <c r="AI24" s="221"/>
      <c r="AJ24" s="221"/>
      <c r="AK24" s="221"/>
      <c r="AL24" s="221"/>
      <c r="AM24" s="221"/>
      <c r="AN24" s="221"/>
      <c r="AO24" s="221"/>
      <c r="AP24" s="221"/>
      <c r="AQ24" s="221"/>
      <c r="AR24" s="221"/>
      <c r="AS24" s="221"/>
      <c r="AT24" s="221"/>
      <c r="AU24" s="221"/>
      <c r="AV24" s="221"/>
      <c r="AW24" s="221"/>
      <c r="AX24" s="221"/>
      <c r="AY24" s="221"/>
      <c r="AZ24" s="221"/>
      <c r="BA24" s="221"/>
      <c r="BB24" s="221"/>
      <c r="BC24" s="221"/>
      <c r="BD24" s="221"/>
      <c r="BE24" s="221"/>
      <c r="BF24" s="221"/>
      <c r="BG24" s="90"/>
      <c r="BH24" s="90"/>
      <c r="BI24" s="90"/>
      <c r="BJ24" s="90"/>
      <c r="BK24" s="90"/>
      <c r="BL24" s="90"/>
      <c r="BM24" s="90"/>
      <c r="BN24" s="90"/>
      <c r="BO24" s="90"/>
      <c r="BP24" s="90"/>
      <c r="BQ24" s="90"/>
      <c r="BR24" s="90"/>
      <c r="BS24" s="90"/>
      <c r="BT24" s="90"/>
      <c r="BU24" s="90"/>
      <c r="BV24" s="90"/>
      <c r="BW24" s="90"/>
      <c r="BX24" s="90"/>
      <c r="BY24" s="90"/>
      <c r="BZ24" s="90"/>
      <c r="CA24" s="90"/>
      <c r="CB24" s="90"/>
      <c r="CC24" s="90"/>
      <c r="CD24" s="90"/>
      <c r="CE24" s="90"/>
      <c r="CF24" s="90"/>
      <c r="CG24" s="90"/>
      <c r="CH24" s="90"/>
      <c r="CI24" s="90"/>
      <c r="CJ24" s="90"/>
      <c r="CK24" s="90"/>
      <c r="CL24" s="90"/>
      <c r="CM24" s="90"/>
    </row>
    <row r="25" spans="1:91" s="40" customFormat="1" ht="16.5" hidden="1" customHeight="1" thickBot="1" x14ac:dyDescent="0.2">
      <c r="A25" s="26"/>
      <c r="B25" s="62" t="s">
        <v>12</v>
      </c>
      <c r="C25" s="41" t="s">
        <v>2</v>
      </c>
      <c r="E25" s="61"/>
      <c r="R25" s="63" t="s">
        <v>413</v>
      </c>
      <c r="S25" s="29" t="str">
        <f>IF(R25="","",IF(R25="無記号","",R25))</f>
        <v>S5</v>
      </c>
      <c r="U25" s="90"/>
      <c r="V25" s="219"/>
      <c r="W25" s="219"/>
      <c r="X25" s="219"/>
      <c r="Y25" s="219"/>
      <c r="Z25" s="219"/>
      <c r="AA25" s="417"/>
      <c r="AB25" s="417"/>
      <c r="AC25" s="418"/>
      <c r="AD25" s="418"/>
      <c r="AE25" s="219"/>
      <c r="AF25" s="221"/>
      <c r="AG25" s="221"/>
      <c r="AH25" s="221"/>
      <c r="AI25" s="221"/>
      <c r="AJ25" s="221"/>
      <c r="AK25" s="221"/>
      <c r="AL25" s="221"/>
      <c r="AM25" s="221"/>
      <c r="AN25" s="221"/>
      <c r="AO25" s="221"/>
      <c r="AP25" s="221"/>
      <c r="AQ25" s="221"/>
      <c r="AR25" s="221"/>
      <c r="AS25" s="221"/>
      <c r="AT25" s="221"/>
      <c r="AU25" s="221"/>
      <c r="AV25" s="221"/>
      <c r="AW25" s="221"/>
      <c r="AX25" s="221"/>
      <c r="AY25" s="221"/>
      <c r="AZ25" s="221"/>
      <c r="BA25" s="221"/>
      <c r="BB25" s="221"/>
      <c r="BC25" s="221"/>
      <c r="BD25" s="221"/>
      <c r="BE25" s="221"/>
      <c r="BF25" s="221"/>
      <c r="BG25" s="90"/>
      <c r="BH25" s="90"/>
      <c r="BI25" s="90"/>
      <c r="BJ25" s="90"/>
      <c r="BK25" s="90"/>
      <c r="BL25" s="90"/>
      <c r="BM25" s="90"/>
      <c r="BN25" s="90"/>
      <c r="BO25" s="90"/>
      <c r="BP25" s="90"/>
      <c r="BQ25" s="90"/>
      <c r="BR25" s="90"/>
      <c r="BS25" s="90"/>
      <c r="BT25" s="90"/>
      <c r="BU25" s="90"/>
      <c r="BV25" s="90"/>
      <c r="BW25" s="90"/>
      <c r="BX25" s="90"/>
      <c r="BY25" s="90"/>
      <c r="BZ25" s="90"/>
      <c r="CA25" s="90"/>
      <c r="CB25" s="90"/>
      <c r="CC25" s="90"/>
      <c r="CD25" s="90"/>
      <c r="CE25" s="90"/>
      <c r="CF25" s="90"/>
      <c r="CG25" s="90"/>
      <c r="CH25" s="90"/>
      <c r="CI25" s="90"/>
      <c r="CJ25" s="90"/>
      <c r="CK25" s="90"/>
      <c r="CL25" s="90"/>
      <c r="CM25" s="90"/>
    </row>
    <row r="26" spans="1:91" s="40" customFormat="1" ht="16.5" hidden="1" customHeight="1" x14ac:dyDescent="0.15">
      <c r="A26" s="26"/>
      <c r="B26" s="27"/>
      <c r="C26" s="41"/>
      <c r="R26" s="29"/>
      <c r="S26" s="29"/>
      <c r="U26" s="90"/>
      <c r="V26" s="219"/>
      <c r="W26" s="219"/>
      <c r="X26" s="219"/>
      <c r="Y26" s="219"/>
      <c r="Z26" s="219"/>
      <c r="AA26" s="417"/>
      <c r="AB26" s="417"/>
      <c r="AC26" s="418"/>
      <c r="AD26" s="418"/>
      <c r="AE26" s="219"/>
      <c r="AF26" s="221"/>
      <c r="AG26" s="221"/>
      <c r="AH26" s="221"/>
      <c r="AI26" s="221"/>
      <c r="AJ26" s="221"/>
      <c r="AK26" s="221"/>
      <c r="AL26" s="221"/>
      <c r="AM26" s="221"/>
      <c r="AN26" s="221"/>
      <c r="AO26" s="221"/>
      <c r="AP26" s="221"/>
      <c r="AQ26" s="221"/>
      <c r="AR26" s="221"/>
      <c r="AS26" s="221"/>
      <c r="AT26" s="221"/>
      <c r="AU26" s="221"/>
      <c r="AV26" s="221"/>
      <c r="AW26" s="221"/>
      <c r="AX26" s="221"/>
      <c r="AY26" s="221"/>
      <c r="AZ26" s="221"/>
      <c r="BA26" s="221"/>
      <c r="BB26" s="221"/>
      <c r="BC26" s="221"/>
      <c r="BD26" s="221"/>
      <c r="BE26" s="221"/>
      <c r="BF26" s="221"/>
      <c r="BG26" s="90"/>
      <c r="BH26" s="90"/>
      <c r="BI26" s="90"/>
      <c r="BJ26" s="90"/>
      <c r="BK26" s="90"/>
      <c r="BL26" s="90"/>
      <c r="BM26" s="90"/>
      <c r="BN26" s="90"/>
      <c r="BO26" s="90"/>
      <c r="BP26" s="90"/>
      <c r="BQ26" s="90"/>
      <c r="BR26" s="90"/>
      <c r="BS26" s="90"/>
      <c r="BT26" s="90"/>
      <c r="BU26" s="90"/>
      <c r="BV26" s="90"/>
      <c r="BW26" s="90"/>
      <c r="BX26" s="90"/>
      <c r="BY26" s="90"/>
      <c r="BZ26" s="90"/>
      <c r="CA26" s="90"/>
      <c r="CB26" s="90"/>
      <c r="CC26" s="90"/>
      <c r="CD26" s="90"/>
      <c r="CE26" s="90"/>
      <c r="CF26" s="90"/>
      <c r="CG26" s="90"/>
      <c r="CH26" s="90"/>
      <c r="CI26" s="90"/>
      <c r="CJ26" s="90"/>
      <c r="CK26" s="90"/>
      <c r="CL26" s="90"/>
      <c r="CM26" s="90"/>
    </row>
    <row r="27" spans="1:91" s="40" customFormat="1" ht="12.75" customHeight="1" x14ac:dyDescent="0.15">
      <c r="A27" s="27">
        <v>3</v>
      </c>
      <c r="B27" s="27"/>
      <c r="C27" s="42"/>
      <c r="D27" s="43"/>
      <c r="E27" s="64"/>
      <c r="F27" s="45"/>
      <c r="G27" s="45"/>
      <c r="H27" s="43"/>
      <c r="I27" s="45"/>
      <c r="J27" s="45"/>
      <c r="K27" s="45"/>
      <c r="L27" s="45"/>
      <c r="M27" s="45"/>
      <c r="N27" s="45"/>
      <c r="O27" s="45"/>
      <c r="P27" s="46"/>
      <c r="Q27" s="45"/>
      <c r="R27" s="47"/>
      <c r="S27" s="47"/>
      <c r="T27" s="46"/>
      <c r="U27" s="90"/>
      <c r="V27" s="219"/>
      <c r="W27" s="219"/>
      <c r="X27" s="219"/>
      <c r="Y27" s="219"/>
      <c r="Z27" s="219"/>
      <c r="AA27" s="417"/>
      <c r="AB27" s="417"/>
      <c r="AC27" s="418"/>
      <c r="AD27" s="418"/>
      <c r="AE27" s="219"/>
      <c r="AF27" s="221"/>
      <c r="AG27" s="221"/>
      <c r="AH27" s="221"/>
      <c r="AI27" s="221"/>
      <c r="AJ27" s="221"/>
      <c r="AK27" s="221"/>
      <c r="AL27" s="221"/>
      <c r="AM27" s="221"/>
      <c r="AN27" s="221"/>
      <c r="AO27" s="221"/>
      <c r="AP27" s="221"/>
      <c r="AQ27" s="221"/>
      <c r="AR27" s="221"/>
      <c r="AS27" s="221"/>
      <c r="AT27" s="221"/>
      <c r="AU27" s="221"/>
      <c r="AV27" s="221"/>
      <c r="AW27" s="221"/>
      <c r="AX27" s="221"/>
      <c r="AY27" s="221"/>
      <c r="AZ27" s="221"/>
      <c r="BA27" s="221"/>
      <c r="BB27" s="221"/>
      <c r="BC27" s="221"/>
      <c r="BD27" s="221"/>
      <c r="BE27" s="221"/>
      <c r="BF27" s="221"/>
      <c r="BG27" s="90"/>
      <c r="BH27" s="90"/>
      <c r="BI27" s="90"/>
      <c r="BJ27" s="90"/>
      <c r="BK27" s="90"/>
      <c r="BL27" s="90"/>
      <c r="BM27" s="90"/>
      <c r="BN27" s="90"/>
      <c r="BO27" s="90"/>
      <c r="BP27" s="90"/>
      <c r="BQ27" s="90"/>
      <c r="BR27" s="90"/>
      <c r="BS27" s="90"/>
      <c r="CH27" s="90"/>
      <c r="CI27" s="90"/>
      <c r="CJ27" s="90"/>
      <c r="CK27" s="90"/>
      <c r="CL27" s="90"/>
      <c r="CM27" s="90"/>
    </row>
    <row r="28" spans="1:91" s="40" customFormat="1" ht="16.5" customHeight="1" x14ac:dyDescent="0.15">
      <c r="A28" s="48" t="s">
        <v>405</v>
      </c>
      <c r="B28" s="32" t="s">
        <v>406</v>
      </c>
      <c r="C28" s="49" t="s">
        <v>407</v>
      </c>
      <c r="D28" s="50"/>
      <c r="E28" s="72"/>
      <c r="F28" s="40" t="str">
        <f>IF(E28="","",MATCH(E28,AF28:BB28,0))</f>
        <v/>
      </c>
      <c r="H28" s="50"/>
      <c r="P28" s="54"/>
      <c r="R28" s="53" t="str">
        <f>IF(F28="","",INDEX(AF29:BB29,1,F28))</f>
        <v/>
      </c>
      <c r="S28" s="29" t="str">
        <f>IF(R28="","",IF(R28="無記号","",R28))</f>
        <v/>
      </c>
      <c r="T28" s="12"/>
      <c r="U28" s="25"/>
      <c r="V28" s="288"/>
      <c r="W28" s="288"/>
      <c r="X28" s="288"/>
      <c r="Y28" s="288"/>
      <c r="Z28" s="288"/>
      <c r="AA28" s="419"/>
      <c r="AB28" s="419"/>
      <c r="AC28" s="420"/>
      <c r="AD28" s="418"/>
      <c r="AE28" s="219"/>
      <c r="AF28" s="221" t="s">
        <v>463</v>
      </c>
      <c r="AG28" s="221" t="s">
        <v>464</v>
      </c>
      <c r="AH28" s="221"/>
      <c r="AI28" s="221"/>
      <c r="AJ28" s="221"/>
      <c r="AK28" s="221"/>
      <c r="AL28" s="221"/>
      <c r="AM28" s="221"/>
      <c r="AN28" s="221"/>
      <c r="AO28" s="221"/>
      <c r="AP28" s="221"/>
      <c r="AQ28" s="221"/>
      <c r="AR28" s="221"/>
      <c r="AS28" s="221"/>
      <c r="AT28" s="221"/>
      <c r="AU28" s="221"/>
      <c r="AV28" s="221"/>
      <c r="AW28" s="221"/>
      <c r="AX28" s="221"/>
      <c r="AY28" s="221"/>
      <c r="AZ28" s="221"/>
      <c r="BA28" s="221"/>
      <c r="BB28" s="221"/>
      <c r="BC28" s="221"/>
      <c r="BD28" s="221"/>
      <c r="BE28" s="221"/>
      <c r="BF28" s="221"/>
      <c r="BG28" s="90"/>
      <c r="BH28" s="90"/>
      <c r="BI28" s="90"/>
      <c r="BJ28" s="90"/>
      <c r="BK28" s="90"/>
      <c r="BL28" s="90"/>
      <c r="BM28" s="90"/>
      <c r="BN28" s="90"/>
      <c r="BO28" s="90"/>
      <c r="BP28" s="90"/>
      <c r="BQ28" s="90"/>
      <c r="BR28" s="90"/>
      <c r="BS28" s="90"/>
      <c r="CH28" s="90"/>
      <c r="CI28" s="90"/>
      <c r="CJ28" s="90"/>
      <c r="CK28" s="90"/>
      <c r="CL28" s="90"/>
      <c r="CM28" s="90"/>
    </row>
    <row r="29" spans="1:91" s="40" customFormat="1" ht="14.25" customHeight="1" x14ac:dyDescent="0.15">
      <c r="A29" s="26"/>
      <c r="B29" s="27"/>
      <c r="C29" s="55"/>
      <c r="D29" s="56"/>
      <c r="E29" s="65"/>
      <c r="F29" s="57"/>
      <c r="G29" s="57"/>
      <c r="H29" s="56"/>
      <c r="I29" s="57"/>
      <c r="J29" s="57"/>
      <c r="K29" s="57"/>
      <c r="L29" s="57"/>
      <c r="M29" s="57"/>
      <c r="N29" s="57"/>
      <c r="O29" s="57"/>
      <c r="P29" s="58"/>
      <c r="Q29" s="57"/>
      <c r="R29" s="59"/>
      <c r="S29" s="59"/>
      <c r="T29" s="13"/>
      <c r="U29" s="223"/>
      <c r="V29" s="219"/>
      <c r="W29" s="224"/>
      <c r="X29" s="219"/>
      <c r="Y29" s="219"/>
      <c r="Z29" s="224"/>
      <c r="AA29" s="419"/>
      <c r="AB29" s="417"/>
      <c r="AC29" s="421"/>
      <c r="AD29" s="418"/>
      <c r="AE29" s="219"/>
      <c r="AF29" s="289" t="s">
        <v>70</v>
      </c>
      <c r="AG29" s="222" t="s">
        <v>386</v>
      </c>
      <c r="AH29" s="221"/>
      <c r="AI29" s="221"/>
      <c r="AJ29" s="221"/>
      <c r="AK29" s="221"/>
      <c r="AL29" s="221"/>
      <c r="AM29" s="221"/>
      <c r="AN29" s="221"/>
      <c r="AO29" s="221"/>
      <c r="AP29" s="221"/>
      <c r="AQ29" s="221"/>
      <c r="AR29" s="221"/>
      <c r="AS29" s="221"/>
      <c r="AT29" s="221"/>
      <c r="AU29" s="221"/>
      <c r="AV29" s="221"/>
      <c r="AW29" s="221"/>
      <c r="AX29" s="221"/>
      <c r="AY29" s="221"/>
      <c r="AZ29" s="221"/>
      <c r="BA29" s="221"/>
      <c r="BB29" s="221"/>
      <c r="BC29" s="221"/>
      <c r="BD29" s="221"/>
      <c r="BE29" s="221"/>
      <c r="BF29" s="221"/>
      <c r="BG29" s="90"/>
      <c r="BH29" s="90"/>
      <c r="BI29" s="90"/>
      <c r="BJ29" s="90"/>
      <c r="BK29" s="90"/>
      <c r="BL29" s="90"/>
      <c r="BM29" s="90"/>
      <c r="BN29" s="90"/>
      <c r="BO29" s="90"/>
      <c r="BP29" s="90"/>
      <c r="BQ29" s="90"/>
      <c r="BR29" s="90"/>
      <c r="BS29" s="90"/>
      <c r="CH29" s="90"/>
      <c r="CI29" s="90"/>
      <c r="CJ29" s="90"/>
      <c r="CK29" s="90"/>
      <c r="CL29" s="90"/>
      <c r="CM29" s="90"/>
    </row>
    <row r="30" spans="1:91" s="40" customFormat="1" ht="16.5" hidden="1" customHeight="1" x14ac:dyDescent="0.15">
      <c r="A30" s="26"/>
      <c r="B30" s="27"/>
      <c r="C30" s="41"/>
      <c r="E30" s="61"/>
      <c r="R30" s="29"/>
      <c r="S30" s="29"/>
      <c r="T30" s="1"/>
      <c r="U30" s="223"/>
      <c r="V30" s="219"/>
      <c r="W30" s="224"/>
      <c r="X30" s="219"/>
      <c r="Y30" s="219"/>
      <c r="Z30" s="224"/>
      <c r="AA30" s="419"/>
      <c r="AB30" s="417"/>
      <c r="AC30" s="421"/>
      <c r="AD30" s="418"/>
      <c r="AE30" s="219"/>
      <c r="AF30" s="222"/>
      <c r="AG30" s="222"/>
      <c r="AH30" s="221"/>
      <c r="AI30" s="221"/>
      <c r="AJ30" s="221"/>
      <c r="AK30" s="221"/>
      <c r="AL30" s="221"/>
      <c r="AM30" s="221"/>
      <c r="AN30" s="221"/>
      <c r="AO30" s="221"/>
      <c r="AP30" s="221"/>
      <c r="AQ30" s="221"/>
      <c r="AR30" s="221"/>
      <c r="AS30" s="221"/>
      <c r="AT30" s="221"/>
      <c r="AU30" s="221"/>
      <c r="AV30" s="221"/>
      <c r="AW30" s="221"/>
      <c r="AX30" s="221"/>
      <c r="AY30" s="221"/>
      <c r="AZ30" s="221"/>
      <c r="BA30" s="221"/>
      <c r="BB30" s="221"/>
      <c r="BC30" s="221"/>
      <c r="BD30" s="221"/>
      <c r="BE30" s="221"/>
      <c r="BF30" s="221"/>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row>
    <row r="31" spans="1:91" s="40" customFormat="1" ht="16.5" hidden="1" customHeight="1" x14ac:dyDescent="0.15">
      <c r="A31" s="26"/>
      <c r="B31" s="62" t="s">
        <v>13</v>
      </c>
      <c r="C31" s="41"/>
      <c r="E31" s="61"/>
      <c r="R31" s="29"/>
      <c r="S31" s="29" t="str">
        <f>IF(R31="","",IF(R31="無記号","",R31))</f>
        <v/>
      </c>
      <c r="U31" s="223"/>
      <c r="V31" s="219"/>
      <c r="W31" s="224"/>
      <c r="X31" s="219"/>
      <c r="Y31" s="219"/>
      <c r="Z31" s="219"/>
      <c r="AA31" s="419"/>
      <c r="AB31" s="417"/>
      <c r="AC31" s="418"/>
      <c r="AD31" s="418"/>
      <c r="AE31" s="219"/>
      <c r="AF31" s="221"/>
      <c r="AG31" s="221"/>
      <c r="AH31" s="221"/>
      <c r="AI31" s="221"/>
      <c r="AJ31" s="221"/>
      <c r="AK31" s="221"/>
      <c r="AL31" s="221"/>
      <c r="AM31" s="221"/>
      <c r="AN31" s="221"/>
      <c r="AO31" s="221"/>
      <c r="AP31" s="221"/>
      <c r="AQ31" s="221"/>
      <c r="AR31" s="221"/>
      <c r="AS31" s="221"/>
      <c r="AT31" s="221"/>
      <c r="AU31" s="221"/>
      <c r="AV31" s="221"/>
      <c r="AW31" s="221"/>
      <c r="AX31" s="221"/>
      <c r="AY31" s="221"/>
      <c r="AZ31" s="221"/>
      <c r="BA31" s="221"/>
      <c r="BB31" s="221"/>
      <c r="BC31" s="221"/>
      <c r="BD31" s="221"/>
      <c r="BE31" s="221"/>
      <c r="BF31" s="221"/>
      <c r="BG31" s="90"/>
      <c r="BH31" s="90"/>
      <c r="BI31" s="90"/>
      <c r="BJ31" s="90"/>
      <c r="BK31" s="90"/>
      <c r="BL31" s="90"/>
      <c r="BM31" s="90"/>
      <c r="BN31" s="90"/>
      <c r="BO31" s="90"/>
      <c r="BP31" s="90"/>
      <c r="BQ31" s="90"/>
      <c r="BR31" s="90"/>
      <c r="BS31" s="90"/>
      <c r="BT31" s="90"/>
      <c r="BU31" s="90"/>
      <c r="BV31" s="90"/>
      <c r="BW31" s="90"/>
      <c r="BX31" s="90"/>
      <c r="BY31" s="90"/>
      <c r="BZ31" s="90"/>
      <c r="CA31" s="90"/>
      <c r="CB31" s="90"/>
      <c r="CC31" s="90"/>
      <c r="CD31" s="90"/>
      <c r="CE31" s="90"/>
      <c r="CF31" s="90"/>
      <c r="CG31" s="90"/>
      <c r="CH31" s="90"/>
      <c r="CI31" s="90"/>
      <c r="CJ31" s="90"/>
      <c r="CK31" s="90"/>
      <c r="CL31" s="90"/>
      <c r="CM31" s="90"/>
    </row>
    <row r="32" spans="1:91" s="40" customFormat="1" ht="16.5" hidden="1" customHeight="1" x14ac:dyDescent="0.15">
      <c r="A32" s="26"/>
      <c r="B32" s="27"/>
      <c r="C32" s="41"/>
      <c r="E32" s="61"/>
      <c r="R32" s="29"/>
      <c r="S32" s="29"/>
      <c r="T32" s="1"/>
      <c r="U32" s="223"/>
      <c r="V32" s="224"/>
      <c r="W32" s="224"/>
      <c r="X32" s="219"/>
      <c r="Y32" s="219"/>
      <c r="Z32" s="219"/>
      <c r="AA32" s="419"/>
      <c r="AB32" s="417"/>
      <c r="AC32" s="418"/>
      <c r="AD32" s="418"/>
      <c r="AE32" s="219"/>
      <c r="AF32" s="221"/>
      <c r="AG32" s="221"/>
      <c r="AH32" s="221"/>
      <c r="AI32" s="221"/>
      <c r="AJ32" s="221"/>
      <c r="AK32" s="221"/>
      <c r="AL32" s="221"/>
      <c r="AM32" s="221"/>
      <c r="AN32" s="221"/>
      <c r="AO32" s="221"/>
      <c r="AP32" s="221"/>
      <c r="AQ32" s="221"/>
      <c r="AR32" s="221"/>
      <c r="AS32" s="221"/>
      <c r="AT32" s="221"/>
      <c r="AU32" s="221"/>
      <c r="AV32" s="221"/>
      <c r="AW32" s="221"/>
      <c r="AX32" s="221"/>
      <c r="AY32" s="221"/>
      <c r="AZ32" s="221"/>
      <c r="BA32" s="221"/>
      <c r="BB32" s="221"/>
      <c r="BC32" s="221"/>
      <c r="BD32" s="221"/>
      <c r="BE32" s="221"/>
      <c r="BF32" s="221"/>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row>
    <row r="33" spans="1:91" s="40" customFormat="1" ht="16.5" hidden="1" customHeight="1" x14ac:dyDescent="0.15">
      <c r="A33" s="26"/>
      <c r="B33" s="27"/>
      <c r="C33" s="41"/>
      <c r="E33" s="61"/>
      <c r="R33" s="29"/>
      <c r="S33" s="29"/>
      <c r="T33" s="1"/>
      <c r="U33" s="223"/>
      <c r="V33" s="224"/>
      <c r="W33" s="224"/>
      <c r="X33" s="219"/>
      <c r="Y33" s="219"/>
      <c r="Z33" s="219"/>
      <c r="AA33" s="419"/>
      <c r="AB33" s="417"/>
      <c r="AC33" s="418"/>
      <c r="AD33" s="418"/>
      <c r="AE33" s="219"/>
      <c r="AF33" s="221"/>
      <c r="AG33" s="221"/>
      <c r="AH33" s="221"/>
      <c r="AI33" s="221"/>
      <c r="AJ33" s="221"/>
      <c r="AK33" s="221"/>
      <c r="AL33" s="221"/>
      <c r="AM33" s="221"/>
      <c r="AN33" s="221"/>
      <c r="AO33" s="221"/>
      <c r="AP33" s="221"/>
      <c r="AQ33" s="221"/>
      <c r="AR33" s="221"/>
      <c r="AS33" s="221"/>
      <c r="AT33" s="221"/>
      <c r="AU33" s="221"/>
      <c r="AV33" s="221"/>
      <c r="AW33" s="221"/>
      <c r="AX33" s="221"/>
      <c r="AY33" s="221"/>
      <c r="AZ33" s="221"/>
      <c r="BA33" s="221"/>
      <c r="BB33" s="221"/>
      <c r="BC33" s="221"/>
      <c r="BD33" s="221"/>
      <c r="BE33" s="221"/>
      <c r="BF33" s="221"/>
      <c r="BG33" s="90"/>
      <c r="BH33" s="90"/>
      <c r="BI33" s="90"/>
      <c r="BJ33" s="90"/>
      <c r="BK33" s="90"/>
      <c r="BL33" s="90"/>
      <c r="BM33" s="90"/>
      <c r="BN33" s="90"/>
      <c r="BO33" s="90"/>
      <c r="BP33" s="90"/>
      <c r="BQ33" s="90"/>
      <c r="BR33" s="90"/>
      <c r="BS33" s="90"/>
      <c r="BT33" s="90"/>
      <c r="BU33" s="90"/>
      <c r="BV33" s="90"/>
      <c r="BW33" s="90"/>
      <c r="BX33" s="90"/>
      <c r="BY33" s="90"/>
      <c r="BZ33" s="90"/>
      <c r="CA33" s="90"/>
      <c r="CB33" s="90"/>
      <c r="CC33" s="90"/>
      <c r="CD33" s="90"/>
      <c r="CE33" s="90"/>
      <c r="CF33" s="90"/>
      <c r="CG33" s="90"/>
      <c r="CH33" s="90"/>
      <c r="CI33" s="90"/>
      <c r="CJ33" s="90"/>
      <c r="CK33" s="90"/>
      <c r="CL33" s="90"/>
      <c r="CM33" s="90"/>
    </row>
    <row r="34" spans="1:91" s="40" customFormat="1" ht="16.5" hidden="1" customHeight="1" x14ac:dyDescent="0.15">
      <c r="A34" s="26"/>
      <c r="B34" s="62" t="s">
        <v>14</v>
      </c>
      <c r="C34" s="41"/>
      <c r="E34" s="61"/>
      <c r="R34" s="29"/>
      <c r="S34" s="29" t="str">
        <f>IF(R34="","",IF(R34="無記号","",R34))</f>
        <v/>
      </c>
      <c r="T34" s="1"/>
      <c r="U34" s="223"/>
      <c r="V34" s="224"/>
      <c r="W34" s="224"/>
      <c r="X34" s="219"/>
      <c r="Y34" s="224"/>
      <c r="Z34" s="224"/>
      <c r="AA34" s="419"/>
      <c r="AB34" s="417"/>
      <c r="AC34" s="418"/>
      <c r="AD34" s="418"/>
      <c r="AE34" s="219"/>
      <c r="AF34" s="221"/>
      <c r="AG34" s="221"/>
      <c r="AH34" s="221"/>
      <c r="AI34" s="221"/>
      <c r="AJ34" s="221"/>
      <c r="AK34" s="221"/>
      <c r="AL34" s="221"/>
      <c r="AM34" s="221"/>
      <c r="AN34" s="221"/>
      <c r="AO34" s="221"/>
      <c r="AP34" s="221"/>
      <c r="AQ34" s="221"/>
      <c r="AR34" s="221"/>
      <c r="AS34" s="221"/>
      <c r="AT34" s="221"/>
      <c r="AU34" s="221"/>
      <c r="AV34" s="221"/>
      <c r="AW34" s="221"/>
      <c r="AX34" s="221"/>
      <c r="AY34" s="221"/>
      <c r="AZ34" s="221"/>
      <c r="BA34" s="221"/>
      <c r="BB34" s="221"/>
      <c r="BC34" s="221"/>
      <c r="BD34" s="221"/>
      <c r="BE34" s="221"/>
      <c r="BF34" s="221"/>
      <c r="BG34" s="90"/>
      <c r="BH34" s="90"/>
      <c r="BI34" s="90"/>
      <c r="BJ34" s="90"/>
      <c r="BK34" s="90"/>
      <c r="BL34" s="90"/>
      <c r="BM34" s="90"/>
      <c r="BN34" s="90"/>
      <c r="BO34" s="90"/>
      <c r="BP34" s="90"/>
      <c r="BQ34" s="90"/>
      <c r="BR34" s="90"/>
      <c r="BS34" s="90"/>
      <c r="BT34" s="90"/>
      <c r="BU34" s="90"/>
      <c r="BV34" s="90"/>
      <c r="BW34" s="90"/>
      <c r="BX34" s="90"/>
      <c r="BY34" s="90"/>
      <c r="BZ34" s="90"/>
      <c r="CA34" s="90"/>
      <c r="CB34" s="90"/>
      <c r="CC34" s="90"/>
      <c r="CD34" s="90"/>
      <c r="CE34" s="90"/>
      <c r="CF34" s="90"/>
      <c r="CG34" s="90"/>
      <c r="CH34" s="90"/>
      <c r="CI34" s="90"/>
      <c r="CJ34" s="90"/>
      <c r="CK34" s="90"/>
      <c r="CL34" s="90"/>
      <c r="CM34" s="90"/>
    </row>
    <row r="35" spans="1:91" s="40" customFormat="1" ht="16.5" hidden="1" customHeight="1" x14ac:dyDescent="0.15">
      <c r="A35" s="26"/>
      <c r="B35" s="27"/>
      <c r="C35" s="41"/>
      <c r="E35" s="61"/>
      <c r="R35" s="29"/>
      <c r="S35" s="29"/>
      <c r="T35" s="1"/>
      <c r="U35" s="223"/>
      <c r="V35" s="224"/>
      <c r="W35" s="224"/>
      <c r="X35" s="219"/>
      <c r="Y35" s="224"/>
      <c r="Z35" s="224"/>
      <c r="AA35" s="419"/>
      <c r="AB35" s="417"/>
      <c r="AC35" s="418"/>
      <c r="AD35" s="418"/>
      <c r="AE35" s="219"/>
      <c r="AF35" s="221"/>
      <c r="AG35" s="221"/>
      <c r="AH35" s="221"/>
      <c r="AI35" s="221"/>
      <c r="AJ35" s="221"/>
      <c r="AK35" s="221"/>
      <c r="AL35" s="221"/>
      <c r="AM35" s="221"/>
      <c r="AN35" s="221"/>
      <c r="AO35" s="221"/>
      <c r="AP35" s="221"/>
      <c r="AQ35" s="221"/>
      <c r="AR35" s="221"/>
      <c r="AS35" s="221"/>
      <c r="AT35" s="221"/>
      <c r="AU35" s="221"/>
      <c r="AV35" s="221"/>
      <c r="AW35" s="221"/>
      <c r="AX35" s="221"/>
      <c r="AY35" s="221"/>
      <c r="AZ35" s="221"/>
      <c r="BA35" s="221"/>
      <c r="BB35" s="221"/>
      <c r="BC35" s="221"/>
      <c r="BD35" s="221"/>
      <c r="BE35" s="221"/>
      <c r="BF35" s="221"/>
      <c r="BG35" s="90"/>
      <c r="BH35" s="90"/>
      <c r="BI35" s="90"/>
      <c r="BJ35" s="90"/>
      <c r="BK35" s="90"/>
      <c r="BL35" s="90"/>
      <c r="BM35" s="90"/>
      <c r="BN35" s="90"/>
      <c r="BO35" s="90"/>
      <c r="BP35" s="90"/>
      <c r="BQ35" s="90"/>
      <c r="BR35" s="90"/>
      <c r="BS35" s="90"/>
      <c r="BT35" s="90"/>
      <c r="BU35" s="90"/>
      <c r="BV35" s="90"/>
      <c r="BW35" s="90"/>
      <c r="BX35" s="90"/>
      <c r="BY35" s="90"/>
      <c r="BZ35" s="90"/>
      <c r="CA35" s="90"/>
      <c r="CB35" s="90"/>
      <c r="CC35" s="90"/>
      <c r="CD35" s="90"/>
      <c r="CE35" s="90"/>
      <c r="CF35" s="90"/>
      <c r="CG35" s="90"/>
      <c r="CH35" s="90"/>
      <c r="CI35" s="90"/>
      <c r="CJ35" s="90"/>
      <c r="CK35" s="90"/>
      <c r="CL35" s="90"/>
      <c r="CM35" s="90"/>
    </row>
    <row r="36" spans="1:91" s="40" customFormat="1" ht="16.5" hidden="1" customHeight="1" x14ac:dyDescent="0.15">
      <c r="A36" s="26"/>
      <c r="B36" s="27"/>
      <c r="C36" s="41"/>
      <c r="E36" s="61"/>
      <c r="R36" s="29"/>
      <c r="S36" s="29"/>
      <c r="T36" s="1"/>
      <c r="U36" s="223"/>
      <c r="V36" s="224"/>
      <c r="W36" s="224"/>
      <c r="X36" s="219"/>
      <c r="Y36" s="224"/>
      <c r="Z36" s="224"/>
      <c r="AA36" s="419"/>
      <c r="AB36" s="417"/>
      <c r="AC36" s="418"/>
      <c r="AD36" s="418"/>
      <c r="AE36" s="219"/>
      <c r="AF36" s="221"/>
      <c r="AG36" s="221"/>
      <c r="AH36" s="221"/>
      <c r="AI36" s="221"/>
      <c r="AJ36" s="221"/>
      <c r="AK36" s="221"/>
      <c r="AL36" s="221"/>
      <c r="AM36" s="221"/>
      <c r="AN36" s="221"/>
      <c r="AO36" s="221"/>
      <c r="AP36" s="221"/>
      <c r="AQ36" s="221"/>
      <c r="AR36" s="221"/>
      <c r="AS36" s="221"/>
      <c r="AT36" s="221"/>
      <c r="AU36" s="221"/>
      <c r="AV36" s="221"/>
      <c r="AW36" s="221"/>
      <c r="AX36" s="221"/>
      <c r="AY36" s="221"/>
      <c r="AZ36" s="221"/>
      <c r="BA36" s="221"/>
      <c r="BB36" s="221"/>
      <c r="BC36" s="221"/>
      <c r="BD36" s="221"/>
      <c r="BE36" s="221"/>
      <c r="BF36" s="221"/>
      <c r="BG36" s="90"/>
      <c r="BH36" s="90"/>
      <c r="BI36" s="90"/>
      <c r="BJ36" s="90"/>
      <c r="BK36" s="90"/>
      <c r="BL36" s="90"/>
      <c r="BM36" s="90"/>
      <c r="BN36" s="90"/>
      <c r="BO36" s="90"/>
      <c r="BP36" s="90"/>
      <c r="BQ36" s="90"/>
      <c r="BR36" s="90"/>
      <c r="BS36" s="90"/>
      <c r="BT36" s="90"/>
      <c r="BU36" s="90"/>
      <c r="BV36" s="90"/>
      <c r="BW36" s="90"/>
      <c r="BX36" s="90"/>
      <c r="BY36" s="90"/>
      <c r="BZ36" s="90"/>
      <c r="CA36" s="90"/>
      <c r="CB36" s="90"/>
      <c r="CC36" s="90"/>
      <c r="CD36" s="90"/>
      <c r="CE36" s="90"/>
      <c r="CF36" s="90"/>
      <c r="CG36" s="90"/>
      <c r="CH36" s="90"/>
      <c r="CI36" s="90"/>
      <c r="CJ36" s="90"/>
      <c r="CK36" s="90"/>
      <c r="CL36" s="90"/>
      <c r="CM36" s="90"/>
    </row>
    <row r="37" spans="1:91" s="40" customFormat="1" ht="16.5" hidden="1" customHeight="1" x14ac:dyDescent="0.15">
      <c r="A37" s="26"/>
      <c r="B37" s="27"/>
      <c r="C37" s="41"/>
      <c r="E37" s="61"/>
      <c r="R37" s="29" t="s">
        <v>74</v>
      </c>
      <c r="S37" s="29" t="str">
        <f>IF(R37="","",IF(R37="無記号","",R37))</f>
        <v>-</v>
      </c>
      <c r="T37" s="1"/>
      <c r="U37" s="223"/>
      <c r="V37" s="224"/>
      <c r="W37" s="224"/>
      <c r="X37" s="219"/>
      <c r="Y37" s="224"/>
      <c r="Z37" s="224"/>
      <c r="AA37" s="419"/>
      <c r="AB37" s="417"/>
      <c r="AC37" s="418"/>
      <c r="AD37" s="418"/>
      <c r="AE37" s="219"/>
      <c r="AF37" s="221"/>
      <c r="AG37" s="221"/>
      <c r="AH37" s="221"/>
      <c r="AI37" s="221"/>
      <c r="AJ37" s="221"/>
      <c r="AK37" s="221"/>
      <c r="AL37" s="221"/>
      <c r="AM37" s="221"/>
      <c r="AN37" s="221"/>
      <c r="AO37" s="221"/>
      <c r="AP37" s="221"/>
      <c r="AQ37" s="221"/>
      <c r="AR37" s="221"/>
      <c r="AS37" s="221"/>
      <c r="AT37" s="221"/>
      <c r="AU37" s="221"/>
      <c r="AV37" s="221"/>
      <c r="AW37" s="221"/>
      <c r="AX37" s="221"/>
      <c r="AY37" s="221"/>
      <c r="AZ37" s="221"/>
      <c r="BA37" s="221"/>
      <c r="BB37" s="221"/>
      <c r="BC37" s="221"/>
      <c r="BD37" s="221"/>
      <c r="BE37" s="221"/>
      <c r="BF37" s="221"/>
      <c r="BG37" s="90"/>
      <c r="BH37" s="90"/>
      <c r="BI37" s="90"/>
      <c r="BJ37" s="90"/>
      <c r="BK37" s="90"/>
      <c r="BL37" s="90"/>
      <c r="BM37" s="90"/>
      <c r="BN37" s="90"/>
      <c r="BO37" s="90"/>
      <c r="BP37" s="90"/>
      <c r="BQ37" s="90"/>
      <c r="BR37" s="90"/>
      <c r="BS37" s="90"/>
      <c r="BT37" s="90"/>
      <c r="BU37" s="90"/>
      <c r="BV37" s="90"/>
      <c r="BW37" s="90"/>
      <c r="BX37" s="90"/>
      <c r="BY37" s="90"/>
      <c r="BZ37" s="90"/>
      <c r="CA37" s="90"/>
      <c r="CB37" s="90"/>
      <c r="CC37" s="90"/>
      <c r="CD37" s="90"/>
      <c r="CE37" s="90"/>
      <c r="CF37" s="90"/>
      <c r="CG37" s="90"/>
      <c r="CH37" s="90"/>
      <c r="CI37" s="90"/>
      <c r="CJ37" s="90"/>
      <c r="CK37" s="90"/>
      <c r="CL37" s="90"/>
      <c r="CM37" s="90"/>
    </row>
    <row r="38" spans="1:91" s="40" customFormat="1" ht="16.5" hidden="1" customHeight="1" x14ac:dyDescent="0.15">
      <c r="A38" s="26"/>
      <c r="B38" s="27"/>
      <c r="C38" s="41"/>
      <c r="E38" s="61"/>
      <c r="R38" s="29"/>
      <c r="S38" s="29"/>
      <c r="T38" s="1"/>
      <c r="U38" s="223"/>
      <c r="V38" s="224"/>
      <c r="W38" s="224"/>
      <c r="X38" s="219"/>
      <c r="Y38" s="224"/>
      <c r="Z38" s="224"/>
      <c r="AA38" s="419"/>
      <c r="AB38" s="417"/>
      <c r="AC38" s="418"/>
      <c r="AD38" s="418"/>
      <c r="AE38" s="219"/>
      <c r="AF38" s="221"/>
      <c r="AG38" s="221"/>
      <c r="AH38" s="221"/>
      <c r="AI38" s="221"/>
      <c r="AJ38" s="221"/>
      <c r="AK38" s="221"/>
      <c r="AL38" s="221"/>
      <c r="AM38" s="221"/>
      <c r="AN38" s="221"/>
      <c r="AO38" s="221"/>
      <c r="AP38" s="221"/>
      <c r="AQ38" s="221"/>
      <c r="AR38" s="221"/>
      <c r="AS38" s="221"/>
      <c r="AT38" s="221"/>
      <c r="AU38" s="221"/>
      <c r="AV38" s="221"/>
      <c r="AW38" s="221"/>
      <c r="AX38" s="221"/>
      <c r="AY38" s="221"/>
      <c r="AZ38" s="221"/>
      <c r="BA38" s="221"/>
      <c r="BB38" s="221"/>
      <c r="BC38" s="221"/>
      <c r="BD38" s="221"/>
      <c r="BE38" s="221"/>
      <c r="BF38" s="221"/>
      <c r="BG38" s="90"/>
      <c r="BH38" s="90"/>
      <c r="BI38" s="90"/>
      <c r="BJ38" s="90"/>
      <c r="BK38" s="90"/>
      <c r="BL38" s="90"/>
      <c r="BM38" s="90"/>
      <c r="BN38" s="90"/>
      <c r="BO38" s="90"/>
      <c r="BP38" s="90"/>
      <c r="BQ38" s="90"/>
      <c r="BR38" s="90"/>
      <c r="BS38" s="90"/>
      <c r="BT38" s="90"/>
      <c r="BU38" s="90"/>
      <c r="BV38" s="90"/>
      <c r="BW38" s="90"/>
      <c r="BX38" s="90"/>
      <c r="BY38" s="90"/>
      <c r="BZ38" s="90"/>
      <c r="CA38" s="90"/>
      <c r="CB38" s="90"/>
      <c r="CC38" s="90"/>
      <c r="CD38" s="90"/>
      <c r="CE38" s="90"/>
      <c r="CF38" s="90"/>
      <c r="CG38" s="90"/>
      <c r="CH38" s="90"/>
      <c r="CI38" s="90"/>
      <c r="CJ38" s="90"/>
      <c r="CK38" s="90"/>
      <c r="CL38" s="90"/>
      <c r="CM38" s="90"/>
    </row>
    <row r="39" spans="1:91" s="40" customFormat="1" ht="16.5" customHeight="1" x14ac:dyDescent="0.15">
      <c r="A39" s="27">
        <v>4</v>
      </c>
      <c r="B39" s="27"/>
      <c r="C39" s="250"/>
      <c r="D39" s="43"/>
      <c r="E39" s="44"/>
      <c r="F39" s="45"/>
      <c r="G39" s="46"/>
      <c r="H39" s="43"/>
      <c r="I39" s="45"/>
      <c r="J39" s="45"/>
      <c r="K39" s="45"/>
      <c r="L39" s="45"/>
      <c r="M39" s="45"/>
      <c r="N39" s="45"/>
      <c r="O39" s="45"/>
      <c r="P39" s="46"/>
      <c r="Q39" s="43"/>
      <c r="R39" s="47"/>
      <c r="S39" s="47"/>
      <c r="T39" s="46"/>
      <c r="U39" s="223"/>
      <c r="V39" s="224"/>
      <c r="W39" s="224"/>
      <c r="X39" s="219"/>
      <c r="Y39" s="224"/>
      <c r="Z39" s="224"/>
      <c r="AA39" s="419"/>
      <c r="AB39" s="417"/>
      <c r="AC39" s="418"/>
      <c r="AD39" s="418"/>
      <c r="AE39" s="219"/>
      <c r="AF39" s="221"/>
      <c r="AG39" s="221"/>
      <c r="AH39" s="221"/>
      <c r="AI39" s="221"/>
      <c r="AJ39" s="221"/>
      <c r="AK39" s="221"/>
      <c r="AL39" s="221"/>
      <c r="AM39" s="221"/>
      <c r="AN39" s="221"/>
      <c r="AO39" s="221"/>
      <c r="AP39" s="221"/>
      <c r="AQ39" s="221"/>
      <c r="AR39" s="221"/>
      <c r="AS39" s="221"/>
      <c r="AT39" s="221"/>
      <c r="AU39" s="221"/>
      <c r="AV39" s="221"/>
      <c r="AW39" s="221"/>
      <c r="AX39" s="221"/>
      <c r="AY39" s="221"/>
      <c r="AZ39" s="221"/>
      <c r="BA39" s="221"/>
      <c r="BB39" s="221"/>
      <c r="BC39" s="221"/>
      <c r="BD39" s="221"/>
      <c r="BE39" s="221"/>
      <c r="BF39" s="221"/>
      <c r="BG39" s="90"/>
      <c r="BH39" s="90"/>
      <c r="BI39" s="90"/>
      <c r="BJ39" s="90"/>
      <c r="BK39" s="90"/>
      <c r="BL39" s="90"/>
      <c r="BM39" s="90"/>
      <c r="BN39" s="90"/>
      <c r="BO39" s="90"/>
      <c r="BP39" s="90"/>
      <c r="BQ39" s="90"/>
      <c r="BR39" s="90"/>
      <c r="BS39" s="90"/>
      <c r="CH39" s="90"/>
      <c r="CI39" s="90"/>
      <c r="CJ39" s="90"/>
      <c r="CK39" s="90"/>
      <c r="CL39" s="90"/>
      <c r="CM39" s="90"/>
    </row>
    <row r="40" spans="1:91" s="40" customFormat="1" ht="16.5" customHeight="1" x14ac:dyDescent="0.15">
      <c r="A40" s="48" t="s">
        <v>400</v>
      </c>
      <c r="B40" s="62" t="s">
        <v>370</v>
      </c>
      <c r="C40" s="251" t="s">
        <v>5</v>
      </c>
      <c r="D40" s="50"/>
      <c r="E40" s="72"/>
      <c r="F40" s="40" t="str">
        <f>IF(E40="","",MATCH(E40,AF40:BB40,0))</f>
        <v/>
      </c>
      <c r="G40" s="54"/>
      <c r="H40" s="50"/>
      <c r="P40" s="54"/>
      <c r="Q40" s="50"/>
      <c r="R40" s="53" t="str">
        <f>IF(F40="","",INDEX(AF41:BB41,1,F40))</f>
        <v/>
      </c>
      <c r="S40" s="29" t="str">
        <f>IF(R40="","",IF(R40="無記号","",R40))</f>
        <v/>
      </c>
      <c r="T40" s="54"/>
      <c r="U40" s="223"/>
      <c r="V40" s="224"/>
      <c r="W40" s="224"/>
      <c r="X40" s="219"/>
      <c r="Y40" s="224"/>
      <c r="Z40" s="224"/>
      <c r="AA40" s="419"/>
      <c r="AB40" s="417"/>
      <c r="AC40" s="418"/>
      <c r="AD40" s="418"/>
      <c r="AE40" s="219"/>
      <c r="AF40" s="221" t="s">
        <v>371</v>
      </c>
      <c r="AG40" s="221" t="s">
        <v>372</v>
      </c>
      <c r="AH40" s="221"/>
      <c r="AI40" s="221"/>
      <c r="AJ40" s="221"/>
      <c r="AK40" s="221"/>
      <c r="AL40" s="221"/>
      <c r="AM40" s="221"/>
      <c r="AN40" s="221"/>
      <c r="AO40" s="221"/>
      <c r="AP40" s="221"/>
      <c r="AQ40" s="221"/>
      <c r="AR40" s="221"/>
      <c r="AS40" s="221"/>
      <c r="AT40" s="221"/>
      <c r="AU40" s="221"/>
      <c r="AV40" s="221"/>
      <c r="AW40" s="221"/>
      <c r="AX40" s="221"/>
      <c r="AY40" s="221"/>
      <c r="AZ40" s="221"/>
      <c r="BA40" s="221"/>
      <c r="BB40" s="221"/>
      <c r="BC40" s="221"/>
      <c r="BD40" s="221"/>
      <c r="BE40" s="221"/>
      <c r="BF40" s="221"/>
      <c r="BG40" s="90"/>
      <c r="BH40" s="90"/>
      <c r="BI40" s="90"/>
      <c r="BJ40" s="90"/>
      <c r="BK40" s="90"/>
      <c r="BL40" s="90"/>
      <c r="BM40" s="90"/>
      <c r="BN40" s="90"/>
      <c r="BO40" s="90"/>
      <c r="BP40" s="90"/>
      <c r="BQ40" s="90"/>
      <c r="BR40" s="90"/>
      <c r="BS40" s="90"/>
      <c r="CH40" s="90"/>
      <c r="CI40" s="90"/>
      <c r="CJ40" s="90"/>
      <c r="CK40" s="90"/>
      <c r="CL40" s="90"/>
      <c r="CM40" s="90"/>
    </row>
    <row r="41" spans="1:91" s="40" customFormat="1" ht="49.5" customHeight="1" x14ac:dyDescent="0.15">
      <c r="A41" s="26"/>
      <c r="B41" s="27"/>
      <c r="C41" s="203"/>
      <c r="D41" s="56"/>
      <c r="E41" s="65"/>
      <c r="F41" s="57"/>
      <c r="G41" s="58"/>
      <c r="H41" s="56"/>
      <c r="I41" s="57"/>
      <c r="J41" s="57"/>
      <c r="K41" s="57"/>
      <c r="L41" s="57"/>
      <c r="M41" s="57"/>
      <c r="N41" s="57"/>
      <c r="O41" s="57"/>
      <c r="P41" s="58"/>
      <c r="Q41" s="56"/>
      <c r="R41" s="59"/>
      <c r="S41" s="59"/>
      <c r="T41" s="58"/>
      <c r="U41" s="223"/>
      <c r="V41" s="224"/>
      <c r="W41" s="224"/>
      <c r="X41" s="219"/>
      <c r="Y41" s="224"/>
      <c r="Z41" s="224"/>
      <c r="AA41" s="419"/>
      <c r="AB41" s="417"/>
      <c r="AC41" s="418"/>
      <c r="AD41" s="418"/>
      <c r="AE41" s="219"/>
      <c r="AF41" s="221" t="s">
        <v>70</v>
      </c>
      <c r="AG41" s="221" t="s">
        <v>265</v>
      </c>
      <c r="AH41" s="221"/>
      <c r="AI41" s="221"/>
      <c r="AJ41" s="221"/>
      <c r="AK41" s="221"/>
      <c r="AL41" s="221"/>
      <c r="AM41" s="221"/>
      <c r="AN41" s="221"/>
      <c r="AO41" s="221"/>
      <c r="AP41" s="221"/>
      <c r="AQ41" s="221"/>
      <c r="AR41" s="221"/>
      <c r="AS41" s="221"/>
      <c r="AT41" s="221"/>
      <c r="AU41" s="221"/>
      <c r="AV41" s="221"/>
      <c r="AW41" s="221"/>
      <c r="AX41" s="221"/>
      <c r="AY41" s="221"/>
      <c r="AZ41" s="221"/>
      <c r="BA41" s="221"/>
      <c r="BB41" s="221"/>
      <c r="BC41" s="221"/>
      <c r="BD41" s="221"/>
      <c r="BE41" s="221"/>
      <c r="BF41" s="221"/>
      <c r="BG41" s="90"/>
      <c r="BH41" s="90"/>
      <c r="BI41" s="90"/>
      <c r="BJ41" s="90"/>
      <c r="BK41" s="90"/>
      <c r="BL41" s="90"/>
      <c r="BM41" s="90"/>
      <c r="BN41" s="90"/>
      <c r="BO41" s="90"/>
      <c r="BP41" s="90"/>
      <c r="BQ41" s="90"/>
      <c r="BR41" s="90"/>
      <c r="BS41" s="90"/>
      <c r="CH41" s="90"/>
      <c r="CI41" s="90"/>
      <c r="CJ41" s="90"/>
      <c r="CK41" s="90"/>
      <c r="CL41" s="90"/>
      <c r="CM41" s="90"/>
    </row>
    <row r="42" spans="1:91" s="40" customFormat="1" ht="12.75" customHeight="1" x14ac:dyDescent="0.15">
      <c r="A42" s="27">
        <v>5</v>
      </c>
      <c r="B42" s="27"/>
      <c r="C42" s="42"/>
      <c r="D42" s="43"/>
      <c r="E42" s="64" t="s">
        <v>72</v>
      </c>
      <c r="F42" s="45"/>
      <c r="G42" s="45"/>
      <c r="H42" s="43"/>
      <c r="I42" s="45"/>
      <c r="J42" s="45"/>
      <c r="K42" s="45"/>
      <c r="L42" s="45"/>
      <c r="M42" s="45"/>
      <c r="N42" s="45"/>
      <c r="O42" s="45"/>
      <c r="P42" s="46"/>
      <c r="Q42" s="45"/>
      <c r="R42" s="47"/>
      <c r="S42" s="47"/>
      <c r="T42" s="14"/>
      <c r="U42" s="223"/>
      <c r="V42" s="224"/>
      <c r="W42" s="224"/>
      <c r="X42" s="219"/>
      <c r="Y42" s="224"/>
      <c r="Z42" s="224"/>
      <c r="AA42" s="419"/>
      <c r="AB42" s="417"/>
      <c r="AC42" s="418"/>
      <c r="AD42" s="418"/>
      <c r="AE42" s="219"/>
      <c r="AF42" s="221"/>
      <c r="AG42" s="221"/>
      <c r="AH42" s="221"/>
      <c r="AI42" s="221"/>
      <c r="AJ42" s="221"/>
      <c r="AK42" s="221"/>
      <c r="AL42" s="221"/>
      <c r="AM42" s="221"/>
      <c r="AN42" s="221"/>
      <c r="AO42" s="221"/>
      <c r="AP42" s="221"/>
      <c r="AQ42" s="221"/>
      <c r="AR42" s="221"/>
      <c r="AS42" s="221"/>
      <c r="AT42" s="221"/>
      <c r="AU42" s="221"/>
      <c r="AV42" s="221"/>
      <c r="AW42" s="221"/>
      <c r="AX42" s="221"/>
      <c r="AY42" s="221"/>
      <c r="AZ42" s="221"/>
      <c r="BA42" s="221"/>
      <c r="BB42" s="221"/>
      <c r="BC42" s="221"/>
      <c r="BD42" s="221"/>
      <c r="BE42" s="221"/>
      <c r="BF42" s="221"/>
      <c r="BG42" s="90"/>
      <c r="BH42" s="90"/>
      <c r="BI42" s="90"/>
      <c r="BJ42" s="90"/>
      <c r="BK42" s="90"/>
      <c r="BL42" s="90"/>
      <c r="BM42" s="90"/>
      <c r="BN42" s="90"/>
      <c r="BO42" s="90"/>
      <c r="BP42" s="90"/>
      <c r="BQ42" s="90"/>
      <c r="BR42" s="90"/>
      <c r="BS42" s="90"/>
      <c r="CH42" s="90"/>
      <c r="CI42" s="90"/>
      <c r="CJ42" s="90"/>
      <c r="CK42" s="90"/>
      <c r="CL42" s="90"/>
      <c r="CM42" s="90"/>
    </row>
    <row r="43" spans="1:91" s="40" customFormat="1" ht="16.5" customHeight="1" x14ac:dyDescent="0.15">
      <c r="A43" s="48" t="s">
        <v>408</v>
      </c>
      <c r="B43" s="32" t="s">
        <v>374</v>
      </c>
      <c r="C43" s="49" t="s">
        <v>185</v>
      </c>
      <c r="D43" s="50"/>
      <c r="E43" s="71"/>
      <c r="F43" s="40" t="str">
        <f>IF(E43="","",MATCH(E43,AF43:BB43,0))</f>
        <v/>
      </c>
      <c r="H43" s="50"/>
      <c r="P43" s="54"/>
      <c r="R43" s="53" t="str">
        <f>IF(F43="","",INDEX(AF44:BB44,1,F43))</f>
        <v/>
      </c>
      <c r="S43" s="29" t="str">
        <f>IF(R43="","",IF(R43="無記号","",R43))</f>
        <v/>
      </c>
      <c r="T43" s="15"/>
      <c r="U43" s="223"/>
      <c r="V43" s="224"/>
      <c r="W43" s="224"/>
      <c r="X43" s="219"/>
      <c r="Y43" s="224"/>
      <c r="Z43" s="224"/>
      <c r="AA43" s="419"/>
      <c r="AB43" s="417"/>
      <c r="AC43" s="418"/>
      <c r="AD43" s="418"/>
      <c r="AE43" s="219"/>
      <c r="AF43" s="221" t="s">
        <v>44</v>
      </c>
      <c r="AG43" s="221" t="s">
        <v>45</v>
      </c>
      <c r="AH43" s="221" t="s">
        <v>46</v>
      </c>
      <c r="AI43" s="221" t="s">
        <v>47</v>
      </c>
      <c r="AJ43" s="221" t="s">
        <v>48</v>
      </c>
      <c r="AK43" s="221" t="s">
        <v>49</v>
      </c>
      <c r="AL43" s="221" t="s">
        <v>50</v>
      </c>
      <c r="AM43" s="221" t="s">
        <v>51</v>
      </c>
      <c r="AN43" s="221" t="s">
        <v>52</v>
      </c>
      <c r="AO43" s="221" t="s">
        <v>53</v>
      </c>
      <c r="AP43" s="221" t="s">
        <v>54</v>
      </c>
      <c r="AQ43" s="221"/>
      <c r="AR43" s="221"/>
      <c r="AS43" s="221"/>
      <c r="AT43" s="221"/>
      <c r="AU43" s="221"/>
      <c r="AV43" s="221"/>
      <c r="AW43" s="221"/>
      <c r="AX43" s="221"/>
      <c r="AY43" s="221"/>
      <c r="AZ43" s="221"/>
      <c r="BA43" s="221"/>
      <c r="BB43" s="221"/>
      <c r="BC43" s="221"/>
      <c r="BD43" s="221"/>
      <c r="BE43" s="221"/>
      <c r="BF43" s="221"/>
      <c r="BG43" s="90"/>
      <c r="BH43" s="90"/>
      <c r="BI43" s="90"/>
      <c r="BJ43" s="90"/>
      <c r="BK43" s="90"/>
      <c r="BL43" s="90"/>
      <c r="BM43" s="90"/>
      <c r="BN43" s="90"/>
      <c r="BO43" s="90"/>
      <c r="BP43" s="90"/>
      <c r="BQ43" s="90"/>
      <c r="BR43" s="90"/>
      <c r="BS43" s="90"/>
      <c r="CH43" s="90"/>
      <c r="CI43" s="90"/>
      <c r="CJ43" s="90"/>
      <c r="CK43" s="90"/>
      <c r="CL43" s="90"/>
      <c r="CM43" s="90"/>
    </row>
    <row r="44" spans="1:91" s="40" customFormat="1" ht="43.5" customHeight="1" x14ac:dyDescent="0.15">
      <c r="A44" s="26"/>
      <c r="B44" s="27"/>
      <c r="C44" s="55"/>
      <c r="D44" s="56"/>
      <c r="E44" s="190" t="str">
        <f>IF(R44="","",IF(AND(R44&gt;8,S40=""),$AA$44,""))</f>
        <v/>
      </c>
      <c r="F44" s="57"/>
      <c r="G44" s="57"/>
      <c r="H44" s="56"/>
      <c r="I44" s="57"/>
      <c r="J44" s="57"/>
      <c r="K44" s="57"/>
      <c r="L44" s="57"/>
      <c r="M44" s="57"/>
      <c r="N44" s="57"/>
      <c r="O44" s="57"/>
      <c r="P44" s="58"/>
      <c r="Q44" s="57"/>
      <c r="R44" s="218" t="str">
        <f>IF(R43="","",VALUE(R43))</f>
        <v/>
      </c>
      <c r="S44" s="59"/>
      <c r="T44" s="13"/>
      <c r="U44" s="223"/>
      <c r="V44" s="224"/>
      <c r="W44" s="224"/>
      <c r="X44" s="219"/>
      <c r="Y44" s="224"/>
      <c r="Z44" s="224"/>
      <c r="AA44" s="419" t="s">
        <v>409</v>
      </c>
      <c r="AB44" s="417"/>
      <c r="AC44" s="418"/>
      <c r="AD44" s="418"/>
      <c r="AE44" s="219"/>
      <c r="AF44" s="222" t="s">
        <v>465</v>
      </c>
      <c r="AG44" s="222" t="s">
        <v>466</v>
      </c>
      <c r="AH44" s="222" t="s">
        <v>24</v>
      </c>
      <c r="AI44" s="222" t="s">
        <v>25</v>
      </c>
      <c r="AJ44" s="222" t="s">
        <v>27</v>
      </c>
      <c r="AK44" s="222" t="s">
        <v>29</v>
      </c>
      <c r="AL44" s="222" t="s">
        <v>31</v>
      </c>
      <c r="AM44" s="222" t="s">
        <v>33</v>
      </c>
      <c r="AN44" s="222" t="s">
        <v>35</v>
      </c>
      <c r="AO44" s="222" t="s">
        <v>37</v>
      </c>
      <c r="AP44" s="222" t="s">
        <v>39</v>
      </c>
      <c r="AQ44" s="222"/>
      <c r="AR44" s="222"/>
      <c r="AS44" s="222"/>
      <c r="AT44" s="222"/>
      <c r="AU44" s="222"/>
      <c r="AV44" s="222"/>
      <c r="AW44" s="222"/>
      <c r="AX44" s="222"/>
      <c r="AY44" s="222"/>
      <c r="AZ44" s="222"/>
      <c r="BA44" s="222"/>
      <c r="BB44" s="222"/>
      <c r="BC44" s="287"/>
      <c r="BD44" s="221"/>
      <c r="BE44" s="221"/>
      <c r="BF44" s="221"/>
      <c r="BG44" s="90"/>
      <c r="BH44" s="90"/>
      <c r="BI44" s="90"/>
      <c r="BJ44" s="90"/>
      <c r="BK44" s="90"/>
      <c r="BL44" s="90"/>
      <c r="BM44" s="90"/>
      <c r="BN44" s="90"/>
      <c r="BO44" s="90"/>
      <c r="BP44" s="90"/>
      <c r="BQ44" s="90"/>
      <c r="BR44" s="90"/>
      <c r="BS44" s="90"/>
      <c r="CH44" s="90"/>
      <c r="CI44" s="90"/>
      <c r="CJ44" s="90"/>
      <c r="CK44" s="90"/>
      <c r="CL44" s="90"/>
      <c r="CM44" s="90"/>
    </row>
    <row r="45" spans="1:91" s="40" customFormat="1" ht="12.75" customHeight="1" x14ac:dyDescent="0.15">
      <c r="A45" s="27">
        <v>6</v>
      </c>
      <c r="B45" s="27"/>
      <c r="C45" s="42"/>
      <c r="D45" s="43"/>
      <c r="E45" s="64" t="s">
        <v>72</v>
      </c>
      <c r="F45" s="45"/>
      <c r="G45" s="45"/>
      <c r="H45" s="43"/>
      <c r="I45" s="45"/>
      <c r="J45" s="45"/>
      <c r="K45" s="45"/>
      <c r="L45" s="45"/>
      <c r="M45" s="45"/>
      <c r="N45" s="45"/>
      <c r="O45" s="45"/>
      <c r="P45" s="46"/>
      <c r="Q45" s="45"/>
      <c r="R45" s="47"/>
      <c r="S45" s="47"/>
      <c r="T45" s="14"/>
      <c r="U45" s="223"/>
      <c r="V45" s="224"/>
      <c r="W45" s="224"/>
      <c r="X45" s="219"/>
      <c r="Y45" s="224"/>
      <c r="Z45" s="224"/>
      <c r="AA45" s="419"/>
      <c r="AB45" s="417"/>
      <c r="AC45" s="418"/>
      <c r="AD45" s="418"/>
      <c r="AE45" s="219"/>
      <c r="AF45" s="222"/>
      <c r="AG45" s="222"/>
      <c r="AH45" s="222"/>
      <c r="AI45" s="222"/>
      <c r="AJ45" s="222"/>
      <c r="AK45" s="222"/>
      <c r="AL45" s="222"/>
      <c r="AM45" s="222"/>
      <c r="AN45" s="222"/>
      <c r="AO45" s="222"/>
      <c r="AP45" s="222"/>
      <c r="AQ45" s="222"/>
      <c r="AR45" s="222"/>
      <c r="AS45" s="222"/>
      <c r="AT45" s="222"/>
      <c r="AU45" s="222"/>
      <c r="AV45" s="222"/>
      <c r="AW45" s="222"/>
      <c r="AX45" s="222"/>
      <c r="AY45" s="222"/>
      <c r="AZ45" s="222"/>
      <c r="BA45" s="222"/>
      <c r="BB45" s="222"/>
      <c r="BC45" s="221"/>
      <c r="BD45" s="221"/>
      <c r="BE45" s="221"/>
      <c r="BF45" s="221"/>
      <c r="BG45" s="90"/>
      <c r="BH45" s="90"/>
      <c r="BI45" s="90"/>
      <c r="BJ45" s="90"/>
      <c r="BK45" s="90"/>
      <c r="BL45" s="90"/>
      <c r="BM45" s="90"/>
      <c r="BN45" s="90"/>
      <c r="BO45" s="90"/>
      <c r="BP45" s="90"/>
      <c r="BQ45" s="90"/>
      <c r="BR45" s="90"/>
      <c r="BS45" s="90"/>
      <c r="CH45" s="90"/>
      <c r="CI45" s="90"/>
      <c r="CJ45" s="90"/>
      <c r="CK45" s="90"/>
      <c r="CL45" s="90"/>
      <c r="CM45" s="90"/>
    </row>
    <row r="46" spans="1:91" s="40" customFormat="1" ht="16.5" customHeight="1" x14ac:dyDescent="0.15">
      <c r="A46" s="48" t="s">
        <v>400</v>
      </c>
      <c r="B46" s="32" t="s">
        <v>375</v>
      </c>
      <c r="C46" s="49" t="s">
        <v>187</v>
      </c>
      <c r="D46" s="50"/>
      <c r="E46" s="71"/>
      <c r="F46" s="40" t="str">
        <f>IF(E46="","",MATCH(E46,AF46:BB46,0))</f>
        <v/>
      </c>
      <c r="H46" s="50"/>
      <c r="K46" s="252"/>
      <c r="P46" s="54"/>
      <c r="R46" s="53" t="str">
        <f>IF(F46="","",INDEX(AF47:BB47,1,F46))</f>
        <v/>
      </c>
      <c r="S46" s="29" t="str">
        <f>IF(R46="","",IF(R46="無記号","",R46))</f>
        <v/>
      </c>
      <c r="T46" s="15"/>
      <c r="U46" s="223"/>
      <c r="V46" s="224"/>
      <c r="W46" s="224"/>
      <c r="X46" s="219"/>
      <c r="Y46" s="224"/>
      <c r="Z46" s="224"/>
      <c r="AA46" s="419"/>
      <c r="AB46" s="417"/>
      <c r="AC46" s="418"/>
      <c r="AD46" s="418"/>
      <c r="AE46" s="219"/>
      <c r="AF46" s="221" t="s">
        <v>376</v>
      </c>
      <c r="AG46" s="221" t="s">
        <v>241</v>
      </c>
      <c r="AH46" s="221" t="s">
        <v>377</v>
      </c>
      <c r="AI46" s="221"/>
      <c r="AJ46" s="221"/>
      <c r="AK46" s="221"/>
      <c r="AL46" s="221"/>
      <c r="AM46" s="221"/>
      <c r="AN46" s="221"/>
      <c r="AO46" s="221"/>
      <c r="AP46" s="221"/>
      <c r="AQ46" s="221"/>
      <c r="AR46" s="221"/>
      <c r="AS46" s="221"/>
      <c r="AT46" s="221"/>
      <c r="AU46" s="221"/>
      <c r="AV46" s="221"/>
      <c r="AW46" s="221"/>
      <c r="AX46" s="221"/>
      <c r="AY46" s="221"/>
      <c r="AZ46" s="221"/>
      <c r="BA46" s="221"/>
      <c r="BB46" s="221"/>
      <c r="BC46" s="221"/>
      <c r="BD46" s="221"/>
      <c r="BE46" s="221"/>
      <c r="BF46" s="221"/>
      <c r="BG46" s="90"/>
      <c r="BH46" s="90"/>
      <c r="BI46" s="90"/>
      <c r="BJ46" s="90"/>
      <c r="BK46" s="90"/>
      <c r="BL46" s="90"/>
      <c r="BM46" s="90"/>
      <c r="BN46" s="90"/>
      <c r="BO46" s="90"/>
      <c r="BP46" s="90"/>
      <c r="BQ46" s="90"/>
      <c r="BR46" s="90"/>
      <c r="BS46" s="90"/>
      <c r="CH46" s="90"/>
      <c r="CI46" s="90"/>
      <c r="CJ46" s="90"/>
      <c r="CK46" s="90"/>
      <c r="CL46" s="90"/>
      <c r="CM46" s="90"/>
    </row>
    <row r="47" spans="1:91" s="40" customFormat="1" ht="24.75" customHeight="1" x14ac:dyDescent="0.15">
      <c r="A47" s="26"/>
      <c r="B47" s="27"/>
      <c r="C47" s="55"/>
      <c r="D47" s="56"/>
      <c r="E47" s="67"/>
      <c r="F47" s="57"/>
      <c r="G47" s="57"/>
      <c r="H47" s="56"/>
      <c r="I47" s="57"/>
      <c r="J47" s="57"/>
      <c r="K47" s="252"/>
      <c r="L47" s="57"/>
      <c r="M47" s="57"/>
      <c r="N47" s="57"/>
      <c r="O47" s="57"/>
      <c r="P47" s="58"/>
      <c r="Q47" s="57"/>
      <c r="R47" s="59"/>
      <c r="S47" s="59"/>
      <c r="T47" s="13"/>
      <c r="U47" s="223"/>
      <c r="V47" s="224"/>
      <c r="W47" s="224"/>
      <c r="X47" s="219"/>
      <c r="Y47" s="224"/>
      <c r="Z47" s="224"/>
      <c r="AA47" s="419" t="s">
        <v>467</v>
      </c>
      <c r="AB47" s="417" t="s">
        <v>306</v>
      </c>
      <c r="AC47" s="90"/>
      <c r="AD47" s="418"/>
      <c r="AE47" s="219"/>
      <c r="AF47" s="222" t="s">
        <v>433</v>
      </c>
      <c r="AG47" s="222" t="s">
        <v>417</v>
      </c>
      <c r="AH47" s="222" t="s">
        <v>10</v>
      </c>
      <c r="AI47" s="221"/>
      <c r="AJ47" s="221"/>
      <c r="AK47" s="221"/>
      <c r="AL47" s="221"/>
      <c r="AM47" s="221"/>
      <c r="AN47" s="90"/>
      <c r="AO47" s="90"/>
      <c r="AP47" s="90"/>
      <c r="AQ47" s="90"/>
      <c r="AR47" s="90"/>
      <c r="AS47" s="90"/>
      <c r="AT47" s="90"/>
      <c r="AU47" s="221"/>
      <c r="AV47" s="90"/>
      <c r="AW47" s="90"/>
      <c r="AX47" s="90"/>
      <c r="AY47" s="221"/>
      <c r="AZ47" s="221"/>
      <c r="BA47" s="221"/>
      <c r="BB47" s="221"/>
      <c r="BC47" s="221"/>
      <c r="BD47" s="221"/>
      <c r="BE47" s="221"/>
      <c r="BF47" s="221"/>
      <c r="BG47" s="90"/>
      <c r="BH47" s="90"/>
      <c r="BI47" s="90"/>
      <c r="BJ47" s="90"/>
      <c r="BK47" s="90"/>
      <c r="BL47" s="90"/>
      <c r="BM47" s="90"/>
      <c r="BN47" s="90"/>
      <c r="BO47" s="90"/>
      <c r="BP47" s="90"/>
      <c r="BQ47" s="90"/>
      <c r="BR47" s="90"/>
      <c r="BS47" s="90"/>
      <c r="CH47" s="90"/>
      <c r="CI47" s="90"/>
      <c r="CJ47" s="90"/>
      <c r="CK47" s="90"/>
      <c r="CL47" s="90"/>
      <c r="CM47" s="90"/>
    </row>
    <row r="48" spans="1:91" s="40" customFormat="1" ht="12.75" hidden="1" customHeight="1" x14ac:dyDescent="0.15">
      <c r="A48" s="27">
        <v>5</v>
      </c>
      <c r="B48" s="27"/>
      <c r="C48" s="42"/>
      <c r="D48" s="43"/>
      <c r="E48" s="44" t="s">
        <v>71</v>
      </c>
      <c r="F48" s="45"/>
      <c r="G48" s="45"/>
      <c r="H48" s="43"/>
      <c r="I48" s="45"/>
      <c r="J48" s="45"/>
      <c r="K48" s="45"/>
      <c r="L48" s="242"/>
      <c r="M48" s="463" t="str">
        <f>IF(R46="B",$AA$49,"")</f>
        <v/>
      </c>
      <c r="N48" s="463"/>
      <c r="O48" s="463"/>
      <c r="P48" s="464"/>
      <c r="Q48" s="45"/>
      <c r="R48" s="47"/>
      <c r="S48" s="47"/>
      <c r="T48" s="14"/>
      <c r="U48" s="223"/>
      <c r="V48" s="224"/>
      <c r="W48" s="224"/>
      <c r="X48" s="219"/>
      <c r="Y48" s="224"/>
      <c r="Z48" s="224"/>
      <c r="AA48" s="419"/>
      <c r="AB48" s="417"/>
      <c r="AC48" s="418"/>
      <c r="AD48" s="418"/>
      <c r="AE48" s="219"/>
      <c r="AF48" s="222"/>
      <c r="AG48" s="222"/>
      <c r="AH48" s="222"/>
      <c r="AI48" s="221"/>
      <c r="AJ48" s="221"/>
      <c r="AK48" s="221"/>
      <c r="AL48" s="221"/>
      <c r="AM48" s="221"/>
      <c r="AN48" s="221"/>
      <c r="AO48" s="221"/>
      <c r="AP48" s="221"/>
      <c r="AQ48" s="221"/>
      <c r="AR48" s="221"/>
      <c r="AS48" s="221"/>
      <c r="AT48" s="221"/>
      <c r="AU48" s="221"/>
      <c r="AV48" s="221"/>
      <c r="AW48" s="221"/>
      <c r="AX48" s="221"/>
      <c r="AY48" s="221"/>
      <c r="AZ48" s="221"/>
      <c r="BA48" s="221"/>
      <c r="BB48" s="221"/>
      <c r="BC48" s="221"/>
      <c r="BD48" s="221"/>
      <c r="BE48" s="221"/>
      <c r="BF48" s="221"/>
      <c r="BG48" s="90"/>
      <c r="BH48" s="90"/>
      <c r="BI48" s="90"/>
      <c r="BJ48" s="90"/>
      <c r="BK48" s="90"/>
      <c r="BL48" s="90"/>
      <c r="BM48" s="90"/>
      <c r="BN48" s="90"/>
      <c r="BO48" s="90"/>
      <c r="BP48" s="90"/>
      <c r="BQ48" s="90"/>
      <c r="BR48" s="90"/>
      <c r="BS48" s="90"/>
      <c r="BT48" s="90"/>
      <c r="BU48" s="90"/>
      <c r="BV48" s="90"/>
      <c r="BW48" s="90"/>
      <c r="BX48" s="90"/>
      <c r="BY48" s="90"/>
      <c r="BZ48" s="90"/>
      <c r="CA48" s="90"/>
      <c r="CB48" s="90"/>
      <c r="CC48" s="90"/>
      <c r="CD48" s="90"/>
      <c r="CE48" s="90"/>
      <c r="CF48" s="90"/>
      <c r="CG48" s="90"/>
      <c r="CH48" s="90"/>
      <c r="CI48" s="90"/>
      <c r="CJ48" s="90"/>
      <c r="CK48" s="90"/>
      <c r="CL48" s="90"/>
      <c r="CM48" s="90"/>
    </row>
    <row r="49" spans="1:91" s="40" customFormat="1" ht="16.5" hidden="1" customHeight="1" x14ac:dyDescent="0.15">
      <c r="A49" s="217" t="s">
        <v>400</v>
      </c>
      <c r="B49" s="32" t="s">
        <v>15</v>
      </c>
      <c r="C49" s="49" t="s">
        <v>188</v>
      </c>
      <c r="D49" s="50"/>
      <c r="E49" s="72"/>
      <c r="F49" s="40" t="str">
        <f>IF(E49="","",MATCH(E49,AF49:BB49,0))</f>
        <v/>
      </c>
      <c r="H49" s="50"/>
      <c r="M49" s="459" t="str">
        <f>IF(R7="10-",$AA$50,"")</f>
        <v/>
      </c>
      <c r="N49" s="459"/>
      <c r="O49" s="459"/>
      <c r="P49" s="460"/>
      <c r="R49" s="53" t="str">
        <f>IF(F49="","",INDEX(AF50:BB50,1,F49))</f>
        <v/>
      </c>
      <c r="S49" s="29" t="str">
        <f>IF(R49="","",IF(R49="無記号","",R49))</f>
        <v/>
      </c>
      <c r="T49" s="15"/>
      <c r="U49" s="223"/>
      <c r="V49" s="224"/>
      <c r="W49" s="224"/>
      <c r="X49" s="219"/>
      <c r="Y49" s="224"/>
      <c r="Z49" s="224"/>
      <c r="AA49" s="419" t="s">
        <v>366</v>
      </c>
      <c r="AB49" s="417"/>
      <c r="AC49" s="418"/>
      <c r="AD49" s="418"/>
      <c r="AE49" s="219"/>
      <c r="AF49" s="221" t="s">
        <v>224</v>
      </c>
      <c r="AG49" s="221" t="s">
        <v>250</v>
      </c>
      <c r="AH49" s="221" t="s">
        <v>79</v>
      </c>
      <c r="AI49" s="221"/>
      <c r="AJ49" s="221"/>
      <c r="AK49" s="221"/>
      <c r="AL49" s="221"/>
      <c r="AM49" s="221"/>
      <c r="AN49" s="221"/>
      <c r="AO49" s="221"/>
      <c r="AP49" s="221"/>
      <c r="AQ49" s="221"/>
      <c r="AR49" s="221"/>
      <c r="AS49" s="221"/>
      <c r="AT49" s="221"/>
      <c r="AU49" s="221"/>
      <c r="AV49" s="221"/>
      <c r="AW49" s="221"/>
      <c r="AX49" s="221"/>
      <c r="AY49" s="221"/>
      <c r="AZ49" s="221"/>
      <c r="BA49" s="221"/>
      <c r="BB49" s="221"/>
      <c r="BC49" s="221"/>
      <c r="BD49" s="221"/>
      <c r="BE49" s="221"/>
      <c r="BF49" s="221"/>
      <c r="BG49" s="90"/>
      <c r="BH49" s="90"/>
      <c r="BI49" s="90"/>
      <c r="BJ49" s="90"/>
      <c r="BK49" s="90"/>
      <c r="BL49" s="90"/>
      <c r="BM49" s="90"/>
      <c r="BN49" s="90"/>
      <c r="BO49" s="90"/>
      <c r="BP49" s="90"/>
      <c r="BQ49" s="90"/>
      <c r="BR49" s="90"/>
      <c r="BS49" s="90"/>
      <c r="BT49" s="90"/>
      <c r="BU49" s="90"/>
      <c r="BV49" s="90"/>
      <c r="BW49" s="90"/>
      <c r="BX49" s="90"/>
      <c r="BY49" s="90"/>
      <c r="BZ49" s="90"/>
      <c r="CA49" s="90"/>
      <c r="CB49" s="90"/>
      <c r="CC49" s="90"/>
      <c r="CD49" s="90"/>
      <c r="CE49" s="90"/>
      <c r="CF49" s="90"/>
      <c r="CG49" s="90"/>
      <c r="CH49" s="90"/>
      <c r="CI49" s="90"/>
      <c r="CJ49" s="90"/>
      <c r="CK49" s="90"/>
      <c r="CL49" s="90"/>
      <c r="CM49" s="90"/>
    </row>
    <row r="50" spans="1:91" s="40" customFormat="1" ht="35.25" hidden="1" customHeight="1" x14ac:dyDescent="0.15">
      <c r="A50" s="26"/>
      <c r="B50" s="27"/>
      <c r="C50" s="55"/>
      <c r="D50" s="56"/>
      <c r="E50" s="190" t="str">
        <f>IF(AND(R7="10-",R49="S"),$AB$50,IF(AND(R46="B",R49="S"),$AC$50,""))</f>
        <v/>
      </c>
      <c r="F50" s="57"/>
      <c r="G50" s="57"/>
      <c r="H50" s="56"/>
      <c r="I50" s="57"/>
      <c r="J50" s="57"/>
      <c r="K50" s="57"/>
      <c r="L50" s="57"/>
      <c r="M50" s="459"/>
      <c r="N50" s="459"/>
      <c r="O50" s="459"/>
      <c r="P50" s="460"/>
      <c r="Q50" s="57"/>
      <c r="R50" s="59"/>
      <c r="S50" s="59"/>
      <c r="T50" s="13"/>
      <c r="U50" s="223"/>
      <c r="V50" s="224"/>
      <c r="W50" s="224"/>
      <c r="X50" s="219"/>
      <c r="Y50" s="224"/>
      <c r="Z50" s="224"/>
      <c r="AA50" s="417" t="s">
        <v>368</v>
      </c>
      <c r="AB50" s="417" t="s">
        <v>327</v>
      </c>
      <c r="AC50" s="417" t="s">
        <v>367</v>
      </c>
      <c r="AD50" s="418"/>
      <c r="AE50" s="219"/>
      <c r="AF50" s="221" t="s">
        <v>70</v>
      </c>
      <c r="AG50" s="222" t="s">
        <v>265</v>
      </c>
      <c r="AH50" s="222" t="s">
        <v>385</v>
      </c>
      <c r="AI50" s="221"/>
      <c r="AJ50" s="221"/>
      <c r="AK50" s="221"/>
      <c r="AL50" s="221"/>
      <c r="AM50" s="221"/>
      <c r="AN50" s="221"/>
      <c r="AO50" s="221"/>
      <c r="AP50" s="221"/>
      <c r="AQ50" s="221"/>
      <c r="AR50" s="221"/>
      <c r="AS50" s="221"/>
      <c r="AT50" s="221"/>
      <c r="AU50" s="221"/>
      <c r="AV50" s="221"/>
      <c r="AW50" s="221"/>
      <c r="AX50" s="221"/>
      <c r="AY50" s="221"/>
      <c r="AZ50" s="221"/>
      <c r="BA50" s="221"/>
      <c r="BB50" s="221"/>
      <c r="BC50" s="221"/>
      <c r="BD50" s="221"/>
      <c r="BE50" s="221"/>
      <c r="BF50" s="221"/>
      <c r="BG50" s="90"/>
      <c r="BH50" s="90"/>
      <c r="BI50" s="90"/>
      <c r="BJ50" s="90"/>
      <c r="BK50" s="90"/>
      <c r="BL50" s="90"/>
      <c r="BM50" s="90"/>
      <c r="BN50" s="90"/>
      <c r="BO50" s="90"/>
      <c r="BP50" s="90"/>
      <c r="BQ50" s="90"/>
      <c r="BR50" s="90"/>
      <c r="BS50" s="90"/>
      <c r="BT50" s="90"/>
      <c r="BU50" s="90"/>
      <c r="BV50" s="90"/>
      <c r="BW50" s="90"/>
      <c r="BX50" s="90"/>
      <c r="BY50" s="90"/>
      <c r="BZ50" s="90"/>
      <c r="CA50" s="90"/>
      <c r="CB50" s="90"/>
      <c r="CC50" s="90"/>
      <c r="CD50" s="90"/>
      <c r="CE50" s="90"/>
      <c r="CF50" s="90"/>
      <c r="CG50" s="90"/>
      <c r="CH50" s="90"/>
      <c r="CI50" s="90"/>
      <c r="CJ50" s="90"/>
      <c r="CK50" s="90"/>
      <c r="CL50" s="90"/>
      <c r="CM50" s="90"/>
    </row>
    <row r="51" spans="1:91" s="40" customFormat="1" ht="16.5" hidden="1" customHeight="1" x14ac:dyDescent="0.15">
      <c r="A51" s="26"/>
      <c r="B51" s="27"/>
      <c r="C51" s="41"/>
      <c r="E51" s="61"/>
      <c r="R51" s="29"/>
      <c r="S51" s="29"/>
      <c r="T51" s="1"/>
      <c r="U51" s="223"/>
      <c r="V51" s="224"/>
      <c r="W51" s="224"/>
      <c r="X51" s="219"/>
      <c r="Y51" s="224"/>
      <c r="Z51" s="224"/>
      <c r="AA51" s="419"/>
      <c r="AB51" s="417"/>
      <c r="AC51" s="418"/>
      <c r="AD51" s="418"/>
      <c r="AE51" s="219"/>
      <c r="AF51" s="221"/>
      <c r="AG51" s="222"/>
      <c r="AH51" s="222"/>
      <c r="AI51" s="221"/>
      <c r="AJ51" s="221"/>
      <c r="AK51" s="221"/>
      <c r="AL51" s="221"/>
      <c r="AM51" s="221"/>
      <c r="AN51" s="221"/>
      <c r="AO51" s="221"/>
      <c r="AP51" s="221"/>
      <c r="AQ51" s="221"/>
      <c r="AR51" s="221"/>
      <c r="AS51" s="221"/>
      <c r="AT51" s="221"/>
      <c r="AU51" s="221"/>
      <c r="AV51" s="221"/>
      <c r="AW51" s="221"/>
      <c r="AX51" s="221"/>
      <c r="AY51" s="221"/>
      <c r="AZ51" s="221"/>
      <c r="BA51" s="221"/>
      <c r="BB51" s="221"/>
      <c r="BC51" s="221"/>
      <c r="BD51" s="221"/>
      <c r="BE51" s="221"/>
      <c r="BF51" s="221"/>
      <c r="BG51" s="90"/>
      <c r="BH51" s="90"/>
      <c r="BI51" s="90"/>
      <c r="BJ51" s="90"/>
      <c r="BK51" s="90"/>
      <c r="BL51" s="90"/>
      <c r="BM51" s="90"/>
      <c r="BN51" s="90"/>
      <c r="BO51" s="90"/>
      <c r="BP51" s="90"/>
      <c r="BQ51" s="90"/>
      <c r="BR51" s="90"/>
      <c r="BS51" s="90"/>
      <c r="BT51" s="90"/>
      <c r="BU51" s="90"/>
      <c r="BV51" s="90"/>
      <c r="BW51" s="90"/>
      <c r="BX51" s="90"/>
      <c r="BY51" s="90"/>
      <c r="BZ51" s="90"/>
      <c r="CA51" s="90"/>
      <c r="CB51" s="90"/>
      <c r="CC51" s="90"/>
      <c r="CD51" s="90"/>
      <c r="CE51" s="90"/>
      <c r="CF51" s="90"/>
      <c r="CG51" s="90"/>
      <c r="CH51" s="90"/>
      <c r="CI51" s="90"/>
      <c r="CJ51" s="90"/>
      <c r="CK51" s="90"/>
      <c r="CL51" s="90"/>
      <c r="CM51" s="90"/>
    </row>
    <row r="52" spans="1:91" s="40" customFormat="1" ht="16.5" hidden="1" customHeight="1" x14ac:dyDescent="0.15">
      <c r="A52" s="26"/>
      <c r="B52" s="27"/>
      <c r="C52" s="41"/>
      <c r="E52" s="61"/>
      <c r="R52" s="29" t="s">
        <v>74</v>
      </c>
      <c r="S52" s="29" t="str">
        <f>IF(AND(S64="",S67=""),"","-")</f>
        <v/>
      </c>
      <c r="T52" s="1"/>
      <c r="U52" s="223"/>
      <c r="V52" s="224"/>
      <c r="W52" s="224"/>
      <c r="X52" s="219"/>
      <c r="Y52" s="224"/>
      <c r="Z52" s="224"/>
      <c r="AA52" s="419"/>
      <c r="AB52" s="417"/>
      <c r="AC52" s="418"/>
      <c r="AD52" s="418"/>
      <c r="AE52" s="219"/>
      <c r="AF52" s="221"/>
      <c r="AG52" s="221"/>
      <c r="AH52" s="221"/>
      <c r="AI52" s="221"/>
      <c r="AJ52" s="221"/>
      <c r="AK52" s="221"/>
      <c r="AL52" s="221"/>
      <c r="AM52" s="221"/>
      <c r="AN52" s="221"/>
      <c r="AO52" s="221"/>
      <c r="AP52" s="221"/>
      <c r="AQ52" s="221"/>
      <c r="AR52" s="221"/>
      <c r="AS52" s="221"/>
      <c r="AT52" s="221"/>
      <c r="AU52" s="221"/>
      <c r="AV52" s="221"/>
      <c r="AW52" s="221"/>
      <c r="AX52" s="221"/>
      <c r="AY52" s="221"/>
      <c r="AZ52" s="221"/>
      <c r="BA52" s="221"/>
      <c r="BB52" s="221"/>
      <c r="BC52" s="221"/>
      <c r="BD52" s="221"/>
      <c r="BE52" s="221"/>
      <c r="BF52" s="221"/>
      <c r="BG52" s="90"/>
      <c r="BH52" s="90"/>
      <c r="BI52" s="90"/>
      <c r="BJ52" s="90"/>
      <c r="BK52" s="90"/>
      <c r="BL52" s="90"/>
      <c r="BM52" s="90"/>
      <c r="BN52" s="90"/>
      <c r="BO52" s="90"/>
      <c r="BP52" s="90"/>
      <c r="BQ52" s="90"/>
      <c r="BR52" s="90"/>
      <c r="BS52" s="90"/>
      <c r="BT52" s="90"/>
      <c r="BU52" s="90"/>
      <c r="BV52" s="90"/>
      <c r="BW52" s="90"/>
      <c r="BX52" s="90"/>
      <c r="BY52" s="90"/>
      <c r="BZ52" s="90"/>
      <c r="CA52" s="90"/>
      <c r="CB52" s="90"/>
      <c r="CC52" s="90"/>
      <c r="CD52" s="90"/>
      <c r="CE52" s="90"/>
      <c r="CF52" s="90"/>
      <c r="CG52" s="90"/>
      <c r="CH52" s="90"/>
      <c r="CI52" s="90"/>
      <c r="CJ52" s="90"/>
      <c r="CK52" s="90"/>
      <c r="CL52" s="90"/>
      <c r="CM52" s="90"/>
    </row>
    <row r="53" spans="1:91" s="40" customFormat="1" ht="16.5" hidden="1" customHeight="1" x14ac:dyDescent="0.15">
      <c r="A53" s="26"/>
      <c r="B53" s="27"/>
      <c r="C53" s="41"/>
      <c r="R53" s="29"/>
      <c r="S53" s="29"/>
      <c r="T53" s="1"/>
      <c r="U53" s="223"/>
      <c r="V53" s="224"/>
      <c r="W53" s="224"/>
      <c r="X53" s="219"/>
      <c r="Y53" s="224"/>
      <c r="Z53" s="224"/>
      <c r="AA53" s="419"/>
      <c r="AB53" s="419"/>
      <c r="AC53" s="418"/>
      <c r="AD53" s="418"/>
      <c r="AE53" s="219"/>
      <c r="AF53" s="221"/>
      <c r="AG53" s="221"/>
      <c r="AH53" s="221"/>
      <c r="AI53" s="221"/>
      <c r="AJ53" s="221"/>
      <c r="AK53" s="221"/>
      <c r="AL53" s="221"/>
      <c r="AM53" s="221"/>
      <c r="AN53" s="221"/>
      <c r="AO53" s="221"/>
      <c r="AP53" s="221"/>
      <c r="AQ53" s="221"/>
      <c r="AR53" s="221"/>
      <c r="AS53" s="221"/>
      <c r="AT53" s="221"/>
      <c r="AU53" s="221"/>
      <c r="AV53" s="221"/>
      <c r="AW53" s="221"/>
      <c r="AX53" s="221"/>
      <c r="AY53" s="221"/>
      <c r="AZ53" s="221"/>
      <c r="BA53" s="221"/>
      <c r="BB53" s="221"/>
      <c r="BC53" s="221"/>
      <c r="BD53" s="221"/>
      <c r="BE53" s="221"/>
      <c r="BF53" s="221"/>
      <c r="BG53" s="90"/>
      <c r="BH53" s="90"/>
      <c r="BI53" s="90"/>
      <c r="BJ53" s="90"/>
      <c r="BK53" s="90"/>
      <c r="BL53" s="90"/>
      <c r="BM53" s="90"/>
      <c r="BN53" s="90"/>
      <c r="BO53" s="90"/>
      <c r="BP53" s="90"/>
      <c r="BQ53" s="90"/>
      <c r="BR53" s="90"/>
      <c r="BS53" s="90"/>
      <c r="BT53" s="90"/>
      <c r="BU53" s="90"/>
      <c r="BV53" s="90"/>
      <c r="BW53" s="90"/>
      <c r="BX53" s="90"/>
      <c r="BY53" s="90"/>
      <c r="BZ53" s="90"/>
      <c r="CA53" s="90"/>
      <c r="CB53" s="90"/>
      <c r="CC53" s="90"/>
      <c r="CD53" s="90"/>
      <c r="CE53" s="90"/>
      <c r="CF53" s="90"/>
      <c r="CG53" s="90"/>
      <c r="CH53" s="90"/>
      <c r="CI53" s="90"/>
      <c r="CJ53" s="90"/>
      <c r="CK53" s="90"/>
      <c r="CL53" s="90"/>
      <c r="CM53" s="90"/>
    </row>
    <row r="54" spans="1:91" s="40" customFormat="1" ht="12.75" hidden="1" customHeight="1" x14ac:dyDescent="0.15">
      <c r="A54" s="27">
        <v>6</v>
      </c>
      <c r="B54" s="27"/>
      <c r="C54" s="42"/>
      <c r="D54" s="43"/>
      <c r="E54" s="64" t="s">
        <v>72</v>
      </c>
      <c r="F54" s="45"/>
      <c r="G54" s="45"/>
      <c r="H54" s="43"/>
      <c r="I54" s="45"/>
      <c r="J54" s="45"/>
      <c r="K54" s="45"/>
      <c r="L54" s="45"/>
      <c r="M54" s="45"/>
      <c r="N54" s="45"/>
      <c r="O54" s="45"/>
      <c r="P54" s="46"/>
      <c r="Q54" s="45"/>
      <c r="R54" s="47"/>
      <c r="S54" s="47"/>
      <c r="T54" s="14"/>
      <c r="U54" s="223"/>
      <c r="V54" s="224"/>
      <c r="W54" s="224"/>
      <c r="X54" s="219"/>
      <c r="Y54" s="224"/>
      <c r="Z54" s="224"/>
      <c r="AA54" s="419"/>
      <c r="AB54" s="419"/>
      <c r="AC54" s="418"/>
      <c r="AD54" s="418"/>
      <c r="AE54" s="219"/>
      <c r="AF54" s="221"/>
      <c r="AG54" s="221"/>
      <c r="AH54" s="221"/>
      <c r="AI54" s="221"/>
      <c r="AJ54" s="221"/>
      <c r="AK54" s="221"/>
      <c r="AL54" s="221"/>
      <c r="AM54" s="221"/>
      <c r="AN54" s="221"/>
      <c r="AO54" s="221"/>
      <c r="AP54" s="221"/>
      <c r="AQ54" s="221"/>
      <c r="AR54" s="221"/>
      <c r="AS54" s="221"/>
      <c r="AT54" s="221"/>
      <c r="AU54" s="221"/>
      <c r="AV54" s="221"/>
      <c r="AW54" s="221"/>
      <c r="AX54" s="221"/>
      <c r="AY54" s="221"/>
      <c r="AZ54" s="221"/>
      <c r="BA54" s="221"/>
      <c r="BB54" s="221"/>
      <c r="BC54" s="221"/>
      <c r="BD54" s="221"/>
      <c r="BE54" s="221"/>
      <c r="BF54" s="221"/>
      <c r="BG54" s="90"/>
      <c r="BH54" s="90"/>
      <c r="BI54" s="90"/>
      <c r="BJ54" s="90"/>
      <c r="BK54" s="90"/>
      <c r="BL54" s="90"/>
      <c r="BM54" s="90"/>
      <c r="BN54" s="90"/>
      <c r="BO54" s="90"/>
      <c r="BP54" s="90"/>
      <c r="BQ54" s="90"/>
      <c r="BR54" s="90"/>
      <c r="BS54" s="90"/>
      <c r="BT54" s="90"/>
      <c r="BU54" s="90"/>
      <c r="BV54" s="90"/>
      <c r="BW54" s="90"/>
      <c r="BX54" s="90"/>
      <c r="BY54" s="90"/>
      <c r="BZ54" s="90"/>
      <c r="CA54" s="90"/>
      <c r="CB54" s="90"/>
      <c r="CC54" s="90"/>
      <c r="CD54" s="90"/>
      <c r="CE54" s="90"/>
      <c r="CF54" s="90"/>
      <c r="CG54" s="90"/>
      <c r="CH54" s="90"/>
      <c r="CI54" s="90"/>
      <c r="CJ54" s="90"/>
      <c r="CK54" s="90"/>
      <c r="CL54" s="90"/>
      <c r="CM54" s="90"/>
    </row>
    <row r="55" spans="1:91" s="40" customFormat="1" ht="16.5" hidden="1" customHeight="1" x14ac:dyDescent="0.15">
      <c r="A55" s="48" t="s">
        <v>400</v>
      </c>
      <c r="B55" s="32" t="s">
        <v>16</v>
      </c>
      <c r="C55" s="49" t="s">
        <v>186</v>
      </c>
      <c r="D55" s="50"/>
      <c r="E55" s="210"/>
      <c r="F55" s="40" t="str">
        <f>IF(E55="","",MATCH(E55,AF55:BB55,0))</f>
        <v/>
      </c>
      <c r="H55" s="50"/>
      <c r="P55" s="54"/>
      <c r="R55" s="53" t="str">
        <f>IF(F55="","",INDEX(AF56:BB56,1,F55))</f>
        <v/>
      </c>
      <c r="S55" s="29" t="str">
        <f>IF(R55="","",IF(R55="無記号","",R55))</f>
        <v/>
      </c>
      <c r="T55" s="15"/>
      <c r="U55" s="223"/>
      <c r="V55" s="224"/>
      <c r="W55" s="224"/>
      <c r="X55" s="219"/>
      <c r="Y55" s="224"/>
      <c r="Z55" s="224"/>
      <c r="AA55" s="419"/>
      <c r="AB55" s="419"/>
      <c r="AC55" s="418"/>
      <c r="AD55" s="418"/>
      <c r="AE55" s="219"/>
      <c r="AF55" s="221" t="s">
        <v>55</v>
      </c>
      <c r="AG55" s="221" t="s">
        <v>56</v>
      </c>
      <c r="AH55" s="221" t="s">
        <v>57</v>
      </c>
      <c r="AI55" s="221" t="s">
        <v>58</v>
      </c>
      <c r="AJ55" s="221" t="s">
        <v>59</v>
      </c>
      <c r="AK55" s="221" t="s">
        <v>60</v>
      </c>
      <c r="AL55" s="221" t="s">
        <v>61</v>
      </c>
      <c r="AM55" s="221" t="s">
        <v>62</v>
      </c>
      <c r="AN55" s="221" t="s">
        <v>63</v>
      </c>
      <c r="AO55" s="221" t="s">
        <v>64</v>
      </c>
      <c r="AP55" s="221" t="s">
        <v>65</v>
      </c>
      <c r="AQ55" s="221" t="s">
        <v>66</v>
      </c>
      <c r="AR55" s="221" t="s">
        <v>67</v>
      </c>
      <c r="AS55" s="221" t="s">
        <v>68</v>
      </c>
      <c r="AT55" s="221" t="s">
        <v>69</v>
      </c>
      <c r="AU55" s="221" t="s">
        <v>212</v>
      </c>
      <c r="AV55" s="221"/>
      <c r="AW55" s="221"/>
      <c r="AX55" s="221"/>
      <c r="AY55" s="221"/>
      <c r="AZ55" s="221"/>
      <c r="BA55" s="221"/>
      <c r="BB55" s="221"/>
      <c r="BC55" s="221"/>
      <c r="BD55" s="221"/>
      <c r="BE55" s="221"/>
      <c r="BF55" s="221"/>
      <c r="BG55" s="90"/>
      <c r="BH55" s="90"/>
      <c r="BI55" s="90"/>
      <c r="BJ55" s="90"/>
      <c r="BK55" s="90"/>
      <c r="BL55" s="90"/>
      <c r="BM55" s="90"/>
      <c r="BN55" s="90"/>
      <c r="BO55" s="90"/>
      <c r="BP55" s="90"/>
      <c r="BQ55" s="90"/>
      <c r="BR55" s="90"/>
      <c r="BS55" s="90"/>
      <c r="BT55" s="90"/>
      <c r="BU55" s="90"/>
      <c r="BV55" s="90"/>
      <c r="BW55" s="90"/>
      <c r="BX55" s="90"/>
      <c r="BY55" s="90"/>
      <c r="BZ55" s="90"/>
      <c r="CA55" s="90"/>
      <c r="CB55" s="90"/>
      <c r="CC55" s="90"/>
      <c r="CD55" s="90"/>
      <c r="CE55" s="90"/>
      <c r="CF55" s="90"/>
      <c r="CG55" s="90"/>
      <c r="CH55" s="90"/>
      <c r="CI55" s="90"/>
      <c r="CJ55" s="90"/>
      <c r="CK55" s="90"/>
      <c r="CL55" s="90"/>
      <c r="CM55" s="90"/>
    </row>
    <row r="56" spans="1:91" s="40" customFormat="1" ht="204.75" hidden="1" customHeight="1" x14ac:dyDescent="0.15">
      <c r="A56" s="48" t="s">
        <v>248</v>
      </c>
      <c r="B56" s="27"/>
      <c r="C56" s="55"/>
      <c r="D56" s="56"/>
      <c r="E56" s="66"/>
      <c r="F56" s="57"/>
      <c r="G56" s="57"/>
      <c r="H56" s="56"/>
      <c r="I56" s="57"/>
      <c r="J56" s="57"/>
      <c r="K56" s="57"/>
      <c r="L56" s="57"/>
      <c r="M56" s="57"/>
      <c r="N56" s="57"/>
      <c r="O56" s="57"/>
      <c r="P56" s="58"/>
      <c r="Q56" s="57"/>
      <c r="R56" s="59"/>
      <c r="S56" s="59"/>
      <c r="T56" s="13"/>
      <c r="U56" s="223"/>
      <c r="V56" s="224"/>
      <c r="W56" s="224"/>
      <c r="X56" s="219"/>
      <c r="Y56" s="224"/>
      <c r="Z56" s="224"/>
      <c r="AA56" s="419"/>
      <c r="AB56" s="419"/>
      <c r="AC56" s="418"/>
      <c r="AD56" s="418"/>
      <c r="AE56" s="219"/>
      <c r="AF56" s="222" t="s">
        <v>418</v>
      </c>
      <c r="AG56" s="222" t="s">
        <v>419</v>
      </c>
      <c r="AH56" s="222" t="s">
        <v>420</v>
      </c>
      <c r="AI56" s="222" t="s">
        <v>421</v>
      </c>
      <c r="AJ56" s="222" t="s">
        <v>425</v>
      </c>
      <c r="AK56" s="222" t="s">
        <v>426</v>
      </c>
      <c r="AL56" s="222" t="s">
        <v>427</v>
      </c>
      <c r="AM56" s="222" t="s">
        <v>428</v>
      </c>
      <c r="AN56" s="222" t="s">
        <v>422</v>
      </c>
      <c r="AO56" s="222" t="s">
        <v>423</v>
      </c>
      <c r="AP56" s="222" t="s">
        <v>424</v>
      </c>
      <c r="AQ56" s="222" t="s">
        <v>429</v>
      </c>
      <c r="AR56" s="222" t="s">
        <v>430</v>
      </c>
      <c r="AS56" s="222" t="s">
        <v>431</v>
      </c>
      <c r="AT56" s="222" t="s">
        <v>432</v>
      </c>
      <c r="AU56" s="222" t="s">
        <v>15</v>
      </c>
      <c r="AV56" s="221"/>
      <c r="AW56" s="221"/>
      <c r="AX56" s="221"/>
      <c r="AY56" s="221"/>
      <c r="AZ56" s="221"/>
      <c r="BA56" s="221"/>
      <c r="BB56" s="221"/>
      <c r="BC56" s="221"/>
      <c r="BD56" s="221"/>
      <c r="BE56" s="221"/>
      <c r="BF56" s="221"/>
      <c r="BG56" s="90"/>
      <c r="BH56" s="90"/>
      <c r="BI56" s="90"/>
      <c r="BJ56" s="90"/>
      <c r="BK56" s="90"/>
      <c r="BL56" s="90"/>
      <c r="BM56" s="90"/>
      <c r="BN56" s="90"/>
      <c r="BO56" s="90"/>
      <c r="BP56" s="90"/>
      <c r="BQ56" s="90"/>
      <c r="BR56" s="90"/>
      <c r="BS56" s="90"/>
      <c r="BT56" s="90"/>
      <c r="BU56" s="90"/>
      <c r="BV56" s="90"/>
      <c r="BW56" s="90"/>
      <c r="BX56" s="90"/>
      <c r="BY56" s="90"/>
      <c r="BZ56" s="90"/>
      <c r="CA56" s="90"/>
      <c r="CB56" s="90"/>
      <c r="CC56" s="90"/>
      <c r="CD56" s="90"/>
      <c r="CE56" s="90"/>
      <c r="CF56" s="90"/>
      <c r="CG56" s="90"/>
      <c r="CH56" s="90"/>
      <c r="CI56" s="90"/>
      <c r="CJ56" s="90"/>
      <c r="CK56" s="90"/>
      <c r="CL56" s="90"/>
      <c r="CM56" s="90"/>
    </row>
    <row r="57" spans="1:91" s="40" customFormat="1" ht="16.5" hidden="1" customHeight="1" x14ac:dyDescent="0.15">
      <c r="A57" s="27">
        <v>6</v>
      </c>
      <c r="B57" s="27"/>
      <c r="C57" s="42"/>
      <c r="D57" s="43"/>
      <c r="E57" s="44"/>
      <c r="F57" s="45"/>
      <c r="G57" s="46"/>
      <c r="H57" s="43"/>
      <c r="I57" s="45"/>
      <c r="J57" s="45"/>
      <c r="K57" s="45"/>
      <c r="L57" s="45"/>
      <c r="M57" s="45"/>
      <c r="N57" s="45"/>
      <c r="O57" s="45"/>
      <c r="P57" s="46"/>
      <c r="Q57" s="43"/>
      <c r="R57" s="47"/>
      <c r="S57" s="47"/>
      <c r="T57" s="14"/>
      <c r="U57" s="223"/>
      <c r="V57" s="224"/>
      <c r="W57" s="224"/>
      <c r="X57" s="219"/>
      <c r="Y57" s="224"/>
      <c r="Z57" s="224"/>
      <c r="AA57" s="419"/>
      <c r="AB57" s="419"/>
      <c r="AC57" s="418"/>
      <c r="AD57" s="418"/>
      <c r="AE57" s="219"/>
      <c r="AF57" s="222"/>
      <c r="AG57" s="222"/>
      <c r="AH57" s="222"/>
      <c r="AI57" s="222"/>
      <c r="AJ57" s="222"/>
      <c r="AK57" s="222"/>
      <c r="AL57" s="222"/>
      <c r="AM57" s="222"/>
      <c r="AN57" s="222"/>
      <c r="AO57" s="222"/>
      <c r="AP57" s="222"/>
      <c r="AQ57" s="222"/>
      <c r="AR57" s="222"/>
      <c r="AS57" s="222"/>
      <c r="AT57" s="222"/>
      <c r="AU57" s="222"/>
      <c r="AV57" s="221"/>
      <c r="AW57" s="221"/>
      <c r="AX57" s="221"/>
      <c r="AY57" s="221"/>
      <c r="AZ57" s="221"/>
      <c r="BA57" s="221"/>
      <c r="BB57" s="221"/>
      <c r="BC57" s="221"/>
      <c r="BD57" s="221"/>
      <c r="BE57" s="221"/>
      <c r="BF57" s="221"/>
      <c r="BG57" s="90"/>
      <c r="BH57" s="90"/>
      <c r="BI57" s="90"/>
      <c r="BJ57" s="90"/>
      <c r="BK57" s="90"/>
      <c r="BL57" s="90"/>
      <c r="BM57" s="90"/>
      <c r="BN57" s="90"/>
      <c r="BO57" s="90"/>
      <c r="BP57" s="90"/>
      <c r="BQ57" s="90"/>
      <c r="BR57" s="90"/>
      <c r="BS57" s="90"/>
      <c r="BT57" s="90"/>
      <c r="BU57" s="90"/>
      <c r="BV57" s="90"/>
      <c r="BW57" s="90"/>
      <c r="BX57" s="90"/>
      <c r="BY57" s="90"/>
      <c r="BZ57" s="90"/>
      <c r="CA57" s="90"/>
      <c r="CB57" s="90"/>
      <c r="CC57" s="90"/>
      <c r="CD57" s="90"/>
      <c r="CE57" s="90"/>
      <c r="CF57" s="90"/>
      <c r="CG57" s="90"/>
      <c r="CH57" s="90"/>
      <c r="CI57" s="90"/>
      <c r="CJ57" s="90"/>
      <c r="CK57" s="90"/>
      <c r="CL57" s="90"/>
      <c r="CM57" s="90"/>
    </row>
    <row r="58" spans="1:91" s="40" customFormat="1" ht="16.5" hidden="1" customHeight="1" x14ac:dyDescent="0.15">
      <c r="A58" s="217" t="s">
        <v>400</v>
      </c>
      <c r="B58" s="32" t="s">
        <v>17</v>
      </c>
      <c r="C58" s="49" t="s">
        <v>7</v>
      </c>
      <c r="D58" s="50"/>
      <c r="E58" s="72"/>
      <c r="F58" s="40" t="str">
        <f>IF(E58="","",MATCH(E58,AF58:BB58,0))</f>
        <v/>
      </c>
      <c r="G58" s="54"/>
      <c r="H58" s="50"/>
      <c r="P58" s="54"/>
      <c r="Q58" s="50"/>
      <c r="R58" s="53" t="str">
        <f>IF(F58="","",INDEX(AF59:BB59,1,F58))</f>
        <v/>
      </c>
      <c r="S58" s="29" t="str">
        <f>IF(R58="","",IF(R58="無記号","",R58))</f>
        <v/>
      </c>
      <c r="T58" s="15"/>
      <c r="U58" s="223"/>
      <c r="V58" s="224"/>
      <c r="W58" s="224"/>
      <c r="X58" s="219"/>
      <c r="Y58" s="224"/>
      <c r="Z58" s="224"/>
      <c r="AA58" s="419"/>
      <c r="AB58" s="419"/>
      <c r="AC58" s="418"/>
      <c r="AD58" s="418"/>
      <c r="AE58" s="219"/>
      <c r="AF58" s="221" t="s">
        <v>468</v>
      </c>
      <c r="AG58" s="221" t="s">
        <v>469</v>
      </c>
      <c r="AH58" s="221"/>
      <c r="AI58" s="221"/>
      <c r="AJ58" s="221"/>
      <c r="AK58" s="221"/>
      <c r="AL58" s="221"/>
      <c r="AM58" s="221"/>
      <c r="AN58" s="221"/>
      <c r="AO58" s="221"/>
      <c r="AP58" s="221"/>
      <c r="AQ58" s="221"/>
      <c r="AR58" s="221"/>
      <c r="AS58" s="221"/>
      <c r="AT58" s="221"/>
      <c r="AU58" s="221"/>
      <c r="AV58" s="221"/>
      <c r="AW58" s="221"/>
      <c r="AX58" s="221"/>
      <c r="AY58" s="221"/>
      <c r="AZ58" s="221"/>
      <c r="BA58" s="221"/>
      <c r="BB58" s="221"/>
      <c r="BC58" s="221"/>
      <c r="BD58" s="221"/>
      <c r="BE58" s="221"/>
      <c r="BF58" s="221"/>
      <c r="BG58" s="90"/>
      <c r="BH58" s="90"/>
      <c r="BI58" s="90"/>
      <c r="BJ58" s="90"/>
      <c r="BK58" s="90"/>
      <c r="BL58" s="90"/>
      <c r="BM58" s="90"/>
      <c r="BN58" s="90"/>
      <c r="BO58" s="90"/>
      <c r="BP58" s="90"/>
      <c r="BQ58" s="90"/>
      <c r="BR58" s="90"/>
      <c r="BS58" s="90"/>
      <c r="BT58" s="90"/>
      <c r="BU58" s="90"/>
      <c r="BV58" s="90"/>
      <c r="BW58" s="90"/>
      <c r="BX58" s="90"/>
      <c r="BY58" s="90"/>
      <c r="BZ58" s="90"/>
      <c r="CA58" s="90"/>
      <c r="CB58" s="90"/>
      <c r="CC58" s="90"/>
      <c r="CD58" s="90"/>
      <c r="CE58" s="90"/>
      <c r="CF58" s="90"/>
      <c r="CG58" s="90"/>
      <c r="CH58" s="90"/>
      <c r="CI58" s="90"/>
      <c r="CJ58" s="90"/>
      <c r="CK58" s="90"/>
      <c r="CL58" s="90"/>
      <c r="CM58" s="90"/>
    </row>
    <row r="59" spans="1:91" s="40" customFormat="1" ht="54" hidden="1" customHeight="1" x14ac:dyDescent="0.15">
      <c r="A59" s="26"/>
      <c r="B59" s="27"/>
      <c r="C59" s="55"/>
      <c r="D59" s="56"/>
      <c r="E59" s="65"/>
      <c r="F59" s="57"/>
      <c r="G59" s="58"/>
      <c r="H59" s="56"/>
      <c r="I59" s="57"/>
      <c r="J59" s="57"/>
      <c r="K59" s="57"/>
      <c r="L59" s="57"/>
      <c r="M59" s="57"/>
      <c r="N59" s="57"/>
      <c r="O59" s="57"/>
      <c r="P59" s="58"/>
      <c r="Q59" s="56"/>
      <c r="R59" s="59"/>
      <c r="S59" s="59"/>
      <c r="T59" s="13"/>
      <c r="U59" s="223"/>
      <c r="V59" s="224"/>
      <c r="W59" s="224"/>
      <c r="X59" s="219"/>
      <c r="Y59" s="224"/>
      <c r="Z59" s="224"/>
      <c r="AA59" s="419"/>
      <c r="AB59" s="419"/>
      <c r="AC59" s="418"/>
      <c r="AD59" s="418"/>
      <c r="AE59" s="219"/>
      <c r="AF59" s="221" t="s">
        <v>70</v>
      </c>
      <c r="AG59" s="221" t="s">
        <v>386</v>
      </c>
      <c r="AH59" s="221"/>
      <c r="AI59" s="221"/>
      <c r="AJ59" s="221"/>
      <c r="AK59" s="221"/>
      <c r="AL59" s="221"/>
      <c r="AM59" s="221"/>
      <c r="AN59" s="221"/>
      <c r="AO59" s="221"/>
      <c r="AP59" s="221"/>
      <c r="AQ59" s="221"/>
      <c r="AR59" s="221"/>
      <c r="AS59" s="221"/>
      <c r="AT59" s="221"/>
      <c r="AU59" s="221"/>
      <c r="AV59" s="221"/>
      <c r="AW59" s="221"/>
      <c r="AX59" s="221"/>
      <c r="AY59" s="221"/>
      <c r="AZ59" s="221"/>
      <c r="BA59" s="221"/>
      <c r="BB59" s="221"/>
      <c r="BC59" s="221"/>
      <c r="BD59" s="221"/>
      <c r="BE59" s="221"/>
      <c r="BF59" s="221"/>
      <c r="BG59" s="90"/>
      <c r="BH59" s="90"/>
      <c r="BI59" s="90"/>
      <c r="BJ59" s="90"/>
      <c r="BK59" s="90"/>
      <c r="BL59" s="90"/>
      <c r="BM59" s="90"/>
      <c r="BN59" s="90"/>
      <c r="BO59" s="90"/>
      <c r="BP59" s="90"/>
      <c r="BQ59" s="90"/>
      <c r="BR59" s="90"/>
      <c r="BS59" s="90"/>
      <c r="BT59" s="90"/>
      <c r="BU59" s="90"/>
      <c r="BV59" s="90"/>
      <c r="BW59" s="90"/>
      <c r="BX59" s="90"/>
      <c r="BY59" s="90"/>
      <c r="BZ59" s="90"/>
      <c r="CA59" s="90"/>
      <c r="CB59" s="90"/>
      <c r="CC59" s="90"/>
      <c r="CD59" s="90"/>
      <c r="CE59" s="90"/>
      <c r="CF59" s="90"/>
      <c r="CG59" s="90"/>
      <c r="CH59" s="90"/>
      <c r="CI59" s="90"/>
      <c r="CJ59" s="90"/>
      <c r="CK59" s="90"/>
      <c r="CL59" s="90"/>
      <c r="CM59" s="90"/>
    </row>
    <row r="60" spans="1:91" s="40" customFormat="1" ht="16.5" hidden="1" customHeight="1" x14ac:dyDescent="0.15">
      <c r="A60" s="27">
        <v>7</v>
      </c>
      <c r="B60" s="27"/>
      <c r="C60" s="42"/>
      <c r="D60" s="43"/>
      <c r="E60" s="44"/>
      <c r="F60" s="45"/>
      <c r="G60" s="46"/>
      <c r="H60" s="43"/>
      <c r="I60" s="45"/>
      <c r="J60" s="45"/>
      <c r="K60" s="45"/>
      <c r="L60" s="45"/>
      <c r="M60" s="45"/>
      <c r="N60" s="45"/>
      <c r="O60" s="45"/>
      <c r="P60" s="46"/>
      <c r="Q60" s="43"/>
      <c r="R60" s="47"/>
      <c r="S60" s="47"/>
      <c r="T60" s="14"/>
      <c r="U60" s="223"/>
      <c r="V60" s="224"/>
      <c r="W60" s="224"/>
      <c r="X60" s="219"/>
      <c r="Y60" s="224"/>
      <c r="Z60" s="224"/>
      <c r="AA60" s="419"/>
      <c r="AB60" s="419"/>
      <c r="AC60" s="418"/>
      <c r="AD60" s="418"/>
      <c r="AE60" s="219"/>
      <c r="AF60" s="221"/>
      <c r="AG60" s="221"/>
      <c r="AH60" s="221"/>
      <c r="AI60" s="221"/>
      <c r="AJ60" s="221"/>
      <c r="AK60" s="221"/>
      <c r="AL60" s="221"/>
      <c r="AM60" s="221"/>
      <c r="AN60" s="221"/>
      <c r="AO60" s="221"/>
      <c r="AP60" s="221"/>
      <c r="AQ60" s="221"/>
      <c r="AR60" s="221"/>
      <c r="AS60" s="221"/>
      <c r="AT60" s="221"/>
      <c r="AU60" s="221"/>
      <c r="AV60" s="221"/>
      <c r="AW60" s="221"/>
      <c r="AX60" s="221"/>
      <c r="AY60" s="221"/>
      <c r="AZ60" s="221"/>
      <c r="BA60" s="221"/>
      <c r="BB60" s="221"/>
      <c r="BC60" s="221"/>
      <c r="BD60" s="221"/>
      <c r="BE60" s="221"/>
      <c r="BF60" s="221"/>
      <c r="BG60" s="90"/>
      <c r="BH60" s="90"/>
      <c r="BI60" s="90"/>
      <c r="BJ60" s="90"/>
      <c r="BK60" s="90"/>
      <c r="BL60" s="90"/>
      <c r="BM60" s="90"/>
      <c r="BN60" s="90"/>
      <c r="BO60" s="90"/>
      <c r="BP60" s="90"/>
      <c r="BQ60" s="90"/>
      <c r="BR60" s="90"/>
      <c r="BS60" s="90"/>
      <c r="BT60" s="90"/>
      <c r="BU60" s="90"/>
      <c r="BV60" s="90"/>
      <c r="BW60" s="90"/>
      <c r="BX60" s="90"/>
      <c r="BY60" s="90"/>
      <c r="BZ60" s="90"/>
      <c r="CA60" s="90"/>
      <c r="CB60" s="90"/>
      <c r="CC60" s="90"/>
      <c r="CD60" s="90"/>
      <c r="CE60" s="90"/>
      <c r="CF60" s="90"/>
      <c r="CG60" s="90"/>
      <c r="CH60" s="90"/>
      <c r="CI60" s="90"/>
      <c r="CJ60" s="90"/>
      <c r="CK60" s="90"/>
      <c r="CL60" s="90"/>
      <c r="CM60" s="90"/>
    </row>
    <row r="61" spans="1:91" s="40" customFormat="1" ht="16.5" hidden="1" customHeight="1" x14ac:dyDescent="0.15">
      <c r="A61" s="217" t="s">
        <v>400</v>
      </c>
      <c r="B61" s="32" t="s">
        <v>18</v>
      </c>
      <c r="C61" s="49" t="s">
        <v>8</v>
      </c>
      <c r="D61" s="50"/>
      <c r="E61" s="72"/>
      <c r="F61" s="40" t="str">
        <f>IF(E61="","",MATCH(E61,AF61:BB61,0))</f>
        <v/>
      </c>
      <c r="G61" s="54"/>
      <c r="H61" s="50"/>
      <c r="P61" s="54"/>
      <c r="Q61" s="50"/>
      <c r="R61" s="53" t="str">
        <f>IF(F61="","",INDEX(AF62:BB62,1,F61))</f>
        <v/>
      </c>
      <c r="S61" s="29" t="str">
        <f>IF(R61="","",IF(R61="無記号","",R61))</f>
        <v/>
      </c>
      <c r="T61" s="15"/>
      <c r="U61" s="223"/>
      <c r="V61" s="224"/>
      <c r="W61" s="224"/>
      <c r="X61" s="219"/>
      <c r="Y61" s="224"/>
      <c r="Z61" s="224"/>
      <c r="AA61" s="419"/>
      <c r="AB61" s="419"/>
      <c r="AC61" s="418"/>
      <c r="AD61" s="418"/>
      <c r="AE61" s="219"/>
      <c r="AF61" s="221" t="s">
        <v>332</v>
      </c>
      <c r="AG61" s="221" t="s">
        <v>365</v>
      </c>
      <c r="AH61" s="221"/>
      <c r="AI61" s="221"/>
      <c r="AJ61" s="221"/>
      <c r="AK61" s="221"/>
      <c r="AL61" s="221"/>
      <c r="AM61" s="221"/>
      <c r="AN61" s="221"/>
      <c r="AO61" s="221"/>
      <c r="AP61" s="221"/>
      <c r="AQ61" s="221"/>
      <c r="AR61" s="221"/>
      <c r="AS61" s="221"/>
      <c r="AT61" s="221"/>
      <c r="AU61" s="221"/>
      <c r="AV61" s="221"/>
      <c r="AW61" s="221"/>
      <c r="AX61" s="221"/>
      <c r="AY61" s="221"/>
      <c r="AZ61" s="221"/>
      <c r="BA61" s="221"/>
      <c r="BB61" s="221"/>
      <c r="BC61" s="221"/>
      <c r="BD61" s="221"/>
      <c r="BE61" s="221"/>
      <c r="BF61" s="221"/>
      <c r="BG61" s="90"/>
      <c r="BH61" s="90"/>
      <c r="BI61" s="90"/>
      <c r="BJ61" s="90"/>
      <c r="BK61" s="90"/>
      <c r="BL61" s="90"/>
      <c r="BM61" s="90"/>
      <c r="BN61" s="90"/>
      <c r="BO61" s="90"/>
      <c r="BP61" s="90"/>
      <c r="BQ61" s="90"/>
      <c r="BR61" s="90"/>
      <c r="BS61" s="90"/>
      <c r="BT61" s="90"/>
      <c r="BU61" s="90"/>
      <c r="BV61" s="90"/>
      <c r="BW61" s="90"/>
      <c r="BX61" s="90"/>
      <c r="BY61" s="90"/>
      <c r="BZ61" s="90"/>
      <c r="CA61" s="90"/>
      <c r="CB61" s="90"/>
      <c r="CC61" s="90"/>
      <c r="CD61" s="90"/>
      <c r="CE61" s="90"/>
      <c r="CF61" s="90"/>
      <c r="CG61" s="90"/>
      <c r="CH61" s="90"/>
      <c r="CI61" s="90"/>
      <c r="CJ61" s="90"/>
      <c r="CK61" s="90"/>
      <c r="CL61" s="90"/>
      <c r="CM61" s="90"/>
    </row>
    <row r="62" spans="1:91" s="40" customFormat="1" ht="30.75" hidden="1" customHeight="1" x14ac:dyDescent="0.15">
      <c r="A62" s="26"/>
      <c r="B62" s="27"/>
      <c r="C62" s="55"/>
      <c r="D62" s="56"/>
      <c r="E62" s="65"/>
      <c r="F62" s="57"/>
      <c r="G62" s="58"/>
      <c r="H62" s="56"/>
      <c r="I62" s="57"/>
      <c r="J62" s="57"/>
      <c r="K62" s="57"/>
      <c r="L62" s="57"/>
      <c r="M62" s="57"/>
      <c r="N62" s="57"/>
      <c r="O62" s="57"/>
      <c r="P62" s="58"/>
      <c r="Q62" s="56"/>
      <c r="R62" s="59"/>
      <c r="S62" s="59"/>
      <c r="T62" s="13"/>
      <c r="U62" s="223"/>
      <c r="V62" s="224"/>
      <c r="W62" s="224"/>
      <c r="X62" s="219"/>
      <c r="Y62" s="224"/>
      <c r="Z62" s="224"/>
      <c r="AA62" s="419"/>
      <c r="AB62" s="419"/>
      <c r="AC62" s="418"/>
      <c r="AD62" s="418"/>
      <c r="AE62" s="219"/>
      <c r="AF62" s="221" t="s">
        <v>70</v>
      </c>
      <c r="AG62" s="221" t="s">
        <v>470</v>
      </c>
      <c r="AH62" s="221"/>
      <c r="AI62" s="221"/>
      <c r="AJ62" s="221"/>
      <c r="AK62" s="221"/>
      <c r="AL62" s="221"/>
      <c r="AM62" s="221"/>
      <c r="AN62" s="221"/>
      <c r="AO62" s="221"/>
      <c r="AP62" s="221"/>
      <c r="AQ62" s="221"/>
      <c r="AR62" s="221"/>
      <c r="AS62" s="221"/>
      <c r="AT62" s="221"/>
      <c r="AU62" s="221"/>
      <c r="AV62" s="221"/>
      <c r="AW62" s="221"/>
      <c r="AX62" s="221"/>
      <c r="AY62" s="221"/>
      <c r="AZ62" s="221"/>
      <c r="BA62" s="221"/>
      <c r="BB62" s="221"/>
      <c r="BC62" s="221"/>
      <c r="BD62" s="221"/>
      <c r="BE62" s="221"/>
      <c r="BF62" s="221"/>
      <c r="BG62" s="90"/>
      <c r="BH62" s="90"/>
      <c r="BI62" s="90"/>
      <c r="BJ62" s="90"/>
      <c r="BK62" s="90"/>
      <c r="BL62" s="90"/>
      <c r="BM62" s="90"/>
      <c r="BN62" s="90"/>
      <c r="BO62" s="90"/>
      <c r="BP62" s="90"/>
      <c r="BQ62" s="90"/>
      <c r="BR62" s="90"/>
      <c r="BS62" s="90"/>
      <c r="BT62" s="90"/>
      <c r="BU62" s="90"/>
      <c r="BV62" s="90"/>
      <c r="BW62" s="90"/>
      <c r="BX62" s="90"/>
      <c r="BY62" s="90"/>
      <c r="BZ62" s="90"/>
      <c r="CA62" s="90"/>
      <c r="CB62" s="90"/>
      <c r="CC62" s="90"/>
      <c r="CD62" s="90"/>
      <c r="CE62" s="90"/>
      <c r="CF62" s="90"/>
      <c r="CG62" s="90"/>
      <c r="CH62" s="90"/>
      <c r="CI62" s="90"/>
      <c r="CJ62" s="90"/>
      <c r="CK62" s="90"/>
      <c r="CL62" s="90"/>
      <c r="CM62" s="90"/>
    </row>
    <row r="63" spans="1:91" s="40" customFormat="1" ht="16.5" customHeight="1" x14ac:dyDescent="0.15">
      <c r="A63" s="27">
        <v>7</v>
      </c>
      <c r="B63" s="27"/>
      <c r="C63" s="250"/>
      <c r="D63" s="43"/>
      <c r="E63" s="44"/>
      <c r="F63" s="45"/>
      <c r="G63" s="46"/>
      <c r="H63" s="43"/>
      <c r="I63" s="45"/>
      <c r="J63" s="45"/>
      <c r="K63" s="45"/>
      <c r="L63" s="45"/>
      <c r="M63" s="45"/>
      <c r="N63" s="45"/>
      <c r="O63" s="45"/>
      <c r="P63" s="46"/>
      <c r="Q63" s="43"/>
      <c r="R63" s="47"/>
      <c r="S63" s="47"/>
      <c r="T63" s="46"/>
      <c r="U63" s="223"/>
      <c r="V63" s="224"/>
      <c r="W63" s="224"/>
      <c r="X63" s="219"/>
      <c r="Y63" s="224"/>
      <c r="Z63" s="224"/>
      <c r="AA63" s="419"/>
      <c r="AB63" s="419"/>
      <c r="AC63" s="418"/>
      <c r="AD63" s="418"/>
      <c r="AE63" s="219"/>
      <c r="AF63" s="221"/>
      <c r="AG63" s="221"/>
      <c r="AH63" s="221"/>
      <c r="AI63" s="221"/>
      <c r="AJ63" s="221"/>
      <c r="AK63" s="221"/>
      <c r="AL63" s="221"/>
      <c r="AM63" s="221"/>
      <c r="AN63" s="221"/>
      <c r="AO63" s="221"/>
      <c r="AP63" s="221"/>
      <c r="AQ63" s="221"/>
      <c r="AR63" s="221"/>
      <c r="AS63" s="221"/>
      <c r="AT63" s="221"/>
      <c r="AU63" s="221"/>
      <c r="AV63" s="221"/>
      <c r="AW63" s="221"/>
      <c r="AX63" s="221"/>
      <c r="AY63" s="221"/>
      <c r="AZ63" s="221"/>
      <c r="BA63" s="221"/>
      <c r="BB63" s="221"/>
      <c r="BC63" s="221"/>
      <c r="BD63" s="221"/>
      <c r="BE63" s="221"/>
      <c r="BF63" s="221"/>
      <c r="BG63" s="90"/>
      <c r="BH63" s="90"/>
      <c r="BI63" s="90"/>
      <c r="BJ63" s="90"/>
      <c r="BK63" s="90"/>
      <c r="BL63" s="90"/>
      <c r="BM63" s="90"/>
      <c r="BN63" s="90"/>
      <c r="BO63" s="90"/>
      <c r="BP63" s="90"/>
      <c r="BQ63" s="90"/>
      <c r="BR63" s="90"/>
      <c r="BS63" s="90"/>
      <c r="CH63" s="90"/>
      <c r="CI63" s="90"/>
      <c r="CJ63" s="90"/>
      <c r="CK63" s="90"/>
      <c r="CL63" s="90"/>
      <c r="CM63" s="90"/>
    </row>
    <row r="64" spans="1:91" s="40" customFormat="1" ht="16.5" customHeight="1" x14ac:dyDescent="0.15">
      <c r="A64" s="48" t="s">
        <v>400</v>
      </c>
      <c r="B64" s="62" t="s">
        <v>378</v>
      </c>
      <c r="C64" s="251" t="s">
        <v>6</v>
      </c>
      <c r="D64" s="50"/>
      <c r="E64" s="72"/>
      <c r="F64" s="40" t="str">
        <f>IF(E64="","",MATCH(E64,AF64:BB64,0))</f>
        <v/>
      </c>
      <c r="G64" s="54"/>
      <c r="H64" s="50"/>
      <c r="K64" s="472" t="s">
        <v>380</v>
      </c>
      <c r="L64" s="472"/>
      <c r="M64" s="472"/>
      <c r="N64" s="472"/>
      <c r="O64" s="472"/>
      <c r="P64" s="473"/>
      <c r="Q64" s="50"/>
      <c r="R64" s="53" t="str">
        <f>IF(F64="","",INDEX(AF65:BB65,1,F64))</f>
        <v/>
      </c>
      <c r="S64" s="29" t="str">
        <f>IF(R64="","",IF(R64="無記号","",R64))</f>
        <v/>
      </c>
      <c r="T64" s="54"/>
      <c r="U64" s="223"/>
      <c r="V64" s="224"/>
      <c r="W64" s="224"/>
      <c r="X64" s="224"/>
      <c r="Y64" s="224"/>
      <c r="Z64" s="224"/>
      <c r="AA64" s="419"/>
      <c r="AB64" s="419"/>
      <c r="AC64" s="418"/>
      <c r="AD64" s="418"/>
      <c r="AE64" s="219"/>
      <c r="AF64" s="90" t="s">
        <v>379</v>
      </c>
      <c r="AG64" s="90" t="s">
        <v>415</v>
      </c>
      <c r="AH64" s="90" t="s">
        <v>471</v>
      </c>
      <c r="AI64" s="90" t="s">
        <v>472</v>
      </c>
      <c r="AJ64" s="90"/>
      <c r="AK64" s="90"/>
      <c r="AL64" s="90"/>
      <c r="AM64" s="90"/>
      <c r="AN64" s="90"/>
      <c r="AO64" s="90"/>
      <c r="AP64" s="90"/>
      <c r="AQ64" s="90"/>
      <c r="AR64" s="90"/>
      <c r="AS64" s="90"/>
      <c r="AT64" s="90"/>
      <c r="AU64" s="90"/>
      <c r="AV64" s="90"/>
      <c r="AW64" s="90"/>
      <c r="AX64" s="90"/>
      <c r="AY64" s="90"/>
      <c r="AZ64" s="90"/>
      <c r="BA64" s="90"/>
      <c r="BB64" s="90"/>
      <c r="BC64" s="90"/>
      <c r="BD64" s="90"/>
      <c r="BE64" s="90"/>
      <c r="BF64" s="90"/>
      <c r="BG64" s="90"/>
      <c r="BH64" s="90"/>
      <c r="BI64" s="90"/>
      <c r="BJ64" s="90"/>
      <c r="BK64" s="90"/>
      <c r="BL64" s="90"/>
      <c r="BM64" s="90"/>
      <c r="BN64" s="90"/>
      <c r="BO64" s="90"/>
      <c r="BP64" s="90"/>
      <c r="BQ64" s="90"/>
      <c r="BR64" s="90"/>
      <c r="BS64" s="90"/>
      <c r="CH64" s="90"/>
      <c r="CI64" s="90"/>
      <c r="CJ64" s="90"/>
      <c r="CK64" s="90"/>
      <c r="CL64" s="90"/>
      <c r="CM64" s="90"/>
    </row>
    <row r="65" spans="1:91" s="40" customFormat="1" ht="28.5" customHeight="1" x14ac:dyDescent="0.15">
      <c r="A65" s="26"/>
      <c r="B65" s="27"/>
      <c r="C65" s="203"/>
      <c r="D65" s="56"/>
      <c r="E65" s="65"/>
      <c r="F65" s="57"/>
      <c r="G65" s="58"/>
      <c r="H65" s="56"/>
      <c r="I65" s="57"/>
      <c r="J65" s="57"/>
      <c r="K65" s="457"/>
      <c r="L65" s="457"/>
      <c r="M65" s="457"/>
      <c r="N65" s="457"/>
      <c r="O65" s="457"/>
      <c r="P65" s="458"/>
      <c r="Q65" s="56"/>
      <c r="R65" s="59"/>
      <c r="S65" s="59"/>
      <c r="T65" s="58"/>
      <c r="U65" s="223"/>
      <c r="V65" s="224"/>
      <c r="W65" s="224"/>
      <c r="X65" s="224"/>
      <c r="Y65" s="224"/>
      <c r="Z65" s="224"/>
      <c r="AA65" s="419"/>
      <c r="AB65" s="419"/>
      <c r="AC65" s="418"/>
      <c r="AD65" s="418"/>
      <c r="AE65" s="219"/>
      <c r="AF65" s="90" t="s">
        <v>70</v>
      </c>
      <c r="AG65" s="90" t="s">
        <v>473</v>
      </c>
      <c r="AH65" s="90" t="s">
        <v>474</v>
      </c>
      <c r="AI65" s="90" t="s">
        <v>475</v>
      </c>
      <c r="AJ65" s="90"/>
      <c r="AK65" s="90"/>
      <c r="AL65" s="90"/>
      <c r="AM65" s="90"/>
      <c r="AN65" s="90"/>
      <c r="AO65" s="90"/>
      <c r="AP65" s="90"/>
      <c r="AQ65" s="90"/>
      <c r="AR65" s="90"/>
      <c r="AS65" s="90"/>
      <c r="AT65" s="90"/>
      <c r="AU65" s="90"/>
      <c r="AV65" s="90"/>
      <c r="AW65" s="90"/>
      <c r="AX65" s="90"/>
      <c r="AY65" s="90"/>
      <c r="AZ65" s="90"/>
      <c r="BA65" s="90"/>
      <c r="BB65" s="90"/>
      <c r="BC65" s="90"/>
      <c r="BD65" s="90"/>
      <c r="BE65" s="90"/>
      <c r="BF65" s="90"/>
      <c r="BG65" s="90"/>
      <c r="BH65" s="90"/>
      <c r="BI65" s="90"/>
      <c r="BJ65" s="90"/>
      <c r="BK65" s="90"/>
      <c r="BL65" s="90"/>
      <c r="BM65" s="90"/>
      <c r="BN65" s="90"/>
      <c r="BO65" s="90"/>
      <c r="BP65" s="90"/>
      <c r="BQ65" s="90"/>
      <c r="BR65" s="90"/>
      <c r="BS65" s="90"/>
      <c r="CH65" s="90"/>
      <c r="CI65" s="90"/>
      <c r="CJ65" s="90"/>
      <c r="CK65" s="90"/>
      <c r="CL65" s="90"/>
      <c r="CM65" s="90"/>
    </row>
    <row r="66" spans="1:91" s="40" customFormat="1" ht="12.75" customHeight="1" x14ac:dyDescent="0.15">
      <c r="A66" s="27">
        <v>8</v>
      </c>
      <c r="B66" s="27"/>
      <c r="C66" s="42"/>
      <c r="D66" s="43"/>
      <c r="E66" s="44" t="s">
        <v>381</v>
      </c>
      <c r="F66" s="45"/>
      <c r="G66" s="45"/>
      <c r="H66" s="43"/>
      <c r="I66" s="45"/>
      <c r="J66" s="45"/>
      <c r="K66" s="45"/>
      <c r="L66" s="45"/>
      <c r="M66" s="45"/>
      <c r="N66" s="45"/>
      <c r="O66" s="45"/>
      <c r="P66" s="46"/>
      <c r="Q66" s="45"/>
      <c r="R66" s="47"/>
      <c r="S66" s="47"/>
      <c r="T66" s="14"/>
      <c r="U66" s="223"/>
      <c r="V66" s="224"/>
      <c r="W66" s="224"/>
      <c r="X66" s="224"/>
      <c r="Y66" s="224"/>
      <c r="Z66" s="224"/>
      <c r="AA66" s="419"/>
      <c r="AB66" s="419"/>
      <c r="AC66" s="418"/>
      <c r="AD66" s="418"/>
      <c r="AE66" s="219"/>
      <c r="AF66" s="90"/>
      <c r="AG66" s="90"/>
      <c r="AH66" s="90"/>
      <c r="AI66" s="90"/>
      <c r="AJ66" s="90"/>
      <c r="AK66" s="90"/>
      <c r="AL66" s="90"/>
      <c r="AM66" s="90"/>
      <c r="AN66" s="90"/>
      <c r="AO66" s="90"/>
      <c r="AP66" s="90"/>
      <c r="AQ66" s="90"/>
      <c r="AR66" s="90"/>
      <c r="AS66" s="90"/>
      <c r="AT66" s="90"/>
      <c r="AU66" s="90"/>
      <c r="AV66" s="90"/>
      <c r="AW66" s="90"/>
      <c r="AX66" s="90"/>
      <c r="AY66" s="90"/>
      <c r="AZ66" s="90"/>
      <c r="BA66" s="90"/>
      <c r="BB66" s="90"/>
      <c r="BC66" s="90"/>
      <c r="BD66" s="90"/>
      <c r="BE66" s="90"/>
      <c r="BF66" s="90"/>
      <c r="BG66" s="90"/>
      <c r="BH66" s="90"/>
      <c r="BI66" s="90"/>
      <c r="BJ66" s="90"/>
      <c r="BK66" s="90"/>
      <c r="BL66" s="90"/>
      <c r="BM66" s="90"/>
      <c r="BN66" s="90"/>
      <c r="BO66" s="90"/>
      <c r="BP66" s="90"/>
      <c r="BQ66" s="90"/>
      <c r="BR66" s="90"/>
      <c r="BS66" s="90"/>
      <c r="CH66" s="90"/>
      <c r="CI66" s="90"/>
      <c r="CJ66" s="90"/>
      <c r="CK66" s="90"/>
      <c r="CL66" s="90"/>
      <c r="CM66" s="90"/>
    </row>
    <row r="67" spans="1:91" s="40" customFormat="1" ht="16.5" customHeight="1" x14ac:dyDescent="0.15">
      <c r="A67" s="48"/>
      <c r="B67" s="32" t="s">
        <v>373</v>
      </c>
      <c r="C67" s="49" t="s">
        <v>75</v>
      </c>
      <c r="D67" s="50"/>
      <c r="E67" s="72"/>
      <c r="F67" s="40" t="str">
        <f>IF(E67="","",MATCH(E67,AF67:BB67,0))</f>
        <v/>
      </c>
      <c r="H67" s="50"/>
      <c r="P67" s="54"/>
      <c r="R67" s="53" t="str">
        <f>IF(F67="","",INDEX(AF68:BB68,1,F67))</f>
        <v/>
      </c>
      <c r="S67" s="29" t="str">
        <f>IF(R67="","",IF(R67="無記号","",R67))</f>
        <v/>
      </c>
      <c r="T67" s="54"/>
      <c r="U67" s="90"/>
      <c r="V67" s="219"/>
      <c r="W67" s="219"/>
      <c r="X67" s="219"/>
      <c r="Y67" s="219"/>
      <c r="Z67" s="219"/>
      <c r="AA67" s="417"/>
      <c r="AB67" s="417"/>
      <c r="AC67" s="418"/>
      <c r="AD67" s="418"/>
      <c r="AE67" s="219"/>
      <c r="AF67" s="221" t="s">
        <v>251</v>
      </c>
      <c r="AG67" s="221" t="s">
        <v>252</v>
      </c>
      <c r="AH67" s="221" t="s">
        <v>476</v>
      </c>
      <c r="AI67" s="221" t="s">
        <v>253</v>
      </c>
      <c r="AJ67" s="221" t="s">
        <v>254</v>
      </c>
      <c r="AK67" s="221" t="s">
        <v>255</v>
      </c>
      <c r="AL67" s="221" t="s">
        <v>256</v>
      </c>
      <c r="AM67" s="221" t="s">
        <v>257</v>
      </c>
      <c r="AN67" s="221" t="s">
        <v>258</v>
      </c>
      <c r="AO67" s="221" t="s">
        <v>259</v>
      </c>
      <c r="AP67" s="221" t="s">
        <v>260</v>
      </c>
      <c r="AQ67" s="221" t="s">
        <v>261</v>
      </c>
      <c r="AR67" s="221" t="s">
        <v>262</v>
      </c>
      <c r="AS67" s="221"/>
      <c r="AT67" s="221"/>
      <c r="AU67" s="221"/>
      <c r="AV67" s="221"/>
      <c r="AW67" s="221"/>
      <c r="AX67" s="221"/>
      <c r="AY67" s="221"/>
      <c r="AZ67" s="221"/>
      <c r="BA67" s="221"/>
      <c r="BB67" s="221"/>
      <c r="BC67" s="221"/>
      <c r="BD67" s="221"/>
      <c r="BE67" s="221"/>
      <c r="BF67" s="221"/>
      <c r="BG67" s="90"/>
      <c r="BH67" s="90"/>
      <c r="BI67" s="90"/>
      <c r="BJ67" s="90"/>
      <c r="BK67" s="90"/>
      <c r="BL67" s="90"/>
      <c r="BM67" s="90"/>
      <c r="BN67" s="90"/>
      <c r="BO67" s="90"/>
      <c r="BP67" s="90"/>
      <c r="BQ67" s="90"/>
      <c r="BR67" s="90"/>
      <c r="BS67" s="90"/>
      <c r="CH67" s="90"/>
      <c r="CI67" s="90"/>
      <c r="CJ67" s="90"/>
      <c r="CK67" s="90"/>
      <c r="CL67" s="90"/>
      <c r="CM67" s="90"/>
    </row>
    <row r="68" spans="1:91" s="40" customFormat="1" ht="67.5" customHeight="1" x14ac:dyDescent="0.15">
      <c r="A68" s="26"/>
      <c r="B68" s="27"/>
      <c r="C68" s="55"/>
      <c r="D68" s="56"/>
      <c r="E68" s="67" t="str">
        <f>IF(R44="","",IF(OR(R67="D",R67="D0",R67=""),"",IF(R68=R44,$AA$68,IF(R68&lt;R44,$AB$68,""))))</f>
        <v/>
      </c>
      <c r="F68" s="57"/>
      <c r="G68" s="57"/>
      <c r="H68" s="56"/>
      <c r="I68" s="57"/>
      <c r="J68" s="57"/>
      <c r="K68" s="57"/>
      <c r="L68" s="57"/>
      <c r="M68" s="57"/>
      <c r="N68" s="57"/>
      <c r="O68" s="57"/>
      <c r="P68" s="73" t="str">
        <f>MID(R67,2,2)</f>
        <v/>
      </c>
      <c r="Q68" s="57"/>
      <c r="R68" s="59" t="str">
        <f>IF(OR(P68="",P68=$AC$68),"",VALUE(P68))</f>
        <v/>
      </c>
      <c r="S68" s="59"/>
      <c r="T68" s="58"/>
      <c r="U68" s="90"/>
      <c r="V68" s="219"/>
      <c r="W68" s="219"/>
      <c r="X68" s="219"/>
      <c r="Y68" s="219"/>
      <c r="Z68" s="219"/>
      <c r="AA68" s="417" t="s">
        <v>477</v>
      </c>
      <c r="AB68" s="417" t="s">
        <v>267</v>
      </c>
      <c r="AC68" s="418" t="s">
        <v>318</v>
      </c>
      <c r="AD68" s="418" t="s">
        <v>319</v>
      </c>
      <c r="AE68" s="219"/>
      <c r="AF68" s="221" t="s">
        <v>70</v>
      </c>
      <c r="AG68" s="222" t="s">
        <v>445</v>
      </c>
      <c r="AH68" s="222" t="s">
        <v>478</v>
      </c>
      <c r="AI68" s="222" t="s">
        <v>26</v>
      </c>
      <c r="AJ68" s="222" t="s">
        <v>28</v>
      </c>
      <c r="AK68" s="222" t="s">
        <v>30</v>
      </c>
      <c r="AL68" s="222" t="s">
        <v>32</v>
      </c>
      <c r="AM68" s="222" t="s">
        <v>34</v>
      </c>
      <c r="AN68" s="222" t="s">
        <v>36</v>
      </c>
      <c r="AO68" s="222" t="s">
        <v>38</v>
      </c>
      <c r="AP68" s="222" t="s">
        <v>40</v>
      </c>
      <c r="AQ68" s="222" t="s">
        <v>41</v>
      </c>
      <c r="AR68" s="222" t="s">
        <v>42</v>
      </c>
      <c r="AS68" s="222"/>
      <c r="AT68" s="222"/>
      <c r="AU68" s="222"/>
      <c r="AV68" s="222"/>
      <c r="AW68" s="222"/>
      <c r="AX68" s="222"/>
      <c r="AY68" s="222"/>
      <c r="AZ68" s="222"/>
      <c r="BA68" s="222"/>
      <c r="BB68" s="222"/>
      <c r="BC68" s="222"/>
      <c r="BD68" s="222"/>
      <c r="BE68" s="221"/>
      <c r="BF68" s="221"/>
      <c r="BG68" s="90"/>
      <c r="BH68" s="90"/>
      <c r="BI68" s="90"/>
      <c r="BJ68" s="90"/>
      <c r="BK68" s="90"/>
      <c r="BL68" s="90"/>
      <c r="BM68" s="90"/>
      <c r="BN68" s="90"/>
      <c r="BO68" s="90"/>
      <c r="BP68" s="90"/>
      <c r="BQ68" s="90"/>
      <c r="BR68" s="90"/>
      <c r="BS68" s="90"/>
      <c r="CH68" s="90"/>
      <c r="CI68" s="90"/>
      <c r="CJ68" s="90"/>
      <c r="CK68" s="90"/>
      <c r="CL68" s="90"/>
      <c r="CM68" s="90"/>
    </row>
    <row r="69" spans="1:91" s="40" customFormat="1" ht="16.5" customHeight="1" x14ac:dyDescent="0.15">
      <c r="A69" s="26"/>
      <c r="B69" s="27"/>
      <c r="C69" s="41"/>
      <c r="E69" s="61"/>
      <c r="R69" s="29"/>
      <c r="S69" s="29"/>
      <c r="U69" s="90"/>
      <c r="V69" s="219"/>
      <c r="W69" s="219"/>
      <c r="X69" s="219"/>
      <c r="Y69" s="219"/>
      <c r="Z69" s="219"/>
      <c r="AA69" s="417"/>
      <c r="AB69" s="417"/>
      <c r="AC69" s="418"/>
      <c r="AD69" s="418"/>
      <c r="AE69" s="219"/>
      <c r="AF69" s="221"/>
      <c r="AG69" s="221"/>
      <c r="AH69" s="221"/>
      <c r="AI69" s="221"/>
      <c r="AJ69" s="221"/>
      <c r="AK69" s="221"/>
      <c r="AL69" s="221"/>
      <c r="AM69" s="221"/>
      <c r="AN69" s="221"/>
      <c r="AO69" s="221"/>
      <c r="AP69" s="221"/>
      <c r="AQ69" s="221"/>
      <c r="AR69" s="221"/>
      <c r="AS69" s="221"/>
      <c r="AT69" s="221"/>
      <c r="AU69" s="221"/>
      <c r="AV69" s="221"/>
      <c r="AW69" s="221"/>
      <c r="AX69" s="221"/>
      <c r="AY69" s="221"/>
      <c r="AZ69" s="221"/>
      <c r="BA69" s="221"/>
      <c r="BB69" s="221"/>
      <c r="BC69" s="221"/>
      <c r="BD69" s="221"/>
      <c r="BE69" s="221"/>
      <c r="BF69" s="221"/>
      <c r="BG69" s="90"/>
      <c r="BH69" s="90"/>
      <c r="BI69" s="90"/>
      <c r="BJ69" s="90"/>
      <c r="BK69" s="90"/>
      <c r="BL69" s="90"/>
      <c r="BM69" s="90"/>
      <c r="BN69" s="90"/>
      <c r="BO69" s="90"/>
      <c r="BP69" s="90"/>
      <c r="BQ69" s="90"/>
      <c r="BR69" s="90"/>
      <c r="BS69" s="90"/>
      <c r="BT69" s="90"/>
      <c r="BU69" s="90"/>
      <c r="BV69" s="90"/>
      <c r="BW69" s="90"/>
      <c r="BX69" s="90"/>
      <c r="BY69" s="90"/>
      <c r="BZ69" s="90"/>
      <c r="CA69" s="90"/>
      <c r="CB69" s="90"/>
      <c r="CC69" s="90"/>
      <c r="CD69" s="90"/>
      <c r="CE69" s="90"/>
      <c r="CF69" s="90"/>
      <c r="CG69" s="90"/>
      <c r="CH69" s="90"/>
      <c r="CI69" s="90"/>
      <c r="CJ69" s="90"/>
      <c r="CK69" s="90"/>
      <c r="CL69" s="90"/>
      <c r="CM69" s="90"/>
    </row>
    <row r="70" spans="1:91" s="40" customFormat="1" ht="16.5" customHeight="1" x14ac:dyDescent="0.15">
      <c r="A70" s="26"/>
      <c r="B70" s="27"/>
      <c r="C70" s="41"/>
      <c r="E70" s="61"/>
      <c r="R70" s="29"/>
      <c r="S70" s="29"/>
      <c r="U70" s="90"/>
      <c r="V70" s="219"/>
      <c r="W70" s="219"/>
      <c r="X70" s="219"/>
      <c r="Y70" s="219"/>
      <c r="Z70" s="219"/>
      <c r="AA70" s="417"/>
      <c r="AB70" s="417"/>
      <c r="AC70" s="418"/>
      <c r="AD70" s="418"/>
      <c r="AE70" s="219"/>
      <c r="AF70" s="221"/>
      <c r="AG70" s="221"/>
      <c r="AH70" s="221"/>
      <c r="AI70" s="221"/>
      <c r="AJ70" s="221"/>
      <c r="AK70" s="221"/>
      <c r="AL70" s="221"/>
      <c r="AM70" s="221"/>
      <c r="AN70" s="221"/>
      <c r="AO70" s="221"/>
      <c r="AP70" s="221"/>
      <c r="AQ70" s="221"/>
      <c r="AR70" s="221"/>
      <c r="AS70" s="221"/>
      <c r="AT70" s="221"/>
      <c r="AU70" s="221"/>
      <c r="AV70" s="221"/>
      <c r="AW70" s="221"/>
      <c r="AX70" s="221"/>
      <c r="AY70" s="221"/>
      <c r="AZ70" s="221"/>
      <c r="BA70" s="221"/>
      <c r="BB70" s="221"/>
      <c r="BC70" s="221"/>
      <c r="BD70" s="221"/>
      <c r="BE70" s="221"/>
      <c r="BF70" s="221"/>
      <c r="BG70" s="90"/>
      <c r="BH70" s="90"/>
      <c r="BI70" s="90"/>
      <c r="BJ70" s="90"/>
      <c r="BK70" s="90"/>
      <c r="BL70" s="90"/>
      <c r="BM70" s="90"/>
      <c r="BN70" s="90"/>
      <c r="BO70" s="90"/>
      <c r="BP70" s="90"/>
      <c r="BQ70" s="90"/>
      <c r="BR70" s="90"/>
      <c r="BS70" s="90"/>
      <c r="BT70" s="90"/>
      <c r="BU70" s="90"/>
      <c r="BV70" s="90"/>
      <c r="BW70" s="90"/>
      <c r="BX70" s="90"/>
      <c r="BY70" s="90"/>
      <c r="BZ70" s="90"/>
      <c r="CA70" s="90"/>
      <c r="CB70" s="90"/>
      <c r="CC70" s="90"/>
      <c r="CD70" s="90"/>
      <c r="CE70" s="90"/>
      <c r="CF70" s="90"/>
      <c r="CG70" s="90"/>
      <c r="CH70" s="90"/>
      <c r="CI70" s="90"/>
      <c r="CJ70" s="90"/>
      <c r="CK70" s="90"/>
      <c r="CL70" s="90"/>
      <c r="CM70" s="90"/>
    </row>
    <row r="71" spans="1:91" s="40" customFormat="1" ht="16.5" customHeight="1" x14ac:dyDescent="0.15">
      <c r="A71" s="26"/>
      <c r="B71" s="27"/>
      <c r="C71" s="41"/>
      <c r="E71" s="61"/>
      <c r="R71" s="29"/>
      <c r="S71" s="29"/>
      <c r="U71" s="90"/>
      <c r="V71" s="219"/>
      <c r="W71" s="219"/>
      <c r="X71" s="219"/>
      <c r="Y71" s="219"/>
      <c r="Z71" s="219"/>
      <c r="AA71" s="417"/>
      <c r="AB71" s="417"/>
      <c r="AC71" s="418"/>
      <c r="AD71" s="418"/>
      <c r="AE71" s="219"/>
      <c r="AF71" s="221"/>
      <c r="AG71" s="221"/>
      <c r="AH71" s="221"/>
      <c r="AI71" s="221"/>
      <c r="AJ71" s="221"/>
      <c r="AK71" s="221"/>
      <c r="AL71" s="221"/>
      <c r="AM71" s="221"/>
      <c r="AN71" s="221"/>
      <c r="AO71" s="221"/>
      <c r="AP71" s="221"/>
      <c r="AQ71" s="221"/>
      <c r="AR71" s="221"/>
      <c r="AS71" s="221"/>
      <c r="AT71" s="221"/>
      <c r="AU71" s="221"/>
      <c r="AV71" s="221"/>
      <c r="AW71" s="221"/>
      <c r="AX71" s="221"/>
      <c r="AY71" s="221"/>
      <c r="AZ71" s="221"/>
      <c r="BA71" s="221"/>
      <c r="BB71" s="221"/>
      <c r="BC71" s="221"/>
      <c r="BD71" s="221"/>
      <c r="BE71" s="221"/>
      <c r="BF71" s="221"/>
      <c r="BG71" s="90"/>
      <c r="BH71" s="90"/>
      <c r="BI71" s="90"/>
      <c r="BJ71" s="90"/>
      <c r="BK71" s="90"/>
      <c r="BL71" s="90"/>
      <c r="BM71" s="90"/>
      <c r="BN71" s="90"/>
      <c r="BO71" s="90"/>
      <c r="BP71" s="90"/>
      <c r="BQ71" s="90"/>
      <c r="BR71" s="90"/>
      <c r="BS71" s="90"/>
      <c r="BT71" s="90"/>
      <c r="BU71" s="90"/>
      <c r="BV71" s="90"/>
      <c r="BW71" s="90"/>
      <c r="BX71" s="90"/>
      <c r="BY71" s="90"/>
      <c r="BZ71" s="90"/>
      <c r="CA71" s="90"/>
      <c r="CB71" s="90"/>
      <c r="CC71" s="90"/>
      <c r="CD71" s="90"/>
      <c r="CE71" s="90"/>
      <c r="CF71" s="90"/>
      <c r="CG71" s="90"/>
      <c r="CH71" s="90"/>
      <c r="CI71" s="90"/>
      <c r="CJ71" s="90"/>
      <c r="CK71" s="90"/>
      <c r="CL71" s="90"/>
      <c r="CM71" s="90"/>
    </row>
    <row r="72" spans="1:91" s="40" customFormat="1" ht="16.5" customHeight="1" x14ac:dyDescent="0.15">
      <c r="A72" s="26"/>
      <c r="B72" s="27"/>
      <c r="C72" s="41"/>
      <c r="E72" s="61"/>
      <c r="R72" s="29"/>
      <c r="S72" s="29"/>
      <c r="U72" s="90"/>
      <c r="V72" s="219"/>
      <c r="W72" s="219"/>
      <c r="X72" s="219"/>
      <c r="Y72" s="219"/>
      <c r="Z72" s="219"/>
      <c r="AA72" s="417"/>
      <c r="AB72" s="417"/>
      <c r="AC72" s="418"/>
      <c r="AD72" s="418"/>
      <c r="AE72" s="219"/>
      <c r="AF72" s="221"/>
      <c r="AG72" s="221"/>
      <c r="AH72" s="221"/>
      <c r="AI72" s="221"/>
      <c r="AJ72" s="221"/>
      <c r="AK72" s="221"/>
      <c r="AL72" s="221"/>
      <c r="AM72" s="221"/>
      <c r="AN72" s="221"/>
      <c r="AO72" s="221"/>
      <c r="AP72" s="221"/>
      <c r="AQ72" s="221"/>
      <c r="AR72" s="221"/>
      <c r="AS72" s="221"/>
      <c r="AT72" s="221"/>
      <c r="AU72" s="221"/>
      <c r="AV72" s="221"/>
      <c r="AW72" s="221"/>
      <c r="AX72" s="221"/>
      <c r="AY72" s="221"/>
      <c r="AZ72" s="221"/>
      <c r="BA72" s="221"/>
      <c r="BB72" s="221"/>
      <c r="BC72" s="221"/>
      <c r="BD72" s="221"/>
      <c r="BE72" s="221"/>
      <c r="BF72" s="221"/>
      <c r="BG72" s="90"/>
      <c r="BH72" s="90"/>
      <c r="BI72" s="90"/>
      <c r="BJ72" s="90"/>
      <c r="BK72" s="90"/>
      <c r="BL72" s="90"/>
      <c r="BM72" s="90"/>
      <c r="BN72" s="90"/>
      <c r="BO72" s="90"/>
      <c r="BP72" s="90"/>
      <c r="BQ72" s="90"/>
      <c r="BR72" s="90"/>
      <c r="BS72" s="90"/>
      <c r="BT72" s="90"/>
      <c r="BU72" s="90"/>
      <c r="BV72" s="90"/>
      <c r="BW72" s="90"/>
      <c r="BX72" s="90"/>
      <c r="BY72" s="90"/>
      <c r="BZ72" s="90"/>
      <c r="CA72" s="90"/>
      <c r="CB72" s="90"/>
      <c r="CC72" s="90"/>
      <c r="CD72" s="90"/>
      <c r="CE72" s="90"/>
      <c r="CF72" s="90"/>
      <c r="CG72" s="90"/>
      <c r="CH72" s="90"/>
      <c r="CI72" s="90"/>
      <c r="CJ72" s="90"/>
      <c r="CK72" s="90"/>
      <c r="CL72" s="90"/>
      <c r="CM72" s="90"/>
    </row>
    <row r="73" spans="1:91" s="40" customFormat="1" ht="16.5" customHeight="1" x14ac:dyDescent="0.15">
      <c r="A73" s="26"/>
      <c r="B73" s="27"/>
      <c r="C73" s="41"/>
      <c r="E73" s="61"/>
      <c r="R73" s="29"/>
      <c r="S73" s="29"/>
      <c r="U73" s="90"/>
      <c r="V73" s="219"/>
      <c r="W73" s="219"/>
      <c r="X73" s="219"/>
      <c r="Y73" s="219"/>
      <c r="Z73" s="219"/>
      <c r="AA73" s="417"/>
      <c r="AB73" s="417"/>
      <c r="AC73" s="418"/>
      <c r="AD73" s="418"/>
      <c r="AE73" s="219"/>
      <c r="AF73" s="221"/>
      <c r="AG73" s="221"/>
      <c r="AH73" s="221"/>
      <c r="AI73" s="221"/>
      <c r="AJ73" s="221"/>
      <c r="AK73" s="221"/>
      <c r="AL73" s="221"/>
      <c r="AM73" s="221"/>
      <c r="AN73" s="221"/>
      <c r="AO73" s="221"/>
      <c r="AP73" s="221"/>
      <c r="AQ73" s="221"/>
      <c r="AR73" s="221"/>
      <c r="AS73" s="221"/>
      <c r="AT73" s="221"/>
      <c r="AU73" s="221"/>
      <c r="AV73" s="221"/>
      <c r="AW73" s="221"/>
      <c r="AX73" s="221"/>
      <c r="AY73" s="221"/>
      <c r="AZ73" s="221"/>
      <c r="BA73" s="221"/>
      <c r="BB73" s="221"/>
      <c r="BC73" s="221"/>
      <c r="BD73" s="221"/>
      <c r="BE73" s="221"/>
      <c r="BF73" s="221"/>
      <c r="BG73" s="90"/>
      <c r="BH73" s="90"/>
      <c r="BI73" s="90"/>
      <c r="BJ73" s="90"/>
      <c r="BK73" s="90"/>
      <c r="BL73" s="90"/>
      <c r="BM73" s="90"/>
      <c r="BN73" s="90"/>
      <c r="BO73" s="90"/>
      <c r="BP73" s="90"/>
      <c r="BQ73" s="90"/>
      <c r="BR73" s="90"/>
      <c r="BS73" s="90"/>
      <c r="BT73" s="90"/>
      <c r="BU73" s="90"/>
      <c r="BV73" s="90"/>
      <c r="BW73" s="90"/>
      <c r="BX73" s="90"/>
      <c r="BY73" s="90"/>
      <c r="BZ73" s="90"/>
      <c r="CA73" s="90"/>
      <c r="CB73" s="90"/>
      <c r="CC73" s="90"/>
      <c r="CD73" s="90"/>
      <c r="CE73" s="90"/>
      <c r="CF73" s="90"/>
      <c r="CG73" s="90"/>
      <c r="CH73" s="90"/>
      <c r="CI73" s="90"/>
      <c r="CJ73" s="90"/>
      <c r="CK73" s="90"/>
      <c r="CL73" s="90"/>
      <c r="CM73" s="90"/>
    </row>
    <row r="74" spans="1:91" s="40" customFormat="1" ht="16.5" customHeight="1" x14ac:dyDescent="0.15">
      <c r="A74" s="26"/>
      <c r="B74" s="27"/>
      <c r="C74" s="41"/>
      <c r="E74" s="61"/>
      <c r="R74" s="29"/>
      <c r="S74" s="29"/>
      <c r="U74" s="90"/>
      <c r="V74" s="219"/>
      <c r="W74" s="219"/>
      <c r="X74" s="219"/>
      <c r="Y74" s="219"/>
      <c r="Z74" s="219"/>
      <c r="AA74" s="417"/>
      <c r="AB74" s="417"/>
      <c r="AC74" s="418"/>
      <c r="AD74" s="418"/>
      <c r="AE74" s="219"/>
      <c r="AF74" s="221"/>
      <c r="AG74" s="221"/>
      <c r="AH74" s="221"/>
      <c r="AI74" s="221"/>
      <c r="AJ74" s="221"/>
      <c r="AK74" s="221"/>
      <c r="AL74" s="221"/>
      <c r="AM74" s="221"/>
      <c r="AN74" s="221"/>
      <c r="AO74" s="221"/>
      <c r="AP74" s="221"/>
      <c r="AQ74" s="221"/>
      <c r="AR74" s="221"/>
      <c r="AS74" s="221"/>
      <c r="AT74" s="221"/>
      <c r="AU74" s="221"/>
      <c r="AV74" s="221"/>
      <c r="AW74" s="221"/>
      <c r="AX74" s="221"/>
      <c r="AY74" s="221"/>
      <c r="AZ74" s="221"/>
      <c r="BA74" s="221"/>
      <c r="BB74" s="221"/>
      <c r="BC74" s="221"/>
      <c r="BD74" s="221"/>
      <c r="BE74" s="221"/>
      <c r="BF74" s="221"/>
      <c r="BG74" s="90"/>
      <c r="BH74" s="90"/>
      <c r="BI74" s="90"/>
      <c r="BJ74" s="90"/>
      <c r="BK74" s="90"/>
      <c r="BL74" s="90"/>
      <c r="BM74" s="90"/>
      <c r="BN74" s="90"/>
      <c r="BO74" s="90"/>
      <c r="BP74" s="90"/>
      <c r="BQ74" s="90"/>
      <c r="BR74" s="90"/>
      <c r="BS74" s="90"/>
      <c r="BT74" s="90"/>
      <c r="BU74" s="90"/>
      <c r="BV74" s="90"/>
      <c r="BW74" s="90"/>
      <c r="BX74" s="90"/>
      <c r="BY74" s="90"/>
      <c r="BZ74" s="90"/>
      <c r="CA74" s="90"/>
      <c r="CB74" s="90"/>
      <c r="CC74" s="90"/>
      <c r="CD74" s="90"/>
      <c r="CE74" s="90"/>
      <c r="CF74" s="90"/>
      <c r="CG74" s="90"/>
      <c r="CH74" s="90"/>
      <c r="CI74" s="90"/>
      <c r="CJ74" s="90"/>
      <c r="CK74" s="90"/>
      <c r="CL74" s="90"/>
      <c r="CM74" s="90"/>
    </row>
    <row r="75" spans="1:91" s="40" customFormat="1" ht="16.5" customHeight="1" x14ac:dyDescent="0.15">
      <c r="A75" s="26"/>
      <c r="B75" s="27"/>
      <c r="C75" s="41"/>
      <c r="E75" s="61"/>
      <c r="R75" s="29"/>
      <c r="S75" s="29"/>
      <c r="U75" s="90"/>
      <c r="V75" s="219"/>
      <c r="W75" s="219"/>
      <c r="X75" s="219"/>
      <c r="Y75" s="219"/>
      <c r="Z75" s="219"/>
      <c r="AA75" s="417"/>
      <c r="AB75" s="417"/>
      <c r="AC75" s="418"/>
      <c r="AD75" s="418"/>
      <c r="AE75" s="219"/>
      <c r="AF75" s="221"/>
      <c r="AG75" s="221"/>
      <c r="AH75" s="221"/>
      <c r="AI75" s="221"/>
      <c r="AJ75" s="221"/>
      <c r="AK75" s="221"/>
      <c r="AL75" s="221"/>
      <c r="AM75" s="221"/>
      <c r="AN75" s="221"/>
      <c r="AO75" s="221"/>
      <c r="AP75" s="221"/>
      <c r="AQ75" s="221"/>
      <c r="AR75" s="221"/>
      <c r="AS75" s="221"/>
      <c r="AT75" s="221"/>
      <c r="AU75" s="221"/>
      <c r="AV75" s="221"/>
      <c r="AW75" s="221"/>
      <c r="AX75" s="221"/>
      <c r="AY75" s="221"/>
      <c r="AZ75" s="221"/>
      <c r="BA75" s="221"/>
      <c r="BB75" s="221"/>
      <c r="BC75" s="221"/>
      <c r="BD75" s="221"/>
      <c r="BE75" s="221"/>
      <c r="BF75" s="221"/>
      <c r="BG75" s="90"/>
      <c r="BH75" s="90"/>
      <c r="BI75" s="90"/>
      <c r="BJ75" s="90"/>
      <c r="BK75" s="90"/>
      <c r="BL75" s="90"/>
      <c r="BM75" s="90"/>
      <c r="BN75" s="90"/>
      <c r="BO75" s="90"/>
      <c r="BP75" s="90"/>
      <c r="BQ75" s="90"/>
      <c r="BR75" s="90"/>
      <c r="BS75" s="90"/>
      <c r="BT75" s="90"/>
      <c r="BU75" s="90"/>
      <c r="BV75" s="90"/>
      <c r="BW75" s="90"/>
      <c r="BX75" s="90"/>
      <c r="BY75" s="90"/>
      <c r="BZ75" s="90"/>
      <c r="CA75" s="90"/>
      <c r="CB75" s="90"/>
      <c r="CC75" s="90"/>
      <c r="CD75" s="90"/>
      <c r="CE75" s="90"/>
      <c r="CF75" s="90"/>
      <c r="CG75" s="90"/>
      <c r="CH75" s="90"/>
      <c r="CI75" s="90"/>
      <c r="CJ75" s="90"/>
      <c r="CK75" s="90"/>
      <c r="CL75" s="90"/>
      <c r="CM75" s="90"/>
    </row>
    <row r="76" spans="1:91" s="40" customFormat="1" ht="16.5" customHeight="1" x14ac:dyDescent="0.15">
      <c r="A76" s="26"/>
      <c r="B76" s="27"/>
      <c r="C76" s="41"/>
      <c r="E76" s="61"/>
      <c r="R76" s="29"/>
      <c r="S76" s="29"/>
      <c r="U76" s="90"/>
      <c r="V76" s="219"/>
      <c r="W76" s="219"/>
      <c r="X76" s="219"/>
      <c r="Y76" s="219"/>
      <c r="Z76" s="219"/>
      <c r="AA76" s="417"/>
      <c r="AB76" s="417"/>
      <c r="AC76" s="418"/>
      <c r="AD76" s="418"/>
      <c r="AE76" s="219"/>
      <c r="AF76" s="221"/>
      <c r="AG76" s="221"/>
      <c r="AH76" s="221"/>
      <c r="AI76" s="221"/>
      <c r="AJ76" s="221"/>
      <c r="AK76" s="221"/>
      <c r="AL76" s="221"/>
      <c r="AM76" s="221"/>
      <c r="AN76" s="221"/>
      <c r="AO76" s="221"/>
      <c r="AP76" s="221"/>
      <c r="AQ76" s="221"/>
      <c r="AR76" s="221"/>
      <c r="AS76" s="221"/>
      <c r="AT76" s="221"/>
      <c r="AU76" s="221"/>
      <c r="AV76" s="221"/>
      <c r="AW76" s="221"/>
      <c r="AX76" s="221"/>
      <c r="AY76" s="221"/>
      <c r="AZ76" s="221"/>
      <c r="BA76" s="221"/>
      <c r="BB76" s="221"/>
      <c r="BC76" s="221"/>
      <c r="BD76" s="221"/>
      <c r="BE76" s="221"/>
      <c r="BF76" s="221"/>
      <c r="BG76" s="90"/>
      <c r="BH76" s="90"/>
      <c r="BI76" s="90"/>
      <c r="BJ76" s="90"/>
      <c r="BK76" s="90"/>
      <c r="BL76" s="90"/>
      <c r="BM76" s="90"/>
      <c r="BN76" s="90"/>
      <c r="BO76" s="90"/>
      <c r="BP76" s="90"/>
      <c r="BQ76" s="90"/>
      <c r="BR76" s="90"/>
      <c r="BS76" s="90"/>
      <c r="BT76" s="90"/>
      <c r="BU76" s="90"/>
      <c r="BV76" s="90"/>
      <c r="BW76" s="90"/>
      <c r="BX76" s="90"/>
      <c r="BY76" s="90"/>
      <c r="BZ76" s="90"/>
      <c r="CA76" s="90"/>
      <c r="CB76" s="90"/>
      <c r="CC76" s="90"/>
      <c r="CD76" s="90"/>
      <c r="CE76" s="90"/>
      <c r="CF76" s="90"/>
      <c r="CG76" s="90"/>
      <c r="CH76" s="90"/>
      <c r="CI76" s="90"/>
      <c r="CJ76" s="90"/>
      <c r="CK76" s="90"/>
      <c r="CL76" s="90"/>
      <c r="CM76" s="90"/>
    </row>
    <row r="77" spans="1:91" s="40" customFormat="1" ht="16.5" customHeight="1" x14ac:dyDescent="0.15">
      <c r="A77" s="26"/>
      <c r="B77" s="27"/>
      <c r="C77" s="41"/>
      <c r="E77" s="61"/>
      <c r="R77" s="29"/>
      <c r="S77" s="29"/>
      <c r="U77" s="90"/>
      <c r="V77" s="219"/>
      <c r="W77" s="219"/>
      <c r="X77" s="219"/>
      <c r="Y77" s="219"/>
      <c r="Z77" s="219"/>
      <c r="AA77" s="417"/>
      <c r="AB77" s="417"/>
      <c r="AC77" s="418"/>
      <c r="AD77" s="418"/>
      <c r="AE77" s="219"/>
      <c r="AF77" s="221"/>
      <c r="AG77" s="221"/>
      <c r="AH77" s="221"/>
      <c r="AI77" s="221"/>
      <c r="AJ77" s="221"/>
      <c r="AK77" s="221"/>
      <c r="AL77" s="221"/>
      <c r="AM77" s="221"/>
      <c r="AN77" s="221"/>
      <c r="AO77" s="221"/>
      <c r="AP77" s="221"/>
      <c r="AQ77" s="221"/>
      <c r="AR77" s="221"/>
      <c r="AS77" s="221"/>
      <c r="AT77" s="221"/>
      <c r="AU77" s="221"/>
      <c r="AV77" s="221"/>
      <c r="AW77" s="221"/>
      <c r="AX77" s="221"/>
      <c r="AY77" s="221"/>
      <c r="AZ77" s="221"/>
      <c r="BA77" s="221"/>
      <c r="BB77" s="221"/>
      <c r="BC77" s="221"/>
      <c r="BD77" s="221"/>
      <c r="BE77" s="221"/>
      <c r="BF77" s="221"/>
      <c r="BG77" s="90"/>
      <c r="BH77" s="90"/>
      <c r="BI77" s="90"/>
      <c r="BJ77" s="90"/>
      <c r="BK77" s="90"/>
      <c r="BL77" s="90"/>
      <c r="BM77" s="90"/>
      <c r="BN77" s="90"/>
      <c r="BO77" s="90"/>
      <c r="BP77" s="90"/>
      <c r="BQ77" s="90"/>
      <c r="BR77" s="90"/>
      <c r="BS77" s="90"/>
      <c r="BT77" s="90"/>
      <c r="BU77" s="90"/>
      <c r="BV77" s="90"/>
      <c r="BW77" s="90"/>
      <c r="BX77" s="90"/>
      <c r="BY77" s="90"/>
      <c r="BZ77" s="90"/>
      <c r="CA77" s="90"/>
      <c r="CB77" s="90"/>
      <c r="CC77" s="90"/>
      <c r="CD77" s="90"/>
      <c r="CE77" s="90"/>
      <c r="CF77" s="90"/>
      <c r="CG77" s="90"/>
      <c r="CH77" s="90"/>
      <c r="CI77" s="90"/>
      <c r="CJ77" s="90"/>
      <c r="CK77" s="90"/>
      <c r="CL77" s="90"/>
      <c r="CM77" s="90"/>
    </row>
  </sheetData>
  <sheetProtection password="CC67" sheet="1" objects="1" selectLockedCells="1"/>
  <mergeCells count="10">
    <mergeCell ref="K65:P65"/>
    <mergeCell ref="M49:P50"/>
    <mergeCell ref="K1:O1"/>
    <mergeCell ref="K3:O3"/>
    <mergeCell ref="M48:P48"/>
    <mergeCell ref="H8:P8"/>
    <mergeCell ref="E3:I3"/>
    <mergeCell ref="I5:O5"/>
    <mergeCell ref="K2:O2"/>
    <mergeCell ref="K64:P64"/>
  </mergeCells>
  <phoneticPr fontId="2"/>
  <conditionalFormatting sqref="E8">
    <cfRule type="expression" dxfId="30" priority="1" stopIfTrue="1">
      <formula>$R$7="10-"</formula>
    </cfRule>
  </conditionalFormatting>
  <conditionalFormatting sqref="E3:I3">
    <cfRule type="cellIs" dxfId="29" priority="2" stopIfTrue="1" operator="equal">
      <formula>"必須項目に入力漏れがあります"</formula>
    </cfRule>
    <cfRule type="cellIs" dxfId="28" priority="3" stopIfTrue="1" operator="equal">
      <formula>"選択項目に空欄があります"</formula>
    </cfRule>
    <cfRule type="cellIs" dxfId="27" priority="4" stopIfTrue="1" operator="equal">
      <formula>"型式構成エラーがあります"</formula>
    </cfRule>
  </conditionalFormatting>
  <dataValidations count="11">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$AF$28:$AG$28</formula1>
    </dataValidation>
    <dataValidation type="list" allowBlank="1" showInputMessage="1" showErrorMessage="1" sqref="E46" xr:uid="{00000000-0002-0000-0100-000002000000}">
      <formula1>$AF$46:$AH$46</formula1>
    </dataValidation>
    <dataValidation type="list" allowBlank="1" showInputMessage="1" showErrorMessage="1" sqref="E49" xr:uid="{00000000-0002-0000-0100-000003000000}">
      <formula1>$AF$49:$AH$49</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40" xr:uid="{00000000-0002-0000-0100-000006000000}">
      <formula1>$AF$40:$AG$40</formula1>
    </dataValidation>
    <dataValidation type="list" allowBlank="1" showInputMessage="1" showErrorMessage="1" sqref="E43" xr:uid="{00000000-0002-0000-0100-000007000000}">
      <formula1>$AF$43:$AP$43</formula1>
    </dataValidation>
    <dataValidation type="list" allowBlank="1" showInputMessage="1" showErrorMessage="1" sqref="E64" xr:uid="{00000000-0002-0000-0100-000008000000}">
      <formula1>$AF$64:$AI$64</formula1>
    </dataValidation>
    <dataValidation type="list" allowBlank="1" showInputMessage="1" showErrorMessage="1" sqref="E67" xr:uid="{00000000-0002-0000-0100-000009000000}">
      <formula1>$AF$67:$AR$67</formula1>
    </dataValidation>
    <dataValidation type="list" allowBlank="1" showInputMessage="1" showErrorMessage="1" sqref="E22" xr:uid="{00000000-0002-0000-0100-00000A000000}">
      <formula1>$AF$22:$AG$22</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6"/>
  <sheetViews>
    <sheetView showGridLines="0" showRowColHeaders="0" workbookViewId="0">
      <pane ySplit="5" topLeftCell="A6" activePane="bottomLeft" state="frozen"/>
      <selection pane="bottomLeft" activeCell="E7" sqref="E7"/>
    </sheetView>
  </sheetViews>
  <sheetFormatPr defaultColWidth="5.125" defaultRowHeight="16.5" customHeight="1" x14ac:dyDescent="0.15"/>
  <cols>
    <col min="1" max="1" width="2.125" style="33" customWidth="1"/>
    <col min="2" max="2" width="3.5" style="69" hidden="1" customWidth="1"/>
    <col min="3" max="3" width="20.625" style="41"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69" hidden="1" customWidth="1"/>
    <col min="19" max="19" width="1.375" style="69" hidden="1" customWidth="1"/>
    <col min="20" max="20" width="5.125" style="69" hidden="1" customWidth="1"/>
    <col min="21" max="21" width="6.375" style="69" customWidth="1"/>
    <col min="22" max="22" width="5.125" style="11" hidden="1" customWidth="1"/>
    <col min="23" max="23" width="2" style="11" customWidth="1"/>
    <col min="24" max="26" width="2" style="11" hidden="1" customWidth="1"/>
    <col min="27" max="29" width="25.125" style="291" hidden="1" customWidth="1"/>
    <col min="30" max="30" width="15.625" style="11" hidden="1" customWidth="1"/>
    <col min="31" max="31" width="6.5" style="11" hidden="1" customWidth="1"/>
    <col min="32" max="54" width="5.5" style="41" hidden="1" customWidth="1"/>
    <col min="55" max="58" width="5.5" style="41" customWidth="1"/>
    <col min="59" max="69" width="8.125" style="11" customWidth="1"/>
    <col min="70" max="77" width="5.125" style="11" customWidth="1"/>
    <col min="78" max="16384" width="5.125" style="11"/>
  </cols>
  <sheetData>
    <row r="1" spans="1:109" s="27" customFormat="1" ht="16.5" customHeight="1" x14ac:dyDescent="0.15">
      <c r="A1" s="74"/>
      <c r="C1" s="92" t="s">
        <v>382</v>
      </c>
      <c r="D1" s="200"/>
      <c r="E1" s="201"/>
      <c r="K1" s="478" t="s">
        <v>214</v>
      </c>
      <c r="L1" s="478"/>
      <c r="M1" s="478"/>
      <c r="N1" s="478"/>
      <c r="O1" s="478"/>
      <c r="R1" s="75"/>
      <c r="S1" s="75"/>
      <c r="AA1" s="291"/>
      <c r="AB1" s="291"/>
      <c r="AC1" s="291"/>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row>
    <row r="2" spans="1:109" s="27" customFormat="1" ht="16.5" customHeight="1" x14ac:dyDescent="0.15">
      <c r="A2" s="74"/>
      <c r="C2" s="91" t="s">
        <v>222</v>
      </c>
      <c r="E2" s="68" t="s">
        <v>404</v>
      </c>
      <c r="K2" s="472" t="s">
        <v>333</v>
      </c>
      <c r="L2" s="472"/>
      <c r="M2" s="472"/>
      <c r="N2" s="472"/>
      <c r="O2" s="472"/>
      <c r="P2" s="472"/>
      <c r="Q2" s="69"/>
      <c r="R2" s="69"/>
      <c r="S2" s="69"/>
      <c r="AA2" s="291"/>
      <c r="AB2" s="291"/>
      <c r="AC2" s="291"/>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row>
    <row r="3" spans="1:109" s="27" customFormat="1" ht="21.75" customHeight="1" x14ac:dyDescent="0.15">
      <c r="A3" s="74"/>
      <c r="C3" s="31" t="s">
        <v>202</v>
      </c>
      <c r="D3" s="32"/>
      <c r="E3" s="480" t="str">
        <f>IF(E8&lt;&gt;"",$AB$3,IF(E17&lt;&gt;"",$AB$3,IF(OR(E7="",E46="",E49="",E52="",E55="",E58="",E13="",E16="",E19="",E22="",E25=""),$AA$3,CONCATENATE(T7,T34,T28,T31,T40,T43,T10,T49,T52,T55,T58,T61,T13,T16,T19,T73,T76,T79,T82,T88,T22,T25))))</f>
        <v>※選択項目に空欄があります。</v>
      </c>
      <c r="F3" s="480"/>
      <c r="G3" s="480"/>
      <c r="H3" s="480"/>
      <c r="I3" s="481"/>
      <c r="J3" s="33"/>
      <c r="K3" s="479"/>
      <c r="L3" s="479"/>
      <c r="M3" s="479"/>
      <c r="N3" s="479"/>
      <c r="O3" s="479"/>
      <c r="P3" s="479"/>
      <c r="Q3" s="33"/>
      <c r="AA3" s="291" t="s">
        <v>434</v>
      </c>
      <c r="AB3" s="291" t="s">
        <v>324</v>
      </c>
      <c r="AC3" s="291"/>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row>
    <row r="4" spans="1:109" s="27" customFormat="1" ht="9.75" customHeight="1" x14ac:dyDescent="0.15">
      <c r="A4" s="74"/>
      <c r="C4" s="28"/>
      <c r="E4" s="33"/>
      <c r="F4" s="33"/>
      <c r="G4" s="33"/>
      <c r="H4" s="33"/>
      <c r="I4" s="33"/>
      <c r="J4" s="33"/>
      <c r="K4" s="33"/>
      <c r="L4" s="33"/>
      <c r="M4" s="33"/>
      <c r="N4" s="33"/>
      <c r="O4" s="33"/>
      <c r="P4" s="33"/>
      <c r="Q4" s="33"/>
      <c r="AA4" s="291"/>
      <c r="AB4" s="291"/>
      <c r="AC4" s="291"/>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row>
    <row r="5" spans="1:109" s="40" customFormat="1" ht="16.5" customHeight="1" x14ac:dyDescent="0.15">
      <c r="A5" s="74"/>
      <c r="B5" s="27"/>
      <c r="C5" s="35" t="s">
        <v>200</v>
      </c>
      <c r="D5" s="36"/>
      <c r="E5" s="37" t="s">
        <v>199</v>
      </c>
      <c r="F5" s="76"/>
      <c r="G5" s="76"/>
      <c r="H5" s="77"/>
      <c r="I5" s="470" t="s">
        <v>201</v>
      </c>
      <c r="J5" s="470"/>
      <c r="K5" s="470"/>
      <c r="L5" s="470"/>
      <c r="M5" s="470"/>
      <c r="N5" s="470"/>
      <c r="O5" s="470"/>
      <c r="P5" s="78"/>
      <c r="Q5" s="77"/>
      <c r="R5" s="37" t="s">
        <v>197</v>
      </c>
      <c r="S5" s="38"/>
      <c r="T5" s="37"/>
      <c r="U5" s="37"/>
      <c r="V5" s="37"/>
      <c r="W5" s="38"/>
      <c r="AA5" s="291"/>
      <c r="AB5" s="291"/>
      <c r="AC5" s="291"/>
      <c r="AF5" s="41"/>
      <c r="AG5" s="41"/>
      <c r="AH5" s="41"/>
      <c r="AI5" s="41"/>
      <c r="AJ5" s="41"/>
      <c r="AK5" s="41"/>
      <c r="AL5" s="41"/>
      <c r="AM5" s="41"/>
      <c r="AN5" s="41"/>
      <c r="AO5" s="41"/>
      <c r="AP5" s="41"/>
      <c r="AQ5" s="41"/>
      <c r="AR5" s="41"/>
      <c r="AS5" s="41"/>
      <c r="AT5" s="41"/>
      <c r="AU5" s="41"/>
      <c r="AV5" s="41"/>
      <c r="AW5" s="41"/>
      <c r="AX5" s="41"/>
      <c r="AY5" s="41"/>
      <c r="AZ5" s="41"/>
      <c r="BA5" s="41"/>
      <c r="BB5" s="41"/>
      <c r="BC5" s="41"/>
      <c r="BD5" s="41"/>
      <c r="BE5" s="41"/>
      <c r="BF5" s="41"/>
    </row>
    <row r="6" spans="1:109" s="40" customFormat="1" ht="13.5" customHeight="1" x14ac:dyDescent="0.15">
      <c r="A6" s="40">
        <v>1</v>
      </c>
      <c r="B6" s="27"/>
      <c r="C6" s="42"/>
      <c r="D6" s="43"/>
      <c r="E6" s="474"/>
      <c r="F6" s="474"/>
      <c r="G6" s="475"/>
      <c r="H6" s="370" t="str">
        <f>IF(OR(AND(R7="10-",ベース!R7=$AA$7),AND(R7=$AA$7,ベース!R7="10-")),$AC$8,"")</f>
        <v/>
      </c>
      <c r="I6" s="45"/>
      <c r="J6" s="45"/>
      <c r="K6" s="45"/>
      <c r="L6" s="45"/>
      <c r="M6" s="45"/>
      <c r="N6" s="45"/>
      <c r="O6" s="45"/>
      <c r="P6" s="46"/>
      <c r="Q6" s="43"/>
      <c r="R6" s="79"/>
      <c r="S6" s="80"/>
      <c r="T6" s="79"/>
      <c r="U6" s="79"/>
      <c r="V6" s="45"/>
      <c r="W6" s="46"/>
      <c r="AA6" s="291"/>
      <c r="AB6" s="291"/>
      <c r="AC6" s="29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row>
    <row r="7" spans="1:109" s="40" customFormat="1" ht="16.5" customHeight="1" x14ac:dyDescent="0.15">
      <c r="A7" s="217" t="s">
        <v>211</v>
      </c>
      <c r="B7" s="32" t="s">
        <v>334</v>
      </c>
      <c r="C7" s="49" t="s">
        <v>184</v>
      </c>
      <c r="D7" s="50"/>
      <c r="E7" s="202" t="s">
        <v>223</v>
      </c>
      <c r="F7" s="40">
        <f>IF(E7="","",MATCH(E7,AF7:BB7,0))</f>
        <v>1</v>
      </c>
      <c r="H7" s="51" t="s">
        <v>215</v>
      </c>
      <c r="I7" s="41"/>
      <c r="J7" s="41"/>
      <c r="K7" s="41"/>
      <c r="L7" s="41"/>
      <c r="M7" s="41"/>
      <c r="N7" s="41"/>
      <c r="O7" s="41"/>
      <c r="P7" s="52"/>
      <c r="Q7" s="50"/>
      <c r="R7" s="35" t="str">
        <f>IF(F7="","",INDEX(AF8:BB8,1,F7))</f>
        <v>無記号</v>
      </c>
      <c r="S7" s="54"/>
      <c r="T7" s="40" t="str">
        <f>IF(R7="","",IF(R7="無記号","",R7))</f>
        <v/>
      </c>
      <c r="U7" s="35" t="str">
        <f>IF(F7="","",INDEX(AF8:BB8,1,F7))</f>
        <v>無記号</v>
      </c>
      <c r="W7" s="54"/>
      <c r="AA7" s="291" t="s">
        <v>70</v>
      </c>
      <c r="AB7" s="291"/>
      <c r="AC7" s="291"/>
      <c r="AF7" s="41" t="s">
        <v>223</v>
      </c>
      <c r="AG7" s="41" t="s">
        <v>435</v>
      </c>
      <c r="AH7" s="41"/>
      <c r="AI7" s="41"/>
      <c r="AJ7" s="41"/>
      <c r="AK7" s="41"/>
      <c r="AL7" s="41"/>
      <c r="AM7" s="41"/>
      <c r="AN7" s="41"/>
      <c r="AO7" s="41"/>
      <c r="AP7" s="41"/>
      <c r="AQ7" s="41"/>
      <c r="AR7" s="41"/>
      <c r="AS7" s="41"/>
      <c r="AT7" s="41"/>
      <c r="AU7" s="41"/>
      <c r="AV7" s="41"/>
      <c r="AW7" s="41"/>
      <c r="AX7" s="41"/>
      <c r="AY7" s="41"/>
      <c r="AZ7" s="41"/>
      <c r="BA7" s="41"/>
      <c r="BB7" s="41"/>
      <c r="BC7" s="41"/>
      <c r="BD7" s="41"/>
      <c r="BE7" s="41"/>
      <c r="BF7" s="41"/>
    </row>
    <row r="8" spans="1:109" s="40" customFormat="1" ht="37.5" customHeight="1" x14ac:dyDescent="0.15">
      <c r="A8" s="74"/>
      <c r="B8" s="27"/>
      <c r="C8" s="55"/>
      <c r="D8" s="56"/>
      <c r="E8" s="83" t="str">
        <f>IF(AND(R7="10-",ベース!R7=$AA$7),$AA$8,IF(AND(R7=$AA$7,ベース!R7="10-"),$AB$8,""))</f>
        <v/>
      </c>
      <c r="F8" s="57"/>
      <c r="G8" s="57"/>
      <c r="H8" s="465" t="str">
        <f>IF(R7="10-",AD8,"")</f>
        <v/>
      </c>
      <c r="I8" s="466"/>
      <c r="J8" s="466"/>
      <c r="K8" s="466"/>
      <c r="L8" s="466"/>
      <c r="M8" s="466"/>
      <c r="N8" s="466"/>
      <c r="O8" s="466"/>
      <c r="P8" s="467"/>
      <c r="Q8" s="56"/>
      <c r="R8" s="81"/>
      <c r="S8" s="82"/>
      <c r="T8" s="81"/>
      <c r="U8" s="81"/>
      <c r="V8" s="57"/>
      <c r="W8" s="58"/>
      <c r="AA8" s="291" t="s">
        <v>268</v>
      </c>
      <c r="AB8" s="291" t="s">
        <v>269</v>
      </c>
      <c r="AC8" s="291" t="s">
        <v>305</v>
      </c>
      <c r="AD8" s="291" t="s">
        <v>712</v>
      </c>
      <c r="AF8" s="41" t="s">
        <v>70</v>
      </c>
      <c r="AG8" s="292" t="s">
        <v>436</v>
      </c>
      <c r="AH8" s="41"/>
      <c r="AI8" s="41"/>
      <c r="AJ8" s="41"/>
      <c r="AK8" s="41"/>
      <c r="AL8" s="41"/>
      <c r="AM8" s="41"/>
      <c r="AN8" s="41"/>
      <c r="AO8" s="41"/>
      <c r="AP8" s="41"/>
      <c r="AQ8" s="41"/>
      <c r="AR8" s="41"/>
      <c r="AS8" s="41"/>
      <c r="AT8" s="41"/>
      <c r="AU8" s="41"/>
      <c r="AV8" s="41"/>
      <c r="AW8" s="41"/>
      <c r="AX8" s="41"/>
      <c r="AY8" s="41"/>
      <c r="AZ8" s="41"/>
      <c r="BA8" s="41"/>
      <c r="BB8" s="41"/>
      <c r="BC8" s="41"/>
      <c r="BD8" s="41"/>
      <c r="BE8" s="41"/>
      <c r="BF8" s="41"/>
    </row>
    <row r="9" spans="1:109" s="40" customFormat="1" ht="16.5" customHeight="1" x14ac:dyDescent="0.15">
      <c r="A9" s="40">
        <v>2</v>
      </c>
      <c r="B9" s="27"/>
      <c r="C9" s="216"/>
      <c r="D9" s="43"/>
      <c r="E9" s="382"/>
      <c r="F9" s="45"/>
      <c r="G9" s="46"/>
      <c r="H9" s="43"/>
      <c r="I9" s="45"/>
      <c r="J9" s="45"/>
      <c r="K9" s="45"/>
      <c r="L9" s="45"/>
      <c r="M9" s="45"/>
      <c r="N9" s="45"/>
      <c r="O9" s="45"/>
      <c r="P9" s="46"/>
      <c r="Q9" s="43"/>
      <c r="R9" s="79"/>
      <c r="S9" s="80"/>
      <c r="T9" s="79"/>
      <c r="U9" s="79"/>
      <c r="V9" s="79"/>
      <c r="W9" s="46"/>
      <c r="AA9" s="291"/>
      <c r="AB9" s="291"/>
      <c r="AC9" s="291"/>
      <c r="AF9" s="41"/>
      <c r="AG9" s="41"/>
      <c r="AH9" s="41"/>
      <c r="AI9" s="41"/>
      <c r="AJ9" s="41"/>
      <c r="AK9" s="41"/>
      <c r="AL9" s="41"/>
      <c r="AM9" s="41"/>
      <c r="AN9" s="41"/>
      <c r="AO9" s="41"/>
      <c r="AP9" s="41"/>
      <c r="AQ9" s="41"/>
      <c r="AR9" s="41"/>
      <c r="AS9" s="41"/>
      <c r="AT9" s="41"/>
      <c r="AU9" s="41"/>
      <c r="AV9" s="41"/>
      <c r="AW9" s="41"/>
      <c r="AX9" s="41"/>
      <c r="AY9" s="221"/>
      <c r="AZ9" s="221"/>
      <c r="BA9" s="221"/>
      <c r="BB9" s="221"/>
      <c r="BC9" s="221"/>
      <c r="BD9" s="221"/>
      <c r="BE9" s="221"/>
      <c r="BF9" s="221"/>
      <c r="BG9" s="90"/>
      <c r="BH9" s="90"/>
      <c r="BI9" s="90"/>
      <c r="BJ9" s="90"/>
      <c r="BK9" s="90"/>
      <c r="BL9" s="90"/>
      <c r="BM9" s="90"/>
      <c r="BN9" s="90"/>
      <c r="BO9" s="90"/>
      <c r="BP9" s="90"/>
      <c r="BQ9" s="90"/>
      <c r="BR9" s="90"/>
      <c r="BS9" s="90"/>
      <c r="BT9" s="90"/>
      <c r="BU9" s="90"/>
      <c r="BV9" s="90"/>
      <c r="BW9" s="90"/>
      <c r="BX9" s="90"/>
      <c r="BY9" s="90"/>
      <c r="BZ9" s="90"/>
      <c r="CA9" s="90"/>
      <c r="CB9" s="90"/>
      <c r="CC9" s="90"/>
      <c r="CD9" s="90"/>
      <c r="CE9" s="90"/>
      <c r="CF9" s="90"/>
      <c r="CG9" s="90"/>
      <c r="CH9" s="90"/>
      <c r="CI9" s="90"/>
      <c r="CJ9" s="90"/>
      <c r="CK9" s="90"/>
      <c r="CL9" s="90"/>
      <c r="CM9" s="90"/>
      <c r="CN9" s="90"/>
      <c r="CO9" s="90"/>
      <c r="CP9" s="90"/>
      <c r="CQ9" s="90"/>
      <c r="CR9" s="90"/>
      <c r="CS9" s="90"/>
      <c r="CT9" s="90"/>
      <c r="CU9" s="90"/>
      <c r="CV9" s="90"/>
      <c r="CW9" s="90"/>
      <c r="CX9" s="90"/>
      <c r="CY9" s="90"/>
      <c r="CZ9" s="90"/>
      <c r="DA9" s="90"/>
      <c r="DB9" s="90"/>
      <c r="DC9" s="90"/>
      <c r="DD9" s="90"/>
      <c r="DE9" s="90"/>
    </row>
    <row r="10" spans="1:109" s="40" customFormat="1" ht="16.5" customHeight="1" x14ac:dyDescent="0.15">
      <c r="A10" s="217" t="s">
        <v>211</v>
      </c>
      <c r="B10" s="32" t="s">
        <v>314</v>
      </c>
      <c r="C10" s="49" t="s">
        <v>190</v>
      </c>
      <c r="D10" s="50"/>
      <c r="E10" s="415"/>
      <c r="F10" s="40" t="str">
        <f>IF(E10="","",MATCH(E10,AF10:BB10,0))</f>
        <v/>
      </c>
      <c r="G10" s="54"/>
      <c r="H10" s="50"/>
      <c r="L10" s="61"/>
      <c r="P10" s="54"/>
      <c r="Q10" s="50"/>
      <c r="R10" s="35" t="str">
        <f>IF(F10="","",INDEX(AF11:BB11,1,F10))</f>
        <v/>
      </c>
      <c r="S10" s="54"/>
      <c r="T10" s="40" t="str">
        <f>IF(R10="","",IF(R10="無記号","",R10))</f>
        <v/>
      </c>
      <c r="U10" s="40" t="str">
        <f>IF(F10="","",INDEX(AF11:BB11,1,F10))</f>
        <v/>
      </c>
      <c r="V10" s="40" t="str">
        <f>IF(U10="","",IF(U10="無記号","",U10))</f>
        <v/>
      </c>
      <c r="W10" s="15"/>
      <c r="AA10" s="291" t="s">
        <v>722</v>
      </c>
      <c r="AB10" s="291" t="s">
        <v>723</v>
      </c>
      <c r="AC10" s="291" t="s">
        <v>724</v>
      </c>
      <c r="AF10" s="41" t="s">
        <v>76</v>
      </c>
      <c r="AG10" s="41" t="s">
        <v>449</v>
      </c>
      <c r="AH10" s="41" t="s">
        <v>213</v>
      </c>
      <c r="AI10" s="41"/>
      <c r="AJ10" s="41"/>
      <c r="AK10" s="41"/>
      <c r="AL10" s="41"/>
      <c r="AM10" s="41"/>
      <c r="AN10" s="41"/>
      <c r="AO10" s="41"/>
      <c r="AP10" s="41"/>
      <c r="AQ10" s="41"/>
      <c r="AR10" s="41"/>
      <c r="AS10" s="41"/>
      <c r="AT10" s="41"/>
      <c r="AU10" s="41"/>
      <c r="AV10" s="41"/>
      <c r="AW10" s="41"/>
      <c r="AX10" s="41"/>
      <c r="AY10" s="221"/>
      <c r="AZ10" s="221"/>
      <c r="BA10" s="221"/>
      <c r="BB10" s="221"/>
      <c r="BC10" s="221"/>
      <c r="BD10" s="221"/>
      <c r="BE10" s="221"/>
      <c r="BF10" s="221"/>
      <c r="BG10" s="90"/>
      <c r="BH10" s="90"/>
      <c r="BI10" s="90"/>
      <c r="BJ10" s="90"/>
      <c r="BK10" s="90"/>
      <c r="BL10" s="90"/>
      <c r="BM10" s="90"/>
      <c r="BN10" s="90"/>
      <c r="BO10" s="90"/>
      <c r="BP10" s="90"/>
      <c r="BQ10" s="90"/>
      <c r="BR10" s="90"/>
      <c r="BS10" s="90"/>
      <c r="BT10" s="90"/>
      <c r="BU10" s="90"/>
      <c r="BV10" s="90"/>
      <c r="BW10" s="90"/>
      <c r="BX10" s="90"/>
      <c r="BY10" s="90"/>
      <c r="BZ10" s="90"/>
      <c r="CA10" s="90"/>
      <c r="CB10" s="90"/>
      <c r="CC10" s="90"/>
      <c r="CD10" s="90"/>
      <c r="CE10" s="90"/>
      <c r="CF10" s="90"/>
      <c r="CG10" s="90"/>
      <c r="CH10" s="90"/>
      <c r="CI10" s="90"/>
      <c r="CJ10" s="90"/>
      <c r="CK10" s="90"/>
      <c r="CL10" s="90"/>
      <c r="CM10" s="90"/>
      <c r="CN10" s="90"/>
      <c r="CO10" s="90"/>
      <c r="CP10" s="90"/>
      <c r="CQ10" s="90"/>
      <c r="CR10" s="90"/>
      <c r="CS10" s="90"/>
      <c r="CT10" s="90"/>
      <c r="CU10" s="90"/>
      <c r="CV10" s="90"/>
      <c r="CW10" s="90"/>
      <c r="CX10" s="90"/>
      <c r="CY10" s="90"/>
      <c r="CZ10" s="90"/>
      <c r="DA10" s="90"/>
      <c r="DB10" s="90"/>
      <c r="DC10" s="90"/>
      <c r="DD10" s="90"/>
      <c r="DE10" s="90"/>
    </row>
    <row r="11" spans="1:109" s="40" customFormat="1" ht="41.25" customHeight="1" x14ac:dyDescent="0.15">
      <c r="A11" s="74"/>
      <c r="B11" s="27"/>
      <c r="C11" s="55"/>
      <c r="D11" s="56"/>
      <c r="E11" s="383" t="str">
        <f>IF(AND(R7="10-",R10="1"),AC10,IF(R10="0",AA10,IF(R10="1",AB10,"")))</f>
        <v/>
      </c>
      <c r="F11" s="57"/>
      <c r="G11" s="58"/>
      <c r="H11" s="56"/>
      <c r="I11" s="57"/>
      <c r="J11" s="57"/>
      <c r="K11" s="57"/>
      <c r="L11" s="86"/>
      <c r="N11" s="57"/>
      <c r="O11" s="57"/>
      <c r="P11" s="58"/>
      <c r="Q11" s="56"/>
      <c r="R11" s="81"/>
      <c r="S11" s="82"/>
      <c r="T11" s="81"/>
      <c r="U11" s="81"/>
      <c r="V11" s="81"/>
      <c r="W11" s="58"/>
      <c r="AA11" s="291"/>
      <c r="AB11" s="291"/>
      <c r="AC11" s="291"/>
      <c r="AF11" s="380" t="s">
        <v>450</v>
      </c>
      <c r="AG11" s="380" t="s">
        <v>451</v>
      </c>
      <c r="AH11" s="40" t="s">
        <v>452</v>
      </c>
      <c r="AI11" s="41"/>
      <c r="AJ11" s="41"/>
      <c r="AK11" s="41"/>
      <c r="AL11" s="41"/>
      <c r="AM11" s="41"/>
      <c r="AN11" s="41"/>
      <c r="AO11" s="41"/>
      <c r="AP11" s="41"/>
      <c r="AQ11" s="41"/>
      <c r="AR11" s="41"/>
      <c r="AS11" s="41"/>
      <c r="AT11" s="41"/>
      <c r="AU11" s="41"/>
      <c r="AV11" s="41"/>
      <c r="AW11" s="41"/>
      <c r="AX11" s="41"/>
      <c r="AY11" s="221"/>
      <c r="AZ11" s="221"/>
      <c r="BA11" s="221"/>
      <c r="BB11" s="221"/>
      <c r="BC11" s="221"/>
      <c r="BD11" s="221"/>
      <c r="BE11" s="221"/>
      <c r="BF11" s="221"/>
      <c r="BG11" s="90"/>
      <c r="BH11" s="90"/>
      <c r="BI11" s="90"/>
      <c r="BJ11" s="90"/>
      <c r="BK11" s="90"/>
      <c r="BL11" s="90"/>
      <c r="BM11" s="90"/>
      <c r="BN11" s="90"/>
      <c r="BO11" s="90"/>
      <c r="BP11" s="90"/>
      <c r="BQ11" s="90"/>
      <c r="BR11" s="90"/>
      <c r="BS11" s="90"/>
      <c r="BT11" s="90"/>
      <c r="BU11" s="90"/>
      <c r="BV11" s="90"/>
      <c r="BW11" s="90"/>
      <c r="BX11" s="90"/>
      <c r="BY11" s="90"/>
      <c r="BZ11" s="90"/>
      <c r="CA11" s="90"/>
      <c r="CB11" s="90"/>
      <c r="CC11" s="90"/>
      <c r="CD11" s="90"/>
      <c r="CE11" s="90"/>
      <c r="CF11" s="90"/>
      <c r="CG11" s="90"/>
      <c r="CH11" s="90"/>
      <c r="CI11" s="90"/>
      <c r="CJ11" s="90"/>
      <c r="CK11" s="90"/>
      <c r="CL11" s="90"/>
      <c r="CM11" s="90"/>
      <c r="CN11" s="90"/>
      <c r="CO11" s="90"/>
      <c r="CP11" s="90"/>
      <c r="CQ11" s="90"/>
      <c r="CR11" s="90"/>
      <c r="CS11" s="90"/>
      <c r="CT11" s="90"/>
      <c r="CU11" s="90"/>
      <c r="CV11" s="90"/>
      <c r="CW11" s="90"/>
      <c r="CX11" s="90"/>
      <c r="CY11" s="90"/>
      <c r="CZ11" s="90"/>
      <c r="DA11" s="90"/>
      <c r="DB11" s="90"/>
      <c r="DC11" s="90"/>
      <c r="DD11" s="90"/>
      <c r="DE11" s="90"/>
    </row>
    <row r="12" spans="1:109" s="40" customFormat="1" ht="16.5" customHeight="1" x14ac:dyDescent="0.15">
      <c r="A12" s="40">
        <v>3</v>
      </c>
      <c r="B12" s="27"/>
      <c r="C12" s="42"/>
      <c r="D12" s="43"/>
      <c r="E12" s="474"/>
      <c r="F12" s="474"/>
      <c r="G12" s="475"/>
      <c r="H12" s="43"/>
      <c r="I12" s="45"/>
      <c r="J12" s="45"/>
      <c r="K12" s="45"/>
      <c r="L12" s="45"/>
      <c r="M12" s="45"/>
      <c r="N12" s="45"/>
      <c r="O12" s="45"/>
      <c r="P12" s="46"/>
      <c r="Q12" s="43"/>
      <c r="R12" s="79"/>
      <c r="S12" s="80"/>
      <c r="T12" s="79"/>
      <c r="U12" s="79"/>
      <c r="V12" s="79"/>
      <c r="W12" s="14"/>
      <c r="Y12" s="1"/>
      <c r="Z12" s="1"/>
      <c r="AA12" s="290"/>
      <c r="AB12" s="291"/>
      <c r="AC12" s="291"/>
      <c r="AF12" s="41"/>
      <c r="AG12" s="41"/>
      <c r="AH12" s="41"/>
      <c r="AI12" s="41"/>
      <c r="AJ12" s="41"/>
      <c r="AK12" s="41"/>
      <c r="AL12" s="41"/>
      <c r="AM12" s="41"/>
      <c r="AN12" s="41"/>
      <c r="AO12" s="41"/>
      <c r="AP12" s="41"/>
      <c r="AQ12" s="41"/>
      <c r="AR12" s="41"/>
      <c r="AS12" s="41"/>
      <c r="AT12" s="41"/>
      <c r="AU12" s="41"/>
      <c r="AV12" s="41"/>
      <c r="AW12" s="41"/>
      <c r="AX12" s="41"/>
      <c r="AY12" s="41"/>
      <c r="AZ12" s="41"/>
      <c r="BA12" s="41"/>
      <c r="BB12" s="41"/>
      <c r="BC12" s="41"/>
      <c r="BD12" s="41"/>
      <c r="BE12" s="41"/>
      <c r="BF12" s="41"/>
    </row>
    <row r="13" spans="1:109" s="40" customFormat="1" ht="16.5" customHeight="1" x14ac:dyDescent="0.15">
      <c r="A13" s="217" t="s">
        <v>211</v>
      </c>
      <c r="B13" s="32" t="s">
        <v>3</v>
      </c>
      <c r="C13" s="49" t="s">
        <v>192</v>
      </c>
      <c r="D13" s="50"/>
      <c r="E13" s="199" t="s">
        <v>384</v>
      </c>
      <c r="F13" s="40">
        <f>IF(E13="","",MATCH(E13,AF13:BB13,0))</f>
        <v>1</v>
      </c>
      <c r="H13" s="50"/>
      <c r="P13" s="54"/>
      <c r="Q13" s="50"/>
      <c r="R13" s="35" t="str">
        <f>IF(F13="","",INDEX(AF14:BB14,1,F13))</f>
        <v>5</v>
      </c>
      <c r="S13" s="54"/>
      <c r="T13" s="40" t="str">
        <f>IF(R13="","",IF(R13="無記号","",R13))</f>
        <v>5</v>
      </c>
      <c r="U13" s="40" t="str">
        <f>IF(F13="","",INDEX(AF14:BB14,1,F13))</f>
        <v>5</v>
      </c>
      <c r="V13" s="40" t="str">
        <f>IF(U13="","",IF(U13="無記号","",U13))</f>
        <v>5</v>
      </c>
      <c r="W13" s="15"/>
      <c r="Y13" s="1"/>
      <c r="Z13" s="1"/>
      <c r="AA13" s="290"/>
      <c r="AB13" s="291"/>
      <c r="AC13" s="291"/>
      <c r="AF13" s="41" t="s">
        <v>483</v>
      </c>
      <c r="AG13" s="41" t="s">
        <v>484</v>
      </c>
      <c r="AH13" s="41"/>
      <c r="AI13" s="41"/>
      <c r="AJ13" s="41"/>
      <c r="AK13" s="41"/>
      <c r="AL13" s="41"/>
      <c r="AM13" s="41"/>
      <c r="AN13" s="41"/>
      <c r="AO13" s="41"/>
      <c r="AP13" s="41"/>
      <c r="AQ13" s="41"/>
      <c r="AR13" s="41"/>
      <c r="AS13" s="41"/>
      <c r="AT13" s="41"/>
      <c r="AU13" s="41"/>
      <c r="AV13" s="41"/>
      <c r="AW13" s="41"/>
      <c r="AX13" s="41"/>
      <c r="AY13" s="41"/>
      <c r="AZ13" s="41"/>
      <c r="BA13" s="41"/>
      <c r="BB13" s="41"/>
      <c r="BC13" s="41"/>
      <c r="BD13" s="41"/>
      <c r="BE13" s="41"/>
      <c r="BF13" s="41"/>
    </row>
    <row r="14" spans="1:109" s="40" customFormat="1" ht="16.5" customHeight="1" x14ac:dyDescent="0.15">
      <c r="A14" s="74"/>
      <c r="B14" s="27"/>
      <c r="C14" s="55"/>
      <c r="D14" s="56"/>
      <c r="E14" s="83"/>
      <c r="F14" s="57"/>
      <c r="G14" s="57"/>
      <c r="H14" s="56"/>
      <c r="I14" s="57"/>
      <c r="J14" s="57"/>
      <c r="K14" s="57"/>
      <c r="L14" s="57"/>
      <c r="M14" s="57"/>
      <c r="N14" s="57"/>
      <c r="O14" s="57"/>
      <c r="P14" s="58"/>
      <c r="Q14" s="56"/>
      <c r="R14" s="81"/>
      <c r="S14" s="82"/>
      <c r="T14" s="81"/>
      <c r="U14" s="81"/>
      <c r="V14" s="81"/>
      <c r="W14" s="13"/>
      <c r="Y14" s="1"/>
      <c r="Z14" s="1"/>
      <c r="AA14" s="290"/>
      <c r="AB14" s="291"/>
      <c r="AC14" s="291"/>
      <c r="AF14" s="292" t="s">
        <v>206</v>
      </c>
      <c r="AG14" s="292" t="s">
        <v>207</v>
      </c>
      <c r="AH14" s="292"/>
      <c r="AI14" s="292"/>
      <c r="AJ14" s="292"/>
      <c r="AK14" s="292"/>
      <c r="AL14" s="292"/>
      <c r="AM14" s="292"/>
      <c r="AN14" s="292"/>
      <c r="AO14" s="292"/>
      <c r="AP14" s="292"/>
      <c r="AQ14" s="292"/>
      <c r="AR14" s="292"/>
      <c r="AS14" s="292"/>
      <c r="AT14" s="292"/>
      <c r="AU14" s="292"/>
      <c r="AV14" s="292"/>
      <c r="AW14" s="292"/>
      <c r="AX14" s="292"/>
      <c r="AY14" s="292"/>
      <c r="AZ14" s="292"/>
      <c r="BA14" s="292"/>
      <c r="BB14" s="292"/>
      <c r="BC14" s="41"/>
      <c r="BD14" s="41"/>
      <c r="BE14" s="41"/>
      <c r="BF14" s="41"/>
    </row>
    <row r="15" spans="1:109" s="40" customFormat="1" ht="16.5" customHeight="1" x14ac:dyDescent="0.15">
      <c r="A15" s="40">
        <v>4</v>
      </c>
      <c r="B15" s="27"/>
      <c r="C15" s="42"/>
      <c r="D15" s="43"/>
      <c r="E15" s="476" t="s">
        <v>72</v>
      </c>
      <c r="F15" s="476"/>
      <c r="G15" s="477"/>
      <c r="H15" s="43"/>
      <c r="I15" s="45"/>
      <c r="J15" s="45"/>
      <c r="K15" s="45"/>
      <c r="L15" s="45"/>
      <c r="M15" s="45"/>
      <c r="N15" s="45"/>
      <c r="O15" s="45"/>
      <c r="P15" s="46"/>
      <c r="Q15" s="43"/>
      <c r="R15" s="79"/>
      <c r="S15" s="80"/>
      <c r="T15" s="79"/>
      <c r="U15" s="79"/>
      <c r="V15" s="79"/>
      <c r="W15" s="14"/>
      <c r="Y15" s="1"/>
      <c r="Z15" s="1"/>
      <c r="AA15" s="290"/>
      <c r="AB15" s="291"/>
      <c r="AC15" s="291"/>
      <c r="AF15" s="292"/>
      <c r="AG15" s="292"/>
      <c r="AH15" s="292"/>
      <c r="AI15" s="292"/>
      <c r="AJ15" s="292"/>
      <c r="AK15" s="292"/>
      <c r="AL15" s="292"/>
      <c r="AM15" s="292"/>
      <c r="AN15" s="292"/>
      <c r="AO15" s="292"/>
      <c r="AP15" s="292"/>
      <c r="AQ15" s="292"/>
      <c r="AR15" s="292"/>
      <c r="AS15" s="292"/>
      <c r="AT15" s="292"/>
      <c r="AU15" s="292"/>
      <c r="AV15" s="292"/>
      <c r="AW15" s="292"/>
      <c r="AX15" s="292"/>
      <c r="AY15" s="292"/>
      <c r="AZ15" s="292"/>
      <c r="BA15" s="292"/>
      <c r="BB15" s="292"/>
      <c r="BC15" s="41"/>
      <c r="BD15" s="41"/>
      <c r="BE15" s="41"/>
      <c r="BF15" s="41"/>
    </row>
    <row r="16" spans="1:109" s="40" customFormat="1" ht="16.5" customHeight="1" x14ac:dyDescent="0.15">
      <c r="A16" s="217" t="s">
        <v>408</v>
      </c>
      <c r="B16" s="32" t="s">
        <v>410</v>
      </c>
      <c r="C16" s="49" t="s">
        <v>193</v>
      </c>
      <c r="D16" s="50"/>
      <c r="E16" s="273"/>
      <c r="F16" s="40" t="str">
        <f>IF(E16="","",MATCH(E16,AF16:BB16,0))</f>
        <v/>
      </c>
      <c r="H16" s="50"/>
      <c r="P16" s="54"/>
      <c r="Q16" s="50"/>
      <c r="R16" s="35" t="str">
        <f>IF(F16="","",INDEX(AF17:BB17,1,F16))</f>
        <v/>
      </c>
      <c r="S16" s="54"/>
      <c r="T16" s="40" t="str">
        <f>IF(R16="","",IF(R16="無記号","",R16))</f>
        <v/>
      </c>
      <c r="U16" s="40" t="str">
        <f>IF(F16="","",INDEX(AF17:BB17,1,F16))</f>
        <v/>
      </c>
      <c r="V16" s="40" t="str">
        <f>IF(U16="","",IF(U16="無記号","",U16))</f>
        <v/>
      </c>
      <c r="W16" s="15"/>
      <c r="Y16" s="1"/>
      <c r="Z16" s="1"/>
      <c r="AA16" s="290"/>
      <c r="AB16" s="291"/>
      <c r="AC16" s="291"/>
      <c r="AF16" s="41" t="s">
        <v>84</v>
      </c>
      <c r="AG16" s="41" t="s">
        <v>85</v>
      </c>
      <c r="AH16" s="41" t="s">
        <v>86</v>
      </c>
      <c r="AI16" s="41" t="s">
        <v>437</v>
      </c>
      <c r="AJ16" s="41" t="s">
        <v>438</v>
      </c>
      <c r="AK16" s="41" t="s">
        <v>439</v>
      </c>
      <c r="AL16" s="41" t="s">
        <v>440</v>
      </c>
      <c r="AM16" s="41"/>
      <c r="AN16" s="41"/>
      <c r="AO16" s="41"/>
      <c r="AP16" s="41"/>
      <c r="AQ16" s="41"/>
      <c r="AR16" s="41"/>
      <c r="AS16" s="41"/>
      <c r="AT16" s="41"/>
      <c r="AU16" s="41"/>
      <c r="AV16" s="41"/>
      <c r="AW16" s="41"/>
      <c r="AX16" s="41"/>
      <c r="AY16" s="41"/>
      <c r="AZ16" s="41"/>
      <c r="BA16" s="41"/>
      <c r="BB16" s="41"/>
      <c r="BC16" s="41"/>
      <c r="BD16" s="41"/>
      <c r="BE16" s="41"/>
      <c r="BF16" s="41"/>
    </row>
    <row r="17" spans="1:58" s="40" customFormat="1" ht="62.25" customHeight="1" x14ac:dyDescent="0.15">
      <c r="A17" s="74"/>
      <c r="B17" s="27"/>
      <c r="C17" s="84" t="s">
        <v>231</v>
      </c>
      <c r="D17" s="56"/>
      <c r="E17" s="274" t="str">
        <f>IF(AND(ベース!R28&lt;&gt;"N",OR(バルブ!R16="NS",バルブ!R16="NZ")),バルブ!$AD$17,IF(AND(ベース!R28="N",OR(バルブ!R16="S",バルブ!R16="Z")),バルブ!$AC$17,""))</f>
        <v/>
      </c>
      <c r="F17" s="57"/>
      <c r="G17" s="57"/>
      <c r="H17" s="56"/>
      <c r="I17" s="57"/>
      <c r="J17" s="57"/>
      <c r="K17" s="57"/>
      <c r="L17" s="57"/>
      <c r="M17" s="57"/>
      <c r="N17" s="57"/>
      <c r="O17" s="57"/>
      <c r="P17" s="58"/>
      <c r="Q17" s="56"/>
      <c r="R17" s="81"/>
      <c r="S17" s="82"/>
      <c r="T17" s="81"/>
      <c r="U17" s="81"/>
      <c r="V17" s="81"/>
      <c r="W17" s="13"/>
      <c r="Y17" s="1"/>
      <c r="Z17" s="1"/>
      <c r="AA17" s="290" t="s">
        <v>441</v>
      </c>
      <c r="AB17" s="291" t="s">
        <v>70</v>
      </c>
      <c r="AC17" s="290" t="s">
        <v>411</v>
      </c>
      <c r="AD17" s="290" t="s">
        <v>412</v>
      </c>
      <c r="AF17" s="41" t="s">
        <v>70</v>
      </c>
      <c r="AG17" s="292" t="s">
        <v>343</v>
      </c>
      <c r="AH17" s="292" t="s">
        <v>433</v>
      </c>
      <c r="AI17" s="41" t="s">
        <v>265</v>
      </c>
      <c r="AJ17" s="41" t="s">
        <v>442</v>
      </c>
      <c r="AK17" s="41" t="s">
        <v>443</v>
      </c>
      <c r="AL17" s="41" t="s">
        <v>444</v>
      </c>
      <c r="AM17" s="41"/>
      <c r="AN17" s="41"/>
      <c r="AO17" s="41"/>
      <c r="AP17" s="41"/>
      <c r="AQ17" s="41"/>
      <c r="AR17" s="41"/>
      <c r="AS17" s="41"/>
      <c r="AT17" s="41"/>
      <c r="AU17" s="41"/>
      <c r="AV17" s="41"/>
      <c r="AW17" s="41"/>
      <c r="AX17" s="41"/>
      <c r="AY17" s="41"/>
      <c r="AZ17" s="41"/>
      <c r="BA17" s="41"/>
      <c r="BB17" s="41"/>
      <c r="BC17" s="41"/>
      <c r="BD17" s="41"/>
      <c r="BE17" s="41"/>
      <c r="BF17" s="41"/>
    </row>
    <row r="18" spans="1:58" s="40" customFormat="1" ht="16.5" customHeight="1" x14ac:dyDescent="0.15">
      <c r="A18" s="40">
        <v>5</v>
      </c>
      <c r="B18" s="27"/>
      <c r="C18" s="42"/>
      <c r="D18" s="43"/>
      <c r="E18" s="474"/>
      <c r="F18" s="474"/>
      <c r="G18" s="475"/>
      <c r="H18" s="43"/>
      <c r="I18" s="45"/>
      <c r="J18" s="45"/>
      <c r="K18" s="45"/>
      <c r="L18" s="45"/>
      <c r="M18" s="45"/>
      <c r="N18" s="45"/>
      <c r="O18" s="45"/>
      <c r="P18" s="46"/>
      <c r="Q18" s="43"/>
      <c r="R18" s="79"/>
      <c r="S18" s="80"/>
      <c r="T18" s="79"/>
      <c r="U18" s="79"/>
      <c r="V18" s="79"/>
      <c r="W18" s="14"/>
      <c r="Y18" s="1"/>
      <c r="Z18" s="1"/>
      <c r="AA18" s="290"/>
      <c r="AB18" s="291"/>
      <c r="AC18" s="291"/>
      <c r="AF18" s="292"/>
      <c r="AG18" s="292"/>
      <c r="AH18" s="292"/>
      <c r="AI18" s="41"/>
      <c r="AJ18" s="41"/>
      <c r="AK18" s="41"/>
      <c r="AL18" s="41"/>
      <c r="AM18" s="41"/>
      <c r="AN18" s="41"/>
      <c r="AO18" s="41"/>
      <c r="AP18" s="41"/>
      <c r="AQ18" s="41"/>
      <c r="AR18" s="41"/>
      <c r="AS18" s="41"/>
      <c r="AT18" s="41"/>
      <c r="AU18" s="41"/>
      <c r="AV18" s="41"/>
      <c r="AW18" s="41"/>
      <c r="AX18" s="41"/>
      <c r="AY18" s="41"/>
      <c r="AZ18" s="41"/>
      <c r="BA18" s="41"/>
      <c r="BB18" s="41"/>
      <c r="BC18" s="41"/>
      <c r="BD18" s="41"/>
      <c r="BE18" s="41"/>
      <c r="BF18" s="41"/>
    </row>
    <row r="19" spans="1:58" s="40" customFormat="1" ht="16.5" customHeight="1" x14ac:dyDescent="0.15">
      <c r="A19" s="217" t="s">
        <v>211</v>
      </c>
      <c r="B19" s="32" t="s">
        <v>16</v>
      </c>
      <c r="C19" s="49" t="s">
        <v>229</v>
      </c>
      <c r="D19" s="50"/>
      <c r="E19" s="303" t="s">
        <v>195</v>
      </c>
      <c r="F19" s="40">
        <f>IF(E19="","",MATCH(E19,AF19:BB19,0))</f>
        <v>1</v>
      </c>
      <c r="H19" s="50"/>
      <c r="P19" s="54"/>
      <c r="Q19" s="50"/>
      <c r="R19" s="35" t="str">
        <f>IF(F19="","",INDEX(AF20:BB20,1,F19))</f>
        <v>無記号</v>
      </c>
      <c r="S19" s="54"/>
      <c r="T19" s="40" t="str">
        <f>IF(R19="","",IF(R19="無記号","",R19))</f>
        <v/>
      </c>
      <c r="U19" s="35" t="str">
        <f>IF(F19="","",INDEX(AF20:BB20,1,F19))</f>
        <v>無記号</v>
      </c>
      <c r="V19" s="40" t="str">
        <f>IF(U19="","",IF(U19="無記号","",U19))</f>
        <v/>
      </c>
      <c r="W19" s="15"/>
      <c r="Y19" s="1"/>
      <c r="Z19" s="1"/>
      <c r="AA19" s="290"/>
      <c r="AB19" s="291"/>
      <c r="AC19" s="291"/>
      <c r="AF19" s="41" t="s">
        <v>195</v>
      </c>
      <c r="AG19" s="41" t="s">
        <v>93</v>
      </c>
      <c r="AH19" s="41" t="s">
        <v>481</v>
      </c>
      <c r="AI19" s="41" t="s">
        <v>94</v>
      </c>
      <c r="AJ19" s="41" t="s">
        <v>482</v>
      </c>
      <c r="AK19" s="41"/>
      <c r="AL19" s="41"/>
      <c r="AM19" s="41"/>
      <c r="AN19" s="41"/>
      <c r="AO19" s="41"/>
      <c r="AP19" s="41"/>
      <c r="AQ19" s="41"/>
      <c r="AR19" s="41"/>
      <c r="AS19" s="41"/>
      <c r="AT19" s="41"/>
      <c r="AU19" s="41"/>
      <c r="AV19" s="41"/>
      <c r="AW19" s="41"/>
      <c r="AX19" s="41"/>
      <c r="AY19" s="41"/>
      <c r="AZ19" s="41"/>
      <c r="BA19" s="41"/>
      <c r="BB19" s="41"/>
      <c r="BC19" s="41"/>
      <c r="BD19" s="41"/>
      <c r="BE19" s="41"/>
      <c r="BF19" s="41"/>
    </row>
    <row r="20" spans="1:58" s="40" customFormat="1" ht="69" customHeight="1" x14ac:dyDescent="0.15">
      <c r="A20" s="74"/>
      <c r="B20" s="27"/>
      <c r="C20" s="55"/>
      <c r="D20" s="56"/>
      <c r="E20" s="304" t="s">
        <v>513</v>
      </c>
      <c r="F20" s="57"/>
      <c r="G20" s="57"/>
      <c r="H20" s="56"/>
      <c r="I20" s="57"/>
      <c r="J20" s="57"/>
      <c r="K20" s="57"/>
      <c r="L20" s="57"/>
      <c r="M20" s="57"/>
      <c r="N20" s="57"/>
      <c r="O20" s="57"/>
      <c r="P20" s="58"/>
      <c r="Q20" s="56"/>
      <c r="R20" s="81"/>
      <c r="S20" s="82"/>
      <c r="T20" s="81"/>
      <c r="U20" s="81"/>
      <c r="V20" s="81"/>
      <c r="W20" s="13"/>
      <c r="Y20" s="1"/>
      <c r="Z20" s="1"/>
      <c r="AA20" s="290"/>
      <c r="AB20" s="291"/>
      <c r="AC20" s="291"/>
      <c r="AF20" s="41" t="s">
        <v>70</v>
      </c>
      <c r="AG20" s="292" t="s">
        <v>313</v>
      </c>
      <c r="AH20" s="40" t="s">
        <v>12</v>
      </c>
      <c r="AI20" s="292" t="s">
        <v>314</v>
      </c>
      <c r="AJ20" s="41" t="s">
        <v>452</v>
      </c>
      <c r="AK20" s="41"/>
      <c r="AL20" s="41"/>
      <c r="AM20" s="41"/>
      <c r="AN20" s="41"/>
      <c r="AO20" s="41"/>
      <c r="AP20" s="41"/>
      <c r="AQ20" s="41"/>
      <c r="AR20" s="41"/>
      <c r="AS20" s="41"/>
      <c r="AT20" s="41"/>
      <c r="AU20" s="41"/>
      <c r="AV20" s="41"/>
      <c r="AW20" s="41"/>
      <c r="AX20" s="41"/>
      <c r="AY20" s="41"/>
      <c r="AZ20" s="41"/>
      <c r="BA20" s="41"/>
      <c r="BB20" s="41"/>
      <c r="BC20" s="41"/>
      <c r="BD20" s="41"/>
      <c r="BE20" s="41"/>
      <c r="BF20" s="41"/>
    </row>
    <row r="21" spans="1:58" s="40" customFormat="1" ht="16.5" customHeight="1" x14ac:dyDescent="0.15">
      <c r="A21" s="40">
        <v>6</v>
      </c>
      <c r="B21" s="27"/>
      <c r="C21" s="42"/>
      <c r="D21" s="43"/>
      <c r="E21" s="474"/>
      <c r="F21" s="474"/>
      <c r="G21" s="475"/>
      <c r="H21" s="43"/>
      <c r="I21" s="45"/>
      <c r="J21" s="45"/>
      <c r="K21" s="45"/>
      <c r="L21" s="45"/>
      <c r="M21" s="45"/>
      <c r="N21" s="45"/>
      <c r="O21" s="45"/>
      <c r="P21" s="46"/>
      <c r="Q21" s="43"/>
      <c r="R21" s="79"/>
      <c r="S21" s="80"/>
      <c r="T21" s="79"/>
      <c r="U21" s="79"/>
      <c r="V21" s="79"/>
      <c r="W21" s="14"/>
      <c r="X21" s="1"/>
      <c r="Y21" s="1"/>
      <c r="Z21" s="1"/>
      <c r="AA21" s="290"/>
      <c r="AB21" s="290"/>
      <c r="AC21" s="291"/>
    </row>
    <row r="22" spans="1:58" s="40" customFormat="1" ht="16.5" customHeight="1" x14ac:dyDescent="0.15">
      <c r="A22" s="217" t="s">
        <v>211</v>
      </c>
      <c r="B22" s="32" t="s">
        <v>265</v>
      </c>
      <c r="C22" s="49" t="s">
        <v>194</v>
      </c>
      <c r="D22" s="50"/>
      <c r="E22" s="204" t="s">
        <v>196</v>
      </c>
      <c r="F22" s="40">
        <f>IF(E22="","",MATCH(E22,AF22:BB22,0))</f>
        <v>1</v>
      </c>
      <c r="H22" s="50"/>
      <c r="P22" s="54"/>
      <c r="Q22" s="50"/>
      <c r="R22" s="35" t="str">
        <f>IF(F22="","",INDEX(AF23:BB23,1,F22))</f>
        <v>無記号</v>
      </c>
      <c r="S22" s="54"/>
      <c r="T22" s="40" t="str">
        <f>IF(R22="","",IF(R22="無記号","",R22))</f>
        <v/>
      </c>
      <c r="U22" s="35" t="str">
        <f>IF(F22="","",INDEX(AF23:BB23,1,F22))</f>
        <v>無記号</v>
      </c>
      <c r="V22" s="40" t="str">
        <f>IF(U22="","",IF(U22="無記号","",U22))</f>
        <v/>
      </c>
      <c r="W22" s="54"/>
      <c r="AA22" s="291"/>
      <c r="AB22" s="291"/>
      <c r="AC22" s="291"/>
      <c r="AF22" s="41" t="s">
        <v>196</v>
      </c>
      <c r="AG22" s="41" t="s">
        <v>87</v>
      </c>
      <c r="AH22" s="41" t="s">
        <v>446</v>
      </c>
      <c r="AI22" s="41" t="s">
        <v>447</v>
      </c>
      <c r="AJ22" s="41"/>
      <c r="AK22" s="41"/>
      <c r="AL22" s="41"/>
      <c r="AM22" s="41"/>
      <c r="AN22" s="41"/>
      <c r="AO22" s="41"/>
      <c r="AP22" s="41"/>
      <c r="AQ22" s="41"/>
      <c r="AR22" s="41"/>
      <c r="AS22" s="41"/>
      <c r="AT22" s="41"/>
      <c r="AU22" s="41"/>
      <c r="AV22" s="41"/>
      <c r="AW22" s="41"/>
      <c r="AX22" s="41"/>
      <c r="AY22" s="41"/>
      <c r="AZ22" s="41"/>
      <c r="BA22" s="41"/>
      <c r="BB22" s="41"/>
      <c r="BC22" s="41"/>
      <c r="BD22" s="41"/>
      <c r="BE22" s="41"/>
      <c r="BF22" s="41"/>
    </row>
    <row r="23" spans="1:58" s="40" customFormat="1" ht="41.25" customHeight="1" x14ac:dyDescent="0.15">
      <c r="A23" s="74"/>
      <c r="C23" s="55"/>
      <c r="D23" s="56"/>
      <c r="E23" s="227" t="str">
        <f>IF(OR(R22="B",R22="H"),$AA$23,"")</f>
        <v/>
      </c>
      <c r="F23" s="57"/>
      <c r="G23" s="57"/>
      <c r="H23" s="56"/>
      <c r="I23" s="57"/>
      <c r="J23" s="57"/>
      <c r="K23" s="57"/>
      <c r="L23" s="57"/>
      <c r="M23" s="57"/>
      <c r="N23" s="57"/>
      <c r="O23" s="57"/>
      <c r="P23" s="58"/>
      <c r="Q23" s="56"/>
      <c r="R23" s="57"/>
      <c r="S23" s="58"/>
      <c r="T23" s="57"/>
      <c r="U23" s="57"/>
      <c r="V23" s="57"/>
      <c r="W23" s="58"/>
      <c r="AA23" s="291" t="s">
        <v>700</v>
      </c>
      <c r="AB23" s="291"/>
      <c r="AC23" s="291"/>
      <c r="AF23" s="41" t="s">
        <v>70</v>
      </c>
      <c r="AG23" s="292" t="s">
        <v>10</v>
      </c>
      <c r="AH23" s="292" t="s">
        <v>329</v>
      </c>
      <c r="AI23" s="292" t="s">
        <v>14</v>
      </c>
      <c r="AJ23" s="292"/>
      <c r="AK23" s="292"/>
      <c r="AL23" s="292"/>
      <c r="AM23" s="292"/>
      <c r="AN23" s="292"/>
      <c r="AO23" s="292"/>
      <c r="AP23" s="292"/>
      <c r="AQ23" s="292"/>
      <c r="AR23" s="292"/>
      <c r="AS23" s="292"/>
      <c r="AT23" s="292"/>
      <c r="AU23" s="292"/>
      <c r="AV23" s="292"/>
      <c r="AW23" s="292"/>
      <c r="AX23" s="292"/>
      <c r="AY23" s="292"/>
      <c r="AZ23" s="292"/>
      <c r="BA23" s="292"/>
      <c r="BB23" s="292"/>
      <c r="BC23" s="292"/>
      <c r="BD23" s="292"/>
      <c r="BE23" s="41"/>
      <c r="BF23" s="41"/>
    </row>
    <row r="24" spans="1:58" s="40" customFormat="1" ht="16.5" customHeight="1" x14ac:dyDescent="0.15">
      <c r="A24" s="40">
        <v>7</v>
      </c>
      <c r="C24" s="42"/>
      <c r="D24" s="43"/>
      <c r="E24" s="474"/>
      <c r="F24" s="474"/>
      <c r="G24" s="475"/>
      <c r="H24" s="43"/>
      <c r="I24" s="45"/>
      <c r="J24" s="45"/>
      <c r="K24" s="45"/>
      <c r="L24" s="45"/>
      <c r="M24" s="45"/>
      <c r="N24" s="45"/>
      <c r="O24" s="45"/>
      <c r="P24" s="46"/>
      <c r="Q24" s="43"/>
      <c r="R24" s="45"/>
      <c r="S24" s="46"/>
      <c r="T24" s="45"/>
      <c r="U24" s="45"/>
      <c r="V24" s="45"/>
      <c r="W24" s="46"/>
      <c r="AA24" s="291"/>
      <c r="AB24" s="291"/>
      <c r="AC24" s="291"/>
      <c r="AF24" s="41"/>
      <c r="AG24" s="41"/>
      <c r="AH24" s="41"/>
      <c r="AI24" s="41"/>
      <c r="AJ24" s="41"/>
      <c r="AK24" s="41"/>
      <c r="AL24" s="41"/>
      <c r="AM24" s="41"/>
      <c r="AN24" s="41"/>
      <c r="AO24" s="41"/>
      <c r="AP24" s="41"/>
      <c r="AQ24" s="41"/>
      <c r="AR24" s="41"/>
      <c r="AS24" s="41"/>
      <c r="AT24" s="41"/>
      <c r="AU24" s="41"/>
      <c r="AV24" s="41"/>
      <c r="AW24" s="41"/>
      <c r="AX24" s="41"/>
      <c r="AY24" s="41"/>
      <c r="AZ24" s="41"/>
      <c r="BA24" s="41"/>
      <c r="BB24" s="41"/>
      <c r="BC24" s="41"/>
      <c r="BD24" s="41"/>
      <c r="BE24" s="41"/>
      <c r="BF24" s="41"/>
    </row>
    <row r="25" spans="1:58" s="40" customFormat="1" ht="16.5" customHeight="1" x14ac:dyDescent="0.15">
      <c r="A25" s="217" t="s">
        <v>211</v>
      </c>
      <c r="B25" s="36" t="s">
        <v>95</v>
      </c>
      <c r="C25" s="49" t="s">
        <v>230</v>
      </c>
      <c r="D25" s="50"/>
      <c r="E25" s="202" t="s">
        <v>89</v>
      </c>
      <c r="F25" s="40">
        <f>IF(E25="","",MATCH(E25,AF25:BB25,0))</f>
        <v>1</v>
      </c>
      <c r="H25" s="51" t="s">
        <v>218</v>
      </c>
      <c r="P25" s="54"/>
      <c r="Q25" s="50"/>
      <c r="R25" s="35" t="str">
        <f>IF(F25="","",INDEX(AF26:BB26,1,F25))</f>
        <v>無記号</v>
      </c>
      <c r="S25" s="54"/>
      <c r="T25" s="40" t="str">
        <f>IF(R25="","",IF(R25="無記号","",R25))</f>
        <v/>
      </c>
      <c r="U25" s="35" t="str">
        <f>IF(F25="","",INDEX(AF26:BB26,1,F25))</f>
        <v>無記号</v>
      </c>
      <c r="V25" s="40" t="str">
        <f>IF(U25="","",IF(U25="無記号","",U25))</f>
        <v/>
      </c>
      <c r="W25" s="54"/>
      <c r="AA25" s="291"/>
      <c r="AB25" s="291"/>
      <c r="AC25" s="291"/>
      <c r="AF25" s="41" t="s">
        <v>89</v>
      </c>
      <c r="AG25" s="41" t="s">
        <v>90</v>
      </c>
      <c r="AH25" s="41"/>
      <c r="AI25" s="41"/>
      <c r="AJ25" s="41"/>
      <c r="AK25" s="41"/>
      <c r="AL25" s="41"/>
      <c r="AM25" s="41"/>
      <c r="AN25" s="41"/>
      <c r="AO25" s="41"/>
      <c r="AP25" s="41"/>
      <c r="AQ25" s="41"/>
      <c r="AR25" s="41"/>
      <c r="AS25" s="41"/>
      <c r="AT25" s="41"/>
      <c r="AU25" s="41"/>
      <c r="AV25" s="41"/>
      <c r="AW25" s="41"/>
      <c r="AX25" s="41"/>
      <c r="AY25" s="41"/>
      <c r="AZ25" s="41"/>
      <c r="BA25" s="41"/>
      <c r="BB25" s="41"/>
      <c r="BC25" s="41"/>
      <c r="BD25" s="41"/>
      <c r="BE25" s="41"/>
      <c r="BF25" s="41"/>
    </row>
    <row r="26" spans="1:58" s="40" customFormat="1" ht="37.5" customHeight="1" x14ac:dyDescent="0.15">
      <c r="A26" s="74"/>
      <c r="B26" s="27"/>
      <c r="C26" s="84" t="s">
        <v>216</v>
      </c>
      <c r="D26" s="56"/>
      <c r="E26" s="274" t="str">
        <f>IF(AND(OR(R10="1",R10="■"),R25="-X90"),$AB$26,"")</f>
        <v/>
      </c>
      <c r="F26" s="57"/>
      <c r="G26" s="57"/>
      <c r="H26" s="206" t="s">
        <v>217</v>
      </c>
      <c r="I26" s="57"/>
      <c r="J26" s="57"/>
      <c r="K26" s="57"/>
      <c r="L26" s="57"/>
      <c r="M26" s="57"/>
      <c r="N26" s="57"/>
      <c r="O26" s="57"/>
      <c r="P26" s="58"/>
      <c r="Q26" s="56"/>
      <c r="R26" s="81"/>
      <c r="S26" s="82"/>
      <c r="T26" s="81"/>
      <c r="U26" s="81"/>
      <c r="V26" s="57"/>
      <c r="W26" s="58"/>
      <c r="AA26" s="291" t="s">
        <v>270</v>
      </c>
      <c r="AB26" s="291" t="s">
        <v>725</v>
      </c>
      <c r="AC26" s="291"/>
      <c r="AF26" s="41" t="s">
        <v>70</v>
      </c>
      <c r="AG26" s="380" t="s">
        <v>448</v>
      </c>
      <c r="AH26" s="41"/>
      <c r="AI26" s="41"/>
      <c r="AJ26" s="41"/>
      <c r="AK26" s="41"/>
      <c r="AL26" s="41"/>
      <c r="AM26" s="41"/>
      <c r="AN26" s="41"/>
      <c r="AO26" s="41"/>
      <c r="AP26" s="41"/>
      <c r="AQ26" s="41"/>
      <c r="AR26" s="41"/>
      <c r="AS26" s="41"/>
      <c r="AT26" s="41"/>
      <c r="AU26" s="41"/>
      <c r="AV26" s="41"/>
      <c r="AW26" s="41"/>
      <c r="AX26" s="41"/>
      <c r="AY26" s="41"/>
      <c r="AZ26" s="41"/>
      <c r="BA26" s="41"/>
      <c r="BB26" s="41"/>
      <c r="BC26" s="41"/>
      <c r="BD26" s="41"/>
      <c r="BE26" s="41"/>
      <c r="BF26" s="41"/>
    </row>
    <row r="27" spans="1:58" s="40" customFormat="1" ht="16.5" hidden="1" customHeight="1" x14ac:dyDescent="0.15">
      <c r="A27" s="74"/>
      <c r="B27" s="27"/>
      <c r="C27" s="41"/>
      <c r="E27" s="11"/>
      <c r="R27" s="27"/>
      <c r="S27" s="27"/>
      <c r="T27" s="27"/>
      <c r="U27" s="27"/>
      <c r="AA27" s="291"/>
      <c r="AB27" s="291"/>
      <c r="AC27" s="291"/>
      <c r="AF27" s="41"/>
      <c r="AG27" s="41"/>
      <c r="AH27" s="41"/>
      <c r="AI27" s="41"/>
      <c r="AJ27" s="41"/>
      <c r="AK27" s="41"/>
      <c r="AL27" s="41"/>
      <c r="AM27" s="41"/>
      <c r="AN27" s="41"/>
      <c r="AO27" s="41"/>
      <c r="AP27" s="41"/>
      <c r="AQ27" s="41"/>
      <c r="AR27" s="41"/>
      <c r="AS27" s="41"/>
      <c r="AT27" s="41"/>
      <c r="AU27" s="41"/>
      <c r="AV27" s="41"/>
      <c r="AW27" s="41"/>
      <c r="AX27" s="41"/>
      <c r="AY27" s="41"/>
      <c r="AZ27" s="41"/>
      <c r="BA27" s="41"/>
      <c r="BB27" s="41"/>
      <c r="BC27" s="41"/>
      <c r="BD27" s="41"/>
      <c r="BE27" s="41"/>
      <c r="BF27" s="41"/>
    </row>
    <row r="28" spans="1:58" s="40" customFormat="1" ht="16.5" hidden="1" customHeight="1" x14ac:dyDescent="0.15">
      <c r="A28" s="74"/>
      <c r="B28" s="62" t="s">
        <v>10</v>
      </c>
      <c r="C28" s="41" t="s">
        <v>0</v>
      </c>
      <c r="E28" s="11"/>
      <c r="R28" s="27" t="s">
        <v>19</v>
      </c>
      <c r="S28" s="27"/>
      <c r="T28" s="40" t="str">
        <f>IF(R28="","",IF(R28="無記号","",R28))</f>
        <v>SY</v>
      </c>
      <c r="U28" s="27" t="s">
        <v>19</v>
      </c>
      <c r="V28" s="40" t="str">
        <f>IF(U28="","",IF(U28="無記号","",U28))</f>
        <v>SY</v>
      </c>
      <c r="AA28" s="291"/>
      <c r="AB28" s="291"/>
      <c r="AC28" s="291"/>
      <c r="AF28" s="41"/>
      <c r="AG28" s="41"/>
      <c r="AH28" s="41"/>
      <c r="AI28" s="41"/>
      <c r="AJ28" s="41"/>
      <c r="AK28" s="41"/>
      <c r="AL28" s="41"/>
      <c r="AM28" s="41"/>
      <c r="AN28" s="41"/>
      <c r="AO28" s="41"/>
      <c r="AP28" s="41"/>
      <c r="AQ28" s="41"/>
      <c r="AR28" s="41"/>
      <c r="AS28" s="41"/>
      <c r="AT28" s="41"/>
      <c r="AU28" s="41"/>
      <c r="AV28" s="41"/>
      <c r="AW28" s="41"/>
      <c r="AX28" s="41"/>
      <c r="AY28" s="41"/>
      <c r="AZ28" s="41"/>
      <c r="BA28" s="41"/>
      <c r="BB28" s="41"/>
      <c r="BC28" s="41"/>
      <c r="BD28" s="41"/>
      <c r="BE28" s="41"/>
      <c r="BF28" s="41"/>
    </row>
    <row r="29" spans="1:58" s="40" customFormat="1" ht="16.5" hidden="1" customHeight="1" x14ac:dyDescent="0.15">
      <c r="A29" s="74"/>
      <c r="B29" s="27"/>
      <c r="C29" s="41"/>
      <c r="E29" s="11"/>
      <c r="R29" s="27"/>
      <c r="S29" s="27"/>
      <c r="T29" s="27"/>
      <c r="U29" s="27"/>
      <c r="V29" s="27"/>
      <c r="AA29" s="291"/>
      <c r="AB29" s="291"/>
      <c r="AC29" s="291"/>
      <c r="AF29" s="41"/>
      <c r="AG29" s="41"/>
      <c r="AH29" s="41"/>
      <c r="AI29" s="41"/>
      <c r="AJ29" s="41"/>
      <c r="AK29" s="41"/>
      <c r="AL29" s="41"/>
      <c r="AM29" s="41"/>
      <c r="AN29" s="41"/>
      <c r="AO29" s="41"/>
      <c r="AP29" s="41"/>
      <c r="AQ29" s="41"/>
      <c r="AR29" s="41"/>
      <c r="AS29" s="41"/>
      <c r="AT29" s="41"/>
      <c r="AU29" s="41"/>
      <c r="AV29" s="41"/>
      <c r="AW29" s="41"/>
      <c r="AX29" s="41"/>
      <c r="AY29" s="41"/>
      <c r="AZ29" s="41"/>
      <c r="BA29" s="41"/>
      <c r="BB29" s="41"/>
      <c r="BC29" s="41"/>
      <c r="BD29" s="41"/>
      <c r="BE29" s="41"/>
      <c r="BF29" s="41"/>
    </row>
    <row r="30" spans="1:58" s="40" customFormat="1" ht="16.5" hidden="1" customHeight="1" x14ac:dyDescent="0.15">
      <c r="A30" s="74"/>
      <c r="B30" s="27"/>
      <c r="C30" s="41"/>
      <c r="E30" s="11"/>
      <c r="R30" s="27"/>
      <c r="S30" s="27"/>
      <c r="T30" s="27"/>
      <c r="U30" s="27"/>
      <c r="V30" s="27"/>
      <c r="AA30" s="291"/>
      <c r="AB30" s="291"/>
      <c r="AC30" s="291"/>
      <c r="AF30" s="41"/>
      <c r="AG30" s="41"/>
      <c r="AH30" s="41"/>
      <c r="AI30" s="41"/>
      <c r="AJ30" s="41"/>
      <c r="AK30" s="41"/>
      <c r="AL30" s="41"/>
      <c r="AM30" s="41"/>
      <c r="AN30" s="41"/>
      <c r="AO30" s="41"/>
      <c r="AP30" s="41"/>
      <c r="AQ30" s="41"/>
      <c r="AR30" s="41"/>
      <c r="AS30" s="41"/>
      <c r="AT30" s="41"/>
      <c r="AU30" s="41"/>
      <c r="AV30" s="41"/>
      <c r="AW30" s="41"/>
      <c r="AX30" s="41"/>
      <c r="AY30" s="41"/>
      <c r="AZ30" s="41"/>
      <c r="BA30" s="41"/>
      <c r="BB30" s="41"/>
      <c r="BC30" s="41"/>
      <c r="BD30" s="41"/>
      <c r="BE30" s="41"/>
      <c r="BF30" s="41"/>
    </row>
    <row r="31" spans="1:58" s="40" customFormat="1" ht="16.5" hidden="1" customHeight="1" x14ac:dyDescent="0.15">
      <c r="A31" s="74"/>
      <c r="B31" s="62" t="s">
        <v>11</v>
      </c>
      <c r="C31" s="41" t="s">
        <v>1</v>
      </c>
      <c r="E31" s="11"/>
      <c r="R31" s="27">
        <v>3</v>
      </c>
      <c r="S31" s="27"/>
      <c r="T31" s="40">
        <f>IF(R31="","",IF(R31="無記号","",R31))</f>
        <v>3</v>
      </c>
      <c r="U31" s="27">
        <v>3</v>
      </c>
      <c r="V31" s="40">
        <f>IF(U31="","",IF(U31="無記号","",U31))</f>
        <v>3</v>
      </c>
      <c r="AA31" s="291"/>
      <c r="AB31" s="291"/>
      <c r="AC31" s="291"/>
      <c r="AF31" s="41"/>
      <c r="AG31" s="41"/>
      <c r="AH31" s="41"/>
      <c r="AI31" s="41"/>
      <c r="AJ31" s="41"/>
      <c r="AK31" s="41"/>
      <c r="AL31" s="41"/>
      <c r="AM31" s="41"/>
      <c r="AN31" s="41"/>
      <c r="AO31" s="41"/>
      <c r="AP31" s="41"/>
      <c r="AQ31" s="41"/>
      <c r="AR31" s="41"/>
      <c r="AS31" s="41"/>
      <c r="AT31" s="41"/>
      <c r="AU31" s="41"/>
      <c r="AV31" s="41"/>
      <c r="AW31" s="41"/>
      <c r="AX31" s="41"/>
      <c r="AY31" s="41"/>
      <c r="AZ31" s="41"/>
      <c r="BA31" s="41"/>
      <c r="BB31" s="41"/>
      <c r="BC31" s="41"/>
      <c r="BD31" s="41"/>
      <c r="BE31" s="41"/>
      <c r="BF31" s="41"/>
    </row>
    <row r="32" spans="1:58" s="40" customFormat="1" ht="16.5" hidden="1" customHeight="1" x14ac:dyDescent="0.15">
      <c r="A32" s="74"/>
      <c r="B32" s="27"/>
      <c r="C32" s="41"/>
      <c r="E32" s="11"/>
      <c r="R32" s="27"/>
      <c r="S32" s="27"/>
      <c r="T32" s="27"/>
      <c r="U32" s="27"/>
      <c r="V32" s="27"/>
      <c r="AA32" s="291"/>
      <c r="AB32" s="291"/>
      <c r="AC32" s="291"/>
      <c r="AF32" s="41"/>
      <c r="AG32" s="41"/>
      <c r="AH32" s="41"/>
      <c r="AI32" s="41"/>
      <c r="AJ32" s="41"/>
      <c r="AK32" s="41"/>
      <c r="AL32" s="41"/>
      <c r="AM32" s="41"/>
      <c r="AN32" s="41"/>
      <c r="AO32" s="41"/>
      <c r="AP32" s="41"/>
      <c r="AQ32" s="41"/>
      <c r="AR32" s="41"/>
      <c r="AS32" s="41"/>
      <c r="AT32" s="41"/>
      <c r="AU32" s="41"/>
      <c r="AV32" s="41"/>
      <c r="AW32" s="41"/>
      <c r="AX32" s="41"/>
      <c r="AY32" s="41"/>
      <c r="AZ32" s="41"/>
      <c r="BA32" s="41"/>
      <c r="BB32" s="41"/>
      <c r="BC32" s="41"/>
      <c r="BD32" s="41"/>
      <c r="BE32" s="41"/>
      <c r="BF32" s="41"/>
    </row>
    <row r="33" spans="1:58" s="40" customFormat="1" ht="16.5" hidden="1" customHeight="1" x14ac:dyDescent="0.15">
      <c r="A33" s="74"/>
      <c r="B33" s="27"/>
      <c r="C33" s="41"/>
      <c r="E33" s="11"/>
      <c r="R33" s="27"/>
      <c r="S33" s="27"/>
      <c r="T33" s="27"/>
      <c r="U33" s="27"/>
      <c r="AA33" s="291"/>
      <c r="AB33" s="291"/>
      <c r="AC33" s="291"/>
      <c r="AF33" s="41"/>
      <c r="AG33" s="292"/>
      <c r="AH33" s="41"/>
      <c r="AI33" s="41"/>
      <c r="AJ33" s="41"/>
      <c r="AK33" s="41"/>
      <c r="AL33" s="41"/>
      <c r="AM33" s="41"/>
      <c r="AN33" s="41"/>
      <c r="AO33" s="41"/>
      <c r="AP33" s="41"/>
      <c r="AQ33" s="41"/>
      <c r="AR33" s="41"/>
      <c r="AS33" s="41"/>
      <c r="AT33" s="41"/>
      <c r="AU33" s="41"/>
      <c r="AV33" s="41"/>
      <c r="AW33" s="41"/>
      <c r="AX33" s="41"/>
      <c r="AY33" s="41"/>
      <c r="AZ33" s="41"/>
      <c r="BA33" s="41"/>
      <c r="BB33" s="41"/>
      <c r="BC33" s="41"/>
      <c r="BD33" s="41"/>
      <c r="BE33" s="41"/>
      <c r="BF33" s="41"/>
    </row>
    <row r="34" spans="1:58" s="40" customFormat="1" ht="16.5" hidden="1" customHeight="1" x14ac:dyDescent="0.15">
      <c r="A34" s="74"/>
      <c r="B34" s="27"/>
      <c r="C34" s="41"/>
      <c r="E34" s="11"/>
      <c r="R34" s="27"/>
      <c r="S34" s="27"/>
      <c r="U34" s="27"/>
      <c r="AA34" s="291"/>
      <c r="AB34" s="291"/>
      <c r="AC34" s="291"/>
      <c r="AF34" s="41"/>
      <c r="AG34" s="41"/>
      <c r="AH34" s="41"/>
      <c r="AI34" s="41"/>
      <c r="AJ34" s="41"/>
      <c r="AK34" s="41"/>
      <c r="AL34" s="41"/>
      <c r="AM34" s="41"/>
      <c r="AN34" s="41"/>
      <c r="AO34" s="41"/>
      <c r="AP34" s="41"/>
      <c r="AQ34" s="41"/>
      <c r="AR34" s="41"/>
      <c r="AS34" s="41"/>
      <c r="AT34" s="41"/>
      <c r="AU34" s="41"/>
      <c r="AV34" s="41"/>
      <c r="AW34" s="41"/>
      <c r="AX34" s="41"/>
      <c r="AY34" s="41"/>
      <c r="AZ34" s="41"/>
      <c r="BA34" s="41"/>
      <c r="BB34" s="41"/>
      <c r="BC34" s="41"/>
      <c r="BD34" s="41"/>
      <c r="BE34" s="41"/>
      <c r="BF34" s="41"/>
    </row>
    <row r="35" spans="1:58" s="40" customFormat="1" ht="16.5" hidden="1" customHeight="1" x14ac:dyDescent="0.15">
      <c r="A35" s="74"/>
      <c r="B35" s="27"/>
      <c r="C35" s="41"/>
      <c r="E35" s="11"/>
      <c r="R35" s="27"/>
      <c r="S35" s="27"/>
      <c r="T35" s="27"/>
      <c r="U35" s="27"/>
      <c r="AA35" s="291"/>
      <c r="AB35" s="291"/>
      <c r="AC35" s="291"/>
      <c r="AF35" s="41"/>
      <c r="AG35" s="41"/>
      <c r="AH35" s="41"/>
      <c r="AI35" s="41"/>
      <c r="AJ35" s="41"/>
      <c r="AK35" s="41"/>
      <c r="AL35" s="41"/>
      <c r="AM35" s="41"/>
      <c r="AN35" s="41"/>
      <c r="AO35" s="41"/>
      <c r="AP35" s="41"/>
      <c r="AQ35" s="41"/>
      <c r="AR35" s="41"/>
      <c r="AS35" s="41"/>
      <c r="AT35" s="41"/>
      <c r="AU35" s="41"/>
      <c r="AV35" s="41"/>
      <c r="AW35" s="41"/>
      <c r="AX35" s="41"/>
      <c r="AY35" s="41"/>
      <c r="AZ35" s="41"/>
      <c r="BA35" s="41"/>
      <c r="BB35" s="41"/>
      <c r="BC35" s="41"/>
      <c r="BD35" s="41"/>
      <c r="BE35" s="41"/>
      <c r="BF35" s="41"/>
    </row>
    <row r="36" spans="1:58" ht="16.5" hidden="1" customHeight="1" x14ac:dyDescent="0.15"/>
    <row r="37" spans="1:58" ht="16.5" hidden="1" customHeight="1" x14ac:dyDescent="0.15"/>
    <row r="38" spans="1:58" ht="16.5" hidden="1" customHeight="1" x14ac:dyDescent="0.15"/>
    <row r="39" spans="1:58" s="40" customFormat="1" ht="16.5" customHeight="1" x14ac:dyDescent="0.15">
      <c r="A39" s="40">
        <v>8</v>
      </c>
      <c r="B39" s="27"/>
      <c r="C39" s="216" t="s">
        <v>226</v>
      </c>
      <c r="D39" s="43"/>
      <c r="E39" s="85"/>
      <c r="F39" s="45"/>
      <c r="G39" s="45"/>
      <c r="H39" s="43"/>
      <c r="I39" s="45"/>
      <c r="J39" s="45"/>
      <c r="K39" s="45"/>
      <c r="L39" s="45"/>
      <c r="M39" s="45"/>
      <c r="N39" s="45"/>
      <c r="O39" s="45"/>
      <c r="P39" s="46"/>
      <c r="Q39" s="43"/>
      <c r="R39" s="79"/>
      <c r="S39" s="80"/>
      <c r="T39" s="79"/>
      <c r="U39" s="79"/>
      <c r="V39" s="79"/>
      <c r="W39" s="46"/>
      <c r="AA39" s="291"/>
      <c r="AB39" s="291"/>
      <c r="AC39" s="291"/>
      <c r="AF39" s="41"/>
      <c r="AG39" s="41"/>
      <c r="AH39" s="41"/>
      <c r="AI39" s="41"/>
      <c r="AJ39" s="41"/>
      <c r="AK39" s="41"/>
      <c r="AL39" s="41"/>
      <c r="AM39" s="41"/>
      <c r="AN39" s="41"/>
      <c r="AO39" s="41"/>
      <c r="AP39" s="41"/>
      <c r="AQ39" s="41"/>
      <c r="AR39" s="41"/>
      <c r="AS39" s="41"/>
      <c r="AT39" s="41"/>
      <c r="AU39" s="41"/>
      <c r="AV39" s="41"/>
      <c r="AW39" s="41"/>
      <c r="AX39" s="41"/>
      <c r="AY39" s="41"/>
      <c r="AZ39" s="41"/>
      <c r="BA39" s="41"/>
      <c r="BB39" s="41"/>
      <c r="BC39" s="41"/>
      <c r="BD39" s="41"/>
      <c r="BE39" s="41"/>
      <c r="BF39" s="41"/>
    </row>
    <row r="40" spans="1:58" s="40" customFormat="1" ht="16.5" customHeight="1" x14ac:dyDescent="0.15">
      <c r="A40" s="217" t="s">
        <v>211</v>
      </c>
      <c r="B40" s="32" t="s">
        <v>313</v>
      </c>
      <c r="C40" s="49" t="s">
        <v>189</v>
      </c>
      <c r="D40" s="50"/>
      <c r="E40" s="99" t="s">
        <v>325</v>
      </c>
      <c r="H40" s="50"/>
      <c r="P40" s="54"/>
      <c r="Q40" s="50"/>
      <c r="R40" s="35" t="s">
        <v>91</v>
      </c>
      <c r="S40" s="54"/>
      <c r="T40" s="40" t="s">
        <v>91</v>
      </c>
      <c r="U40" s="35" t="s">
        <v>91</v>
      </c>
      <c r="V40" s="40" t="s">
        <v>91</v>
      </c>
      <c r="W40" s="54"/>
      <c r="AA40" s="291"/>
      <c r="AB40" s="291"/>
      <c r="AC40" s="291"/>
      <c r="AF40" s="41"/>
      <c r="AG40" s="41"/>
      <c r="AH40" s="41"/>
      <c r="AI40" s="41"/>
      <c r="AJ40" s="41"/>
      <c r="AK40" s="41"/>
      <c r="AL40" s="41"/>
      <c r="AM40" s="41"/>
      <c r="AN40" s="41"/>
      <c r="AO40" s="41"/>
      <c r="AP40" s="41"/>
      <c r="AQ40" s="41"/>
      <c r="AR40" s="41"/>
      <c r="AS40" s="41"/>
      <c r="AT40" s="41"/>
      <c r="AU40" s="41"/>
      <c r="AV40" s="41"/>
      <c r="AW40" s="41"/>
      <c r="AX40" s="41"/>
      <c r="AY40" s="41"/>
      <c r="AZ40" s="41"/>
      <c r="BA40" s="41"/>
      <c r="BB40" s="41"/>
      <c r="BC40" s="41"/>
      <c r="BD40" s="41"/>
      <c r="BE40" s="41"/>
      <c r="BF40" s="41"/>
    </row>
    <row r="41" spans="1:58" s="40" customFormat="1" ht="69" customHeight="1" x14ac:dyDescent="0.15">
      <c r="A41" s="74"/>
      <c r="B41" s="27"/>
      <c r="C41" s="55"/>
      <c r="D41" s="56"/>
      <c r="E41" s="83"/>
      <c r="F41" s="57"/>
      <c r="G41" s="57"/>
      <c r="H41" s="56"/>
      <c r="I41" s="57"/>
      <c r="J41" s="57"/>
      <c r="K41" s="57"/>
      <c r="L41" s="57"/>
      <c r="M41" s="57"/>
      <c r="N41" s="57"/>
      <c r="O41" s="57"/>
      <c r="P41" s="58"/>
      <c r="Q41" s="56"/>
      <c r="R41" s="81"/>
      <c r="S41" s="82"/>
      <c r="T41" s="81"/>
      <c r="U41" s="81"/>
      <c r="V41" s="81"/>
      <c r="W41" s="58"/>
      <c r="AA41" s="291"/>
      <c r="AB41" s="291"/>
      <c r="AC41" s="291"/>
      <c r="AF41" s="41"/>
      <c r="AG41" s="41"/>
      <c r="AH41" s="41"/>
      <c r="AI41" s="41"/>
      <c r="AJ41" s="41"/>
      <c r="AK41" s="41"/>
      <c r="AL41" s="41"/>
      <c r="AM41" s="41"/>
      <c r="AN41" s="41"/>
      <c r="AO41" s="41"/>
      <c r="AP41" s="41"/>
      <c r="AQ41" s="41"/>
      <c r="AR41" s="41"/>
      <c r="AS41" s="41"/>
      <c r="AT41" s="41"/>
      <c r="AU41" s="41"/>
      <c r="AV41" s="41"/>
      <c r="AW41" s="41"/>
      <c r="AX41" s="41"/>
      <c r="AY41" s="41"/>
      <c r="AZ41" s="41"/>
      <c r="BA41" s="41"/>
      <c r="BB41" s="41"/>
      <c r="BC41" s="41"/>
      <c r="BD41" s="41"/>
      <c r="BE41" s="41"/>
      <c r="BF41" s="41"/>
    </row>
    <row r="42" spans="1:58" s="40" customFormat="1" ht="16.5" hidden="1" customHeight="1" x14ac:dyDescent="0.15">
      <c r="A42" s="74"/>
      <c r="B42" s="27"/>
      <c r="C42" s="41"/>
      <c r="E42" s="11"/>
      <c r="R42" s="27"/>
      <c r="S42" s="27"/>
      <c r="T42" s="27"/>
      <c r="U42" s="27"/>
      <c r="V42" s="27"/>
      <c r="AA42" s="291"/>
      <c r="AB42" s="291"/>
      <c r="AC42" s="29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row>
    <row r="43" spans="1:58" s="40" customFormat="1" ht="16.5" hidden="1" customHeight="1" x14ac:dyDescent="0.15">
      <c r="A43" s="74"/>
      <c r="B43" s="62" t="s">
        <v>335</v>
      </c>
      <c r="C43" s="41" t="s">
        <v>20</v>
      </c>
      <c r="E43" s="11"/>
      <c r="R43" s="27">
        <v>0</v>
      </c>
      <c r="S43" s="27"/>
      <c r="T43" s="40">
        <f>IF(R43="","",IF(R43="無記号","",R43))</f>
        <v>0</v>
      </c>
      <c r="U43" s="27">
        <v>3</v>
      </c>
      <c r="V43" s="40">
        <f>IF(U43="","",IF(U43="無記号","",U43))</f>
        <v>3</v>
      </c>
      <c r="AA43" s="291"/>
      <c r="AB43" s="291"/>
      <c r="AC43" s="291"/>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row>
    <row r="44" spans="1:58" s="40" customFormat="1" ht="16.5" hidden="1" customHeight="1" x14ac:dyDescent="0.15">
      <c r="A44" s="74"/>
      <c r="B44" s="27"/>
      <c r="C44" s="41"/>
      <c r="E44" s="11"/>
      <c r="R44" s="27"/>
      <c r="S44" s="27"/>
      <c r="T44" s="27"/>
      <c r="U44" s="27"/>
      <c r="V44" s="27"/>
      <c r="AA44" s="291"/>
      <c r="AB44" s="291"/>
      <c r="AC44" s="291"/>
      <c r="AF44" s="41"/>
      <c r="AG44" s="41"/>
      <c r="AH44" s="41"/>
      <c r="AI44" s="41"/>
      <c r="AJ44" s="41"/>
      <c r="AK44" s="41"/>
      <c r="AL44" s="41"/>
      <c r="AM44" s="41"/>
      <c r="AN44" s="41"/>
      <c r="AO44" s="41"/>
      <c r="AP44" s="41"/>
      <c r="AQ44" s="41"/>
      <c r="AR44" s="41"/>
      <c r="AS44" s="41"/>
      <c r="AT44" s="41"/>
      <c r="AU44" s="41"/>
      <c r="AV44" s="41"/>
      <c r="AW44" s="41"/>
      <c r="AX44" s="41"/>
      <c r="AY44" s="41"/>
      <c r="AZ44" s="41"/>
      <c r="BA44" s="41"/>
      <c r="BB44" s="41"/>
      <c r="BC44" s="41"/>
      <c r="BD44" s="41"/>
      <c r="BE44" s="41"/>
      <c r="BF44" s="41"/>
    </row>
    <row r="45" spans="1:58" s="40" customFormat="1" ht="16.5" hidden="1" customHeight="1" x14ac:dyDescent="0.15">
      <c r="B45" s="27"/>
      <c r="C45" s="216" t="s">
        <v>226</v>
      </c>
      <c r="D45" s="43"/>
      <c r="E45" s="207"/>
      <c r="F45" s="45"/>
      <c r="G45" s="46"/>
      <c r="H45" s="43"/>
      <c r="I45" s="45"/>
      <c r="J45" s="45"/>
      <c r="K45" s="45"/>
      <c r="L45" s="45"/>
      <c r="M45" s="45"/>
      <c r="N45" s="45"/>
      <c r="O45" s="45"/>
      <c r="P45" s="46"/>
      <c r="Q45" s="43"/>
      <c r="R45" s="79"/>
      <c r="S45" s="80"/>
      <c r="T45" s="79"/>
      <c r="U45" s="79"/>
      <c r="V45" s="79"/>
      <c r="W45" s="46"/>
      <c r="AA45" s="291"/>
      <c r="AB45" s="291"/>
      <c r="AC45" s="291"/>
      <c r="AF45" s="41"/>
      <c r="AG45" s="41"/>
      <c r="AH45" s="41"/>
      <c r="AI45" s="41"/>
      <c r="AJ45" s="41"/>
      <c r="AK45" s="41"/>
      <c r="AL45" s="41"/>
      <c r="AM45" s="41"/>
      <c r="AN45" s="41"/>
      <c r="AO45" s="41"/>
      <c r="AP45" s="41"/>
      <c r="AQ45" s="41"/>
      <c r="AR45" s="41"/>
      <c r="AS45" s="41"/>
      <c r="AT45" s="41"/>
      <c r="AU45" s="41"/>
      <c r="AV45" s="41"/>
      <c r="AW45" s="41"/>
      <c r="AX45" s="41"/>
      <c r="AY45" s="41"/>
      <c r="AZ45" s="41"/>
      <c r="BA45" s="41"/>
      <c r="BB45" s="41"/>
      <c r="BC45" s="41"/>
      <c r="BD45" s="41"/>
      <c r="BE45" s="41"/>
      <c r="BF45" s="41"/>
    </row>
    <row r="46" spans="1:58" s="40" customFormat="1" ht="16.5" hidden="1" customHeight="1" x14ac:dyDescent="0.15">
      <c r="A46" s="217" t="s">
        <v>211</v>
      </c>
      <c r="B46" s="32" t="s">
        <v>314</v>
      </c>
      <c r="C46" s="49" t="s">
        <v>190</v>
      </c>
      <c r="D46" s="50"/>
      <c r="E46" s="99" t="s">
        <v>325</v>
      </c>
      <c r="F46" s="40" t="e">
        <f>IF(E46="","",MATCH(E46,AF46:BB46,0))</f>
        <v>#N/A</v>
      </c>
      <c r="G46" s="54"/>
      <c r="H46" s="50"/>
      <c r="L46" s="61"/>
      <c r="P46" s="54"/>
      <c r="Q46" s="50"/>
      <c r="R46" s="35" t="s">
        <v>336</v>
      </c>
      <c r="S46" s="54"/>
      <c r="T46" s="40" t="s">
        <v>336</v>
      </c>
      <c r="U46" s="35" t="s">
        <v>336</v>
      </c>
      <c r="V46" s="40" t="s">
        <v>336</v>
      </c>
      <c r="W46" s="54"/>
      <c r="AA46" s="291"/>
      <c r="AB46" s="291"/>
      <c r="AC46" s="291"/>
      <c r="AF46" s="41" t="s">
        <v>76</v>
      </c>
      <c r="AG46" s="41" t="s">
        <v>449</v>
      </c>
      <c r="AH46" s="41" t="s">
        <v>213</v>
      </c>
      <c r="AI46" s="41"/>
      <c r="AJ46" s="41"/>
      <c r="AK46" s="41"/>
      <c r="AL46" s="41"/>
      <c r="AM46" s="41"/>
      <c r="AN46" s="41"/>
      <c r="AO46" s="41"/>
      <c r="AP46" s="41"/>
      <c r="AQ46" s="41"/>
      <c r="AR46" s="41"/>
      <c r="AS46" s="41"/>
      <c r="AT46" s="41"/>
      <c r="AU46" s="41"/>
      <c r="AV46" s="41"/>
      <c r="AW46" s="41"/>
      <c r="AX46" s="41"/>
      <c r="AY46" s="41"/>
      <c r="AZ46" s="41"/>
      <c r="BA46" s="41"/>
      <c r="BB46" s="41"/>
      <c r="BC46" s="41"/>
      <c r="BD46" s="41"/>
      <c r="BE46" s="41"/>
      <c r="BF46" s="41"/>
    </row>
    <row r="47" spans="1:58" s="40" customFormat="1" ht="10.5" hidden="1" customHeight="1" x14ac:dyDescent="0.15">
      <c r="A47" s="74"/>
      <c r="B47" s="27"/>
      <c r="C47" s="55"/>
      <c r="D47" s="56"/>
      <c r="E47" s="57"/>
      <c r="F47" s="57"/>
      <c r="G47" s="58"/>
      <c r="H47" s="56"/>
      <c r="I47" s="57"/>
      <c r="J47" s="57"/>
      <c r="K47" s="57"/>
      <c r="L47" s="86"/>
      <c r="M47" s="57"/>
      <c r="N47" s="57"/>
      <c r="O47" s="57"/>
      <c r="P47" s="58"/>
      <c r="Q47" s="56"/>
      <c r="R47" s="81"/>
      <c r="S47" s="82"/>
      <c r="T47" s="81"/>
      <c r="U47" s="81"/>
      <c r="V47" s="81"/>
      <c r="W47" s="58"/>
      <c r="AA47" s="291"/>
      <c r="AB47" s="291"/>
      <c r="AC47" s="291"/>
      <c r="AF47" s="380" t="s">
        <v>450</v>
      </c>
      <c r="AG47" s="380" t="s">
        <v>451</v>
      </c>
      <c r="AH47" s="40" t="s">
        <v>452</v>
      </c>
      <c r="AI47" s="41"/>
      <c r="AJ47" s="41"/>
      <c r="AK47" s="41"/>
      <c r="AL47" s="41"/>
      <c r="AM47" s="41"/>
      <c r="AN47" s="41"/>
      <c r="AO47" s="41"/>
      <c r="AP47" s="41"/>
      <c r="AQ47" s="41"/>
      <c r="AR47" s="41"/>
      <c r="AS47" s="41"/>
      <c r="AT47" s="41"/>
      <c r="AU47" s="41"/>
      <c r="AV47" s="41"/>
      <c r="AW47" s="41"/>
      <c r="AX47" s="41"/>
      <c r="AY47" s="41"/>
      <c r="AZ47" s="41"/>
      <c r="BA47" s="41"/>
      <c r="BB47" s="41"/>
      <c r="BC47" s="41"/>
      <c r="BD47" s="41"/>
      <c r="BE47" s="41"/>
      <c r="BF47" s="41"/>
    </row>
    <row r="48" spans="1:58" s="40" customFormat="1" ht="16.5" customHeight="1" x14ac:dyDescent="0.15">
      <c r="A48" s="40">
        <v>9</v>
      </c>
      <c r="B48" s="27"/>
      <c r="C48" s="216" t="s">
        <v>226</v>
      </c>
      <c r="D48" s="43"/>
      <c r="E48" s="85"/>
      <c r="F48" s="45"/>
      <c r="G48" s="46"/>
      <c r="H48" s="43"/>
      <c r="I48" s="45"/>
      <c r="J48" s="45"/>
      <c r="K48" s="45"/>
      <c r="L48" s="45"/>
      <c r="M48" s="45"/>
      <c r="N48" s="45"/>
      <c r="O48" s="45"/>
      <c r="P48" s="46"/>
      <c r="Q48" s="43"/>
      <c r="R48" s="79"/>
      <c r="S48" s="80"/>
      <c r="T48" s="79"/>
      <c r="U48" s="79"/>
      <c r="V48" s="79"/>
      <c r="W48" s="14"/>
      <c r="Y48" s="1"/>
      <c r="Z48" s="1"/>
      <c r="AA48" s="290"/>
      <c r="AB48" s="290"/>
      <c r="AC48" s="291"/>
      <c r="AF48" s="292"/>
      <c r="AG48" s="292"/>
      <c r="AH48" s="292"/>
      <c r="AI48" s="292"/>
      <c r="AJ48" s="292"/>
      <c r="AK48" s="292"/>
      <c r="AL48" s="292"/>
      <c r="AM48" s="292"/>
      <c r="AN48" s="292"/>
      <c r="AO48" s="292"/>
      <c r="AP48" s="292"/>
      <c r="AQ48" s="292"/>
      <c r="AR48" s="292"/>
      <c r="AS48" s="292"/>
      <c r="AT48" s="292"/>
      <c r="AU48" s="292"/>
      <c r="AV48" s="41"/>
      <c r="AW48" s="41"/>
      <c r="AX48" s="41"/>
      <c r="AY48" s="41"/>
      <c r="AZ48" s="41"/>
      <c r="BA48" s="41"/>
      <c r="BB48" s="41"/>
      <c r="BC48" s="41"/>
      <c r="BD48" s="41"/>
      <c r="BE48" s="41"/>
      <c r="BF48" s="41"/>
    </row>
    <row r="49" spans="1:58" s="40" customFormat="1" ht="16.5" customHeight="1" x14ac:dyDescent="0.15">
      <c r="A49" s="217" t="s">
        <v>211</v>
      </c>
      <c r="B49" s="32" t="s">
        <v>342</v>
      </c>
      <c r="C49" s="49" t="s">
        <v>350</v>
      </c>
      <c r="D49" s="50"/>
      <c r="E49" s="99" t="s">
        <v>325</v>
      </c>
      <c r="F49" s="40" t="e">
        <f>IF(E49="","",MATCH(E49,AF49:BB49,0))</f>
        <v>#N/A</v>
      </c>
      <c r="G49" s="54"/>
      <c r="H49" s="50"/>
      <c r="P49" s="54"/>
      <c r="Q49" s="50"/>
      <c r="S49" s="54"/>
      <c r="U49" s="35" t="s">
        <v>91</v>
      </c>
      <c r="V49" s="40" t="s">
        <v>91</v>
      </c>
      <c r="W49" s="15"/>
      <c r="Y49" s="1"/>
      <c r="Z49" s="1"/>
      <c r="AA49" s="290"/>
      <c r="AB49" s="290"/>
      <c r="AC49" s="291"/>
      <c r="AF49" s="41" t="s">
        <v>453</v>
      </c>
      <c r="AG49" s="41" t="s">
        <v>55</v>
      </c>
      <c r="AH49" s="41" t="s">
        <v>56</v>
      </c>
      <c r="AI49" s="41" t="s">
        <v>57</v>
      </c>
      <c r="AJ49" s="41" t="s">
        <v>58</v>
      </c>
      <c r="AK49" s="41" t="s">
        <v>63</v>
      </c>
      <c r="AL49" s="41" t="s">
        <v>64</v>
      </c>
      <c r="AM49" s="41" t="s">
        <v>65</v>
      </c>
      <c r="AN49" s="41" t="s">
        <v>92</v>
      </c>
      <c r="AR49" s="41"/>
      <c r="AS49" s="41"/>
      <c r="AT49" s="41"/>
      <c r="AU49" s="41"/>
      <c r="AV49" s="41"/>
      <c r="AW49" s="41"/>
      <c r="AX49" s="41"/>
      <c r="AY49" s="41"/>
      <c r="AZ49" s="41"/>
      <c r="BA49" s="41"/>
      <c r="BB49" s="41"/>
      <c r="BC49" s="41"/>
      <c r="BD49" s="41"/>
      <c r="BE49" s="41"/>
      <c r="BF49" s="41"/>
    </row>
    <row r="50" spans="1:58" s="40" customFormat="1" ht="138" customHeight="1" x14ac:dyDescent="0.15">
      <c r="A50" s="74"/>
      <c r="C50" s="55"/>
      <c r="D50" s="56"/>
      <c r="E50" s="83"/>
      <c r="F50" s="57"/>
      <c r="G50" s="58"/>
      <c r="H50" s="56"/>
      <c r="I50" s="57"/>
      <c r="J50" s="57"/>
      <c r="K50" s="57"/>
      <c r="L50" s="57"/>
      <c r="M50" s="57"/>
      <c r="N50" s="57"/>
      <c r="O50" s="57"/>
      <c r="P50" s="58"/>
      <c r="Q50" s="56"/>
      <c r="R50" s="81"/>
      <c r="S50" s="82"/>
      <c r="T50" s="81"/>
      <c r="U50" s="81"/>
      <c r="V50" s="81"/>
      <c r="W50" s="13"/>
      <c r="Y50" s="1"/>
      <c r="Z50" s="1"/>
      <c r="AA50" s="290"/>
      <c r="AB50" s="290"/>
      <c r="AC50" s="291"/>
      <c r="AF50" s="41" t="s">
        <v>454</v>
      </c>
      <c r="AG50" s="292" t="s">
        <v>418</v>
      </c>
      <c r="AH50" s="292" t="s">
        <v>419</v>
      </c>
      <c r="AI50" s="292" t="s">
        <v>420</v>
      </c>
      <c r="AJ50" s="292" t="s">
        <v>421</v>
      </c>
      <c r="AK50" s="292" t="s">
        <v>422</v>
      </c>
      <c r="AL50" s="292" t="s">
        <v>423</v>
      </c>
      <c r="AM50" s="292" t="s">
        <v>424</v>
      </c>
      <c r="AN50" s="40" t="s">
        <v>452</v>
      </c>
      <c r="AR50" s="292"/>
      <c r="AS50" s="292"/>
      <c r="AT50" s="292"/>
      <c r="AU50" s="292"/>
      <c r="AV50" s="41"/>
      <c r="AW50" s="41"/>
      <c r="AX50" s="41"/>
      <c r="AY50" s="41"/>
      <c r="AZ50" s="41"/>
      <c r="BA50" s="41"/>
      <c r="BB50" s="41"/>
      <c r="BC50" s="41"/>
      <c r="BD50" s="41"/>
      <c r="BE50" s="41"/>
      <c r="BF50" s="41"/>
    </row>
    <row r="51" spans="1:58" s="40" customFormat="1" ht="16.5" customHeight="1" x14ac:dyDescent="0.15">
      <c r="A51" s="40">
        <v>10</v>
      </c>
      <c r="B51" s="27"/>
      <c r="C51" s="214" t="s">
        <v>227</v>
      </c>
      <c r="D51" s="43"/>
      <c r="E51" s="207"/>
      <c r="F51" s="45"/>
      <c r="G51" s="46"/>
      <c r="H51" s="43"/>
      <c r="I51" s="45"/>
      <c r="J51" s="45"/>
      <c r="K51" s="45"/>
      <c r="L51" s="45"/>
      <c r="M51" s="45"/>
      <c r="N51" s="45"/>
      <c r="O51" s="45"/>
      <c r="P51" s="46"/>
      <c r="Q51" s="43"/>
      <c r="R51" s="79"/>
      <c r="S51" s="80"/>
      <c r="T51" s="79"/>
      <c r="U51" s="79"/>
      <c r="V51" s="79"/>
      <c r="W51" s="46"/>
      <c r="AA51" s="291"/>
      <c r="AB51" s="291"/>
      <c r="AC51" s="291"/>
      <c r="AF51" s="41"/>
      <c r="AG51" s="41"/>
      <c r="AH51" s="41"/>
      <c r="AI51" s="41"/>
      <c r="AJ51" s="41"/>
      <c r="AK51" s="41"/>
      <c r="AL51" s="41"/>
      <c r="AM51" s="41"/>
      <c r="AN51" s="41"/>
      <c r="AO51" s="41"/>
      <c r="AP51" s="41"/>
      <c r="AQ51" s="41"/>
      <c r="AR51" s="41"/>
      <c r="AS51" s="41"/>
      <c r="AT51" s="41"/>
      <c r="AU51" s="41"/>
      <c r="AV51" s="41"/>
      <c r="AW51" s="41"/>
      <c r="AX51" s="41"/>
      <c r="AY51" s="41"/>
      <c r="AZ51" s="41"/>
      <c r="BA51" s="41"/>
      <c r="BB51" s="41"/>
      <c r="BC51" s="41"/>
      <c r="BD51" s="41"/>
      <c r="BE51" s="41"/>
      <c r="BF51" s="41"/>
    </row>
    <row r="52" spans="1:58" s="40" customFormat="1" ht="16.5" customHeight="1" x14ac:dyDescent="0.15">
      <c r="A52" s="217" t="s">
        <v>211</v>
      </c>
      <c r="B52" s="32" t="s">
        <v>337</v>
      </c>
      <c r="C52" s="49" t="s">
        <v>21</v>
      </c>
      <c r="D52" s="50"/>
      <c r="E52" s="215" t="s">
        <v>228</v>
      </c>
      <c r="F52" s="40" t="e">
        <f>IF(E52="","",MATCH(E52,AF52:BB52,0))</f>
        <v>#N/A</v>
      </c>
      <c r="G52" s="54"/>
      <c r="H52" s="50"/>
      <c r="L52" s="61"/>
      <c r="P52" s="54"/>
      <c r="Q52" s="50"/>
      <c r="R52" s="35" t="s">
        <v>338</v>
      </c>
      <c r="S52" s="54"/>
      <c r="T52" s="40" t="s">
        <v>338</v>
      </c>
      <c r="U52" s="35" t="s">
        <v>338</v>
      </c>
      <c r="V52" s="40" t="s">
        <v>338</v>
      </c>
      <c r="W52" s="12"/>
      <c r="X52" s="381"/>
      <c r="Y52" s="381"/>
      <c r="Z52" s="381"/>
      <c r="AA52" s="290"/>
      <c r="AB52" s="290"/>
      <c r="AC52" s="290"/>
      <c r="AF52" s="41" t="s">
        <v>78</v>
      </c>
      <c r="AG52" s="41" t="s">
        <v>79</v>
      </c>
      <c r="AH52" s="41" t="s">
        <v>213</v>
      </c>
      <c r="AI52" s="41"/>
      <c r="AJ52" s="41"/>
      <c r="AK52" s="41"/>
      <c r="AL52" s="41"/>
      <c r="AM52" s="41"/>
      <c r="AN52" s="41"/>
      <c r="AO52" s="41"/>
      <c r="AP52" s="41"/>
      <c r="AQ52" s="41"/>
      <c r="AR52" s="41"/>
      <c r="AS52" s="41"/>
      <c r="AT52" s="41"/>
      <c r="AU52" s="41"/>
      <c r="AV52" s="41"/>
      <c r="AW52" s="41"/>
      <c r="AX52" s="41"/>
      <c r="AY52" s="41"/>
      <c r="AZ52" s="41"/>
      <c r="BA52" s="41"/>
      <c r="BB52" s="41"/>
      <c r="BC52" s="41"/>
      <c r="BD52" s="41"/>
      <c r="BE52" s="41"/>
      <c r="BF52" s="41"/>
    </row>
    <row r="53" spans="1:58" s="40" customFormat="1" ht="13.5" customHeight="1" x14ac:dyDescent="0.15">
      <c r="A53" s="74"/>
      <c r="B53" s="27"/>
      <c r="C53" s="55"/>
      <c r="D53" s="56"/>
      <c r="E53" s="83"/>
      <c r="F53" s="57"/>
      <c r="G53" s="58"/>
      <c r="H53" s="56"/>
      <c r="I53" s="57"/>
      <c r="J53" s="57"/>
      <c r="K53" s="57"/>
      <c r="L53" s="86"/>
      <c r="M53" s="57"/>
      <c r="N53" s="57"/>
      <c r="O53" s="57"/>
      <c r="P53" s="58"/>
      <c r="Q53" s="56"/>
      <c r="R53" s="81"/>
      <c r="S53" s="82"/>
      <c r="T53" s="81"/>
      <c r="U53" s="81"/>
      <c r="V53" s="81"/>
      <c r="W53" s="13"/>
      <c r="Z53" s="1"/>
      <c r="AA53" s="290"/>
      <c r="AB53" s="291"/>
      <c r="AC53" s="290"/>
      <c r="AF53" s="41" t="s">
        <v>70</v>
      </c>
      <c r="AG53" s="292" t="s">
        <v>343</v>
      </c>
      <c r="AH53" s="40" t="s">
        <v>452</v>
      </c>
      <c r="AI53" s="41"/>
      <c r="AJ53" s="41"/>
      <c r="AK53" s="41"/>
      <c r="AL53" s="41"/>
      <c r="AM53" s="41"/>
      <c r="AN53" s="41"/>
      <c r="AO53" s="41"/>
      <c r="AP53" s="41"/>
      <c r="AQ53" s="41"/>
      <c r="AR53" s="41"/>
      <c r="AS53" s="41"/>
      <c r="AT53" s="41"/>
      <c r="AU53" s="41"/>
      <c r="AV53" s="41"/>
      <c r="AW53" s="41"/>
      <c r="AX53" s="41"/>
      <c r="AY53" s="41"/>
      <c r="AZ53" s="41"/>
      <c r="BA53" s="41"/>
      <c r="BB53" s="41"/>
      <c r="BC53" s="41"/>
      <c r="BD53" s="41"/>
      <c r="BE53" s="41"/>
      <c r="BF53" s="41"/>
    </row>
    <row r="54" spans="1:58" s="40" customFormat="1" ht="16.5" customHeight="1" x14ac:dyDescent="0.15">
      <c r="A54" s="40">
        <v>11</v>
      </c>
      <c r="B54" s="27"/>
      <c r="C54" s="214" t="s">
        <v>227</v>
      </c>
      <c r="D54" s="43"/>
      <c r="E54" s="207"/>
      <c r="F54" s="45"/>
      <c r="G54" s="46"/>
      <c r="H54" s="43"/>
      <c r="I54" s="45"/>
      <c r="J54" s="45"/>
      <c r="K54" s="45"/>
      <c r="L54" s="45"/>
      <c r="M54" s="45"/>
      <c r="N54" s="45"/>
      <c r="O54" s="45"/>
      <c r="P54" s="46"/>
      <c r="Q54" s="43"/>
      <c r="R54" s="79"/>
      <c r="S54" s="80"/>
      <c r="T54" s="79"/>
      <c r="U54" s="79"/>
      <c r="V54" s="79"/>
      <c r="W54" s="14"/>
      <c r="Z54" s="1"/>
      <c r="AA54" s="290"/>
      <c r="AB54" s="291"/>
      <c r="AC54" s="290"/>
      <c r="AF54" s="292"/>
      <c r="AG54" s="292"/>
      <c r="AH54" s="41"/>
      <c r="AI54" s="41"/>
      <c r="AJ54" s="41"/>
      <c r="AK54" s="41"/>
      <c r="AL54" s="41"/>
      <c r="AM54" s="41"/>
      <c r="AN54" s="41"/>
      <c r="AO54" s="41"/>
      <c r="AP54" s="41"/>
      <c r="AQ54" s="41"/>
      <c r="AR54" s="41"/>
      <c r="AS54" s="41"/>
      <c r="AT54" s="41"/>
      <c r="AU54" s="41"/>
      <c r="AV54" s="41"/>
      <c r="AW54" s="41"/>
      <c r="AX54" s="41"/>
      <c r="AY54" s="41"/>
      <c r="AZ54" s="41"/>
      <c r="BA54" s="41"/>
      <c r="BB54" s="41"/>
      <c r="BC54" s="41"/>
      <c r="BD54" s="41"/>
      <c r="BE54" s="41"/>
      <c r="BF54" s="41"/>
    </row>
    <row r="55" spans="1:58" s="40" customFormat="1" ht="16.5" customHeight="1" x14ac:dyDescent="0.15">
      <c r="A55" s="217" t="s">
        <v>211</v>
      </c>
      <c r="B55" s="32" t="s">
        <v>330</v>
      </c>
      <c r="C55" s="49" t="s">
        <v>177</v>
      </c>
      <c r="D55" s="50"/>
      <c r="E55" s="215" t="s">
        <v>228</v>
      </c>
      <c r="F55" s="40" t="e">
        <f>IF(E55="","",MATCH(E55,AF55:BB55,0))</f>
        <v>#N/A</v>
      </c>
      <c r="G55" s="54"/>
      <c r="H55" s="50"/>
      <c r="P55" s="54"/>
      <c r="Q55" s="50"/>
      <c r="R55" s="35" t="s">
        <v>338</v>
      </c>
      <c r="S55" s="54"/>
      <c r="T55" s="40" t="s">
        <v>338</v>
      </c>
      <c r="U55" s="35" t="s">
        <v>338</v>
      </c>
      <c r="V55" s="40" t="s">
        <v>338</v>
      </c>
      <c r="W55" s="15"/>
      <c r="AA55" s="290"/>
      <c r="AB55" s="291"/>
      <c r="AC55" s="291"/>
      <c r="AF55" s="41" t="s">
        <v>455</v>
      </c>
      <c r="AG55" s="41" t="s">
        <v>77</v>
      </c>
      <c r="AH55" s="41" t="s">
        <v>213</v>
      </c>
      <c r="AI55" s="41"/>
      <c r="AJ55" s="41"/>
      <c r="AK55" s="41"/>
      <c r="AL55" s="41"/>
      <c r="AM55" s="41"/>
      <c r="AN55" s="41"/>
      <c r="AO55" s="41"/>
      <c r="AP55" s="41"/>
      <c r="AQ55" s="41"/>
      <c r="AR55" s="41"/>
      <c r="AS55" s="41"/>
      <c r="AT55" s="41"/>
      <c r="AU55" s="41"/>
      <c r="AV55" s="41"/>
      <c r="AW55" s="41"/>
      <c r="AX55" s="41"/>
      <c r="AY55" s="41"/>
      <c r="AZ55" s="41"/>
      <c r="BA55" s="41"/>
      <c r="BB55" s="41"/>
      <c r="BC55" s="41"/>
      <c r="BD55" s="41"/>
      <c r="BE55" s="41"/>
      <c r="BF55" s="41"/>
    </row>
    <row r="56" spans="1:58" s="40" customFormat="1" ht="46.5" customHeight="1" x14ac:dyDescent="0.15">
      <c r="A56" s="74"/>
      <c r="B56" s="27"/>
      <c r="C56" s="84" t="s">
        <v>264</v>
      </c>
      <c r="D56" s="56"/>
      <c r="E56" s="205"/>
      <c r="F56" s="57"/>
      <c r="G56" s="58"/>
      <c r="H56" s="56"/>
      <c r="I56" s="57"/>
      <c r="J56" s="57"/>
      <c r="K56" s="57"/>
      <c r="L56" s="57"/>
      <c r="M56" s="57"/>
      <c r="N56" s="57"/>
      <c r="O56" s="57"/>
      <c r="P56" s="58"/>
      <c r="Q56" s="56"/>
      <c r="R56" s="81"/>
      <c r="S56" s="82"/>
      <c r="T56" s="81"/>
      <c r="U56" s="81"/>
      <c r="V56" s="81"/>
      <c r="W56" s="13"/>
      <c r="AA56" s="290"/>
      <c r="AB56" s="291"/>
      <c r="AC56" s="291"/>
      <c r="AF56" s="41" t="s">
        <v>70</v>
      </c>
      <c r="AG56" s="41" t="s">
        <v>14</v>
      </c>
      <c r="AH56" s="40" t="s">
        <v>452</v>
      </c>
      <c r="AI56" s="41"/>
      <c r="AJ56" s="41"/>
      <c r="AK56" s="41"/>
      <c r="AL56" s="41"/>
      <c r="AM56" s="41"/>
      <c r="AN56" s="41"/>
      <c r="AO56" s="41"/>
      <c r="AP56" s="41"/>
      <c r="AQ56" s="41"/>
      <c r="AR56" s="41"/>
      <c r="AS56" s="41"/>
      <c r="AT56" s="41"/>
      <c r="AU56" s="41"/>
      <c r="AV56" s="41"/>
      <c r="AW56" s="41"/>
      <c r="AX56" s="41"/>
      <c r="AY56" s="41"/>
      <c r="AZ56" s="41"/>
      <c r="BA56" s="41"/>
      <c r="BB56" s="41"/>
      <c r="BC56" s="41"/>
      <c r="BD56" s="41"/>
      <c r="BE56" s="41"/>
      <c r="BF56" s="41"/>
    </row>
    <row r="57" spans="1:58" s="40" customFormat="1" ht="16.5" customHeight="1" x14ac:dyDescent="0.15">
      <c r="A57" s="40">
        <v>12</v>
      </c>
      <c r="B57" s="27"/>
      <c r="C57" s="214" t="s">
        <v>227</v>
      </c>
      <c r="D57" s="43"/>
      <c r="E57" s="207"/>
      <c r="F57" s="45"/>
      <c r="G57" s="46"/>
      <c r="H57" s="43"/>
      <c r="I57" s="45"/>
      <c r="J57" s="45"/>
      <c r="K57" s="45"/>
      <c r="L57" s="45"/>
      <c r="M57" s="45"/>
      <c r="N57" s="45"/>
      <c r="O57" s="45"/>
      <c r="P57" s="46"/>
      <c r="Q57" s="43"/>
      <c r="R57" s="79"/>
      <c r="S57" s="80"/>
      <c r="T57" s="79"/>
      <c r="U57" s="79"/>
      <c r="V57" s="79"/>
      <c r="W57" s="14"/>
      <c r="AA57" s="290"/>
      <c r="AB57" s="291"/>
      <c r="AC57" s="291"/>
      <c r="AF57" s="41"/>
      <c r="AG57" s="41"/>
      <c r="AH57" s="41"/>
      <c r="AI57" s="41"/>
      <c r="AJ57" s="41"/>
      <c r="AK57" s="41"/>
      <c r="AL57" s="41"/>
      <c r="AM57" s="41"/>
      <c r="AN57" s="41"/>
      <c r="AO57" s="41"/>
      <c r="AP57" s="41"/>
      <c r="AQ57" s="41"/>
      <c r="AR57" s="41"/>
      <c r="AS57" s="41"/>
      <c r="AT57" s="41"/>
      <c r="AU57" s="41"/>
      <c r="AV57" s="41"/>
      <c r="AW57" s="41"/>
      <c r="AX57" s="41"/>
      <c r="AY57" s="41"/>
      <c r="AZ57" s="41"/>
      <c r="BA57" s="41"/>
      <c r="BB57" s="41"/>
      <c r="BC57" s="41"/>
      <c r="BD57" s="41"/>
      <c r="BE57" s="41"/>
      <c r="BF57" s="41"/>
    </row>
    <row r="58" spans="1:58" s="40" customFormat="1" ht="16.5" customHeight="1" x14ac:dyDescent="0.15">
      <c r="A58" s="217" t="s">
        <v>211</v>
      </c>
      <c r="B58" s="32" t="s">
        <v>339</v>
      </c>
      <c r="C58" s="49" t="s">
        <v>191</v>
      </c>
      <c r="D58" s="50"/>
      <c r="E58" s="215" t="s">
        <v>228</v>
      </c>
      <c r="F58" s="40" t="e">
        <f>IF(E58="","",MATCH(E58,AF58:BB58,0))</f>
        <v>#N/A</v>
      </c>
      <c r="G58" s="54"/>
      <c r="H58" s="50"/>
      <c r="P58" s="54"/>
      <c r="Q58" s="50"/>
      <c r="R58" s="35" t="s">
        <v>338</v>
      </c>
      <c r="S58" s="54"/>
      <c r="T58" s="40" t="s">
        <v>338</v>
      </c>
      <c r="U58" s="35" t="s">
        <v>338</v>
      </c>
      <c r="V58" s="40" t="s">
        <v>338</v>
      </c>
      <c r="W58" s="15"/>
      <c r="Y58" s="1"/>
      <c r="Z58" s="1"/>
      <c r="AA58" s="290"/>
      <c r="AB58" s="291"/>
      <c r="AC58" s="291"/>
      <c r="AF58" s="41" t="s">
        <v>82</v>
      </c>
      <c r="AG58" s="41" t="s">
        <v>81</v>
      </c>
      <c r="AH58" s="41" t="s">
        <v>80</v>
      </c>
      <c r="AI58" s="41" t="s">
        <v>213</v>
      </c>
      <c r="AJ58" s="41"/>
      <c r="AK58" s="41"/>
      <c r="AL58" s="41"/>
      <c r="AM58" s="41"/>
      <c r="AN58" s="41"/>
      <c r="AO58" s="41"/>
      <c r="AP58" s="41"/>
      <c r="AQ58" s="41"/>
      <c r="AR58" s="41"/>
      <c r="AS58" s="41"/>
      <c r="AT58" s="41"/>
      <c r="AU58" s="41"/>
      <c r="AV58" s="41"/>
      <c r="AW58" s="41"/>
      <c r="AX58" s="41"/>
      <c r="AY58" s="41"/>
      <c r="AZ58" s="41"/>
      <c r="BA58" s="41"/>
      <c r="BB58" s="41"/>
      <c r="BC58" s="41"/>
      <c r="BD58" s="41"/>
      <c r="BE58" s="41"/>
      <c r="BF58" s="41"/>
    </row>
    <row r="59" spans="1:58" s="40" customFormat="1" ht="20.25" customHeight="1" x14ac:dyDescent="0.15">
      <c r="A59" s="74"/>
      <c r="B59" s="27"/>
      <c r="C59" s="55"/>
      <c r="D59" s="56"/>
      <c r="E59" s="205"/>
      <c r="F59" s="57"/>
      <c r="G59" s="58"/>
      <c r="H59" s="56"/>
      <c r="I59" s="57"/>
      <c r="J59" s="57"/>
      <c r="K59" s="57"/>
      <c r="L59" s="57"/>
      <c r="M59" s="57"/>
      <c r="N59" s="57"/>
      <c r="O59" s="57"/>
      <c r="P59" s="58"/>
      <c r="Q59" s="56"/>
      <c r="R59" s="81"/>
      <c r="S59" s="82"/>
      <c r="T59" s="81"/>
      <c r="U59" s="81"/>
      <c r="V59" s="81"/>
      <c r="W59" s="13"/>
      <c r="Y59" s="1"/>
      <c r="Z59" s="1"/>
      <c r="AA59" s="290"/>
      <c r="AB59" s="291"/>
      <c r="AC59" s="291"/>
      <c r="AF59" s="41" t="s">
        <v>70</v>
      </c>
      <c r="AG59" s="41" t="s">
        <v>10</v>
      </c>
      <c r="AH59" s="41" t="s">
        <v>329</v>
      </c>
      <c r="AI59" s="40" t="s">
        <v>452</v>
      </c>
      <c r="AJ59" s="41"/>
      <c r="AK59" s="41"/>
      <c r="AL59" s="41"/>
      <c r="AM59" s="41"/>
      <c r="AN59" s="41"/>
      <c r="AO59" s="41"/>
      <c r="AP59" s="41"/>
      <c r="AQ59" s="41"/>
      <c r="AR59" s="41"/>
      <c r="AS59" s="41"/>
      <c r="AT59" s="41"/>
      <c r="AU59" s="41"/>
      <c r="AV59" s="41"/>
      <c r="AW59" s="41"/>
      <c r="AX59" s="41"/>
      <c r="AY59" s="41"/>
      <c r="AZ59" s="41"/>
      <c r="BA59" s="41"/>
      <c r="BB59" s="41"/>
      <c r="BC59" s="41"/>
      <c r="BD59" s="41"/>
      <c r="BE59" s="41"/>
      <c r="BF59" s="41"/>
    </row>
    <row r="60" spans="1:58" s="40" customFormat="1" ht="16.5" customHeight="1" x14ac:dyDescent="0.15">
      <c r="A60" s="40">
        <v>13</v>
      </c>
      <c r="B60" s="27"/>
      <c r="C60" s="214" t="s">
        <v>227</v>
      </c>
      <c r="D60" s="43"/>
      <c r="E60" s="207"/>
      <c r="F60" s="45"/>
      <c r="G60" s="46"/>
      <c r="H60" s="43"/>
      <c r="I60" s="45"/>
      <c r="J60" s="45"/>
      <c r="K60" s="45"/>
      <c r="L60" s="45"/>
      <c r="M60" s="45"/>
      <c r="N60" s="45"/>
      <c r="O60" s="45"/>
      <c r="P60" s="46"/>
      <c r="Q60" s="43"/>
      <c r="R60" s="79"/>
      <c r="S60" s="80"/>
      <c r="T60" s="79"/>
      <c r="U60" s="79"/>
      <c r="V60" s="79"/>
      <c r="W60" s="14"/>
      <c r="Y60" s="1"/>
      <c r="Z60" s="1"/>
      <c r="AA60" s="290"/>
      <c r="AB60" s="291"/>
      <c r="AC60" s="291"/>
      <c r="AF60" s="41"/>
      <c r="AG60" s="41"/>
      <c r="AH60" s="41"/>
      <c r="AI60" s="41"/>
      <c r="AJ60" s="41"/>
      <c r="AK60" s="41"/>
      <c r="AL60" s="41"/>
      <c r="AM60" s="41"/>
      <c r="AN60" s="41"/>
      <c r="AO60" s="41"/>
      <c r="AP60" s="41"/>
      <c r="AQ60" s="41"/>
      <c r="AR60" s="41"/>
      <c r="AS60" s="41"/>
      <c r="AT60" s="41"/>
      <c r="AU60" s="41"/>
      <c r="AV60" s="41"/>
      <c r="AW60" s="41"/>
      <c r="AX60" s="41"/>
      <c r="AY60" s="41"/>
      <c r="AZ60" s="41"/>
      <c r="BA60" s="41"/>
      <c r="BB60" s="41"/>
      <c r="BC60" s="41"/>
      <c r="BD60" s="41"/>
      <c r="BE60" s="41"/>
      <c r="BF60" s="41"/>
    </row>
    <row r="61" spans="1:58" s="40" customFormat="1" ht="16.5" customHeight="1" x14ac:dyDescent="0.15">
      <c r="A61" s="74"/>
      <c r="B61" s="32" t="s">
        <v>329</v>
      </c>
      <c r="C61" s="49" t="s">
        <v>22</v>
      </c>
      <c r="D61" s="50"/>
      <c r="E61" s="215" t="s">
        <v>228</v>
      </c>
      <c r="F61" s="40" t="e">
        <f>IF(E61="","",MATCH(E61,AF61:BB61,0))</f>
        <v>#N/A</v>
      </c>
      <c r="G61" s="54"/>
      <c r="H61" s="50"/>
      <c r="P61" s="54"/>
      <c r="Q61" s="50"/>
      <c r="R61" s="35" t="s">
        <v>338</v>
      </c>
      <c r="S61" s="54"/>
      <c r="T61" s="40" t="s">
        <v>338</v>
      </c>
      <c r="U61" s="35" t="s">
        <v>338</v>
      </c>
      <c r="V61" s="40" t="s">
        <v>338</v>
      </c>
      <c r="W61" s="15"/>
      <c r="Y61" s="1"/>
      <c r="Z61" s="1"/>
      <c r="AA61" s="290"/>
      <c r="AB61" s="291"/>
      <c r="AC61" s="291"/>
      <c r="AF61" s="41" t="s">
        <v>43</v>
      </c>
      <c r="AG61" s="41" t="s">
        <v>83</v>
      </c>
      <c r="AH61" s="41" t="s">
        <v>213</v>
      </c>
      <c r="AI61" s="41"/>
      <c r="AJ61" s="41"/>
      <c r="AK61" s="41"/>
      <c r="AL61" s="41"/>
      <c r="AM61" s="41"/>
      <c r="AN61" s="41"/>
      <c r="AO61" s="41"/>
      <c r="AP61" s="41"/>
      <c r="AQ61" s="41"/>
      <c r="AR61" s="41"/>
      <c r="AS61" s="41"/>
      <c r="AT61" s="41"/>
      <c r="AU61" s="41"/>
      <c r="AV61" s="41"/>
      <c r="AW61" s="41"/>
      <c r="AX61" s="41"/>
      <c r="AY61" s="41"/>
      <c r="AZ61" s="41"/>
      <c r="BA61" s="41"/>
      <c r="BB61" s="41"/>
      <c r="BC61" s="41"/>
      <c r="BD61" s="41"/>
      <c r="BE61" s="41"/>
      <c r="BF61" s="41"/>
    </row>
    <row r="62" spans="1:58" s="40" customFormat="1" ht="12.75" customHeight="1" x14ac:dyDescent="0.15">
      <c r="A62" s="74"/>
      <c r="B62" s="27"/>
      <c r="C62" s="55"/>
      <c r="D62" s="56"/>
      <c r="E62" s="205"/>
      <c r="F62" s="57"/>
      <c r="G62" s="58"/>
      <c r="H62" s="56"/>
      <c r="I62" s="57"/>
      <c r="J62" s="57"/>
      <c r="K62" s="57"/>
      <c r="L62" s="57"/>
      <c r="M62" s="57"/>
      <c r="N62" s="57"/>
      <c r="O62" s="57"/>
      <c r="P62" s="58"/>
      <c r="Q62" s="56"/>
      <c r="R62" s="81"/>
      <c r="S62" s="82"/>
      <c r="T62" s="81"/>
      <c r="U62" s="81"/>
      <c r="V62" s="81"/>
      <c r="W62" s="13"/>
      <c r="Y62" s="1"/>
      <c r="Z62" s="1"/>
      <c r="AA62" s="290"/>
      <c r="AB62" s="291"/>
      <c r="AC62" s="291"/>
      <c r="AF62" s="41" t="s">
        <v>70</v>
      </c>
      <c r="AG62" s="41" t="s">
        <v>95</v>
      </c>
      <c r="AH62" s="40" t="s">
        <v>452</v>
      </c>
      <c r="AI62" s="41"/>
      <c r="AJ62" s="41"/>
      <c r="AK62" s="41"/>
      <c r="AL62" s="41"/>
      <c r="AM62" s="41"/>
      <c r="AN62" s="41"/>
      <c r="AO62" s="41"/>
      <c r="AP62" s="41"/>
      <c r="AQ62" s="41"/>
      <c r="AR62" s="41"/>
      <c r="AS62" s="41"/>
      <c r="AT62" s="41"/>
      <c r="AU62" s="41"/>
      <c r="AV62" s="41"/>
      <c r="AW62" s="41"/>
      <c r="AX62" s="41"/>
      <c r="AY62" s="41"/>
      <c r="AZ62" s="41"/>
      <c r="BA62" s="41"/>
      <c r="BB62" s="41"/>
      <c r="BC62" s="41"/>
      <c r="BD62" s="41"/>
      <c r="BE62" s="41"/>
      <c r="BF62" s="41"/>
    </row>
    <row r="63" spans="1:58" s="40" customFormat="1" ht="16.5" hidden="1" customHeight="1" x14ac:dyDescent="0.15">
      <c r="A63" s="74"/>
      <c r="B63" s="27"/>
      <c r="C63" s="41"/>
      <c r="E63" s="11"/>
      <c r="R63" s="27"/>
      <c r="S63" s="27"/>
      <c r="T63" s="27"/>
      <c r="U63" s="27"/>
      <c r="V63" s="27"/>
      <c r="W63" s="1"/>
      <c r="Y63" s="1"/>
      <c r="Z63" s="1"/>
      <c r="AA63" s="290"/>
      <c r="AB63" s="291"/>
      <c r="AC63" s="291"/>
      <c r="AF63" s="41"/>
      <c r="AG63" s="41"/>
      <c r="AH63" s="41"/>
      <c r="AI63" s="41"/>
      <c r="AJ63" s="41"/>
      <c r="AK63" s="41"/>
      <c r="AL63" s="41"/>
      <c r="AM63" s="41"/>
      <c r="AN63" s="41"/>
      <c r="AO63" s="41"/>
      <c r="AP63" s="41"/>
      <c r="AQ63" s="41"/>
      <c r="AR63" s="41"/>
      <c r="AS63" s="41"/>
      <c r="AT63" s="41"/>
      <c r="AU63" s="41"/>
      <c r="AV63" s="41"/>
      <c r="AW63" s="41"/>
      <c r="AX63" s="41"/>
      <c r="AY63" s="41"/>
      <c r="AZ63" s="41"/>
      <c r="BA63" s="41"/>
      <c r="BB63" s="41"/>
      <c r="BC63" s="41"/>
      <c r="BD63" s="41"/>
      <c r="BE63" s="41"/>
      <c r="BF63" s="41"/>
    </row>
    <row r="64" spans="1:58" s="40" customFormat="1" ht="16.5" hidden="1" customHeight="1" x14ac:dyDescent="0.15">
      <c r="A64" s="74"/>
      <c r="C64" s="41"/>
      <c r="E64" s="11"/>
      <c r="R64" s="27" t="s">
        <v>331</v>
      </c>
      <c r="S64" s="27"/>
      <c r="T64" s="40" t="s">
        <v>331</v>
      </c>
      <c r="U64" s="27" t="s">
        <v>331</v>
      </c>
      <c r="V64" s="40" t="s">
        <v>331</v>
      </c>
      <c r="W64" s="1"/>
      <c r="Y64" s="1"/>
      <c r="Z64" s="1"/>
      <c r="AA64" s="290"/>
      <c r="AB64" s="291"/>
      <c r="AC64" s="291"/>
      <c r="AF64" s="41"/>
      <c r="AG64" s="41"/>
      <c r="AH64" s="41"/>
      <c r="AI64" s="41"/>
      <c r="AJ64" s="41"/>
      <c r="AK64" s="41"/>
      <c r="AL64" s="41"/>
      <c r="AM64" s="41"/>
      <c r="AN64" s="41"/>
      <c r="AO64" s="41"/>
      <c r="AP64" s="41"/>
      <c r="AQ64" s="41"/>
      <c r="AR64" s="41"/>
      <c r="AS64" s="41"/>
      <c r="AT64" s="41"/>
      <c r="AU64" s="41"/>
      <c r="AV64" s="41"/>
      <c r="AW64" s="41"/>
      <c r="AX64" s="41"/>
      <c r="AY64" s="41"/>
      <c r="AZ64" s="41"/>
      <c r="BA64" s="41"/>
      <c r="BB64" s="41"/>
      <c r="BC64" s="41"/>
      <c r="BD64" s="41"/>
      <c r="BE64" s="41"/>
      <c r="BF64" s="41"/>
    </row>
    <row r="65" spans="1:58" s="40" customFormat="1" ht="16.5" hidden="1" customHeight="1" x14ac:dyDescent="0.15">
      <c r="A65" s="74"/>
      <c r="B65" s="27"/>
      <c r="C65" s="41"/>
      <c r="E65" s="11"/>
      <c r="R65" s="27"/>
      <c r="S65" s="27"/>
      <c r="T65" s="27"/>
      <c r="U65" s="27"/>
      <c r="V65" s="27"/>
      <c r="W65" s="1"/>
      <c r="Y65" s="1"/>
      <c r="Z65" s="1"/>
      <c r="AA65" s="290"/>
      <c r="AB65" s="291"/>
      <c r="AC65" s="291"/>
      <c r="AF65" s="41"/>
      <c r="AG65" s="41"/>
      <c r="AH65" s="41"/>
      <c r="AI65" s="41"/>
      <c r="AJ65" s="41"/>
      <c r="AK65" s="41"/>
      <c r="AL65" s="41"/>
      <c r="AM65" s="41"/>
      <c r="AN65" s="41"/>
      <c r="AO65" s="41"/>
      <c r="AP65" s="41"/>
      <c r="AQ65" s="41"/>
      <c r="AR65" s="41"/>
      <c r="AS65" s="41"/>
      <c r="AT65" s="41"/>
      <c r="AU65" s="41"/>
      <c r="AV65" s="41"/>
      <c r="AW65" s="41"/>
      <c r="AX65" s="41"/>
      <c r="AY65" s="41"/>
      <c r="AZ65" s="41"/>
      <c r="BA65" s="41"/>
      <c r="BB65" s="41"/>
      <c r="BC65" s="41"/>
      <c r="BD65" s="41"/>
      <c r="BE65" s="41"/>
      <c r="BF65" s="41"/>
    </row>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s="40" customFormat="1" ht="16.5" hidden="1" customHeight="1" x14ac:dyDescent="0.15">
      <c r="A75" s="74"/>
      <c r="B75" s="27"/>
      <c r="C75" s="41"/>
      <c r="E75" s="11"/>
      <c r="R75" s="27"/>
      <c r="S75" s="27"/>
      <c r="T75" s="27"/>
      <c r="U75" s="27"/>
      <c r="V75" s="27"/>
      <c r="W75" s="1"/>
      <c r="Y75" s="1"/>
      <c r="Z75" s="1"/>
      <c r="AA75" s="290"/>
      <c r="AB75" s="291"/>
      <c r="AC75" s="291"/>
      <c r="AF75" s="41"/>
      <c r="AG75" s="292"/>
      <c r="AH75" s="292"/>
      <c r="AI75" s="41"/>
      <c r="AJ75" s="41"/>
      <c r="AK75" s="41"/>
      <c r="AL75" s="41"/>
      <c r="AM75" s="41"/>
      <c r="AN75" s="41"/>
      <c r="AO75" s="41"/>
      <c r="AP75" s="41"/>
      <c r="AQ75" s="41"/>
      <c r="AR75" s="41"/>
      <c r="AS75" s="41"/>
      <c r="AT75" s="41"/>
      <c r="AU75" s="41"/>
      <c r="AV75" s="41"/>
      <c r="AW75" s="41"/>
      <c r="AX75" s="41"/>
      <c r="AY75" s="41"/>
      <c r="AZ75" s="41"/>
      <c r="BA75" s="41"/>
      <c r="BB75" s="41"/>
      <c r="BC75" s="41"/>
      <c r="BD75" s="41"/>
      <c r="BE75" s="41"/>
      <c r="BF75" s="41"/>
    </row>
    <row r="76" spans="1:58" s="40" customFormat="1" ht="16.5" hidden="1" customHeight="1" x14ac:dyDescent="0.15">
      <c r="A76" s="74"/>
      <c r="B76" s="62" t="s">
        <v>340</v>
      </c>
      <c r="C76" s="41" t="s">
        <v>23</v>
      </c>
      <c r="E76" s="11"/>
      <c r="F76" s="40" t="str">
        <f>IF(E76="","",MATCH(E76,AF76:BB76,0))</f>
        <v/>
      </c>
      <c r="R76" s="27">
        <v>1</v>
      </c>
      <c r="S76" s="27"/>
      <c r="T76" s="40">
        <f>IF(R76="","",IF(R76="無記号","",R76))</f>
        <v>1</v>
      </c>
      <c r="U76" s="27">
        <v>1</v>
      </c>
      <c r="V76" s="40">
        <f>IF(U76="","",IF(U76="無記号","",U76))</f>
        <v>1</v>
      </c>
      <c r="W76" s="1"/>
      <c r="Y76" s="1"/>
      <c r="Z76" s="1"/>
      <c r="AA76" s="290"/>
      <c r="AB76" s="291"/>
      <c r="AC76" s="291"/>
      <c r="AF76" s="41"/>
      <c r="AG76" s="41"/>
      <c r="AH76" s="41"/>
      <c r="AI76" s="41"/>
      <c r="AJ76" s="41"/>
      <c r="AK76" s="41"/>
      <c r="AL76" s="41"/>
      <c r="AM76" s="41"/>
      <c r="AN76" s="41"/>
      <c r="AO76" s="41"/>
      <c r="AP76" s="41"/>
      <c r="AQ76" s="41"/>
      <c r="AR76" s="41"/>
      <c r="AS76" s="41"/>
      <c r="AT76" s="41"/>
      <c r="AU76" s="41"/>
      <c r="AV76" s="41"/>
      <c r="AW76" s="41"/>
      <c r="AX76" s="41"/>
      <c r="AY76" s="41"/>
      <c r="AZ76" s="41"/>
      <c r="BA76" s="41"/>
      <c r="BB76" s="41"/>
      <c r="BC76" s="41"/>
      <c r="BD76" s="41"/>
      <c r="BE76" s="41"/>
      <c r="BF76" s="41"/>
    </row>
    <row r="77" spans="1:58" s="40" customFormat="1" ht="16.5" hidden="1" customHeight="1" x14ac:dyDescent="0.15">
      <c r="A77" s="74"/>
      <c r="B77" s="27"/>
      <c r="C77" s="41"/>
      <c r="E77" s="11"/>
      <c r="R77" s="27"/>
      <c r="S77" s="27"/>
      <c r="T77" s="27"/>
      <c r="U77" s="27"/>
      <c r="V77" s="27"/>
      <c r="W77" s="1"/>
      <c r="Y77" s="1"/>
      <c r="Z77" s="1"/>
      <c r="AA77" s="290"/>
      <c r="AB77" s="290"/>
      <c r="AC77" s="291"/>
      <c r="AF77" s="41"/>
      <c r="AG77" s="41"/>
      <c r="AH77" s="41"/>
      <c r="AI77" s="41"/>
      <c r="AJ77" s="41"/>
      <c r="AK77" s="41"/>
      <c r="AL77" s="41"/>
      <c r="AM77" s="41"/>
      <c r="AN77" s="41"/>
      <c r="AO77" s="41"/>
      <c r="AP77" s="41"/>
      <c r="AQ77" s="41"/>
      <c r="AR77" s="41"/>
      <c r="AS77" s="41"/>
      <c r="AT77" s="41"/>
      <c r="AU77" s="41"/>
      <c r="AV77" s="41"/>
      <c r="AW77" s="41"/>
      <c r="AX77" s="41"/>
      <c r="AY77" s="41"/>
      <c r="AZ77" s="41"/>
      <c r="BA77" s="41"/>
      <c r="BB77" s="41"/>
      <c r="BC77" s="41"/>
      <c r="BD77" s="41"/>
      <c r="BE77" s="41"/>
      <c r="BF77" s="41"/>
    </row>
    <row r="78" spans="1:58" s="40" customFormat="1" ht="16.5" hidden="1" customHeight="1" x14ac:dyDescent="0.15">
      <c r="A78" s="74"/>
      <c r="B78" s="27"/>
      <c r="C78" s="41"/>
      <c r="E78" s="208"/>
      <c r="R78" s="27"/>
      <c r="S78" s="27"/>
      <c r="T78" s="27"/>
      <c r="U78" s="27"/>
      <c r="V78" s="27"/>
      <c r="W78" s="1"/>
      <c r="Y78" s="1"/>
      <c r="Z78" s="1"/>
      <c r="AA78" s="290"/>
      <c r="AB78" s="290"/>
      <c r="AC78" s="291"/>
      <c r="AF78" s="41"/>
      <c r="AG78" s="41"/>
      <c r="AH78" s="41"/>
      <c r="AI78" s="41"/>
      <c r="AJ78" s="41"/>
      <c r="AK78" s="41"/>
      <c r="AL78" s="41"/>
      <c r="AM78" s="41"/>
      <c r="AN78" s="41"/>
      <c r="AO78" s="41"/>
      <c r="AP78" s="41"/>
      <c r="AQ78" s="41"/>
      <c r="AR78" s="41"/>
      <c r="AS78" s="41"/>
      <c r="AT78" s="41"/>
      <c r="AU78" s="41"/>
      <c r="AV78" s="41"/>
      <c r="AW78" s="41"/>
      <c r="AX78" s="41"/>
      <c r="AY78" s="41"/>
      <c r="AZ78" s="41"/>
      <c r="BA78" s="41"/>
      <c r="BB78" s="41"/>
      <c r="BC78" s="41"/>
      <c r="BD78" s="41"/>
      <c r="BE78" s="41"/>
      <c r="BF78" s="41"/>
    </row>
    <row r="79" spans="1:58" s="40" customFormat="1" ht="16.5" hidden="1" customHeight="1" x14ac:dyDescent="0.15">
      <c r="A79" s="74"/>
      <c r="C79" s="41"/>
      <c r="E79" s="96"/>
      <c r="F79" s="40" t="str">
        <f>IF(E79="","",MATCH(E79,AG49:BB49,0))</f>
        <v/>
      </c>
      <c r="R79" s="27"/>
      <c r="S79" s="27"/>
      <c r="U79" s="27" t="s">
        <v>341</v>
      </c>
      <c r="V79" s="40" t="str">
        <f>IF(U79="","",IF(U79="無記号","",U79))</f>
        <v>-</v>
      </c>
      <c r="W79" s="1"/>
      <c r="Y79" s="1"/>
      <c r="Z79" s="1"/>
      <c r="AA79" s="290"/>
      <c r="AB79" s="290"/>
      <c r="AC79" s="291"/>
      <c r="BC79" s="41"/>
      <c r="BD79" s="41"/>
      <c r="BE79" s="41"/>
      <c r="BF79" s="41"/>
    </row>
    <row r="80" spans="1:58" s="40" customFormat="1" ht="16.5" hidden="1" customHeight="1" x14ac:dyDescent="0.15">
      <c r="A80" s="74"/>
      <c r="B80" s="27"/>
      <c r="C80" s="41"/>
      <c r="E80" s="11"/>
      <c r="R80" s="27"/>
      <c r="S80" s="27"/>
      <c r="T80" s="27"/>
      <c r="U80" s="27"/>
      <c r="V80" s="27"/>
      <c r="W80" s="1"/>
      <c r="Y80" s="1"/>
      <c r="Z80" s="1"/>
      <c r="AA80" s="290"/>
      <c r="AB80" s="290"/>
      <c r="AC80" s="291"/>
      <c r="BC80" s="41"/>
      <c r="BD80" s="41"/>
      <c r="BE80" s="41"/>
      <c r="BF80" s="41"/>
    </row>
    <row r="81" spans="1:58" ht="16.5" hidden="1" customHeight="1" x14ac:dyDescent="0.15"/>
    <row r="82" spans="1:58" ht="16.5" hidden="1" customHeight="1" x14ac:dyDescent="0.15"/>
    <row r="83" spans="1:58" ht="16.5" hidden="1" customHeight="1" x14ac:dyDescent="0.15"/>
    <row r="84" spans="1:58" s="40" customFormat="1" ht="16.5" hidden="1" customHeight="1" x14ac:dyDescent="0.15">
      <c r="A84" s="74"/>
      <c r="B84" s="27"/>
      <c r="C84" s="41"/>
      <c r="E84" s="11"/>
      <c r="R84" s="27"/>
      <c r="S84" s="27"/>
      <c r="T84" s="27"/>
      <c r="U84" s="27"/>
      <c r="V84" s="27"/>
      <c r="W84" s="1"/>
      <c r="Y84" s="1"/>
      <c r="Z84" s="1"/>
      <c r="AA84" s="290"/>
      <c r="AB84" s="290"/>
      <c r="AC84" s="291"/>
      <c r="AF84" s="41"/>
      <c r="AG84" s="41"/>
      <c r="AH84" s="41"/>
      <c r="AI84" s="41"/>
      <c r="AJ84" s="41"/>
      <c r="AK84" s="41"/>
      <c r="AL84" s="41"/>
      <c r="AM84" s="41"/>
      <c r="AN84" s="41"/>
      <c r="AO84" s="41"/>
      <c r="AP84" s="41"/>
      <c r="AQ84" s="41"/>
      <c r="AR84" s="41"/>
      <c r="AS84" s="41"/>
      <c r="AT84" s="41"/>
      <c r="AU84" s="41"/>
      <c r="AV84" s="41"/>
      <c r="AW84" s="41"/>
      <c r="AX84" s="41"/>
      <c r="AY84" s="41"/>
      <c r="AZ84" s="41"/>
      <c r="BA84" s="41"/>
      <c r="BB84" s="41"/>
      <c r="BC84" s="41"/>
      <c r="BD84" s="41"/>
      <c r="BE84" s="41"/>
      <c r="BF84" s="41"/>
    </row>
    <row r="85" spans="1:58" s="40" customFormat="1" ht="16.5" hidden="1" customHeight="1" x14ac:dyDescent="0.15">
      <c r="A85" s="74"/>
      <c r="B85" s="62" t="s">
        <v>343</v>
      </c>
      <c r="C85" s="41" t="s">
        <v>6</v>
      </c>
      <c r="E85" s="11" t="s">
        <v>88</v>
      </c>
      <c r="F85" s="40">
        <f>IF(E85="","",MATCH(E85,AF85:BB85,0))</f>
        <v>1</v>
      </c>
      <c r="H85" s="41" t="s">
        <v>344</v>
      </c>
      <c r="I85" s="41"/>
      <c r="J85" s="41"/>
      <c r="K85" s="41"/>
      <c r="L85" s="41"/>
      <c r="M85" s="41"/>
      <c r="N85" s="41"/>
      <c r="O85" s="41"/>
      <c r="P85" s="41"/>
      <c r="T85" s="40" t="str">
        <f>IF(R85="","",IF(R85="無記号","",R85))</f>
        <v/>
      </c>
      <c r="U85" s="40" t="str">
        <f>IF(F85="","",INDEX(AF86:BB86,1,F85))</f>
        <v>無記号</v>
      </c>
      <c r="V85" s="40" t="str">
        <f>IF(U85="","",IF(U85="無記号","",U85))</f>
        <v/>
      </c>
      <c r="W85" s="1"/>
      <c r="Y85" s="1"/>
      <c r="Z85" s="1"/>
      <c r="AA85" s="290"/>
      <c r="AB85" s="290"/>
      <c r="AC85" s="291"/>
      <c r="AF85" s="41" t="s">
        <v>456</v>
      </c>
      <c r="AG85" s="41" t="s">
        <v>13</v>
      </c>
      <c r="AH85" s="41" t="s">
        <v>457</v>
      </c>
      <c r="AI85" s="41" t="s">
        <v>458</v>
      </c>
      <c r="AJ85" s="41"/>
      <c r="AK85" s="41"/>
      <c r="AL85" s="41"/>
      <c r="AM85" s="41"/>
      <c r="AN85" s="41"/>
      <c r="AO85" s="41"/>
      <c r="AP85" s="41"/>
      <c r="AQ85" s="41"/>
      <c r="AR85" s="41"/>
      <c r="AS85" s="41"/>
      <c r="AT85" s="41"/>
      <c r="AU85" s="41"/>
      <c r="AV85" s="41"/>
      <c r="AW85" s="41"/>
      <c r="AX85" s="41"/>
      <c r="AY85" s="41"/>
      <c r="AZ85" s="41"/>
      <c r="BA85" s="41"/>
      <c r="BB85" s="41"/>
      <c r="BC85" s="41"/>
      <c r="BD85" s="41"/>
      <c r="BE85" s="41"/>
      <c r="BF85" s="41"/>
    </row>
    <row r="86" spans="1:58" s="40" customFormat="1" ht="16.5" hidden="1" customHeight="1" x14ac:dyDescent="0.15">
      <c r="A86" s="74"/>
      <c r="B86" s="27"/>
      <c r="C86" s="41"/>
      <c r="E86" s="11"/>
      <c r="R86" s="27"/>
      <c r="S86" s="27"/>
      <c r="T86" s="27"/>
      <c r="U86" s="27"/>
      <c r="V86" s="27"/>
      <c r="W86" s="1"/>
      <c r="Y86" s="1"/>
      <c r="Z86" s="1"/>
      <c r="AA86" s="290"/>
      <c r="AB86" s="290"/>
      <c r="AC86" s="291"/>
      <c r="AF86" s="41" t="s">
        <v>70</v>
      </c>
      <c r="AG86" s="41" t="s">
        <v>314</v>
      </c>
      <c r="AH86" s="41" t="s">
        <v>16</v>
      </c>
      <c r="AI86" s="41" t="s">
        <v>95</v>
      </c>
      <c r="AJ86" s="41"/>
      <c r="AK86" s="41"/>
      <c r="AL86" s="41"/>
      <c r="AM86" s="41"/>
      <c r="AN86" s="41"/>
      <c r="AO86" s="41"/>
      <c r="AP86" s="41"/>
      <c r="AQ86" s="41"/>
      <c r="AR86" s="41"/>
      <c r="AS86" s="41"/>
      <c r="AT86" s="41"/>
      <c r="AU86" s="41"/>
      <c r="AV86" s="41"/>
      <c r="AW86" s="41"/>
      <c r="AX86" s="41"/>
      <c r="AY86" s="41"/>
      <c r="AZ86" s="41"/>
      <c r="BA86" s="41"/>
      <c r="BB86" s="41"/>
      <c r="BC86" s="41"/>
      <c r="BD86" s="41"/>
      <c r="BE86" s="41"/>
      <c r="BF86" s="41"/>
    </row>
    <row r="90" spans="1:58" s="40" customFormat="1" ht="16.5" customHeight="1" x14ac:dyDescent="0.15">
      <c r="A90" s="74"/>
      <c r="B90" s="27"/>
      <c r="C90" s="41"/>
      <c r="E90" s="11"/>
      <c r="R90" s="27"/>
      <c r="S90" s="27"/>
      <c r="T90" s="27"/>
      <c r="U90" s="27"/>
      <c r="V90" s="27"/>
      <c r="W90" s="1"/>
      <c r="Y90" s="1"/>
      <c r="Z90" s="1"/>
      <c r="AA90" s="290"/>
      <c r="AB90" s="290"/>
      <c r="AC90" s="291"/>
      <c r="AF90" s="41"/>
      <c r="AG90" s="41"/>
      <c r="AH90" s="41"/>
      <c r="AI90" s="41"/>
      <c r="AJ90" s="41"/>
      <c r="AK90" s="41"/>
      <c r="AL90" s="41"/>
      <c r="AM90" s="41"/>
      <c r="AN90" s="41"/>
      <c r="AO90" s="41"/>
      <c r="AP90" s="41"/>
      <c r="AQ90" s="41"/>
      <c r="AR90" s="41"/>
      <c r="AS90" s="41"/>
      <c r="AT90" s="41"/>
      <c r="AU90" s="41"/>
      <c r="AV90" s="41"/>
      <c r="AW90" s="41"/>
      <c r="AX90" s="41"/>
      <c r="AY90" s="41"/>
      <c r="AZ90" s="41"/>
      <c r="BA90" s="41"/>
      <c r="BB90" s="41"/>
      <c r="BC90" s="41"/>
      <c r="BD90" s="41"/>
      <c r="BE90" s="41"/>
      <c r="BF90" s="41"/>
    </row>
    <row r="91" spans="1:58" s="40" customFormat="1" ht="16.5" customHeight="1" x14ac:dyDescent="0.15">
      <c r="A91" s="74"/>
      <c r="C91" s="41"/>
      <c r="E91" s="11"/>
      <c r="R91" s="27" t="str">
        <f>IF(OR(R22="",R22="無記号"),"","-")</f>
        <v/>
      </c>
      <c r="S91" s="27"/>
      <c r="T91" s="40" t="str">
        <f>IF(R91="","",IF(R91="無記号","",R91))</f>
        <v/>
      </c>
      <c r="U91" s="27" t="str">
        <f>IF(OR(U22="",U22="無記号"),"","-")</f>
        <v/>
      </c>
      <c r="V91" s="40" t="str">
        <f>IF(U91="","",IF(U91="無記号","",U91))</f>
        <v/>
      </c>
      <c r="W91" s="1"/>
      <c r="X91" s="1"/>
      <c r="Y91" s="1"/>
      <c r="Z91" s="1"/>
      <c r="AA91" s="290"/>
      <c r="AB91" s="290"/>
      <c r="AC91" s="291"/>
    </row>
    <row r="92" spans="1:58" s="40" customFormat="1" ht="16.5" customHeight="1" x14ac:dyDescent="0.15">
      <c r="A92" s="74"/>
      <c r="B92" s="27"/>
      <c r="C92" s="41"/>
      <c r="E92" s="11"/>
      <c r="R92" s="27"/>
      <c r="S92" s="27"/>
      <c r="T92" s="27"/>
      <c r="U92" s="27"/>
      <c r="V92" s="27"/>
      <c r="W92" s="1"/>
      <c r="X92" s="1"/>
      <c r="Y92" s="1"/>
      <c r="Z92" s="1"/>
      <c r="AA92" s="290"/>
      <c r="AB92" s="290"/>
      <c r="AC92" s="291"/>
    </row>
    <row r="96" spans="1:58" s="40" customFormat="1" ht="16.5" customHeight="1" x14ac:dyDescent="0.15">
      <c r="A96" s="74"/>
      <c r="C96" s="41"/>
      <c r="E96" s="11"/>
      <c r="AA96" s="291"/>
      <c r="AB96" s="291"/>
      <c r="AC96" s="291"/>
      <c r="AF96" s="41"/>
      <c r="AG96" s="41"/>
      <c r="AH96" s="41"/>
      <c r="AI96" s="41"/>
      <c r="AJ96" s="41"/>
      <c r="AK96" s="41"/>
      <c r="AL96" s="41"/>
      <c r="AM96" s="41"/>
      <c r="AN96" s="41"/>
      <c r="AO96" s="41"/>
      <c r="AP96" s="41"/>
      <c r="AQ96" s="41"/>
      <c r="AR96" s="41"/>
      <c r="AS96" s="41"/>
      <c r="AT96" s="41"/>
      <c r="AU96" s="41"/>
      <c r="AV96" s="41"/>
      <c r="AW96" s="41"/>
      <c r="AX96" s="41"/>
      <c r="AY96" s="41"/>
      <c r="AZ96" s="41"/>
      <c r="BA96" s="41"/>
      <c r="BB96" s="41"/>
      <c r="BC96" s="41"/>
      <c r="BD96" s="41"/>
      <c r="BE96" s="41"/>
      <c r="BF96" s="41"/>
    </row>
    <row r="97" spans="1:69" s="40" customFormat="1" ht="16.5" customHeight="1" x14ac:dyDescent="0.15">
      <c r="A97" s="74"/>
      <c r="B97" s="27"/>
      <c r="C97" s="41"/>
      <c r="E97" s="11"/>
      <c r="R97" s="27"/>
      <c r="S97" s="27"/>
      <c r="U97" s="27"/>
      <c r="AA97" s="291"/>
      <c r="AB97" s="291"/>
      <c r="AC97" s="291"/>
      <c r="AF97" s="41"/>
      <c r="AG97" s="41"/>
      <c r="AH97" s="41"/>
      <c r="AI97" s="41"/>
      <c r="AJ97" s="41"/>
      <c r="AK97" s="41"/>
      <c r="AL97" s="41"/>
      <c r="AM97" s="41"/>
      <c r="AN97" s="41"/>
      <c r="AO97" s="41"/>
      <c r="AP97" s="41"/>
      <c r="AQ97" s="41"/>
      <c r="AR97" s="41"/>
      <c r="AS97" s="41"/>
      <c r="AT97" s="41"/>
      <c r="AU97" s="41"/>
      <c r="AV97" s="41"/>
      <c r="AW97" s="41"/>
      <c r="AX97" s="41"/>
      <c r="AY97" s="41"/>
      <c r="AZ97" s="41"/>
      <c r="BA97" s="41"/>
      <c r="BB97" s="41"/>
      <c r="BC97" s="41"/>
      <c r="BD97" s="41"/>
      <c r="BE97" s="41"/>
      <c r="BF97" s="41"/>
    </row>
    <row r="98" spans="1:69" s="40" customFormat="1" ht="16.5" customHeight="1" x14ac:dyDescent="0.15">
      <c r="A98" s="74"/>
      <c r="C98" s="41"/>
      <c r="E98" s="11"/>
      <c r="AA98" s="291"/>
      <c r="AB98" s="291"/>
      <c r="AC98" s="291"/>
      <c r="AF98" s="41"/>
      <c r="AG98" s="41"/>
      <c r="AH98" s="41"/>
      <c r="AI98" s="41"/>
      <c r="AJ98" s="41"/>
      <c r="AK98" s="41"/>
      <c r="AL98" s="41"/>
      <c r="AM98" s="41"/>
      <c r="AN98" s="41"/>
      <c r="AO98" s="41"/>
      <c r="AP98" s="41"/>
      <c r="AQ98" s="41"/>
      <c r="AR98" s="41"/>
      <c r="AS98" s="41"/>
      <c r="AT98" s="41"/>
      <c r="AU98" s="41"/>
      <c r="AV98" s="41"/>
      <c r="AW98" s="41"/>
      <c r="AX98" s="41"/>
      <c r="AY98" s="41"/>
      <c r="AZ98" s="41"/>
      <c r="BA98" s="41"/>
      <c r="BB98" s="41"/>
      <c r="BC98" s="41"/>
      <c r="BD98" s="41"/>
      <c r="BE98" s="41"/>
      <c r="BF98" s="41"/>
    </row>
    <row r="102" spans="1:69" s="40" customFormat="1" ht="16.5" customHeight="1" x14ac:dyDescent="0.15">
      <c r="A102" s="74"/>
      <c r="B102" s="27"/>
      <c r="C102" s="41"/>
      <c r="E102" s="11"/>
      <c r="R102" s="27"/>
      <c r="S102" s="27"/>
      <c r="T102" s="27"/>
      <c r="U102" s="27"/>
      <c r="AA102" s="291"/>
      <c r="AB102" s="291"/>
      <c r="AC102" s="291"/>
      <c r="AF102" s="41"/>
      <c r="AG102" s="41"/>
      <c r="AH102" s="41"/>
      <c r="AI102" s="41"/>
      <c r="AJ102" s="41"/>
      <c r="AK102" s="41"/>
      <c r="AL102" s="41"/>
      <c r="AM102" s="41"/>
      <c r="AN102" s="41"/>
      <c r="AO102" s="41"/>
      <c r="AP102" s="41"/>
      <c r="AQ102" s="41"/>
      <c r="AR102" s="41"/>
      <c r="AS102" s="41"/>
      <c r="AT102" s="41"/>
      <c r="AU102" s="41"/>
      <c r="AV102" s="41"/>
      <c r="AW102" s="41"/>
      <c r="AX102" s="41"/>
      <c r="AY102" s="41"/>
      <c r="AZ102" s="41"/>
      <c r="BA102" s="41"/>
      <c r="BB102" s="41"/>
      <c r="BC102" s="41"/>
      <c r="BD102" s="41"/>
      <c r="BE102" s="41"/>
      <c r="BF102" s="41"/>
    </row>
    <row r="103" spans="1:69" s="40" customFormat="1" ht="16.5" customHeight="1" x14ac:dyDescent="0.15">
      <c r="A103" s="74"/>
      <c r="B103" s="27"/>
      <c r="C103" s="41"/>
      <c r="E103" s="11"/>
      <c r="R103" s="27"/>
      <c r="S103" s="27"/>
      <c r="T103" s="27"/>
      <c r="U103" s="27"/>
      <c r="AA103" s="291"/>
      <c r="AB103" s="291"/>
      <c r="AC103" s="291"/>
      <c r="AF103" s="41"/>
      <c r="AG103" s="41"/>
      <c r="AH103" s="41"/>
      <c r="AI103" s="41"/>
      <c r="AJ103" s="41"/>
      <c r="AK103" s="41"/>
      <c r="AL103" s="41"/>
      <c r="AM103" s="41"/>
      <c r="AN103" s="41"/>
      <c r="AO103" s="41"/>
      <c r="AP103" s="41"/>
      <c r="AQ103" s="41"/>
      <c r="AR103" s="41"/>
      <c r="AS103" s="41"/>
      <c r="AT103" s="41"/>
      <c r="AU103" s="41"/>
      <c r="AV103" s="41"/>
      <c r="AW103" s="41"/>
      <c r="AX103" s="41"/>
      <c r="AY103" s="41"/>
      <c r="AZ103" s="41"/>
      <c r="BA103" s="41"/>
      <c r="BB103" s="41"/>
      <c r="BC103" s="41"/>
      <c r="BD103" s="41"/>
      <c r="BE103" s="41"/>
      <c r="BF103" s="41"/>
    </row>
    <row r="104" spans="1:69" s="40" customFormat="1" ht="16.5" customHeight="1" x14ac:dyDescent="0.15">
      <c r="A104" s="74"/>
      <c r="B104" s="27"/>
      <c r="C104" s="41"/>
      <c r="E104" s="11"/>
      <c r="R104" s="27"/>
      <c r="S104" s="27"/>
      <c r="T104" s="27"/>
      <c r="U104" s="27"/>
      <c r="AA104" s="291"/>
      <c r="AB104" s="291"/>
      <c r="AC104" s="291"/>
      <c r="AF104" s="41"/>
      <c r="AG104" s="41"/>
      <c r="AH104" s="41"/>
      <c r="AI104" s="41"/>
      <c r="AJ104" s="41"/>
      <c r="AK104" s="41"/>
      <c r="AL104" s="41"/>
      <c r="AM104" s="41"/>
      <c r="AN104" s="41"/>
      <c r="AO104" s="41"/>
      <c r="AP104" s="41"/>
      <c r="AQ104" s="41"/>
      <c r="AR104" s="41"/>
      <c r="AS104" s="41"/>
      <c r="AT104" s="41"/>
      <c r="AU104" s="41"/>
      <c r="AV104" s="41"/>
      <c r="AW104" s="41"/>
      <c r="AX104" s="41"/>
      <c r="AY104" s="41"/>
      <c r="AZ104" s="41"/>
      <c r="BA104" s="41"/>
      <c r="BB104" s="41"/>
      <c r="BC104" s="41"/>
      <c r="BD104" s="41"/>
      <c r="BE104" s="41"/>
      <c r="BF104" s="41"/>
    </row>
    <row r="105" spans="1:69" s="40" customFormat="1" ht="16.5" customHeight="1" x14ac:dyDescent="0.15">
      <c r="A105" s="74"/>
      <c r="B105" s="27"/>
      <c r="C105" s="41"/>
      <c r="E105" s="11"/>
      <c r="F105" s="11"/>
      <c r="G105" s="11"/>
      <c r="H105" s="11"/>
      <c r="I105" s="11"/>
      <c r="J105" s="11"/>
      <c r="K105" s="11"/>
      <c r="L105" s="11"/>
      <c r="M105" s="11"/>
      <c r="N105" s="11"/>
      <c r="O105" s="11"/>
      <c r="P105" s="11"/>
      <c r="Q105" s="11"/>
      <c r="R105" s="27"/>
      <c r="S105" s="27"/>
      <c r="T105" s="27"/>
      <c r="U105" s="27"/>
      <c r="W105" s="11"/>
      <c r="X105" s="11"/>
      <c r="Y105" s="11"/>
      <c r="Z105" s="11"/>
      <c r="AA105" s="291"/>
      <c r="AB105" s="291"/>
      <c r="AC105" s="291"/>
      <c r="AD105" s="11"/>
      <c r="AE105" s="11"/>
      <c r="AF105" s="41"/>
      <c r="AG105" s="41"/>
      <c r="AH105" s="41"/>
      <c r="AI105" s="41"/>
      <c r="AJ105" s="41"/>
      <c r="AK105" s="41"/>
      <c r="AL105" s="41"/>
      <c r="AM105" s="41"/>
      <c r="AN105" s="41"/>
      <c r="AO105" s="41"/>
      <c r="AP105" s="41"/>
      <c r="AQ105" s="41"/>
      <c r="AR105" s="41"/>
      <c r="AS105" s="41"/>
      <c r="AT105" s="41"/>
      <c r="AU105" s="41"/>
      <c r="AV105" s="41"/>
      <c r="AW105" s="41"/>
      <c r="AX105" s="41"/>
      <c r="AY105" s="41"/>
      <c r="AZ105" s="41"/>
      <c r="BA105" s="41"/>
      <c r="BB105" s="41"/>
      <c r="BC105" s="41"/>
      <c r="BD105" s="41"/>
      <c r="BE105" s="41"/>
      <c r="BF105" s="41"/>
      <c r="BG105" s="11"/>
      <c r="BH105" s="11"/>
      <c r="BI105" s="11"/>
      <c r="BJ105" s="11"/>
      <c r="BK105" s="11"/>
      <c r="BL105" s="11"/>
      <c r="BM105" s="11"/>
      <c r="BN105" s="11"/>
      <c r="BO105" s="11"/>
      <c r="BP105" s="11"/>
      <c r="BQ105" s="11"/>
    </row>
    <row r="106" spans="1:69" s="40" customFormat="1" ht="16.5" customHeight="1" x14ac:dyDescent="0.15">
      <c r="A106" s="74"/>
      <c r="B106" s="27"/>
      <c r="C106" s="41"/>
      <c r="E106" s="11"/>
      <c r="F106" s="11"/>
      <c r="G106" s="11"/>
      <c r="H106" s="11"/>
      <c r="I106" s="11"/>
      <c r="J106" s="11"/>
      <c r="K106" s="11"/>
      <c r="L106" s="11"/>
      <c r="M106" s="11"/>
      <c r="N106" s="11"/>
      <c r="O106" s="11"/>
      <c r="P106" s="11"/>
      <c r="Q106" s="11"/>
      <c r="R106" s="27"/>
      <c r="S106" s="27"/>
      <c r="T106" s="27"/>
      <c r="U106" s="27"/>
      <c r="W106" s="11"/>
      <c r="X106" s="11"/>
      <c r="Y106" s="11"/>
      <c r="Z106" s="11"/>
      <c r="AA106" s="291"/>
      <c r="AB106" s="291"/>
      <c r="AC106" s="291"/>
      <c r="AD106" s="11"/>
      <c r="AE106" s="11"/>
      <c r="AF106" s="41"/>
      <c r="AG106" s="41"/>
      <c r="AH106" s="41"/>
      <c r="AI106" s="41"/>
      <c r="AJ106" s="41"/>
      <c r="AK106" s="41"/>
      <c r="AL106" s="41"/>
      <c r="AM106" s="41"/>
      <c r="AN106" s="41"/>
      <c r="AO106" s="41"/>
      <c r="AP106" s="41"/>
      <c r="AQ106" s="41"/>
      <c r="AR106" s="41"/>
      <c r="AS106" s="41"/>
      <c r="AT106" s="41"/>
      <c r="AU106" s="41"/>
      <c r="AV106" s="41"/>
      <c r="AW106" s="41"/>
      <c r="AX106" s="41"/>
      <c r="AY106" s="41"/>
      <c r="AZ106" s="41"/>
      <c r="BA106" s="41"/>
      <c r="BB106" s="41"/>
      <c r="BC106" s="41"/>
      <c r="BD106" s="41"/>
      <c r="BE106" s="41"/>
      <c r="BF106" s="41"/>
      <c r="BG106" s="11"/>
      <c r="BH106" s="11"/>
      <c r="BI106" s="11"/>
      <c r="BJ106" s="11"/>
      <c r="BK106" s="11"/>
      <c r="BL106" s="11"/>
      <c r="BM106" s="11"/>
      <c r="BN106" s="11"/>
      <c r="BO106" s="11"/>
      <c r="BP106" s="11"/>
      <c r="BQ106" s="11"/>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11">
    <cfRule type="cellIs" dxfId="26" priority="1" stopIfTrue="1" operator="equal">
      <formula>$AC$10</formula>
    </cfRule>
  </conditionalFormatting>
  <conditionalFormatting sqref="E3:I3">
    <cfRule type="cellIs" dxfId="25" priority="2" stopIfTrue="1" operator="equal">
      <formula>"※選択項目に空欄があります。"</formula>
    </cfRule>
    <cfRule type="cellIs" dxfId="24" priority="3" stopIfTrue="1" operator="equal">
      <formula>"選定項目にエラーがあります"</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$AG$16:$AL$16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U259"/>
  <sheetViews>
    <sheetView showGridLines="0" showRowColHeaders="0" workbookViewId="0">
      <pane ySplit="11" topLeftCell="A12" activePane="bottomLeft" state="frozen"/>
      <selection pane="bottomLeft" activeCell="K13" sqref="K13"/>
    </sheetView>
  </sheetViews>
  <sheetFormatPr defaultColWidth="3.125" defaultRowHeight="13.5" x14ac:dyDescent="0.15"/>
  <cols>
    <col min="1" max="1" width="1.5" style="199" customWidth="1"/>
    <col min="2" max="10" width="3.125" style="199" customWidth="1"/>
    <col min="11" max="22" width="6.625" style="199" customWidth="1"/>
    <col min="23" max="34" width="3.625" style="199" hidden="1" customWidth="1"/>
    <col min="35" max="46" width="3.125" style="199" customWidth="1"/>
    <col min="47" max="53" width="3.125" style="385" hidden="1" customWidth="1"/>
    <col min="54" max="56" width="16.75" style="357" hidden="1" customWidth="1"/>
    <col min="57" max="57" width="17.125" style="357" hidden="1" customWidth="1"/>
    <col min="58" max="58" width="27.75" style="357" hidden="1" customWidth="1"/>
    <col min="59" max="87" width="3.125" style="385" hidden="1" customWidth="1"/>
    <col min="88" max="88" width="15.125" style="385" hidden="1" customWidth="1"/>
    <col min="89" max="91" width="3.125" style="385" hidden="1" customWidth="1"/>
    <col min="92" max="92" width="16.375" style="385" hidden="1" customWidth="1"/>
    <col min="93" max="95" width="3.25" style="385" hidden="1" customWidth="1"/>
    <col min="96" max="120" width="13" style="353" hidden="1" customWidth="1"/>
    <col min="121" max="173" width="3.125" style="385" customWidth="1"/>
    <col min="174" max="229" width="3.125" style="385"/>
    <col min="230" max="16384" width="3.125" style="199"/>
  </cols>
  <sheetData>
    <row r="1" spans="2:120" ht="12.75" customHeight="1" x14ac:dyDescent="0.15">
      <c r="B1" s="11" t="s">
        <v>414</v>
      </c>
      <c r="N1" s="786" t="str">
        <f>IF(AND(バルブ!R22="H",仕様書作成!U1&lt;&gt;"",仕様書作成!AN1=$BD$1),$BE$1,"")</f>
        <v/>
      </c>
      <c r="O1" s="786"/>
      <c r="P1" s="786"/>
      <c r="Q1" s="786"/>
      <c r="R1" s="787" t="s">
        <v>701</v>
      </c>
      <c r="S1" s="787"/>
      <c r="T1" s="358" t="s">
        <v>702</v>
      </c>
      <c r="U1" s="788" t="str">
        <f>IF(AJ52=BC52,BB1,"")</f>
        <v/>
      </c>
      <c r="V1" s="788"/>
      <c r="W1" s="788"/>
      <c r="X1" s="788"/>
      <c r="Y1" s="788"/>
      <c r="Z1" s="788"/>
      <c r="AA1" s="788"/>
      <c r="AB1" s="788"/>
      <c r="AC1" s="788"/>
      <c r="AD1" s="788"/>
      <c r="AE1" s="788"/>
      <c r="AF1" s="788"/>
      <c r="AG1" s="788"/>
      <c r="AH1" s="788"/>
      <c r="AI1" s="788"/>
      <c r="AJ1" s="788"/>
      <c r="AK1" s="788"/>
      <c r="AL1" s="788"/>
      <c r="AM1" s="788"/>
      <c r="AN1" s="789" t="s">
        <v>710</v>
      </c>
      <c r="AO1" s="789"/>
      <c r="AP1" s="296"/>
      <c r="AQ1" s="97"/>
      <c r="AR1" s="97"/>
      <c r="AS1" s="97"/>
      <c r="AT1" s="97"/>
      <c r="BB1" s="357" t="s">
        <v>703</v>
      </c>
      <c r="BC1" s="357" t="s">
        <v>704</v>
      </c>
      <c r="BD1" s="357" t="s">
        <v>705</v>
      </c>
      <c r="BE1" s="357" t="s">
        <v>706</v>
      </c>
      <c r="BF1" s="357" t="s">
        <v>701</v>
      </c>
      <c r="BG1" s="357" t="s">
        <v>707</v>
      </c>
    </row>
    <row r="2" spans="2:120" ht="11.25" customHeight="1" x14ac:dyDescent="0.15">
      <c r="B2" s="540" t="str">
        <f>基本情報!C4</f>
        <v>貴 社 名</v>
      </c>
      <c r="C2" s="541"/>
      <c r="D2" s="541"/>
      <c r="E2" s="549" t="str">
        <f>IF(基本情報!E4="","",基本情報!$E$4&amp;$BB$2)</f>
        <v/>
      </c>
      <c r="F2" s="549"/>
      <c r="G2" s="549"/>
      <c r="H2" s="549"/>
      <c r="I2" s="549"/>
      <c r="J2" s="550"/>
      <c r="K2" s="540" t="str">
        <f>基本情報!K4</f>
        <v>貴部署名</v>
      </c>
      <c r="L2" s="541"/>
      <c r="M2" s="541" t="str">
        <f>IF(基本情報!M4="","",基本情報!M4)</f>
        <v/>
      </c>
      <c r="N2" s="541"/>
      <c r="O2" s="541"/>
      <c r="P2" s="540" t="str">
        <f>基本情報!S4</f>
        <v>ご担当者名</v>
      </c>
      <c r="Q2" s="541"/>
      <c r="R2" s="541" t="str">
        <f>IF(基本情報!U4="","",基本情報!U4&amp;$BC$2)</f>
        <v/>
      </c>
      <c r="S2" s="541"/>
      <c r="T2" s="542"/>
      <c r="U2" s="788"/>
      <c r="V2" s="788"/>
      <c r="W2" s="788"/>
      <c r="X2" s="788"/>
      <c r="Y2" s="788"/>
      <c r="Z2" s="788"/>
      <c r="AA2" s="788"/>
      <c r="AB2" s="788"/>
      <c r="AC2" s="788"/>
      <c r="AD2" s="788"/>
      <c r="AE2" s="788"/>
      <c r="AF2" s="788"/>
      <c r="AG2" s="788"/>
      <c r="AH2" s="788"/>
      <c r="AI2" s="788"/>
      <c r="AJ2" s="788"/>
      <c r="AK2" s="788"/>
      <c r="AL2" s="788"/>
      <c r="AM2" s="788"/>
      <c r="AN2" s="789"/>
      <c r="AO2" s="789"/>
      <c r="AQ2" s="97"/>
      <c r="AR2" s="97"/>
      <c r="AS2" s="97"/>
      <c r="AT2" s="410" t="s">
        <v>861</v>
      </c>
      <c r="BB2" s="357" t="s">
        <v>294</v>
      </c>
      <c r="BC2" s="357" t="s">
        <v>295</v>
      </c>
    </row>
    <row r="3" spans="2:120" ht="13.5" hidden="1" customHeight="1" x14ac:dyDescent="0.15">
      <c r="R3" s="95"/>
      <c r="S3" s="95"/>
      <c r="T3" s="98"/>
      <c r="U3" s="98"/>
      <c r="V3" s="98"/>
      <c r="W3" s="98"/>
      <c r="X3" s="98"/>
      <c r="Y3" s="98"/>
      <c r="Z3" s="98"/>
      <c r="AA3" s="98"/>
      <c r="AB3" s="98"/>
      <c r="AC3" s="98"/>
      <c r="AD3" s="98"/>
      <c r="AE3" s="98"/>
      <c r="AF3" s="98"/>
      <c r="AG3" s="98"/>
      <c r="AH3" s="98"/>
      <c r="AI3" s="98"/>
      <c r="AJ3" s="98"/>
      <c r="AK3" s="98"/>
      <c r="AL3" s="98"/>
      <c r="AM3" s="98"/>
      <c r="AN3" s="98"/>
      <c r="AO3" s="98"/>
      <c r="AP3" s="98"/>
      <c r="AQ3" s="97" t="str">
        <f>IF(G9="","",VALUE(G9))</f>
        <v/>
      </c>
      <c r="AR3" s="97"/>
      <c r="AS3" s="97"/>
      <c r="AT3" s="97"/>
    </row>
    <row r="4" spans="2:120" ht="13.5" hidden="1" customHeight="1" x14ac:dyDescent="0.15">
      <c r="K4" s="99" t="str">
        <f>IF(AQ6=AQ3,"",IF(AQ6=0,"","　　"))</f>
        <v/>
      </c>
      <c r="L4" s="41"/>
      <c r="M4" s="41"/>
      <c r="N4" s="100"/>
      <c r="O4" s="101"/>
      <c r="Q4" s="240"/>
      <c r="R4" s="95"/>
      <c r="S4" s="95"/>
      <c r="T4" s="98"/>
      <c r="U4" s="98"/>
      <c r="V4" s="98"/>
      <c r="W4" s="98"/>
      <c r="X4" s="98"/>
      <c r="Y4" s="98"/>
      <c r="Z4" s="98"/>
      <c r="AA4" s="98"/>
      <c r="AB4" s="98"/>
      <c r="AC4" s="98"/>
      <c r="AD4" s="98"/>
      <c r="AE4" s="98"/>
      <c r="AF4" s="98"/>
      <c r="AG4" s="98"/>
      <c r="AH4" s="98"/>
      <c r="AI4" s="98"/>
      <c r="AJ4" s="98"/>
      <c r="AK4" s="98"/>
      <c r="AL4" s="98"/>
      <c r="AM4" s="98"/>
      <c r="AN4" s="98"/>
      <c r="AO4" s="98"/>
      <c r="AP4" s="98"/>
      <c r="AQ4" s="97"/>
      <c r="AR4" s="97"/>
      <c r="AS4" s="97"/>
      <c r="AT4" s="97"/>
    </row>
    <row r="5" spans="2:120" ht="3.75" customHeight="1" x14ac:dyDescent="0.15">
      <c r="AQ5" s="97"/>
      <c r="AR5" s="97"/>
      <c r="AS5" s="97"/>
      <c r="AT5" s="97"/>
    </row>
    <row r="6" spans="2:120" ht="15.75" customHeight="1" x14ac:dyDescent="0.15">
      <c r="B6" s="575" t="s">
        <v>514</v>
      </c>
      <c r="C6" s="576"/>
      <c r="D6" s="576"/>
      <c r="E6" s="577"/>
      <c r="F6" s="704" t="str">
        <f>IF(C24&lt;&gt;"",$BB$6,IF(AJ8&lt;&gt;"",$BG$6,ベース!E3))</f>
        <v>必須項目に入力漏れがあります</v>
      </c>
      <c r="G6" s="705"/>
      <c r="H6" s="705"/>
      <c r="I6" s="705"/>
      <c r="J6" s="705"/>
      <c r="K6" s="705"/>
      <c r="L6" s="705"/>
      <c r="M6" s="706"/>
      <c r="N6" s="707" t="str">
        <f>IF(OR(COUNTIF(K69:AH69,"X*")&gt;0,COUNTIF(K41:AH41,"X*")&gt;0,COUNTIF(K49:AH49,"X*")&gt;0,COUNTIF(K35:AH35,"X*")&gt;0,COUNTIF(K45:AH45,"X*")&gt;0,COUNTIF(K65:V66,"X*")&gt;0,COUNTIF(K39:AH39,"X*")&gt;0,COUNTIF(K47:AH47,"X*")&gt;0,COUNTIF(K51:V51,"X*")&gt;0,COUNTIF(K19:V19,"X*")&gt;0,COUNTIF(K58:V58,"X*")&gt;0),$BC$6,IF(AJ10&lt;&gt;"",$BE$6,IF(OR(AJ22&lt;&gt;"",AJ33&lt;&gt;"",AND(COUNTIF(K52:AH52,"X")&gt;0,$AN$1=$BC$1,$U$1=$BB$1)),$BD$6,"")))</f>
        <v/>
      </c>
      <c r="O6" s="708"/>
      <c r="P6" s="708"/>
      <c r="Q6" s="708"/>
      <c r="R6" s="708" t="str">
        <f>IF(AQ6=AQ3,"",IF(AQ6=0,"",$BF$6))</f>
        <v/>
      </c>
      <c r="S6" s="708"/>
      <c r="T6" s="708"/>
      <c r="U6" s="708"/>
      <c r="V6" s="708"/>
      <c r="W6" s="708"/>
      <c r="X6" s="708"/>
      <c r="Y6" s="708"/>
      <c r="Z6" s="708"/>
      <c r="AA6" s="708"/>
      <c r="AB6" s="708"/>
      <c r="AC6" s="708"/>
      <c r="AD6" s="708"/>
      <c r="AE6" s="708"/>
      <c r="AF6" s="708"/>
      <c r="AG6" s="708"/>
      <c r="AH6" s="708"/>
      <c r="AI6" s="708"/>
      <c r="AJ6" s="709"/>
      <c r="AK6" s="636" t="s">
        <v>121</v>
      </c>
      <c r="AL6" s="637"/>
      <c r="AM6" s="637"/>
      <c r="AN6" s="638"/>
      <c r="AO6" s="628" t="str">
        <f>IF(基本情報!O6="","",基本情報!O6)</f>
        <v/>
      </c>
      <c r="AP6" s="629"/>
      <c r="AQ6" s="97">
        <f>COUNTIF(K8:AH8,"*SY*")</f>
        <v>0</v>
      </c>
      <c r="AR6" s="97"/>
      <c r="AS6" s="97"/>
      <c r="AT6" s="97"/>
      <c r="BB6" s="357" t="s">
        <v>293</v>
      </c>
      <c r="BC6" s="357" t="s">
        <v>515</v>
      </c>
      <c r="BD6" s="357" t="s">
        <v>516</v>
      </c>
      <c r="BE6" s="357" t="s">
        <v>517</v>
      </c>
      <c r="BF6" s="357" t="s">
        <v>285</v>
      </c>
      <c r="BG6" s="385" t="s">
        <v>369</v>
      </c>
    </row>
    <row r="7" spans="2:120" ht="3.75" customHeight="1" x14ac:dyDescent="0.15">
      <c r="B7" s="29"/>
      <c r="C7" s="29"/>
      <c r="D7" s="29"/>
      <c r="E7" s="29"/>
      <c r="F7" s="102"/>
      <c r="G7" s="102"/>
      <c r="H7" s="102"/>
      <c r="I7" s="102"/>
      <c r="J7" s="102"/>
      <c r="K7" s="409" t="str">
        <f>IF(AND(K32="O",K13&lt;&gt;"",K14&lt;&gt;"",K16&lt;&gt;"")=TRUE,$BC$8,
IF(AND(K32="O",OR(K37&lt;&gt;"",K38&lt;&gt;"",K40&lt;&gt;"",K43&lt;&gt;"",K44&lt;&gt;"",K46&lt;&gt;"",K50&lt;&gt;"")),$BE$8,
IF(K32="O",$AJ$32&amp;K107,
IF(OR(K13="",K96=""),"",
IF(OR(COUNTIF(K15:K17,"X")&gt;0,COUNTIF(K51:K63,"X")&gt;0,COUNTIF(K23:K31,"X")&gt;0,AND(K12="O",K16&lt;&gt;""),AND(K12="",K16="")),$BB$8,
IF(バルブ!$R$13="",$BD$8,CONCATENATE(K91,K92,K93,K94,K95,K96,K97,K98,K99,K100,K101,K102,K103,K104,K105,K106,K107,K108)))))))</f>
        <v/>
      </c>
      <c r="L7" s="409" t="str">
        <f>IF(AND(L32="O",L13&lt;&gt;"",L14&lt;&gt;"",L16&lt;&gt;"")=TRUE,$BC$8,
IF(AND(L32="O",OR(L37&lt;&gt;"",L38&lt;&gt;"",L40&lt;&gt;"",L43&lt;&gt;"",L44&lt;&gt;"",L46&lt;&gt;"",L50&lt;&gt;"")),$BE$8,
IF(L32="O",$AJ$32&amp;L107,
IF(OR(L13="",L96=""),"",
IF(OR(COUNTIF(L15:L17,"X")&gt;0,COUNTIF(L51:L63,"X")&gt;0,COUNTIF(L23:L31,"X")&gt;0,AND(L12="O",L16&lt;&gt;""),AND(L12="",L16="")),$BB$8,
IF(バルブ!$R$13="",$BD$8,CONCATENATE(L91,L92,L93,L94,L95,L96,L97,L98,L99,L100,L101,L102,L103,L104,L105,L106,L107,L108)))))))</f>
        <v/>
      </c>
      <c r="M7" s="409" t="str">
        <f>IF(AND(M32="O",M13&lt;&gt;"",M14&lt;&gt;"",M16&lt;&gt;"")=TRUE,$BC$8,
IF(AND(M32="O",OR(M37&lt;&gt;"",M38&lt;&gt;"",M40&lt;&gt;"",M43&lt;&gt;"",M44&lt;&gt;"",M46&lt;&gt;"",M50&lt;&gt;"")),$BE$8,
IF(M32="O",$AJ$32&amp;M107,
IF(OR(M13="",M96=""),"",
IF(OR(COUNTIF(M15:M17,"X")&gt;0,COUNTIF(M51:M63,"X")&gt;0,COUNTIF(M23:M31,"X")&gt;0,AND(M12="O",M16&lt;&gt;""),AND(M12="",M16="")),$BB$8,
IF(バルブ!$R$13="",$BD$8,CONCATENATE(M91,M92,M93,M94,M95,M96,M97,M98,M99,M100,M101,M102,M103,M104,M105,M106,M107,M108)))))))</f>
        <v/>
      </c>
      <c r="N7" s="409" t="str">
        <f>IF(AND(N32="O",N13&lt;&gt;"",N14&lt;&gt;"",N16&lt;&gt;"")=TRUE,$BC$8,
IF(AND(N32="O",OR(N37&lt;&gt;"",N38&lt;&gt;"",N40&lt;&gt;"",N43&lt;&gt;"",N44&lt;&gt;"",N46&lt;&gt;"",N50&lt;&gt;"")),$BE$8,
IF(N32="O",$AJ$32&amp;N107,
IF(OR(N13="",N96=""),"",
IF(OR(COUNTIF(N15:N17,"X")&gt;0,COUNTIF(N51:N63,"X")&gt;0,COUNTIF(N23:N31,"X")&gt;0,AND(N12="O",N16&lt;&gt;""),AND(N12="",N16="")),$BB$8,
IF(バルブ!$R$13="",$BD$8,CONCATENATE(N91,N92,N93,N94,N95,N96,N97,N98,N99,N100,N101,N102,N103,N104,N105,N106,N107,N108)))))))</f>
        <v/>
      </c>
      <c r="O7" s="409" t="str">
        <f>IF(AND(O32="O",O13&lt;&gt;"",O14&lt;&gt;"",O16&lt;&gt;"")=TRUE,$BC$8,
IF(AND(O32="O",OR(O37&lt;&gt;"",O38&lt;&gt;"",O40&lt;&gt;"",O43&lt;&gt;"",O44&lt;&gt;"",O46&lt;&gt;"",O50&lt;&gt;"")),$BE$8,
IF(O32="O",$AJ$32&amp;O107,
IF(OR(O13="",O96=""),"",
IF(OR(COUNTIF(O15:O17,"X")&gt;0,COUNTIF(O51:O63,"X")&gt;0,COUNTIF(O23:O31,"X")&gt;0,AND(O12="O",O16&lt;&gt;""),AND(O12="",O16="")),$BB$8,
IF(バルブ!$R$13="",$BD$8,CONCATENATE(O91,O92,O93,O94,O95,O96,O97,O98,O99,O100,O101,O102,O103,O104,O105,O106,O107,O108)))))))</f>
        <v/>
      </c>
      <c r="P7" s="409" t="str">
        <f>IF(AND(P32="O",P13&lt;&gt;"",P14&lt;&gt;"",P16&lt;&gt;"")=TRUE,$BC$8,
IF(AND(P32="O",OR(P37&lt;&gt;"",P38&lt;&gt;"",P40&lt;&gt;"",P43&lt;&gt;"",P44&lt;&gt;"",P46&lt;&gt;"",P50&lt;&gt;"")),$BE$8,
IF(P32="O",$AJ$32&amp;P107,
IF(OR(P13="",P96=""),"",
IF(OR(COUNTIF(P15:P17,"X")&gt;0,COUNTIF(P51:P63,"X")&gt;0,COUNTIF(P23:P31,"X")&gt;0,AND(P12="O",P16&lt;&gt;""),AND(P12="",P16="")),$BB$8,
IF(バルブ!$R$13="",$BD$8,CONCATENATE(P91,P92,P93,P94,P95,P96,P97,P98,P99,P100,P101,P102,P103,P104,P105,P106,P107,P108)))))))</f>
        <v/>
      </c>
      <c r="Q7" s="409" t="str">
        <f>IF(AND(Q32="O",Q13&lt;&gt;"",Q14&lt;&gt;"",Q16&lt;&gt;"")=TRUE,$BC$8,
IF(AND(Q32="O",OR(Q37&lt;&gt;"",Q38&lt;&gt;"",Q40&lt;&gt;"",Q43&lt;&gt;"",Q44&lt;&gt;"",Q46&lt;&gt;"",Q50&lt;&gt;"")),$BE$8,
IF(Q32="O",$AJ$32&amp;Q107,
IF(OR(Q13="",Q96=""),"",
IF(OR(COUNTIF(Q15:Q17,"X")&gt;0,COUNTIF(Q51:Q63,"X")&gt;0,COUNTIF(Q23:Q31,"X")&gt;0,AND(Q12="O",Q16&lt;&gt;""),AND(Q12="",Q16="")),$BB$8,
IF(バルブ!$R$13="",$BD$8,CONCATENATE(Q91,Q92,Q93,Q94,Q95,Q96,Q97,Q98,Q99,Q100,Q101,Q102,Q103,Q104,Q105,Q106,Q107,Q108)))))))</f>
        <v/>
      </c>
      <c r="R7" s="409" t="str">
        <f>IF(AND(R32="O",R13&lt;&gt;"",R14&lt;&gt;"",R16&lt;&gt;"")=TRUE,$BC$8,
IF(AND(R32="O",OR(R37&lt;&gt;"",R38&lt;&gt;"",R40&lt;&gt;"",R43&lt;&gt;"",R44&lt;&gt;"",R46&lt;&gt;"",R50&lt;&gt;"")),$BE$8,
IF(R32="O",$AJ$32&amp;R107,
IF(OR(R13="",R96=""),"",
IF(OR(COUNTIF(R15:R17,"X")&gt;0,COUNTIF(R51:R63,"X")&gt;0,COUNTIF(R23:R31,"X")&gt;0,AND(R12="O",R16&lt;&gt;""),AND(R12="",R16="")),$BB$8,
IF(バルブ!$R$13="",$BD$8,CONCATENATE(R91,R92,R93,R94,R95,R96,R97,R98,R99,R100,R101,R102,R103,R104,R105,R106,R107,R108)))))))</f>
        <v/>
      </c>
      <c r="S7" s="409" t="str">
        <f>IF(AND(S32="O",S13&lt;&gt;"",S14&lt;&gt;"",S16&lt;&gt;"")=TRUE,$BC$8,
IF(AND(S32="O",OR(S37&lt;&gt;"",S38&lt;&gt;"",S40&lt;&gt;"",S43&lt;&gt;"",S44&lt;&gt;"",S46&lt;&gt;"",S50&lt;&gt;"")),$BE$8,
IF(S32="O",$AJ$32&amp;S107,
IF(OR(S13="",S96=""),"",
IF(OR(COUNTIF(S15:S17,"X")&gt;0,COUNTIF(S51:S63,"X")&gt;0,COUNTIF(S23:S31,"X")&gt;0,AND(S12="O",S16&lt;&gt;""),AND(S12="",S16="")),$BB$8,
IF(バルブ!$R$13="",$BD$8,CONCATENATE(S91,S92,S93,S94,S95,S96,S97,S98,S99,S100,S101,S102,S103,S104,S105,S106,S107,S108)))))))</f>
        <v/>
      </c>
      <c r="T7" s="409" t="str">
        <f>IF(AND(T32="O",T13&lt;&gt;"",T14&lt;&gt;"",T16&lt;&gt;"")=TRUE,$BC$8,
IF(AND(T32="O",OR(T37&lt;&gt;"",T38&lt;&gt;"",T40&lt;&gt;"",T43&lt;&gt;"",T44&lt;&gt;"",T46&lt;&gt;"",T50&lt;&gt;"")),$BE$8,
IF(T32="O",$AJ$32&amp;T107,
IF(OR(T13="",T96=""),"",
IF(OR(COUNTIF(T15:T17,"X")&gt;0,COUNTIF(T51:T63,"X")&gt;0,COUNTIF(T23:T31,"X")&gt;0,AND(T12="O",T16&lt;&gt;""),AND(T12="",T16="")),$BB$8,
IF(バルブ!$R$13="",$BD$8,CONCATENATE(T91,T92,T93,T94,T95,T96,T97,T98,T99,T100,T101,T102,T103,T104,T105,T106,T107,T108)))))))</f>
        <v/>
      </c>
      <c r="U7" s="409" t="str">
        <f>IF(AND(U32="O",U13&lt;&gt;"",U14&lt;&gt;"",U16&lt;&gt;"")=TRUE,$BC$8,
IF(AND(U32="O",OR(U37&lt;&gt;"",U38&lt;&gt;"",U40&lt;&gt;"",U43&lt;&gt;"",U44&lt;&gt;"",U46&lt;&gt;"",U50&lt;&gt;"")),$BE$8,
IF(U32="O",$AJ$32&amp;U107,
IF(OR(U13="",U96=""),"",
IF(OR(COUNTIF(U15:U17,"X")&gt;0,COUNTIF(U51:U63,"X")&gt;0,COUNTIF(U23:U31,"X")&gt;0,AND(U12="O",U16&lt;&gt;""),AND(U12="",U16="")),$BB$8,
IF(バルブ!$R$13="",$BD$8,CONCATENATE(U91,U92,U93,U94,U95,U96,U97,U98,U99,U100,U101,U102,U103,U104,U105,U106,U107,U108)))))))</f>
        <v/>
      </c>
      <c r="V7" s="409" t="str">
        <f>IF(AND(V32="O",V13&lt;&gt;"",V14&lt;&gt;"",V16&lt;&gt;"")=TRUE,$BC$8,
IF(AND(V32="O",OR(V37&lt;&gt;"",V38&lt;&gt;"",V40&lt;&gt;"",V43&lt;&gt;"",V44&lt;&gt;"",V46&lt;&gt;"",V50&lt;&gt;"")),$BE$8,
IF(V32="O",$AJ$32&amp;V107,
IF(OR(V13="",V96=""),"",
IF(OR(COUNTIF(V15:V17,"X")&gt;0,COUNTIF(V51:V63,"X")&gt;0,COUNTIF(V23:V31,"X")&gt;0,AND(V12="O",V16&lt;&gt;""),AND(V12="",V16="")),$BB$8,
IF(バルブ!$R$13="",$BD$8,CONCATENATE(V91,V92,V93,V94,V95,V96,V97,V98,V99,V100,V101,V102,V103,V104,V105,V106,V107,V108)))))))</f>
        <v/>
      </c>
      <c r="W7" s="236"/>
      <c r="Y7" s="29"/>
      <c r="Z7" s="29"/>
      <c r="AA7" s="29"/>
      <c r="AB7" s="29"/>
      <c r="AC7" s="103"/>
      <c r="AD7" s="103"/>
      <c r="AE7" s="103"/>
      <c r="AF7" s="103"/>
      <c r="AG7" s="103"/>
      <c r="AH7" s="103"/>
      <c r="AI7" s="103"/>
      <c r="AJ7" s="103"/>
      <c r="AK7" s="103"/>
      <c r="AL7" s="103"/>
      <c r="AM7" s="103"/>
      <c r="AN7" s="103"/>
      <c r="AO7" s="103"/>
      <c r="AQ7" s="97"/>
      <c r="AR7" s="97"/>
      <c r="AS7" s="97"/>
      <c r="AT7" s="97"/>
    </row>
    <row r="8" spans="2:120" ht="135" customHeight="1" x14ac:dyDescent="0.15">
      <c r="B8" s="551" t="str">
        <f>基本情報!C8&amp;"："&amp;基本情報!E8&amp;CHAR(10)&amp;基本情報!K8&amp;"："&amp;基本情報!M8&amp;CHAR(10)&amp;基本情報!S8&amp;"："&amp;基本情報!U8</f>
        <v>装置名：
図番：
工番・作番：</v>
      </c>
      <c r="C8" s="552"/>
      <c r="D8" s="552"/>
      <c r="E8" s="552"/>
      <c r="F8" s="552"/>
      <c r="G8" s="552"/>
      <c r="H8" s="552"/>
      <c r="I8" s="553"/>
      <c r="J8" s="104"/>
      <c r="K8" s="261" t="str">
        <f>IF(AND(K52="X",$AN$1=$BD$1,$U$1=$BB$1,$R$1=$BF$1),K92&amp;K93&amp;K94&amp;K95&amp;K96&amp;K97&amp;K98&amp;K99&amp;K100&amp;K101&amp;K102&amp;K103&amp;K104&amp;K105&amp;K106&amp;K107&amp;K110&amp;K109,IF(AND(K52="X",$AN$1=$BD$1,$U$1=$BB$1,$R$1=$BG$1),K92&amp;K93&amp;K94&amp;K95&amp;K96&amp;K97&amp;K98&amp;K99&amp;K100&amp;K101&amp;K102&amp;K103&amp;K104&amp;K105&amp;K106&amp;K107&amp;K109,K7))</f>
        <v/>
      </c>
      <c r="L8" s="261" t="str">
        <f t="shared" ref="L8:V8" si="0">IF(AND(L52="X",$AN$1=$BD$1,$U$1=$BB$1,$R$1=$BF$1),L92&amp;L93&amp;L94&amp;L95&amp;L96&amp;L97&amp;L98&amp;L99&amp;L100&amp;L101&amp;L102&amp;L103&amp;L104&amp;L105&amp;L106&amp;L107&amp;L110&amp;L109,IF(AND(L52="X",$AN$1=$BD$1,$U$1=$BB$1,$R$1=$BG$1),L92&amp;L93&amp;L94&amp;L95&amp;L96&amp;L97&amp;L98&amp;L99&amp;L100&amp;L101&amp;L102&amp;L103&amp;L104&amp;L105&amp;L106&amp;L107&amp;L109,L7))</f>
        <v/>
      </c>
      <c r="M8" s="261" t="str">
        <f t="shared" si="0"/>
        <v/>
      </c>
      <c r="N8" s="261" t="str">
        <f t="shared" si="0"/>
        <v/>
      </c>
      <c r="O8" s="261" t="str">
        <f t="shared" si="0"/>
        <v/>
      </c>
      <c r="P8" s="261" t="str">
        <f t="shared" si="0"/>
        <v/>
      </c>
      <c r="Q8" s="261" t="str">
        <f t="shared" si="0"/>
        <v/>
      </c>
      <c r="R8" s="261" t="str">
        <f t="shared" si="0"/>
        <v/>
      </c>
      <c r="S8" s="261" t="str">
        <f t="shared" si="0"/>
        <v/>
      </c>
      <c r="T8" s="261" t="str">
        <f t="shared" si="0"/>
        <v/>
      </c>
      <c r="U8" s="261" t="str">
        <f t="shared" si="0"/>
        <v/>
      </c>
      <c r="V8" s="261" t="str">
        <f t="shared" si="0"/>
        <v/>
      </c>
      <c r="W8" s="105" t="str">
        <f>IF(W32="O",$AJ$32&amp;W107,IF(AND(W12="",OR(W13="",W14="",W16="")),"",IF(AND(W12="O",OR(W13="",W14="")),"",IF(OR(COUNTIF(W15:W17,"X")&gt;0,COUNTIF(W51:W63,"X")&gt;0,COUNTIF(W23:W31,"X")&gt;0,AND(W12="O",W16&lt;&gt;""),AND(W12="",W16="")),$BB$8,IF(AND(W32="O",W13&lt;&gt;"",W14&lt;&gt;"")=TRUE,$BC$8,IF(AND(W32="O",OR(W37&lt;&gt;"",W38&lt;&gt;"",W40&lt;&gt;"",W43&lt;&gt;"",W44&lt;&gt;"",W46&lt;&gt;"",W50&lt;&gt;"")),$BE$8,IF(バルブ!$R$13="",$BD$8,CONCATENATE(W91,W92,W93,W94,W95,W96,W97,W98,W99,W100,W101,W102,W103,W104,W105,W106,W107,W108))))))))</f>
        <v/>
      </c>
      <c r="X8" s="105" t="str">
        <f>IF(X32="O",$AJ$32&amp;X107,IF(AND(X12="",OR(X13="",X14="",X16="")),"",IF(AND(X12="O",OR(X13="",X14="")),"",IF(OR(COUNTIF(X15:X17,"X")&gt;0,COUNTIF(X51:X63,"X")&gt;0,COUNTIF(X23:X31,"X")&gt;0,AND(X12="O",X16&lt;&gt;""),AND(X12="",X16="")),$BB$8,IF(AND(X32="O",X13&lt;&gt;"",X14&lt;&gt;"")=TRUE,$BC$8,IF(AND(X32="O",OR(X37&lt;&gt;"",X38&lt;&gt;"",X40&lt;&gt;"",X43&lt;&gt;"",X44&lt;&gt;"",X46&lt;&gt;"",X50&lt;&gt;"")),$BE$8,IF(バルブ!$R$13="",$BD$8,CONCATENATE(X91,X92,X93,X94,X95,X96,X97,X98,X99,X100,X101,X102,X103,X104,X105,X106,X107,X108))))))))</f>
        <v/>
      </c>
      <c r="Y8" s="105" t="str">
        <f>IF(Y32="O",$AJ$32&amp;Y107,IF(AND(Y12="",OR(Y13="",Y14="",Y16="")),"",IF(AND(Y12="O",OR(Y13="",Y14="")),"",IF(OR(COUNTIF(Y15:Y17,"X")&gt;0,COUNTIF(Y51:Y63,"X")&gt;0,COUNTIF(Y23:Y31,"X")&gt;0,AND(Y12="O",Y16&lt;&gt;""),AND(Y12="",Y16="")),$BB$8,IF(AND(Y32="O",Y13&lt;&gt;"",Y14&lt;&gt;"")=TRUE,$BC$8,IF(AND(Y32="O",OR(Y37&lt;&gt;"",Y38&lt;&gt;"",Y40&lt;&gt;"",Y43&lt;&gt;"",Y44&lt;&gt;"",Y46&lt;&gt;"",Y50&lt;&gt;"")),$BE$8,IF(バルブ!$R$13="",$BD$8,CONCATENATE(Y91,Y92,Y93,Y94,Y95,Y96,Y97,Y98,Y99,Y100,Y101,Y102,Y103,Y104,Y105,Y106,Y107,Y108))))))))</f>
        <v/>
      </c>
      <c r="Z8" s="105" t="str">
        <f>IF(Z32="O",$AJ$32&amp;Z107,IF(AND(Z12="",OR(Z13="",Z14="",Z16="")),"",IF(AND(Z12="O",OR(Z13="",Z14="")),"",IF(OR(COUNTIF(Z15:Z17,"X")&gt;0,COUNTIF(Z51:Z63,"X")&gt;0,COUNTIF(Z23:Z31,"X")&gt;0,AND(Z12="O",Z16&lt;&gt;""),AND(Z12="",Z16="")),$BB$8,IF(AND(Z32="O",Z13&lt;&gt;"",Z14&lt;&gt;"")=TRUE,$BC$8,IF(AND(Z32="O",OR(Z37&lt;&gt;"",Z38&lt;&gt;"",Z40&lt;&gt;"",Z43&lt;&gt;"",Z44&lt;&gt;"",Z46&lt;&gt;"",Z50&lt;&gt;"")),$BE$8,IF(バルブ!$R$13="",$BD$8,CONCATENATE(Z91,Z92,Z93,Z94,Z95,Z96,Z97,Z98,Z99,Z100,Z101,Z102,Z103,Z104,Z105,Z106,Z107,Z108))))))))</f>
        <v/>
      </c>
      <c r="AA8" s="105" t="str">
        <f>IF(AA32="O",$AJ$32&amp;AA107,IF(AND(AA12="",OR(AA13="",AA14="",AA16="")),"",IF(AND(AA12="O",OR(AA13="",AA14="")),"",IF(OR(COUNTIF(AA15:AA17,"X")&gt;0,COUNTIF(AA51:AA63,"X")&gt;0,COUNTIF(AA23:AA31,"X")&gt;0,AND(AA12="O",AA16&lt;&gt;""),AND(AA12="",AA16="")),$BB$8,IF(AND(AA32="O",AA13&lt;&gt;"",AA14&lt;&gt;"")=TRUE,$BC$8,IF(AND(AA32="O",OR(AA37&lt;&gt;"",AA38&lt;&gt;"",AA40&lt;&gt;"",AA43&lt;&gt;"",AA44&lt;&gt;"",AA46&lt;&gt;"",AA50&lt;&gt;"")),$BE$8,IF(バルブ!$R$13="",$BD$8,CONCATENATE(AA91,AA92,AA93,AA94,AA95,AA96,AA97,AA98,AA99,AA100,AA101,AA102,AA103,AA104,AA105,AA106,AA107,AA108))))))))</f>
        <v/>
      </c>
      <c r="AB8" s="105" t="str">
        <f>IF(AB32="O",$AJ$32&amp;AB107,IF(AND(AB12="",OR(AB13="",AB14="",AB16="")),"",IF(AND(AB12="O",OR(AB13="",AB14="")),"",IF(OR(COUNTIF(AB15:AB17,"X")&gt;0,COUNTIF(AB51:AB63,"X")&gt;0,COUNTIF(AB23:AB31,"X")&gt;0,AND(AB12="O",AB16&lt;&gt;""),AND(AB12="",AB16="")),$BB$8,IF(AND(AB32="O",AB13&lt;&gt;"",AB14&lt;&gt;"")=TRUE,$BC$8,IF(AND(AB32="O",OR(AB37&lt;&gt;"",AB38&lt;&gt;"",AB40&lt;&gt;"",AB43&lt;&gt;"",AB44&lt;&gt;"",AB46&lt;&gt;"",AB50&lt;&gt;"")),$BE$8,IF(バルブ!$R$13="",$BD$8,CONCATENATE(AB91,AB92,AB93,AB94,AB95,AB96,AB97,AB98,AB99,AB100,AB101,AB102,AB103,AB104,AB105,AB106,AB107,AB108))))))))</f>
        <v/>
      </c>
      <c r="AC8" s="105" t="str">
        <f>IF(AC32="O",$AJ$32&amp;AC107,IF(AND(AC12="",OR(AC13="",AC14="",AC16="")),"",IF(AND(AC12="O",OR(AC13="",AC14="")),"",IF(OR(COUNTIF(AC15:AC17,"X")&gt;0,COUNTIF(AC51:AC63,"X")&gt;0,COUNTIF(AC23:AC31,"X")&gt;0,AND(AC12="O",AC16&lt;&gt;""),AND(AC12="",AC16="")),$BB$8,IF(AND(AC32="O",AC13&lt;&gt;"",AC14&lt;&gt;"")=TRUE,$BC$8,IF(AND(AC32="O",OR(AC37&lt;&gt;"",AC38&lt;&gt;"",AC40&lt;&gt;"",AC43&lt;&gt;"",AC44&lt;&gt;"",AC46&lt;&gt;"",AC50&lt;&gt;"")),$BE$8,IF(バルブ!$R$13="",$BD$8,CONCATENATE(AC91,AC92,AC93,AC94,AC95,AC96,AC97,AC98,AC99,AC100,AC101,AC102,AC103,AC104,AC105,AC106,AC107,AC108))))))))</f>
        <v/>
      </c>
      <c r="AD8" s="105" t="str">
        <f>IF(AD32="O",$AJ$32&amp;AD107,IF(AND(AD12="",OR(AD13="",AD14="",AD16="")),"",IF(AND(AD12="O",OR(AD13="",AD14="")),"",IF(OR(COUNTIF(AD15:AD17,"X")&gt;0,COUNTIF(AD51:AD63,"X")&gt;0,COUNTIF(AD23:AD31,"X")&gt;0,AND(AD12="O",AD16&lt;&gt;""),AND(AD12="",AD16="")),$BB$8,IF(AND(AD32="O",AD13&lt;&gt;"",AD14&lt;&gt;"")=TRUE,$BC$8,IF(AND(AD32="O",OR(AD37&lt;&gt;"",AD38&lt;&gt;"",AD40&lt;&gt;"",AD43&lt;&gt;"",AD44&lt;&gt;"",AD46&lt;&gt;"",AD50&lt;&gt;"")),$BE$8,IF(バルブ!$R$13="",$BD$8,CONCATENATE(AD91,AD92,AD93,AD94,AD95,AD96,AD97,AD98,AD99,AD100,AD101,AD102,AD103,AD104,AD105,AD106,AD107,AD108))))))))</f>
        <v/>
      </c>
      <c r="AE8" s="105" t="str">
        <f>IF(AE32="O",$AJ$32&amp;AE107,IF(AND(AE12="",OR(AE13="",AE14="",AE16="")),"",IF(AND(AE12="O",OR(AE13="",AE14="")),"",IF(OR(COUNTIF(AE15:AE17,"X")&gt;0,COUNTIF(AE51:AE63,"X")&gt;0,COUNTIF(AE23:AE31,"X")&gt;0,AND(AE12="O",AE16&lt;&gt;""),AND(AE12="",AE16="")),$BB$8,IF(AND(AE32="O",AE13&lt;&gt;"",AE14&lt;&gt;"")=TRUE,$BC$8,IF(AND(AE32="O",OR(AE37&lt;&gt;"",AE38&lt;&gt;"",AE40&lt;&gt;"",AE43&lt;&gt;"",AE44&lt;&gt;"",AE46&lt;&gt;"",AE50&lt;&gt;"")),$BE$8,IF(バルブ!$R$13="",$BD$8,CONCATENATE(AE91,AE92,AE93,AE94,AE95,AE96,AE97,AE98,AE99,AE100,AE101,AE102,AE103,AE104,AE105,AE106,AE107,AE108))))))))</f>
        <v/>
      </c>
      <c r="AF8" s="105" t="str">
        <f>IF(AF32="O",$AJ$32&amp;AF107,IF(AND(AF12="",OR(AF13="",AF14="",AF16="")),"",IF(AND(AF12="O",OR(AF13="",AF14="")),"",IF(OR(COUNTIF(AF15:AF17,"X")&gt;0,COUNTIF(AF51:AF63,"X")&gt;0,COUNTIF(AF23:AF31,"X")&gt;0,AND(AF12="O",AF16&lt;&gt;""),AND(AF12="",AF16="")),$BB$8,IF(AND(AF32="O",AF13&lt;&gt;"",AF14&lt;&gt;"")=TRUE,$BC$8,IF(AND(AF32="O",OR(AF37&lt;&gt;"",AF38&lt;&gt;"",AF40&lt;&gt;"",AF43&lt;&gt;"",AF44&lt;&gt;"",AF46&lt;&gt;"",AF50&lt;&gt;"")),$BE$8,IF(バルブ!$R$13="",$BD$8,CONCATENATE(AF91,AF92,AF93,AF94,AF95,AF96,AF97,AF98,AF99,AF100,AF101,AF102,AF103,AF104,AF105,AF106,AF107,AF108))))))))</f>
        <v/>
      </c>
      <c r="AG8" s="105" t="str">
        <f>IF(AG32="O",$AJ$32&amp;AG107,IF(AND(AG12="",OR(AG13="",AG14="",AG16="")),"",IF(AND(AG12="O",OR(AG13="",AG14="")),"",IF(OR(COUNTIF(AG15:AG17,"X")&gt;0,COUNTIF(AG51:AG63,"X")&gt;0,COUNTIF(AG23:AG31,"X")&gt;0,AND(AG12="O",AG16&lt;&gt;""),AND(AG12="",AG16="")),$BB$8,IF(AND(AG32="O",AG13&lt;&gt;"",AG14&lt;&gt;"")=TRUE,$BC$8,IF(AND(AG32="O",OR(AG37&lt;&gt;"",AG38&lt;&gt;"",AG40&lt;&gt;"",AG43&lt;&gt;"",AG44&lt;&gt;"",AG46&lt;&gt;"",AG50&lt;&gt;"")),$BE$8,IF(バルブ!$R$13="",$BD$8,CONCATENATE(AG91,AG92,AG93,AG94,AG95,AG96,AG97,AG98,AG99,AG100,AG101,AG102,AG103,AG104,AG105,AG106,AG107,AG108))))))))</f>
        <v/>
      </c>
      <c r="AH8" s="105" t="str">
        <f>IF(AH32="O",$AJ$32&amp;AH107,IF(AND(AH12="",OR(AH13="",AH14="",AH16="")),"",IF(AND(AH12="O",OR(AH13="",AH14="")),"",IF(OR(COUNTIF(AH15:AH17,"X")&gt;0,COUNTIF(AH51:AH63,"X")&gt;0,COUNTIF(AH23:AH31,"X")&gt;0,AND(AH12="O",AH16&lt;&gt;""),AND(AH12="",AH16="")),$BB$8,IF(AND(AH32="O",AH13&lt;&gt;"",AH14&lt;&gt;"")=TRUE,$BC$8,IF(AND(AH32="O",OR(AH37&lt;&gt;"",AH38&lt;&gt;"",AH40&lt;&gt;"",AH43&lt;&gt;"",AH44&lt;&gt;"",AH46&lt;&gt;"",AH50&lt;&gt;"")),$BE$8,IF(バルブ!$R$13="",$BD$8,CONCATENATE(AH91,AH92,AH93,AH94,AH95,AH96,AH97,AH98,AH99,AH100,AH101,AH102,AH103,AH104,AH105,AH106,AH107,AH108))))))))</f>
        <v/>
      </c>
      <c r="AI8" s="106"/>
      <c r="AJ8" s="630"/>
      <c r="AK8" s="631"/>
      <c r="AL8" s="631"/>
      <c r="AM8" s="631"/>
      <c r="AN8" s="631"/>
      <c r="AO8" s="632"/>
      <c r="AP8" s="305"/>
      <c r="AQ8" s="97"/>
      <c r="AR8" s="97"/>
      <c r="AS8" s="97"/>
      <c r="AT8" s="97"/>
      <c r="BB8" s="357" t="s">
        <v>282</v>
      </c>
      <c r="BC8" s="357" t="s">
        <v>283</v>
      </c>
      <c r="BD8" s="357" t="s">
        <v>284</v>
      </c>
      <c r="BE8" s="357" t="s">
        <v>288</v>
      </c>
      <c r="BF8" s="357" t="s">
        <v>518</v>
      </c>
      <c r="CR8" s="98">
        <v>1</v>
      </c>
      <c r="CS8" s="98">
        <v>2</v>
      </c>
      <c r="CT8" s="98">
        <v>3</v>
      </c>
      <c r="CU8" s="98">
        <v>4</v>
      </c>
      <c r="CV8" s="98">
        <v>5</v>
      </c>
      <c r="CW8" s="98">
        <v>6</v>
      </c>
      <c r="CX8" s="98">
        <v>7</v>
      </c>
      <c r="CY8" s="98">
        <v>8</v>
      </c>
      <c r="CZ8" s="98">
        <v>9</v>
      </c>
      <c r="DA8" s="98">
        <v>10</v>
      </c>
      <c r="DB8" s="98">
        <v>11</v>
      </c>
      <c r="DC8" s="98">
        <v>12</v>
      </c>
      <c r="DD8" s="98"/>
      <c r="DE8" s="98"/>
      <c r="DF8" s="98"/>
      <c r="DG8" s="98"/>
      <c r="DH8" s="98"/>
      <c r="DI8" s="98"/>
      <c r="DJ8" s="98"/>
      <c r="DK8" s="98"/>
      <c r="DL8" s="98"/>
      <c r="DM8" s="98"/>
      <c r="DN8" s="98"/>
      <c r="DO8" s="98"/>
      <c r="DP8" s="98"/>
    </row>
    <row r="9" spans="2:120" ht="12" customHeight="1" x14ac:dyDescent="0.15">
      <c r="B9" s="554" t="s">
        <v>122</v>
      </c>
      <c r="C9" s="555"/>
      <c r="D9" s="555"/>
      <c r="E9" s="555"/>
      <c r="F9" s="555"/>
      <c r="G9" s="566" t="str">
        <f>ベース!R43</f>
        <v/>
      </c>
      <c r="H9" s="569" t="s">
        <v>519</v>
      </c>
      <c r="I9" s="570"/>
      <c r="J9" s="674" t="s">
        <v>520</v>
      </c>
      <c r="K9" s="258" t="str">
        <f>IF($G$9="","",IF($AQ$3=K11,$BB$9,IF($AQ$3&gt;K11,$BC$9,"")))</f>
        <v/>
      </c>
      <c r="L9" s="258" t="str">
        <f t="shared" ref="L9:AH9" si="1">IF($G$9="","",IF($AQ$3=L11,$BB$9,IF($AQ$3&gt;L11,$BC$9,"")))</f>
        <v/>
      </c>
      <c r="M9" s="258" t="str">
        <f t="shared" si="1"/>
        <v/>
      </c>
      <c r="N9" s="258" t="str">
        <f t="shared" si="1"/>
        <v/>
      </c>
      <c r="O9" s="258" t="str">
        <f t="shared" si="1"/>
        <v/>
      </c>
      <c r="P9" s="258" t="str">
        <f t="shared" si="1"/>
        <v/>
      </c>
      <c r="Q9" s="258" t="str">
        <f t="shared" si="1"/>
        <v/>
      </c>
      <c r="R9" s="258" t="str">
        <f t="shared" si="1"/>
        <v/>
      </c>
      <c r="S9" s="258" t="str">
        <f t="shared" si="1"/>
        <v/>
      </c>
      <c r="T9" s="258" t="str">
        <f t="shared" si="1"/>
        <v/>
      </c>
      <c r="U9" s="258" t="str">
        <f t="shared" si="1"/>
        <v/>
      </c>
      <c r="V9" s="258" t="str">
        <f t="shared" si="1"/>
        <v/>
      </c>
      <c r="W9" s="107" t="str">
        <f t="shared" si="1"/>
        <v/>
      </c>
      <c r="X9" s="107" t="str">
        <f t="shared" si="1"/>
        <v/>
      </c>
      <c r="Y9" s="107" t="str">
        <f t="shared" si="1"/>
        <v/>
      </c>
      <c r="Z9" s="107" t="str">
        <f t="shared" si="1"/>
        <v/>
      </c>
      <c r="AA9" s="107" t="str">
        <f t="shared" si="1"/>
        <v/>
      </c>
      <c r="AB9" s="107" t="str">
        <f t="shared" si="1"/>
        <v/>
      </c>
      <c r="AC9" s="107" t="str">
        <f t="shared" si="1"/>
        <v/>
      </c>
      <c r="AD9" s="107" t="str">
        <f t="shared" si="1"/>
        <v/>
      </c>
      <c r="AE9" s="107" t="str">
        <f t="shared" si="1"/>
        <v/>
      </c>
      <c r="AF9" s="107" t="str">
        <f t="shared" si="1"/>
        <v/>
      </c>
      <c r="AG9" s="107" t="str">
        <f t="shared" si="1"/>
        <v/>
      </c>
      <c r="AH9" s="107" t="str">
        <f t="shared" si="1"/>
        <v/>
      </c>
      <c r="AI9" s="674" t="s">
        <v>521</v>
      </c>
      <c r="AJ9" s="641"/>
      <c r="AK9" s="642"/>
      <c r="AL9" s="642"/>
      <c r="AM9" s="642"/>
      <c r="AN9" s="642"/>
      <c r="AO9" s="643"/>
      <c r="AP9" s="639" t="s">
        <v>123</v>
      </c>
      <c r="AQ9" s="97"/>
      <c r="AR9" s="97"/>
      <c r="AS9" s="97"/>
      <c r="AT9" s="97"/>
      <c r="BB9" s="357" t="s">
        <v>522</v>
      </c>
      <c r="BC9" s="357" t="s">
        <v>523</v>
      </c>
      <c r="BQ9" s="385" t="s">
        <v>263</v>
      </c>
    </row>
    <row r="10" spans="2:120" ht="12" customHeight="1" x14ac:dyDescent="0.15">
      <c r="B10" s="556"/>
      <c r="C10" s="557"/>
      <c r="D10" s="557"/>
      <c r="E10" s="557"/>
      <c r="F10" s="557"/>
      <c r="G10" s="567"/>
      <c r="H10" s="571"/>
      <c r="I10" s="572"/>
      <c r="J10" s="675"/>
      <c r="K10" s="108" t="str">
        <f>IF(AND(K9="",COUNTIF(K13:K58,"")&lt;44),"X","")</f>
        <v/>
      </c>
      <c r="L10" s="108" t="str">
        <f>IF(AND(L9="",COUNTIF(L13:L58,"")&lt;46),"X","")</f>
        <v/>
      </c>
      <c r="M10" s="108" t="str">
        <f>IF(AND(M9="",COUNTIF(M13:M58,"")&lt;46),"X","")</f>
        <v/>
      </c>
      <c r="N10" s="108" t="str">
        <f>IF(AND(N9="",COUNTIF(N13:N58,"")&lt;46),"X","")</f>
        <v/>
      </c>
      <c r="O10" s="108" t="str">
        <f>IF(AND(O9="",COUNTIF(O13:O58,"")&lt;46),"X","")</f>
        <v/>
      </c>
      <c r="P10" s="108" t="str">
        <f t="shared" ref="P10:V10" si="2">IF(AND(P9="",COUNTIF(P13:P58,"")&lt;46),"X","")</f>
        <v/>
      </c>
      <c r="Q10" s="108" t="str">
        <f t="shared" si="2"/>
        <v/>
      </c>
      <c r="R10" s="108" t="str">
        <f t="shared" si="2"/>
        <v/>
      </c>
      <c r="S10" s="108" t="str">
        <f t="shared" si="2"/>
        <v/>
      </c>
      <c r="T10" s="108" t="str">
        <f t="shared" si="2"/>
        <v/>
      </c>
      <c r="U10" s="108" t="str">
        <f t="shared" si="2"/>
        <v/>
      </c>
      <c r="V10" s="108" t="str">
        <f t="shared" si="2"/>
        <v/>
      </c>
      <c r="W10" s="108" t="str">
        <f t="shared" ref="W10:AH10" si="3">IF(AND(W9="",COUNTIF(W12:W71,"")&lt;51),"X","")</f>
        <v/>
      </c>
      <c r="X10" s="108" t="str">
        <f t="shared" si="3"/>
        <v/>
      </c>
      <c r="Y10" s="108" t="str">
        <f t="shared" si="3"/>
        <v/>
      </c>
      <c r="Z10" s="108" t="str">
        <f t="shared" si="3"/>
        <v/>
      </c>
      <c r="AA10" s="108" t="str">
        <f t="shared" si="3"/>
        <v/>
      </c>
      <c r="AB10" s="108" t="str">
        <f t="shared" si="3"/>
        <v/>
      </c>
      <c r="AC10" s="108" t="str">
        <f t="shared" si="3"/>
        <v/>
      </c>
      <c r="AD10" s="108" t="str">
        <f t="shared" si="3"/>
        <v/>
      </c>
      <c r="AE10" s="108" t="str">
        <f t="shared" si="3"/>
        <v/>
      </c>
      <c r="AF10" s="108" t="str">
        <f t="shared" si="3"/>
        <v/>
      </c>
      <c r="AG10" s="108" t="str">
        <f t="shared" si="3"/>
        <v/>
      </c>
      <c r="AH10" s="108" t="str">
        <f t="shared" si="3"/>
        <v/>
      </c>
      <c r="AI10" s="675"/>
      <c r="AJ10" s="594" t="str">
        <f>IF(COUNTIF(K10:V10,"X")&gt;0,$BD$10,"")</f>
        <v/>
      </c>
      <c r="AK10" s="595"/>
      <c r="AL10" s="595"/>
      <c r="AM10" s="595"/>
      <c r="AN10" s="595"/>
      <c r="AO10" s="596"/>
      <c r="AP10" s="640"/>
      <c r="AQ10" s="97"/>
      <c r="AR10" s="97"/>
      <c r="AS10" s="97"/>
      <c r="AT10" s="97"/>
      <c r="BB10" s="357" t="s">
        <v>286</v>
      </c>
      <c r="BD10" s="357" t="s">
        <v>287</v>
      </c>
      <c r="BQ10" s="385">
        <v>1</v>
      </c>
      <c r="BR10" s="385">
        <v>2</v>
      </c>
      <c r="BS10" s="385">
        <v>3</v>
      </c>
      <c r="BT10" s="385">
        <v>4</v>
      </c>
      <c r="BU10" s="385">
        <v>5</v>
      </c>
      <c r="BV10" s="385" t="s">
        <v>9</v>
      </c>
      <c r="BW10" s="385" t="s">
        <v>10</v>
      </c>
      <c r="BX10" s="385" t="s">
        <v>11</v>
      </c>
    </row>
    <row r="11" spans="2:120" ht="12" customHeight="1" x14ac:dyDescent="0.15">
      <c r="B11" s="558"/>
      <c r="C11" s="559"/>
      <c r="D11" s="559"/>
      <c r="E11" s="559"/>
      <c r="F11" s="559"/>
      <c r="G11" s="568"/>
      <c r="H11" s="573"/>
      <c r="I11" s="574"/>
      <c r="J11" s="676"/>
      <c r="K11" s="306">
        <v>1</v>
      </c>
      <c r="L11" s="307">
        <v>2</v>
      </c>
      <c r="M11" s="307">
        <v>3</v>
      </c>
      <c r="N11" s="307">
        <v>4</v>
      </c>
      <c r="O11" s="307">
        <v>5</v>
      </c>
      <c r="P11" s="307">
        <v>6</v>
      </c>
      <c r="Q11" s="307">
        <v>7</v>
      </c>
      <c r="R11" s="307">
        <v>8</v>
      </c>
      <c r="S11" s="307">
        <v>9</v>
      </c>
      <c r="T11" s="307">
        <v>10</v>
      </c>
      <c r="U11" s="307">
        <v>11</v>
      </c>
      <c r="V11" s="307">
        <v>12</v>
      </c>
      <c r="W11" s="307">
        <v>13</v>
      </c>
      <c r="X11" s="307">
        <v>14</v>
      </c>
      <c r="Y11" s="307">
        <v>15</v>
      </c>
      <c r="Z11" s="307">
        <v>16</v>
      </c>
      <c r="AA11" s="307">
        <v>17</v>
      </c>
      <c r="AB11" s="307">
        <v>18</v>
      </c>
      <c r="AC11" s="307">
        <v>19</v>
      </c>
      <c r="AD11" s="307">
        <v>20</v>
      </c>
      <c r="AE11" s="307">
        <v>21</v>
      </c>
      <c r="AF11" s="307">
        <v>22</v>
      </c>
      <c r="AG11" s="307">
        <v>23</v>
      </c>
      <c r="AH11" s="307">
        <v>24</v>
      </c>
      <c r="AI11" s="676"/>
      <c r="AJ11" s="633"/>
      <c r="AK11" s="634"/>
      <c r="AL11" s="634"/>
      <c r="AM11" s="634"/>
      <c r="AN11" s="634"/>
      <c r="AO11" s="635"/>
      <c r="AP11" s="640"/>
      <c r="AQ11" s="97"/>
      <c r="AR11" s="97"/>
      <c r="AS11" s="97"/>
      <c r="AT11" s="97"/>
      <c r="BQ11" s="385">
        <v>0</v>
      </c>
      <c r="BR11" s="385">
        <v>1</v>
      </c>
    </row>
    <row r="12" spans="2:120" ht="15" hidden="1" customHeight="1" x14ac:dyDescent="0.15">
      <c r="B12" s="677" t="str">
        <f>IF(ベース!S61="M",$BB$12,$BC$12)</f>
        <v>使用しません　→→→</v>
      </c>
      <c r="C12" s="678"/>
      <c r="D12" s="678"/>
      <c r="E12" s="678"/>
      <c r="F12" s="678"/>
      <c r="G12" s="678"/>
      <c r="H12" s="678"/>
      <c r="I12" s="679"/>
      <c r="J12" s="225" t="s">
        <v>524</v>
      </c>
      <c r="K12" s="211"/>
      <c r="L12" s="211"/>
      <c r="M12" s="211"/>
      <c r="N12" s="211"/>
      <c r="O12" s="211"/>
      <c r="P12" s="211"/>
      <c r="Q12" s="211"/>
      <c r="R12" s="211"/>
      <c r="S12" s="211"/>
      <c r="T12" s="211"/>
      <c r="U12" s="211"/>
      <c r="V12" s="211"/>
      <c r="W12" s="211"/>
      <c r="X12" s="211"/>
      <c r="Y12" s="211"/>
      <c r="Z12" s="211"/>
      <c r="AA12" s="211"/>
      <c r="AB12" s="211"/>
      <c r="AC12" s="211"/>
      <c r="AD12" s="211"/>
      <c r="AE12" s="211"/>
      <c r="AF12" s="211"/>
      <c r="AG12" s="211"/>
      <c r="AH12" s="211"/>
      <c r="AI12" s="225" t="s">
        <v>524</v>
      </c>
      <c r="AJ12" s="588" t="str">
        <f>IF(AND(B12=$BC$12,COUNTIF(K12:AH12,"O")&gt;0),$BD$12,"")</f>
        <v/>
      </c>
      <c r="AK12" s="589"/>
      <c r="AL12" s="589"/>
      <c r="AM12" s="589"/>
      <c r="AN12" s="589"/>
      <c r="AO12" s="590"/>
      <c r="AP12" s="308"/>
      <c r="AQ12" s="275"/>
      <c r="AR12" s="275"/>
      <c r="AS12" s="275"/>
      <c r="AT12" s="97"/>
      <c r="BB12" s="357" t="s">
        <v>347</v>
      </c>
      <c r="BC12" s="357" t="s">
        <v>353</v>
      </c>
      <c r="BD12" s="357" t="s">
        <v>356</v>
      </c>
      <c r="BQ12" s="385" t="s">
        <v>263</v>
      </c>
    </row>
    <row r="13" spans="2:120" ht="15" customHeight="1" x14ac:dyDescent="0.15">
      <c r="B13" s="713" t="s">
        <v>124</v>
      </c>
      <c r="C13" s="560" t="s">
        <v>310</v>
      </c>
      <c r="D13" s="561"/>
      <c r="E13" s="561"/>
      <c r="F13" s="561"/>
      <c r="G13" s="561"/>
      <c r="H13" s="561"/>
      <c r="I13" s="562"/>
      <c r="J13" s="393" t="s">
        <v>525</v>
      </c>
      <c r="K13" s="394"/>
      <c r="L13" s="394"/>
      <c r="M13" s="394"/>
      <c r="N13" s="394"/>
      <c r="O13" s="394"/>
      <c r="P13" s="394"/>
      <c r="Q13" s="394"/>
      <c r="R13" s="394"/>
      <c r="S13" s="394"/>
      <c r="T13" s="394"/>
      <c r="U13" s="394"/>
      <c r="V13" s="394"/>
      <c r="W13" s="395"/>
      <c r="X13" s="395"/>
      <c r="Y13" s="395"/>
      <c r="Z13" s="395"/>
      <c r="AA13" s="395"/>
      <c r="AB13" s="395"/>
      <c r="AC13" s="395"/>
      <c r="AD13" s="395"/>
      <c r="AE13" s="395"/>
      <c r="AF13" s="395"/>
      <c r="AG13" s="395"/>
      <c r="AH13" s="395"/>
      <c r="AI13" s="591" t="s">
        <v>525</v>
      </c>
      <c r="AJ13" s="650"/>
      <c r="AK13" s="651"/>
      <c r="AL13" s="651"/>
      <c r="AM13" s="651"/>
      <c r="AN13" s="651"/>
      <c r="AO13" s="652"/>
      <c r="AP13" s="513" t="s">
        <v>526</v>
      </c>
      <c r="AQ13" s="97"/>
      <c r="AR13" s="97"/>
      <c r="AS13" s="97"/>
      <c r="AT13" s="97"/>
      <c r="BC13" s="357" t="s">
        <v>452</v>
      </c>
      <c r="BR13" s="385" t="s">
        <v>343</v>
      </c>
    </row>
    <row r="14" spans="2:120" ht="15" customHeight="1" x14ac:dyDescent="0.15">
      <c r="B14" s="717"/>
      <c r="C14" s="680" t="str">
        <f>IF(バルブ!R10=仕様書作成!BC13,仕様書作成!BC14,仕様書作成!BD14)</f>
        <v>この行は使用しません →→→</v>
      </c>
      <c r="D14" s="681"/>
      <c r="E14" s="681"/>
      <c r="F14" s="681"/>
      <c r="G14" s="681"/>
      <c r="H14" s="681"/>
      <c r="I14" s="682"/>
      <c r="J14" s="396" t="str">
        <f>IF(C14=BC14,BB14,"")</f>
        <v/>
      </c>
      <c r="K14" s="397"/>
      <c r="L14" s="397"/>
      <c r="M14" s="397"/>
      <c r="N14" s="397"/>
      <c r="O14" s="397"/>
      <c r="P14" s="397"/>
      <c r="Q14" s="397"/>
      <c r="R14" s="397"/>
      <c r="S14" s="397"/>
      <c r="T14" s="397"/>
      <c r="U14" s="397"/>
      <c r="V14" s="397"/>
      <c r="W14" s="398"/>
      <c r="X14" s="398"/>
      <c r="Y14" s="398"/>
      <c r="Z14" s="398"/>
      <c r="AA14" s="398"/>
      <c r="AB14" s="398"/>
      <c r="AC14" s="398"/>
      <c r="AD14" s="398"/>
      <c r="AE14" s="398"/>
      <c r="AF14" s="398"/>
      <c r="AG14" s="398"/>
      <c r="AH14" s="398"/>
      <c r="AI14" s="592"/>
      <c r="AJ14" s="482" t="str">
        <f>IF(バルブ!R11="0",仕様書作成!BF14,IF(バルブ!R11="1",仕様書作成!BE14,""))</f>
        <v/>
      </c>
      <c r="AK14" s="483"/>
      <c r="AL14" s="483"/>
      <c r="AM14" s="483"/>
      <c r="AN14" s="483"/>
      <c r="AO14" s="484"/>
      <c r="AP14" s="514"/>
      <c r="AQ14" s="97"/>
      <c r="AR14" s="97"/>
      <c r="AS14" s="97"/>
      <c r="AT14" s="97"/>
      <c r="BB14" s="11" t="s">
        <v>348</v>
      </c>
      <c r="BC14" s="11" t="s">
        <v>726</v>
      </c>
      <c r="BD14" s="11" t="s">
        <v>727</v>
      </c>
      <c r="BE14" s="11" t="s">
        <v>728</v>
      </c>
      <c r="BF14" s="11" t="s">
        <v>729</v>
      </c>
      <c r="BR14" s="385" t="s">
        <v>14</v>
      </c>
      <c r="CO14" s="385" t="s">
        <v>527</v>
      </c>
      <c r="CQ14" s="385" t="str">
        <f>IF(COUNTIF(K12:V12,3)+COUNTIF(K12:V12,4)+COUNTIF(K12:V12,5)&gt;0,"-3","")</f>
        <v/>
      </c>
      <c r="CR14" s="353" t="str">
        <f>IF(K53="","","SY30M-"&amp;K54&amp;"-"&amp;K56&amp;$CQ$14)</f>
        <v/>
      </c>
      <c r="CS14" s="353" t="str">
        <f t="shared" ref="CS14:DC14" si="4">IF(L53="","","SY30M-"&amp;L54&amp;"-"&amp;L56&amp;$CQ$14)</f>
        <v/>
      </c>
      <c r="CT14" s="353" t="str">
        <f t="shared" si="4"/>
        <v/>
      </c>
      <c r="CU14" s="353" t="str">
        <f t="shared" si="4"/>
        <v/>
      </c>
      <c r="CV14" s="353" t="str">
        <f t="shared" si="4"/>
        <v/>
      </c>
      <c r="CW14" s="353" t="str">
        <f t="shared" si="4"/>
        <v/>
      </c>
      <c r="CX14" s="353" t="str">
        <f t="shared" si="4"/>
        <v/>
      </c>
      <c r="CY14" s="353" t="str">
        <f t="shared" si="4"/>
        <v/>
      </c>
      <c r="CZ14" s="353" t="str">
        <f t="shared" si="4"/>
        <v/>
      </c>
      <c r="DA14" s="353" t="str">
        <f t="shared" si="4"/>
        <v/>
      </c>
      <c r="DB14" s="353" t="str">
        <f t="shared" si="4"/>
        <v/>
      </c>
      <c r="DC14" s="353" t="str">
        <f t="shared" si="4"/>
        <v/>
      </c>
    </row>
    <row r="15" spans="2:120" ht="12" customHeight="1" x14ac:dyDescent="0.15">
      <c r="B15" s="717"/>
      <c r="C15" s="683" t="str">
        <f>IF(COUNTIF(K15:AH15,"X*")&gt;0,$BB$15,"")</f>
        <v/>
      </c>
      <c r="D15" s="684"/>
      <c r="E15" s="684"/>
      <c r="F15" s="684"/>
      <c r="G15" s="684"/>
      <c r="H15" s="684"/>
      <c r="I15" s="685"/>
      <c r="J15" s="399" t="str">
        <f>IF(AND(C14=BD14,COUNTA(K14:V14)&gt;0),1,"")</f>
        <v/>
      </c>
      <c r="K15" s="400" t="str">
        <f>IF(AND(ベース!$R$40="S",OR(仕様書作成!K13=2,仕様書作成!K13=3,仕様書作成!K13=4,仕様書作成!K13=5,仕様書作成!K13="A",仕様書作成!K13="B",仕様書作成!K13="C")),"XX",
IF(AND(OR(K13="A",K13="B",K13="C"),OR(バルブ!$R$10="1",K14=1)),"X",
IF(AND(バルブ!$R$7="10-",OR(仕様書作成!K13="A",仕様書作成!K13="B",仕様書作成!K13="C",仕様書作成!K14=1,AND(K13&lt;&gt;"",バルブ!$R$10="1"))),"X",
IF(AND(バルブ!$R$25="-X90",OR(AND(K13&lt;&gt;"",バルブ!$R$10="1"),K14=1)),"X",""))))</f>
        <v/>
      </c>
      <c r="L15" s="400" t="str">
        <f>IF(AND(ベース!$R$40="S",OR(仕様書作成!L13=2,仕様書作成!L13=3,仕様書作成!L13=4,仕様書作成!L13=5,仕様書作成!L13="A",仕様書作成!L13="B",仕様書作成!L13="C")),"XX",
IF(AND(OR(L13="A",L13="B",L13="C"),OR(バルブ!$R$10="1",L14=1)),"X",
IF(AND(バルブ!$R$7="10-",OR(仕様書作成!L13="A",仕様書作成!L13="B",仕様書作成!L13="C",仕様書作成!L14=1,AND(L13&lt;&gt;"",バルブ!$R$10="1"))),"X",
IF(AND(バルブ!$R$25="-X90",OR(AND(L13&lt;&gt;"",バルブ!$R$10="1"),L14=1)),"X",""))))</f>
        <v/>
      </c>
      <c r="M15" s="400" t="str">
        <f>IF(AND(ベース!$R$40="S",OR(仕様書作成!M13=2,仕様書作成!M13=3,仕様書作成!M13=4,仕様書作成!M13=5,仕様書作成!M13="A",仕様書作成!M13="B",仕様書作成!M13="C")),"XX",
IF(AND(OR(M13="A",M13="B",M13="C"),OR(バルブ!$R$10="1",M14=1)),"X",
IF(AND(バルブ!$R$7="10-",OR(仕様書作成!M13="A",仕様書作成!M13="B",仕様書作成!M13="C",仕様書作成!M14=1,AND(M13&lt;&gt;"",バルブ!$R$10="1"))),"X",
IF(AND(バルブ!$R$25="-X90",OR(AND(M13&lt;&gt;"",バルブ!$R$10="1"),M14=1)),"X",""))))</f>
        <v/>
      </c>
      <c r="N15" s="400" t="str">
        <f>IF(AND(ベース!$R$40="S",OR(仕様書作成!N13=2,仕様書作成!N13=3,仕様書作成!N13=4,仕様書作成!N13=5,仕様書作成!N13="A",仕様書作成!N13="B",仕様書作成!N13="C")),"XX",
IF(AND(OR(N13="A",N13="B",N13="C"),OR(バルブ!$R$10="1",N14=1)),"X",
IF(AND(バルブ!$R$7="10-",OR(仕様書作成!N13="A",仕様書作成!N13="B",仕様書作成!N13="C",仕様書作成!N14=1,AND(N13&lt;&gt;"",バルブ!$R$10="1"))),"X",
IF(AND(バルブ!$R$25="-X90",OR(AND(N13&lt;&gt;"",バルブ!$R$10="1"),N14=1)),"X",""))))</f>
        <v/>
      </c>
      <c r="O15" s="400" t="str">
        <f>IF(AND(ベース!$R$40="S",OR(仕様書作成!O13=2,仕様書作成!O13=3,仕様書作成!O13=4,仕様書作成!O13=5,仕様書作成!O13="A",仕様書作成!O13="B",仕様書作成!O13="C")),"XX",
IF(AND(OR(O13="A",O13="B",O13="C"),OR(バルブ!$R$10="1",O14=1)),"X",
IF(AND(バルブ!$R$7="10-",OR(仕様書作成!O13="A",仕様書作成!O13="B",仕様書作成!O13="C",仕様書作成!O14=1,AND(O13&lt;&gt;"",バルブ!$R$10="1"))),"X",
IF(AND(バルブ!$R$25="-X90",OR(AND(O13&lt;&gt;"",バルブ!$R$10="1"),O14=1)),"X",""))))</f>
        <v/>
      </c>
      <c r="P15" s="400" t="str">
        <f>IF(AND(ベース!$R$40="S",OR(仕様書作成!P13=2,仕様書作成!P13=3,仕様書作成!P13=4,仕様書作成!P13=5,仕様書作成!P13="A",仕様書作成!P13="B",仕様書作成!P13="C")),"XX",
IF(AND(OR(P13="A",P13="B",P13="C"),OR(バルブ!$R$10="1",P14=1)),"X",
IF(AND(バルブ!$R$7="10-",OR(仕様書作成!P13="A",仕様書作成!P13="B",仕様書作成!P13="C",仕様書作成!P14=1,AND(P13&lt;&gt;"",バルブ!$R$10="1"))),"X",
IF(AND(バルブ!$R$25="-X90",OR(AND(P13&lt;&gt;"",バルブ!$R$10="1"),P14=1)),"X",""))))</f>
        <v/>
      </c>
      <c r="Q15" s="400" t="str">
        <f>IF(AND(ベース!$R$40="S",OR(仕様書作成!Q13=2,仕様書作成!Q13=3,仕様書作成!Q13=4,仕様書作成!Q13=5,仕様書作成!Q13="A",仕様書作成!Q13="B",仕様書作成!Q13="C")),"XX",
IF(AND(OR(Q13="A",Q13="B",Q13="C"),OR(バルブ!$R$10="1",Q14=1)),"X",
IF(AND(バルブ!$R$7="10-",OR(仕様書作成!Q13="A",仕様書作成!Q13="B",仕様書作成!Q13="C",仕様書作成!Q14=1,AND(Q13&lt;&gt;"",バルブ!$R$10="1"))),"X",
IF(AND(バルブ!$R$25="-X90",OR(AND(Q13&lt;&gt;"",バルブ!$R$10="1"),Q14=1)),"X",""))))</f>
        <v/>
      </c>
      <c r="R15" s="400" t="str">
        <f>IF(AND(ベース!$R$40="S",OR(仕様書作成!R13=2,仕様書作成!R13=3,仕様書作成!R13=4,仕様書作成!R13=5,仕様書作成!R13="A",仕様書作成!R13="B",仕様書作成!R13="C")),"XX",
IF(AND(OR(R13="A",R13="B",R13="C"),OR(バルブ!$R$10="1",R14=1)),"X",
IF(AND(バルブ!$R$7="10-",OR(仕様書作成!R13="A",仕様書作成!R13="B",仕様書作成!R13="C",仕様書作成!R14=1,AND(R13&lt;&gt;"",バルブ!$R$10="1"))),"X",
IF(AND(バルブ!$R$25="-X90",OR(AND(R13&lt;&gt;"",バルブ!$R$10="1"),R14=1)),"X",""))))</f>
        <v/>
      </c>
      <c r="S15" s="400" t="str">
        <f>IF(AND(ベース!$R$40="S",OR(仕様書作成!S13=2,仕様書作成!S13=3,仕様書作成!S13=4,仕様書作成!S13=5,仕様書作成!S13="A",仕様書作成!S13="B",仕様書作成!S13="C")),"XX",
IF(AND(OR(S13="A",S13="B",S13="C"),OR(バルブ!$R$10="1",S14=1)),"X",
IF(AND(バルブ!$R$7="10-",OR(仕様書作成!S13="A",仕様書作成!S13="B",仕様書作成!S13="C",仕様書作成!S14=1,AND(S13&lt;&gt;"",バルブ!$R$10="1"))),"X",
IF(AND(バルブ!$R$25="-X90",OR(AND(S13&lt;&gt;"",バルブ!$R$10="1"),S14=1)),"X",""))))</f>
        <v/>
      </c>
      <c r="T15" s="400" t="str">
        <f>IF(AND(ベース!$R$40="S",OR(仕様書作成!T13=2,仕様書作成!T13=3,仕様書作成!T13=4,仕様書作成!T13=5,仕様書作成!T13="A",仕様書作成!T13="B",仕様書作成!T13="C")),"XX",
IF(AND(OR(T13="A",T13="B",T13="C"),OR(バルブ!$R$10="1",T14=1)),"X",
IF(AND(バルブ!$R$7="10-",OR(仕様書作成!T13="A",仕様書作成!T13="B",仕様書作成!T13="C",仕様書作成!T14=1,AND(T13&lt;&gt;"",バルブ!$R$10="1"))),"X",
IF(AND(バルブ!$R$25="-X90",OR(AND(T13&lt;&gt;"",バルブ!$R$10="1"),T14=1)),"X",""))))</f>
        <v/>
      </c>
      <c r="U15" s="400" t="str">
        <f>IF(AND(ベース!$R$40="S",OR(仕様書作成!U13=2,仕様書作成!U13=3,仕様書作成!U13=4,仕様書作成!U13=5,仕様書作成!U13="A",仕様書作成!U13="B",仕様書作成!U13="C")),"XX",
IF(AND(OR(U13="A",U13="B",U13="C"),OR(バルブ!$R$10="1",U14=1)),"X",
IF(AND(バルブ!$R$7="10-",OR(仕様書作成!U13="A",仕様書作成!U13="B",仕様書作成!U13="C",仕様書作成!U14=1,AND(U13&lt;&gt;"",バルブ!$R$10="1"))),"X",
IF(AND(バルブ!$R$25="-X90",OR(AND(U13&lt;&gt;"",バルブ!$R$10="1"),U14=1)),"X",""))))</f>
        <v/>
      </c>
      <c r="V15" s="400" t="str">
        <f>IF(AND(ベース!$R$40="S",OR(仕様書作成!V13=2,仕様書作成!V13=3,仕様書作成!V13=4,仕様書作成!V13=5,仕様書作成!V13="A",仕様書作成!V13="B",仕様書作成!V13="C")),"XX",
IF(AND(OR(V13="A",V13="B",V13="C"),OR(バルブ!$R$10="1",V14=1)),"X",
IF(AND(バルブ!$R$7="10-",OR(仕様書作成!V13="A",仕様書作成!V13="B",仕様書作成!V13="C",仕様書作成!V14=1,AND(V13&lt;&gt;"",バルブ!$R$10="1"))),"X",
IF(AND(バルブ!$R$25="-X90",OR(AND(V13&lt;&gt;"",バルブ!$R$10="1"),V14=1)),"X",""))))</f>
        <v/>
      </c>
      <c r="W15" s="401" t="str">
        <f>IF(AND(OR(W13="A",W13="B",W13="C"),W14=1)=TRUE,"X",IF(AND(バルブ!$R$25="-X90",仕様書作成!W14=1),"X",""))</f>
        <v/>
      </c>
      <c r="X15" s="401" t="str">
        <f>IF(AND(OR(X13="A",X13="B",X13="C"),X14=1)=TRUE,"X",IF(AND(バルブ!$R$25="-X90",仕様書作成!X14=1),"X",""))</f>
        <v/>
      </c>
      <c r="Y15" s="401" t="str">
        <f>IF(AND(OR(Y13="A",Y13="B",Y13="C"),Y14=1)=TRUE,"X",IF(AND(バルブ!$R$25="-X90",仕様書作成!Y14=1),"X",""))</f>
        <v/>
      </c>
      <c r="Z15" s="401" t="str">
        <f>IF(AND(OR(Z13="A",Z13="B",Z13="C"),Z14=1)=TRUE,"X",IF(AND(バルブ!$R$25="-X90",仕様書作成!Z14=1),"X",""))</f>
        <v/>
      </c>
      <c r="AA15" s="401" t="str">
        <f>IF(AND(OR(AA13="A",AA13="B",AA13="C"),AA14=1)=TRUE,"X",IF(AND(バルブ!$R$25="-X90",仕様書作成!AA14=1),"X",""))</f>
        <v/>
      </c>
      <c r="AB15" s="401" t="str">
        <f>IF(AND(OR(AB13="A",AB13="B",AB13="C"),AB14=1)=TRUE,"X",IF(AND(バルブ!$R$25="-X90",仕様書作成!AB14=1),"X",""))</f>
        <v/>
      </c>
      <c r="AC15" s="401" t="str">
        <f>IF(AND(OR(AC13="A",AC13="B",AC13="C"),AC14=1)=TRUE,"X",IF(AND(バルブ!$R$25="-X90",仕様書作成!AC14=1),"X",""))</f>
        <v/>
      </c>
      <c r="AD15" s="401" t="str">
        <f>IF(AND(OR(AD13="A",AD13="B",AD13="C"),AD14=1)=TRUE,"X",IF(AND(バルブ!$R$25="-X90",仕様書作成!AD14=1),"X",""))</f>
        <v/>
      </c>
      <c r="AE15" s="401" t="str">
        <f>IF(AND(OR(AE13="A",AE13="B",AE13="C"),AE14=1)=TRUE,"X",IF(AND(バルブ!$R$25="-X90",仕様書作成!AE14=1),"X",""))</f>
        <v/>
      </c>
      <c r="AF15" s="401" t="str">
        <f>IF(AND(OR(AF13="A",AF13="B",AF13="C"),AF14=1)=TRUE,"X",IF(AND(バルブ!$R$25="-X90",仕様書作成!AF14=1),"X",""))</f>
        <v/>
      </c>
      <c r="AG15" s="401" t="str">
        <f>IF(AND(OR(AG13="A",AG13="B",AG13="C"),AG14=1)=TRUE,"X",IF(AND(バルブ!$R$25="-X90",仕様書作成!AG14=1),"X",""))</f>
        <v/>
      </c>
      <c r="AH15" s="401" t="str">
        <f>IF(AND(OR(AH13="A",AH13="B",AH13="C"),AH14=1)=TRUE,"X",IF(AND(バルブ!$R$25="-X90",仕様書作成!AH14=1),"X",""))</f>
        <v/>
      </c>
      <c r="AI15" s="592"/>
      <c r="AJ15" s="644" t="str">
        <f>IF(COUNTIF(K15:AH15,"XX")&gt;0,$BD$15,IF(COUNTIF(K15:AH15,"X")&gt;0,$BE$15,IF(COUNTIF(K15:AH15,"XXX")&gt;0,$BC$15,"")))</f>
        <v/>
      </c>
      <c r="AK15" s="645"/>
      <c r="AL15" s="645"/>
      <c r="AM15" s="645"/>
      <c r="AN15" s="645"/>
      <c r="AO15" s="646"/>
      <c r="AP15" s="514"/>
      <c r="AQ15" s="97"/>
      <c r="AR15" s="97"/>
      <c r="AS15" s="97"/>
      <c r="AT15" s="97"/>
      <c r="BB15" s="357" t="s">
        <v>528</v>
      </c>
      <c r="BC15" s="357" t="s">
        <v>296</v>
      </c>
      <c r="BD15" s="357" t="s">
        <v>397</v>
      </c>
      <c r="BE15" s="357" t="s">
        <v>398</v>
      </c>
      <c r="BR15" s="385" t="s">
        <v>10</v>
      </c>
      <c r="BS15" s="385" t="s">
        <v>329</v>
      </c>
    </row>
    <row r="16" spans="2:120" ht="15" customHeight="1" x14ac:dyDescent="0.15">
      <c r="B16" s="717"/>
      <c r="C16" s="563" t="s">
        <v>345</v>
      </c>
      <c r="D16" s="564"/>
      <c r="E16" s="564"/>
      <c r="F16" s="564"/>
      <c r="G16" s="564"/>
      <c r="H16" s="564"/>
      <c r="I16" s="565"/>
      <c r="J16" s="402"/>
      <c r="K16" s="403"/>
      <c r="L16" s="403"/>
      <c r="M16" s="403"/>
      <c r="N16" s="403"/>
      <c r="O16" s="403"/>
      <c r="P16" s="403"/>
      <c r="Q16" s="403"/>
      <c r="R16" s="403"/>
      <c r="S16" s="403"/>
      <c r="T16" s="403"/>
      <c r="U16" s="403"/>
      <c r="V16" s="403"/>
      <c r="W16" s="403"/>
      <c r="X16" s="403"/>
      <c r="Y16" s="403"/>
      <c r="Z16" s="403"/>
      <c r="AA16" s="404"/>
      <c r="AB16" s="404"/>
      <c r="AC16" s="404"/>
      <c r="AD16" s="404"/>
      <c r="AE16" s="404"/>
      <c r="AF16" s="404"/>
      <c r="AG16" s="404"/>
      <c r="AH16" s="404"/>
      <c r="AI16" s="592"/>
      <c r="AJ16" s="603"/>
      <c r="AK16" s="604"/>
      <c r="AL16" s="604"/>
      <c r="AM16" s="604"/>
      <c r="AN16" s="604"/>
      <c r="AO16" s="604"/>
      <c r="AP16" s="514"/>
      <c r="AQ16" s="275"/>
      <c r="AR16" s="275"/>
      <c r="AS16" s="275"/>
      <c r="AT16" s="97"/>
      <c r="BQ16" s="385" t="s">
        <v>529</v>
      </c>
      <c r="BR16" s="385" t="s">
        <v>530</v>
      </c>
    </row>
    <row r="17" spans="2:120" ht="12" customHeight="1" x14ac:dyDescent="0.15">
      <c r="B17" s="717"/>
      <c r="C17" s="405"/>
      <c r="D17" s="406"/>
      <c r="E17" s="406"/>
      <c r="F17" s="406"/>
      <c r="G17" s="406"/>
      <c r="H17" s="406"/>
      <c r="I17" s="407"/>
      <c r="J17" s="399"/>
      <c r="K17" s="408" t="str">
        <f>IF(仕様書作成!K9="","",IF(AND(K12="O",K13&lt;&gt;"",K14&lt;&gt;"",K16&lt;&gt;""),"X",IF(AND(ベース!$S$61="M",仕様書作成!K12="O"),"空欄",IF(AND(K12="",K13&lt;&gt;"",K14&lt;&gt;""),"必須",IF(K32="O","空欄","")))))</f>
        <v/>
      </c>
      <c r="L17" s="408" t="str">
        <f>IF(仕様書作成!L9="","",IF(AND(L12="O",L13&lt;&gt;"",L14&lt;&gt;"",L16&lt;&gt;""),"X",IF(AND(ベース!$S$61="M",仕様書作成!L12="O"),"空欄",IF(AND(L12="",L13&lt;&gt;"",L14&lt;&gt;""),"必須",IF(L32="O","空欄","")))))</f>
        <v/>
      </c>
      <c r="M17" s="408" t="str">
        <f>IF(仕様書作成!M9="","",IF(AND(M12="O",M13&lt;&gt;"",M14&lt;&gt;"",M16&lt;&gt;""),"X",IF(AND(ベース!$S$61="M",仕様書作成!M12="O"),"空欄",IF(AND(M12="",M13&lt;&gt;"",M14&lt;&gt;""),"必須",IF(M32="O","空欄","")))))</f>
        <v/>
      </c>
      <c r="N17" s="408" t="str">
        <f>IF(仕様書作成!N9="","",IF(AND(N12="O",N13&lt;&gt;"",N14&lt;&gt;"",N16&lt;&gt;""),"X",IF(AND(ベース!$S$61="M",仕様書作成!N12="O"),"空欄",IF(AND(N12="",N13&lt;&gt;"",N14&lt;&gt;""),"必須",IF(N32="O","空欄","")))))</f>
        <v/>
      </c>
      <c r="O17" s="408" t="str">
        <f>IF(仕様書作成!O9="","",IF(AND(O12="O",O13&lt;&gt;"",O14&lt;&gt;"",O16&lt;&gt;""),"X",IF(AND(ベース!$S$61="M",仕様書作成!O12="O"),"空欄",IF(AND(O12="",O13&lt;&gt;"",O14&lt;&gt;""),"必須",IF(O32="O","空欄","")))))</f>
        <v/>
      </c>
      <c r="P17" s="408" t="str">
        <f>IF(仕様書作成!P9="","",IF(AND(P12="O",P13&lt;&gt;"",P14&lt;&gt;"",P16&lt;&gt;""),"X",IF(AND(ベース!$S$61="M",仕様書作成!P12="O"),"空欄",IF(AND(P12="",P13&lt;&gt;"",P14&lt;&gt;""),"必須",IF(P32="O","空欄","")))))</f>
        <v/>
      </c>
      <c r="Q17" s="408" t="str">
        <f>IF(仕様書作成!Q9="","",IF(AND(Q12="O",Q13&lt;&gt;"",Q14&lt;&gt;"",Q16&lt;&gt;""),"X",IF(AND(ベース!$S$61="M",仕様書作成!Q12="O"),"空欄",IF(AND(Q12="",Q13&lt;&gt;"",Q14&lt;&gt;""),"必須",IF(Q32="O","空欄","")))))</f>
        <v/>
      </c>
      <c r="R17" s="408" t="str">
        <f>IF(仕様書作成!R9="","",IF(AND(R12="O",R13&lt;&gt;"",R14&lt;&gt;"",R16&lt;&gt;""),"X",IF(AND(ベース!$S$61="M",仕様書作成!R12="O"),"空欄",IF(AND(R12="",R13&lt;&gt;"",R14&lt;&gt;""),"必須",IF(R32="O","空欄","")))))</f>
        <v/>
      </c>
      <c r="S17" s="408" t="str">
        <f>IF(仕様書作成!S9="","",IF(AND(S12="O",S13&lt;&gt;"",S14&lt;&gt;"",S16&lt;&gt;""),"X",IF(AND(ベース!$S$61="M",仕様書作成!S12="O"),"空欄",IF(AND(S12="",S13&lt;&gt;"",S14&lt;&gt;""),"必須",IF(S32="O","空欄","")))))</f>
        <v/>
      </c>
      <c r="T17" s="408" t="str">
        <f>IF(仕様書作成!T9="","",IF(AND(T12="O",T13&lt;&gt;"",T14&lt;&gt;"",T16&lt;&gt;""),"X",IF(AND(ベース!$S$61="M",仕様書作成!T12="O"),"空欄",IF(AND(T12="",T13&lt;&gt;"",T14&lt;&gt;""),"必須",IF(T32="O","空欄","")))))</f>
        <v/>
      </c>
      <c r="U17" s="408" t="str">
        <f>IF(仕様書作成!U9="","",IF(AND(U12="O",U13&lt;&gt;"",U14&lt;&gt;"",U16&lt;&gt;""),"X",IF(AND(ベース!$S$61="M",仕様書作成!U12="O"),"空欄",IF(AND(U12="",U13&lt;&gt;"",U14&lt;&gt;""),"必須",IF(U32="O","空欄","")))))</f>
        <v/>
      </c>
      <c r="V17" s="408" t="str">
        <f>IF(仕様書作成!V9="","",IF(AND(V12="O",V13&lt;&gt;"",V14&lt;&gt;"",V16&lt;&gt;""),"X",IF(AND(ベース!$S$61="M",仕様書作成!V12="O"),"空欄",IF(AND(V12="",V13&lt;&gt;"",V14&lt;&gt;""),"必須",IF(V32="O","空欄","")))))</f>
        <v/>
      </c>
      <c r="W17" s="408" t="str">
        <f>IF(仕様書作成!W9="","",IF(AND(W12="O",W13&lt;&gt;"",W14&lt;&gt;"",W16&lt;&gt;""),"X",IF(AND(ベース!$S$61="M",仕様書作成!W12="O"),"空欄",IF(AND(W12="",W13&lt;&gt;"",W14&lt;&gt;""),"必須",IF(W32="O","空欄","")))))</f>
        <v/>
      </c>
      <c r="X17" s="408" t="str">
        <f>IF(仕様書作成!X9="","",IF(AND(X12="O",X13&lt;&gt;"",X14&lt;&gt;"",X16&lt;&gt;""),"X",IF(AND(ベース!$S$61="M",仕様書作成!X12="O"),"空欄",IF(AND(X12="",X13&lt;&gt;"",X14&lt;&gt;""),"必須",IF(X32="O","空欄","")))))</f>
        <v/>
      </c>
      <c r="Y17" s="408" t="str">
        <f>IF(仕様書作成!Y9="","",IF(AND(Y12="O",Y13&lt;&gt;"",Y14&lt;&gt;"",Y16&lt;&gt;""),"X",IF(AND(ベース!$S$61="M",仕様書作成!Y12="O"),"空欄",IF(AND(Y12="",Y13&lt;&gt;"",Y14&lt;&gt;""),"必須",IF(Y32="O","空欄","")))))</f>
        <v/>
      </c>
      <c r="Z17" s="408" t="str">
        <f>IF(仕様書作成!Z9="","",IF(AND(Z12="O",Z13&lt;&gt;"",Z14&lt;&gt;"",Z16&lt;&gt;""),"X",IF(AND(ベース!$S$61="M",仕様書作成!Z12="O"),"空欄",IF(AND(Z12="",Z13&lt;&gt;"",Z14&lt;&gt;""),"必須",IF(Z32="O","空欄","")))))</f>
        <v/>
      </c>
      <c r="AA17" s="408" t="str">
        <f>IF(仕様書作成!AA9="","",IF(AND(AA12="O",AA13&lt;&gt;"",AA14&lt;&gt;"",AA16&lt;&gt;""),"X",IF(AND(ベース!$S$61="M",仕様書作成!AA12="O"),"空欄",IF(AND(AA12="",AA13&lt;&gt;"",AA14&lt;&gt;""),"必須",IF(AA32="O","空欄","")))))</f>
        <v/>
      </c>
      <c r="AB17" s="408" t="str">
        <f>IF(仕様書作成!AB9="","",IF(AND(AB12="O",AB13&lt;&gt;"",AB14&lt;&gt;"",AB16&lt;&gt;""),"X",IF(AND(ベース!$S$61="M",仕様書作成!AB12="O"),"空欄",IF(AND(AB12="",AB13&lt;&gt;"",AB14&lt;&gt;""),"必須",IF(AB32="O","空欄","")))))</f>
        <v/>
      </c>
      <c r="AC17" s="408" t="str">
        <f>IF(仕様書作成!AC9="","",IF(AND(AC12="O",AC13&lt;&gt;"",AC14&lt;&gt;"",AC16&lt;&gt;""),"X",IF(AND(ベース!$S$61="M",仕様書作成!AC12="O"),"空欄",IF(AND(AC12="",AC13&lt;&gt;"",AC14&lt;&gt;""),"必須",IF(AC32="O","空欄","")))))</f>
        <v/>
      </c>
      <c r="AD17" s="408" t="str">
        <f>IF(仕様書作成!AD9="","",IF(AND(AD12="O",AD13&lt;&gt;"",AD14&lt;&gt;"",AD16&lt;&gt;""),"X",IF(AND(ベース!$S$61="M",仕様書作成!AD12="O"),"空欄",IF(AND(AD12="",AD13&lt;&gt;"",AD14&lt;&gt;""),"必須",IF(AD32="O","空欄","")))))</f>
        <v/>
      </c>
      <c r="AE17" s="408" t="str">
        <f>IF(仕様書作成!AE9="","",IF(AND(AE12="O",AE13&lt;&gt;"",AE14&lt;&gt;"",AE16&lt;&gt;""),"X",IF(AND(ベース!$S$61="M",仕様書作成!AE12="O"),"空欄",IF(AND(AE12="",AE13&lt;&gt;"",AE14&lt;&gt;""),"必須",IF(AE32="O","空欄","")))))</f>
        <v/>
      </c>
      <c r="AF17" s="408" t="str">
        <f>IF(仕様書作成!AF9="","",IF(AND(AF12="O",AF13&lt;&gt;"",AF14&lt;&gt;"",AF16&lt;&gt;""),"X",IF(AND(ベース!$S$61="M",仕様書作成!AF12="O"),"空欄",IF(AND(AF12="",AF13&lt;&gt;"",AF14&lt;&gt;""),"必須",IF(AF32="O","空欄","")))))</f>
        <v/>
      </c>
      <c r="AG17" s="408" t="str">
        <f>IF(仕様書作成!AG9="","",IF(AND(AG12="O",AG13&lt;&gt;"",AG14&lt;&gt;"",AG16&lt;&gt;""),"X",IF(AND(ベース!$S$61="M",仕様書作成!AG12="O"),"空欄",IF(AND(AG12="",AG13&lt;&gt;"",AG14&lt;&gt;""),"必須",IF(AG32="O","空欄","")))))</f>
        <v/>
      </c>
      <c r="AH17" s="408" t="str">
        <f>IF(仕様書作成!AH9="","",IF(AND(AH12="O",AH13&lt;&gt;"",AH14&lt;&gt;"",AH16&lt;&gt;""),"X",IF(AND(ベース!$S$61="M",仕様書作成!AH12="O"),"空欄",IF(AND(AH12="",AH13&lt;&gt;"",AH14&lt;&gt;""),"必須",IF(AH32="O","空欄","")))))</f>
        <v/>
      </c>
      <c r="AI17" s="593"/>
      <c r="AJ17" s="605"/>
      <c r="AK17" s="606"/>
      <c r="AL17" s="606"/>
      <c r="AM17" s="606"/>
      <c r="AN17" s="606"/>
      <c r="AO17" s="606"/>
      <c r="AP17" s="515"/>
      <c r="AQ17" s="97"/>
      <c r="AR17" s="97"/>
      <c r="AS17" s="97"/>
      <c r="AT17" s="97"/>
    </row>
    <row r="18" spans="2:120" ht="15" customHeight="1" x14ac:dyDescent="0.15">
      <c r="B18" s="717"/>
      <c r="C18" s="718" t="str">
        <f>IF(バルブ!V19=仕様書作成!BC19,仕様書作成!BC18,仕様書作成!BD18)</f>
        <v>　この行は使用しません →→→</v>
      </c>
      <c r="D18" s="719"/>
      <c r="E18" s="719"/>
      <c r="F18" s="719"/>
      <c r="G18" s="719"/>
      <c r="H18" s="719"/>
      <c r="I18" s="720"/>
      <c r="J18" s="309" t="str">
        <f>IF(バルブ!$V$19=仕様書作成!$BC$19,仕様書作成!$BB$18,"")</f>
        <v/>
      </c>
      <c r="K18" s="129"/>
      <c r="L18" s="129"/>
      <c r="M18" s="129"/>
      <c r="N18" s="129"/>
      <c r="O18" s="129"/>
      <c r="P18" s="129"/>
      <c r="Q18" s="129"/>
      <c r="R18" s="129"/>
      <c r="S18" s="129"/>
      <c r="T18" s="129"/>
      <c r="U18" s="129"/>
      <c r="V18" s="129"/>
      <c r="W18" s="129" t="s">
        <v>531</v>
      </c>
      <c r="X18" s="129" t="s">
        <v>531</v>
      </c>
      <c r="Y18" s="129" t="s">
        <v>531</v>
      </c>
      <c r="Z18" s="129" t="s">
        <v>531</v>
      </c>
      <c r="AA18" s="129" t="s">
        <v>531</v>
      </c>
      <c r="AB18" s="129" t="s">
        <v>531</v>
      </c>
      <c r="AC18" s="129" t="s">
        <v>531</v>
      </c>
      <c r="AD18" s="129" t="s">
        <v>531</v>
      </c>
      <c r="AE18" s="129" t="s">
        <v>531</v>
      </c>
      <c r="AF18" s="129" t="s">
        <v>531</v>
      </c>
      <c r="AG18" s="129" t="s">
        <v>531</v>
      </c>
      <c r="AH18" s="129" t="s">
        <v>531</v>
      </c>
      <c r="AI18" s="309" t="str">
        <f>IF(バルブ!$V$19=仕様書作成!$BC$19,仕様書作成!$BB$18,"")</f>
        <v/>
      </c>
      <c r="AJ18" s="662" t="str">
        <f>IF(AND($C$19=BE19,バルブ!V19=""),仕様書作成!BE18,IF(AND($C$19=BE19,バルブ!V19="D"),仕様書作成!BF18,IF(AND($C$19=BE19,バルブ!V19="E"),仕様書作成!BG18,IF(AND($C$19=BE19,バルブ!V19="F"),仕様書作成!BH18,""))))</f>
        <v/>
      </c>
      <c r="AK18" s="663"/>
      <c r="AL18" s="663"/>
      <c r="AM18" s="663"/>
      <c r="AN18" s="663"/>
      <c r="AO18" s="664"/>
      <c r="AP18" s="310"/>
      <c r="AQ18" s="97"/>
      <c r="AR18" s="97"/>
      <c r="AS18" s="97"/>
      <c r="AT18" s="97"/>
      <c r="BB18" s="11" t="s">
        <v>532</v>
      </c>
      <c r="BC18" s="11" t="s">
        <v>533</v>
      </c>
      <c r="BD18" s="11" t="s">
        <v>534</v>
      </c>
      <c r="BE18" s="11" t="s">
        <v>535</v>
      </c>
      <c r="BF18" s="11" t="s">
        <v>536</v>
      </c>
      <c r="BG18" s="11" t="s">
        <v>537</v>
      </c>
      <c r="BH18" s="11" t="s">
        <v>538</v>
      </c>
      <c r="BR18" s="385" t="s">
        <v>313</v>
      </c>
      <c r="BS18" s="385" t="s">
        <v>12</v>
      </c>
      <c r="BT18" s="385" t="s">
        <v>314</v>
      </c>
    </row>
    <row r="19" spans="2:120" ht="12" customHeight="1" x14ac:dyDescent="0.15">
      <c r="B19" s="717"/>
      <c r="C19" s="686" t="str">
        <f>IF(COUNTIF(K19:AH19,"-")&gt;0,$BD$19,IF(COUNTIF(K19:AH19,"X")&gt;0,$BE$19,""))</f>
        <v/>
      </c>
      <c r="D19" s="687"/>
      <c r="E19" s="687"/>
      <c r="F19" s="687"/>
      <c r="G19" s="687"/>
      <c r="H19" s="687"/>
      <c r="I19" s="688"/>
      <c r="J19" s="311"/>
      <c r="K19" s="124" t="str">
        <f>IF(AND($C$18=$BD$18,K18&lt;&gt;""),"X","")</f>
        <v/>
      </c>
      <c r="L19" s="124" t="str">
        <f t="shared" ref="L19:V19" si="5">IF(AND($C$18=$BD$18,L18&lt;&gt;""),"X","")</f>
        <v/>
      </c>
      <c r="M19" s="124" t="str">
        <f t="shared" si="5"/>
        <v/>
      </c>
      <c r="N19" s="124" t="str">
        <f t="shared" si="5"/>
        <v/>
      </c>
      <c r="O19" s="124" t="str">
        <f t="shared" si="5"/>
        <v/>
      </c>
      <c r="P19" s="124" t="str">
        <f t="shared" si="5"/>
        <v/>
      </c>
      <c r="Q19" s="124" t="str">
        <f t="shared" si="5"/>
        <v/>
      </c>
      <c r="R19" s="124" t="str">
        <f t="shared" si="5"/>
        <v/>
      </c>
      <c r="S19" s="124" t="str">
        <f t="shared" si="5"/>
        <v/>
      </c>
      <c r="T19" s="124" t="str">
        <f t="shared" si="5"/>
        <v/>
      </c>
      <c r="U19" s="124" t="str">
        <f t="shared" si="5"/>
        <v/>
      </c>
      <c r="V19" s="124" t="str">
        <f t="shared" si="5"/>
        <v/>
      </c>
      <c r="W19" s="124" t="str">
        <f t="shared" ref="W19:AH19" si="6">IF(AND($C$15=$BD$15,W18&lt;&gt;""),"X","")</f>
        <v/>
      </c>
      <c r="X19" s="124" t="str">
        <f t="shared" si="6"/>
        <v/>
      </c>
      <c r="Y19" s="124" t="str">
        <f t="shared" si="6"/>
        <v/>
      </c>
      <c r="Z19" s="124" t="str">
        <f t="shared" si="6"/>
        <v/>
      </c>
      <c r="AA19" s="124" t="str">
        <f t="shared" si="6"/>
        <v/>
      </c>
      <c r="AB19" s="124" t="str">
        <f t="shared" si="6"/>
        <v/>
      </c>
      <c r="AC19" s="124" t="str">
        <f t="shared" si="6"/>
        <v/>
      </c>
      <c r="AD19" s="124" t="str">
        <f t="shared" si="6"/>
        <v/>
      </c>
      <c r="AE19" s="124" t="str">
        <f t="shared" si="6"/>
        <v/>
      </c>
      <c r="AF19" s="124" t="str">
        <f t="shared" si="6"/>
        <v/>
      </c>
      <c r="AG19" s="124" t="str">
        <f t="shared" si="6"/>
        <v/>
      </c>
      <c r="AH19" s="124" t="str">
        <f t="shared" si="6"/>
        <v/>
      </c>
      <c r="AI19" s="311"/>
      <c r="AJ19" s="665"/>
      <c r="AK19" s="666"/>
      <c r="AL19" s="666"/>
      <c r="AM19" s="666"/>
      <c r="AN19" s="666"/>
      <c r="AO19" s="667"/>
      <c r="AP19" s="312"/>
      <c r="AQ19" s="97"/>
      <c r="AR19" s="97"/>
      <c r="AS19" s="97"/>
      <c r="AT19" s="97"/>
      <c r="BB19" s="11" t="s">
        <v>539</v>
      </c>
      <c r="BC19" s="11" t="s">
        <v>452</v>
      </c>
      <c r="BD19" s="11" t="s">
        <v>540</v>
      </c>
      <c r="BE19" s="11" t="s">
        <v>541</v>
      </c>
      <c r="BF19" s="11"/>
    </row>
    <row r="20" spans="2:120" ht="15" customHeight="1" x14ac:dyDescent="0.15">
      <c r="B20" s="717"/>
      <c r="C20" s="724" t="s">
        <v>346</v>
      </c>
      <c r="D20" s="725"/>
      <c r="E20" s="726"/>
      <c r="F20" s="710" t="s">
        <v>542</v>
      </c>
      <c r="G20" s="711"/>
      <c r="H20" s="711"/>
      <c r="I20" s="712"/>
      <c r="J20" s="668" t="s">
        <v>312</v>
      </c>
      <c r="K20" s="127"/>
      <c r="L20" s="127"/>
      <c r="M20" s="127"/>
      <c r="N20" s="127"/>
      <c r="O20" s="127"/>
      <c r="P20" s="127"/>
      <c r="Q20" s="127"/>
      <c r="R20" s="127"/>
      <c r="S20" s="127"/>
      <c r="T20" s="127"/>
      <c r="U20" s="127"/>
      <c r="V20" s="127"/>
      <c r="W20" s="127"/>
      <c r="X20" s="127"/>
      <c r="Y20" s="127"/>
      <c r="Z20" s="127"/>
      <c r="AA20" s="128"/>
      <c r="AB20" s="128"/>
      <c r="AC20" s="128"/>
      <c r="AD20" s="128"/>
      <c r="AE20" s="128"/>
      <c r="AF20" s="128"/>
      <c r="AG20" s="128"/>
      <c r="AH20" s="128"/>
      <c r="AI20" s="668" t="s">
        <v>312</v>
      </c>
      <c r="AJ20" s="585"/>
      <c r="AK20" s="586"/>
      <c r="AL20" s="586"/>
      <c r="AM20" s="586"/>
      <c r="AN20" s="586"/>
      <c r="AO20" s="587"/>
      <c r="AP20" s="313"/>
      <c r="AQ20" s="276"/>
      <c r="AR20" s="275"/>
      <c r="AS20" s="275"/>
      <c r="AT20" s="97"/>
      <c r="BP20" s="389"/>
      <c r="BQ20" s="389" t="s">
        <v>543</v>
      </c>
    </row>
    <row r="21" spans="2:120" ht="15" customHeight="1" x14ac:dyDescent="0.15">
      <c r="B21" s="717"/>
      <c r="C21" s="727"/>
      <c r="D21" s="728"/>
      <c r="E21" s="729"/>
      <c r="F21" s="721" t="s">
        <v>544</v>
      </c>
      <c r="G21" s="722"/>
      <c r="H21" s="722"/>
      <c r="I21" s="723"/>
      <c r="J21" s="669"/>
      <c r="K21" s="129"/>
      <c r="L21" s="129"/>
      <c r="M21" s="129"/>
      <c r="N21" s="129"/>
      <c r="O21" s="129"/>
      <c r="P21" s="130"/>
      <c r="Q21" s="130"/>
      <c r="R21" s="130"/>
      <c r="S21" s="130"/>
      <c r="T21" s="130"/>
      <c r="U21" s="130"/>
      <c r="V21" s="130"/>
      <c r="W21" s="130"/>
      <c r="X21" s="130"/>
      <c r="Y21" s="130"/>
      <c r="Z21" s="130"/>
      <c r="AA21" s="130"/>
      <c r="AB21" s="130"/>
      <c r="AC21" s="130"/>
      <c r="AD21" s="130"/>
      <c r="AE21" s="130"/>
      <c r="AF21" s="130"/>
      <c r="AG21" s="130"/>
      <c r="AH21" s="130"/>
      <c r="AI21" s="669"/>
      <c r="AJ21" s="699"/>
      <c r="AK21" s="700"/>
      <c r="AL21" s="700"/>
      <c r="AM21" s="700"/>
      <c r="AN21" s="700"/>
      <c r="AO21" s="701"/>
      <c r="AP21" s="230"/>
      <c r="AQ21" s="276"/>
      <c r="AR21" s="275"/>
      <c r="AS21" s="275"/>
      <c r="AT21" s="97"/>
    </row>
    <row r="22" spans="2:120" ht="12" customHeight="1" x14ac:dyDescent="0.15">
      <c r="B22" s="717"/>
      <c r="C22" s="659" t="str">
        <f>IF(COUNTIF(K22:AH22,"X")&gt;0,$BB$22,"")</f>
        <v/>
      </c>
      <c r="D22" s="660"/>
      <c r="E22" s="660"/>
      <c r="F22" s="660"/>
      <c r="G22" s="660"/>
      <c r="H22" s="660"/>
      <c r="I22" s="661"/>
      <c r="J22" s="209"/>
      <c r="K22" s="262" t="str">
        <f>IF(AND(K32="O",OR(K20&lt;&gt;"",K21&lt;&gt;"")),"X","")</f>
        <v/>
      </c>
      <c r="L22" s="262" t="str">
        <f t="shared" ref="L22:V22" si="7">IF(AND(L32="O",OR(L20&lt;&gt;"",L21&lt;&gt;"")),"X","")</f>
        <v/>
      </c>
      <c r="M22" s="262" t="str">
        <f t="shared" si="7"/>
        <v/>
      </c>
      <c r="N22" s="262" t="str">
        <f t="shared" si="7"/>
        <v/>
      </c>
      <c r="O22" s="262" t="str">
        <f t="shared" si="7"/>
        <v/>
      </c>
      <c r="P22" s="263" t="str">
        <f t="shared" si="7"/>
        <v/>
      </c>
      <c r="Q22" s="263" t="str">
        <f t="shared" si="7"/>
        <v/>
      </c>
      <c r="R22" s="263" t="str">
        <f t="shared" si="7"/>
        <v/>
      </c>
      <c r="S22" s="263" t="str">
        <f t="shared" si="7"/>
        <v/>
      </c>
      <c r="T22" s="263" t="str">
        <f t="shared" si="7"/>
        <v/>
      </c>
      <c r="U22" s="263" t="str">
        <f t="shared" si="7"/>
        <v/>
      </c>
      <c r="V22" s="263" t="str">
        <f t="shared" si="7"/>
        <v/>
      </c>
      <c r="W22" s="212" t="str">
        <f t="shared" ref="W22:AH22" si="8">IF(AND(W12="O",OR(W20&lt;&gt;"",W21&lt;&gt;"")),"X","")</f>
        <v/>
      </c>
      <c r="X22" s="212" t="str">
        <f t="shared" si="8"/>
        <v/>
      </c>
      <c r="Y22" s="212" t="str">
        <f t="shared" si="8"/>
        <v/>
      </c>
      <c r="Z22" s="212" t="str">
        <f t="shared" si="8"/>
        <v/>
      </c>
      <c r="AA22" s="212" t="str">
        <f t="shared" si="8"/>
        <v/>
      </c>
      <c r="AB22" s="212" t="str">
        <f t="shared" si="8"/>
        <v/>
      </c>
      <c r="AC22" s="212" t="str">
        <f t="shared" si="8"/>
        <v/>
      </c>
      <c r="AD22" s="212" t="str">
        <f t="shared" si="8"/>
        <v/>
      </c>
      <c r="AE22" s="212" t="str">
        <f t="shared" si="8"/>
        <v/>
      </c>
      <c r="AF22" s="212" t="str">
        <f t="shared" si="8"/>
        <v/>
      </c>
      <c r="AG22" s="212" t="str">
        <f t="shared" si="8"/>
        <v/>
      </c>
      <c r="AH22" s="213" t="str">
        <f t="shared" si="8"/>
        <v/>
      </c>
      <c r="AI22" s="209"/>
      <c r="AJ22" s="608" t="str">
        <f>IF(COUNTIF(K22:AH22,"X")&gt;0,$BC$22,"")</f>
        <v/>
      </c>
      <c r="AK22" s="609"/>
      <c r="AL22" s="609"/>
      <c r="AM22" s="609"/>
      <c r="AN22" s="609"/>
      <c r="AO22" s="610"/>
      <c r="AP22" s="314"/>
      <c r="AQ22" s="275"/>
      <c r="AR22" s="275"/>
      <c r="AS22" s="275"/>
      <c r="AT22" s="97"/>
      <c r="BB22" s="357" t="s">
        <v>399</v>
      </c>
      <c r="BC22" s="357" t="s">
        <v>516</v>
      </c>
    </row>
    <row r="23" spans="2:120" ht="15" customHeight="1" x14ac:dyDescent="0.15">
      <c r="B23" s="717"/>
      <c r="C23" s="656" t="s">
        <v>232</v>
      </c>
      <c r="D23" s="657"/>
      <c r="E23" s="657"/>
      <c r="F23" s="657"/>
      <c r="G23" s="657"/>
      <c r="H23" s="657"/>
      <c r="I23" s="658"/>
      <c r="J23" s="607" t="s">
        <v>545</v>
      </c>
      <c r="K23" s="109"/>
      <c r="L23" s="109"/>
      <c r="M23" s="109"/>
      <c r="N23" s="109"/>
      <c r="O23" s="109"/>
      <c r="P23" s="109"/>
      <c r="Q23" s="109"/>
      <c r="R23" s="109"/>
      <c r="S23" s="109"/>
      <c r="T23" s="109"/>
      <c r="U23" s="109"/>
      <c r="V23" s="109"/>
      <c r="W23" s="109"/>
      <c r="X23" s="109"/>
      <c r="Y23" s="109"/>
      <c r="Z23" s="109"/>
      <c r="AA23" s="110"/>
      <c r="AB23" s="110"/>
      <c r="AC23" s="110"/>
      <c r="AD23" s="110"/>
      <c r="AE23" s="110"/>
      <c r="AF23" s="110"/>
      <c r="AG23" s="110"/>
      <c r="AH23" s="111"/>
      <c r="AI23" s="607" t="s">
        <v>545</v>
      </c>
      <c r="AJ23" s="611" t="s">
        <v>234</v>
      </c>
      <c r="AK23" s="612"/>
      <c r="AL23" s="612"/>
      <c r="AM23" s="612"/>
      <c r="AN23" s="612"/>
      <c r="AO23" s="613"/>
      <c r="AP23" s="315"/>
      <c r="AQ23" s="97"/>
      <c r="AR23" s="97"/>
      <c r="AS23" s="97"/>
      <c r="AT23" s="97"/>
      <c r="BR23" s="385" t="s">
        <v>95</v>
      </c>
      <c r="CR23" s="98" t="s">
        <v>416</v>
      </c>
      <c r="CS23" s="98" t="s">
        <v>125</v>
      </c>
      <c r="CT23" s="98" t="s">
        <v>126</v>
      </c>
      <c r="CU23" s="98" t="s">
        <v>127</v>
      </c>
      <c r="CV23" s="98" t="s">
        <v>128</v>
      </c>
      <c r="CW23" s="98" t="s">
        <v>129</v>
      </c>
      <c r="CX23" s="98" t="s">
        <v>130</v>
      </c>
      <c r="CY23" s="98" t="s">
        <v>131</v>
      </c>
      <c r="CZ23" s="98" t="s">
        <v>132</v>
      </c>
      <c r="DA23" s="98" t="s">
        <v>133</v>
      </c>
      <c r="DB23" s="98" t="s">
        <v>134</v>
      </c>
      <c r="DC23" s="98" t="s">
        <v>135</v>
      </c>
      <c r="DD23" s="98"/>
      <c r="DE23" s="98"/>
      <c r="DF23" s="98"/>
      <c r="DG23" s="98"/>
      <c r="DH23" s="98"/>
      <c r="DI23" s="98"/>
      <c r="DJ23" s="98"/>
      <c r="DK23" s="98"/>
      <c r="DL23" s="98"/>
      <c r="DM23" s="98"/>
      <c r="DN23" s="98"/>
      <c r="DO23" s="98"/>
      <c r="DP23" s="98"/>
    </row>
    <row r="24" spans="2:120" ht="12" customHeight="1" x14ac:dyDescent="0.15">
      <c r="B24" s="717"/>
      <c r="C24" s="653" t="str">
        <f>IF(COUNTIF(K24:AH24,"X")&gt;0,$BB$24,"")</f>
        <v/>
      </c>
      <c r="D24" s="654"/>
      <c r="E24" s="654"/>
      <c r="F24" s="654"/>
      <c r="G24" s="654"/>
      <c r="H24" s="654"/>
      <c r="I24" s="655"/>
      <c r="J24" s="602"/>
      <c r="K24" s="112" t="str">
        <f>IF(AND(ベース!$R$22&lt;&gt;"52R",仕様書作成!K23="R"),"X","")</f>
        <v/>
      </c>
      <c r="L24" s="112" t="str">
        <f>IF(AND(ベース!$R$22&lt;&gt;"52R",仕様書作成!L23="R"),"X","")</f>
        <v/>
      </c>
      <c r="M24" s="112" t="str">
        <f>IF(AND(ベース!$R$22&lt;&gt;"52R",仕様書作成!M23="R"),"X","")</f>
        <v/>
      </c>
      <c r="N24" s="112" t="str">
        <f>IF(AND(ベース!$R$22&lt;&gt;"52R",仕様書作成!N23="R"),"X","")</f>
        <v/>
      </c>
      <c r="O24" s="112" t="str">
        <f>IF(AND(ベース!$R$22&lt;&gt;"52R",仕様書作成!O23="R"),"X","")</f>
        <v/>
      </c>
      <c r="P24" s="112" t="str">
        <f>IF(AND(ベース!$R$22&lt;&gt;"52R",仕様書作成!P23="R"),"X","")</f>
        <v/>
      </c>
      <c r="Q24" s="112" t="str">
        <f>IF(AND(ベース!$R$22&lt;&gt;"52R",仕様書作成!Q23="R"),"X","")</f>
        <v/>
      </c>
      <c r="R24" s="112" t="str">
        <f>IF(AND(ベース!$R$22&lt;&gt;"52R",仕様書作成!R23="R"),"X","")</f>
        <v/>
      </c>
      <c r="S24" s="112" t="str">
        <f>IF(AND(ベース!$R$22&lt;&gt;"52R",仕様書作成!S23="R"),"X","")</f>
        <v/>
      </c>
      <c r="T24" s="112" t="str">
        <f>IF(AND(ベース!$R$22&lt;&gt;"52R",仕様書作成!T23="R"),"X","")</f>
        <v/>
      </c>
      <c r="U24" s="112" t="str">
        <f>IF(AND(ベース!$R$22&lt;&gt;"52R",仕様書作成!U23="R"),"X","")</f>
        <v/>
      </c>
      <c r="V24" s="112" t="str">
        <f>IF(AND(ベース!$R$22&lt;&gt;"52R",仕様書作成!V23="R"),"X","")</f>
        <v/>
      </c>
      <c r="W24" s="112" t="str">
        <f>IF(AND(ベース!$R$49&lt;&gt;"R",仕様書作成!W23="R"),"X","")</f>
        <v/>
      </c>
      <c r="X24" s="112" t="str">
        <f>IF(AND(ベース!$R$49&lt;&gt;"R",仕様書作成!X23="R"),"X","")</f>
        <v/>
      </c>
      <c r="Y24" s="112" t="str">
        <f>IF(AND(ベース!$R$49&lt;&gt;"R",仕様書作成!Y23="R"),"X","")</f>
        <v/>
      </c>
      <c r="Z24" s="112" t="str">
        <f>IF(AND(ベース!$R$49&lt;&gt;"R",仕様書作成!Z23="R"),"X","")</f>
        <v/>
      </c>
      <c r="AA24" s="112" t="str">
        <f>IF(AND(ベース!$R$49&lt;&gt;"R",仕様書作成!AA23="R"),"X","")</f>
        <v/>
      </c>
      <c r="AB24" s="112" t="str">
        <f>IF(AND(ベース!$R$49&lt;&gt;"R",仕様書作成!AB23="R"),"X","")</f>
        <v/>
      </c>
      <c r="AC24" s="112" t="str">
        <f>IF(AND(ベース!$R$49&lt;&gt;"R",仕様書作成!AC23="R"),"X","")</f>
        <v/>
      </c>
      <c r="AD24" s="112" t="str">
        <f>IF(AND(ベース!$R$49&lt;&gt;"R",仕様書作成!AD23="R"),"X","")</f>
        <v/>
      </c>
      <c r="AE24" s="112" t="str">
        <f>IF(AND(ベース!$R$49&lt;&gt;"R",仕様書作成!AE23="R"),"X","")</f>
        <v/>
      </c>
      <c r="AF24" s="112" t="str">
        <f>IF(AND(ベース!$R$49&lt;&gt;"R",仕様書作成!AF23="R"),"X","")</f>
        <v/>
      </c>
      <c r="AG24" s="112" t="str">
        <f>IF(AND(ベース!$R$49&lt;&gt;"R",仕様書作成!AG23="R"),"X","")</f>
        <v/>
      </c>
      <c r="AH24" s="112" t="str">
        <f>IF(AND(ベース!$R$49&lt;&gt;"R",仕様書作成!AH23="R"),"X","")</f>
        <v/>
      </c>
      <c r="AI24" s="602"/>
      <c r="AJ24" s="614"/>
      <c r="AK24" s="615"/>
      <c r="AL24" s="615"/>
      <c r="AM24" s="615"/>
      <c r="AN24" s="615"/>
      <c r="AO24" s="616"/>
      <c r="AP24" s="315"/>
      <c r="AQ24" s="97"/>
      <c r="AR24" s="97"/>
      <c r="AS24" s="97"/>
      <c r="AT24" s="97"/>
      <c r="BB24" s="357" t="s">
        <v>272</v>
      </c>
      <c r="BR24" s="385" t="s">
        <v>732</v>
      </c>
      <c r="BS24" s="385" t="s">
        <v>733</v>
      </c>
      <c r="CO24" s="385" t="s">
        <v>734</v>
      </c>
      <c r="CR24" s="98" t="str">
        <f t="shared" ref="CR24:DC24" si="9">IF(K37="","","SY30M-38-1A-"&amp;K37)</f>
        <v/>
      </c>
      <c r="CS24" s="98" t="str">
        <f t="shared" si="9"/>
        <v/>
      </c>
      <c r="CT24" s="98" t="str">
        <f t="shared" si="9"/>
        <v/>
      </c>
      <c r="CU24" s="98" t="str">
        <f t="shared" si="9"/>
        <v/>
      </c>
      <c r="CV24" s="98" t="str">
        <f t="shared" si="9"/>
        <v/>
      </c>
      <c r="CW24" s="98" t="str">
        <f t="shared" si="9"/>
        <v/>
      </c>
      <c r="CX24" s="98" t="str">
        <f t="shared" si="9"/>
        <v/>
      </c>
      <c r="CY24" s="98" t="str">
        <f t="shared" si="9"/>
        <v/>
      </c>
      <c r="CZ24" s="98" t="str">
        <f t="shared" si="9"/>
        <v/>
      </c>
      <c r="DA24" s="98" t="str">
        <f t="shared" si="9"/>
        <v/>
      </c>
      <c r="DB24" s="98" t="str">
        <f t="shared" si="9"/>
        <v/>
      </c>
      <c r="DC24" s="98" t="str">
        <f t="shared" si="9"/>
        <v/>
      </c>
      <c r="DD24" s="98"/>
      <c r="DE24" s="98"/>
      <c r="DF24" s="98"/>
      <c r="DG24" s="98"/>
      <c r="DH24" s="98"/>
      <c r="DI24" s="98"/>
      <c r="DJ24" s="98"/>
      <c r="DK24" s="98"/>
      <c r="DL24" s="98"/>
      <c r="DM24" s="98"/>
      <c r="DN24" s="98"/>
      <c r="DO24" s="98"/>
      <c r="DP24" s="98"/>
    </row>
    <row r="25" spans="2:120" ht="15" customHeight="1" x14ac:dyDescent="0.15">
      <c r="B25" s="717"/>
      <c r="C25" s="622" t="s">
        <v>249</v>
      </c>
      <c r="D25" s="623"/>
      <c r="E25" s="623"/>
      <c r="F25" s="623"/>
      <c r="G25" s="623"/>
      <c r="H25" s="623"/>
      <c r="I25" s="624"/>
      <c r="J25" s="601" t="s">
        <v>311</v>
      </c>
      <c r="K25" s="113"/>
      <c r="L25" s="113"/>
      <c r="M25" s="113"/>
      <c r="N25" s="113"/>
      <c r="O25" s="113"/>
      <c r="P25" s="113"/>
      <c r="Q25" s="113"/>
      <c r="R25" s="113"/>
      <c r="S25" s="113"/>
      <c r="T25" s="113"/>
      <c r="U25" s="113"/>
      <c r="V25" s="113"/>
      <c r="W25" s="113"/>
      <c r="X25" s="113"/>
      <c r="Y25" s="113"/>
      <c r="Z25" s="113"/>
      <c r="AA25" s="113"/>
      <c r="AB25" s="113"/>
      <c r="AC25" s="113"/>
      <c r="AD25" s="113"/>
      <c r="AE25" s="113"/>
      <c r="AF25" s="113"/>
      <c r="AG25" s="113"/>
      <c r="AH25" s="113"/>
      <c r="AI25" s="601" t="s">
        <v>311</v>
      </c>
      <c r="AJ25" s="614"/>
      <c r="AK25" s="615"/>
      <c r="AL25" s="615"/>
      <c r="AM25" s="615"/>
      <c r="AN25" s="615"/>
      <c r="AO25" s="616"/>
      <c r="AP25" s="315"/>
      <c r="AQ25" s="97"/>
      <c r="AR25" s="97"/>
      <c r="AS25" s="97"/>
      <c r="AT25" s="97"/>
      <c r="BR25" s="385" t="s">
        <v>735</v>
      </c>
      <c r="BS25" s="385" t="s">
        <v>736</v>
      </c>
      <c r="BT25" s="385" t="s">
        <v>737</v>
      </c>
      <c r="BU25" s="385" t="s">
        <v>738</v>
      </c>
      <c r="BV25" s="385" t="s">
        <v>739</v>
      </c>
      <c r="BW25" s="385" t="s">
        <v>740</v>
      </c>
      <c r="BX25" s="385" t="s">
        <v>741</v>
      </c>
      <c r="BY25" s="385" t="s">
        <v>742</v>
      </c>
      <c r="CO25" s="385" t="s">
        <v>743</v>
      </c>
      <c r="CR25" s="98" t="str">
        <f t="shared" ref="CR25:DC25" si="10">IF(K38="","","SY30M-38-2A-"&amp;K38)</f>
        <v/>
      </c>
      <c r="CS25" s="98" t="str">
        <f t="shared" si="10"/>
        <v/>
      </c>
      <c r="CT25" s="98" t="str">
        <f t="shared" si="10"/>
        <v/>
      </c>
      <c r="CU25" s="98" t="str">
        <f t="shared" si="10"/>
        <v/>
      </c>
      <c r="CV25" s="98" t="str">
        <f t="shared" si="10"/>
        <v/>
      </c>
      <c r="CW25" s="98" t="str">
        <f t="shared" si="10"/>
        <v/>
      </c>
      <c r="CX25" s="98" t="str">
        <f t="shared" si="10"/>
        <v/>
      </c>
      <c r="CY25" s="98" t="str">
        <f t="shared" si="10"/>
        <v/>
      </c>
      <c r="CZ25" s="98" t="str">
        <f t="shared" si="10"/>
        <v/>
      </c>
      <c r="DA25" s="98" t="str">
        <f t="shared" si="10"/>
        <v/>
      </c>
      <c r="DB25" s="98" t="str">
        <f t="shared" si="10"/>
        <v/>
      </c>
      <c r="DC25" s="98" t="str">
        <f t="shared" si="10"/>
        <v/>
      </c>
      <c r="DD25" s="98"/>
      <c r="DE25" s="98"/>
      <c r="DF25" s="98"/>
      <c r="DG25" s="98"/>
      <c r="DH25" s="98"/>
      <c r="DI25" s="98"/>
      <c r="DJ25" s="98"/>
      <c r="DK25" s="98"/>
      <c r="DL25" s="98"/>
      <c r="DM25" s="98"/>
      <c r="DN25" s="98"/>
      <c r="DO25" s="98"/>
      <c r="DP25" s="98"/>
    </row>
    <row r="26" spans="2:120" ht="12" customHeight="1" x14ac:dyDescent="0.15">
      <c r="B26" s="717"/>
      <c r="C26" s="653" t="str">
        <f>IF(COUNTIF(K26:AH26,"X")&gt;0,$BB$26,"")</f>
        <v/>
      </c>
      <c r="D26" s="654"/>
      <c r="E26" s="654"/>
      <c r="F26" s="654"/>
      <c r="G26" s="654"/>
      <c r="H26" s="654"/>
      <c r="I26" s="655"/>
      <c r="J26" s="602"/>
      <c r="K26" s="114" t="str">
        <f t="shared" ref="K26:AH26" si="11">IF(AND(OR(K13&lt;3,K13="A",K13="B",K13="C"),K14=0,OR(K25="H",K25=""))=TRUE,"",IF(K25="","","X"))</f>
        <v/>
      </c>
      <c r="L26" s="112" t="str">
        <f t="shared" si="11"/>
        <v/>
      </c>
      <c r="M26" s="112" t="str">
        <f t="shared" si="11"/>
        <v/>
      </c>
      <c r="N26" s="112" t="str">
        <f t="shared" si="11"/>
        <v/>
      </c>
      <c r="O26" s="112" t="str">
        <f t="shared" si="11"/>
        <v/>
      </c>
      <c r="P26" s="112" t="str">
        <f t="shared" si="11"/>
        <v/>
      </c>
      <c r="Q26" s="112" t="str">
        <f t="shared" si="11"/>
        <v/>
      </c>
      <c r="R26" s="112" t="str">
        <f t="shared" si="11"/>
        <v/>
      </c>
      <c r="S26" s="112" t="str">
        <f t="shared" si="11"/>
        <v/>
      </c>
      <c r="T26" s="112" t="str">
        <f t="shared" si="11"/>
        <v/>
      </c>
      <c r="U26" s="112" t="str">
        <f t="shared" si="11"/>
        <v/>
      </c>
      <c r="V26" s="112" t="str">
        <f t="shared" si="11"/>
        <v/>
      </c>
      <c r="W26" s="112" t="str">
        <f t="shared" si="11"/>
        <v/>
      </c>
      <c r="X26" s="112" t="str">
        <f t="shared" si="11"/>
        <v/>
      </c>
      <c r="Y26" s="112" t="str">
        <f t="shared" si="11"/>
        <v/>
      </c>
      <c r="Z26" s="112" t="str">
        <f t="shared" si="11"/>
        <v/>
      </c>
      <c r="AA26" s="112" t="str">
        <f t="shared" si="11"/>
        <v/>
      </c>
      <c r="AB26" s="112" t="str">
        <f t="shared" si="11"/>
        <v/>
      </c>
      <c r="AC26" s="112" t="str">
        <f t="shared" si="11"/>
        <v/>
      </c>
      <c r="AD26" s="112" t="str">
        <f t="shared" si="11"/>
        <v/>
      </c>
      <c r="AE26" s="112" t="str">
        <f t="shared" si="11"/>
        <v/>
      </c>
      <c r="AF26" s="112" t="str">
        <f t="shared" si="11"/>
        <v/>
      </c>
      <c r="AG26" s="112" t="str">
        <f t="shared" si="11"/>
        <v/>
      </c>
      <c r="AH26" s="112" t="str">
        <f t="shared" si="11"/>
        <v/>
      </c>
      <c r="AI26" s="602"/>
      <c r="AJ26" s="614"/>
      <c r="AK26" s="615"/>
      <c r="AL26" s="615"/>
      <c r="AM26" s="615"/>
      <c r="AN26" s="615"/>
      <c r="AO26" s="616"/>
      <c r="AP26" s="315"/>
      <c r="AQ26" s="97"/>
      <c r="AR26" s="97"/>
      <c r="AS26" s="97"/>
      <c r="AT26" s="97"/>
      <c r="BB26" s="357" t="s">
        <v>271</v>
      </c>
      <c r="BQ26" s="385" t="s">
        <v>744</v>
      </c>
      <c r="BR26" s="385" t="s">
        <v>745</v>
      </c>
      <c r="BS26" s="385" t="s">
        <v>746</v>
      </c>
      <c r="BT26" s="385" t="s">
        <v>739</v>
      </c>
      <c r="BU26" s="385" t="s">
        <v>747</v>
      </c>
      <c r="BV26" s="385" t="s">
        <v>748</v>
      </c>
      <c r="BW26" s="385" t="s">
        <v>749</v>
      </c>
      <c r="BX26" s="385" t="s">
        <v>750</v>
      </c>
      <c r="BY26" s="385" t="s">
        <v>740</v>
      </c>
      <c r="BZ26" s="385" t="s">
        <v>741</v>
      </c>
      <c r="CA26" s="385" t="s">
        <v>742</v>
      </c>
      <c r="CB26" s="385" t="s">
        <v>751</v>
      </c>
      <c r="CC26" s="385" t="s">
        <v>752</v>
      </c>
      <c r="CD26" s="385" t="s">
        <v>753</v>
      </c>
      <c r="CE26" s="385" t="s">
        <v>754</v>
      </c>
      <c r="CO26" s="385" t="s">
        <v>755</v>
      </c>
      <c r="CR26" s="98" t="str">
        <f t="shared" ref="CR26:DC26" si="12">IF(K40="","","SY30M-38-3A-"&amp;K40)</f>
        <v/>
      </c>
      <c r="CS26" s="98" t="str">
        <f t="shared" si="12"/>
        <v/>
      </c>
      <c r="CT26" s="98" t="str">
        <f t="shared" si="12"/>
        <v/>
      </c>
      <c r="CU26" s="98" t="str">
        <f t="shared" si="12"/>
        <v/>
      </c>
      <c r="CV26" s="98" t="str">
        <f t="shared" si="12"/>
        <v/>
      </c>
      <c r="CW26" s="98" t="str">
        <f t="shared" si="12"/>
        <v/>
      </c>
      <c r="CX26" s="98" t="str">
        <f t="shared" si="12"/>
        <v/>
      </c>
      <c r="CY26" s="98" t="str">
        <f t="shared" si="12"/>
        <v/>
      </c>
      <c r="CZ26" s="98" t="str">
        <f t="shared" si="12"/>
        <v/>
      </c>
      <c r="DA26" s="98" t="str">
        <f t="shared" si="12"/>
        <v/>
      </c>
      <c r="DB26" s="98" t="str">
        <f t="shared" si="12"/>
        <v/>
      </c>
      <c r="DC26" s="98" t="str">
        <f t="shared" si="12"/>
        <v/>
      </c>
      <c r="DD26" s="98"/>
      <c r="DE26" s="98"/>
      <c r="DF26" s="98"/>
      <c r="DG26" s="98"/>
      <c r="DH26" s="98"/>
      <c r="DI26" s="98"/>
      <c r="DJ26" s="98"/>
      <c r="DK26" s="98"/>
      <c r="DL26" s="98"/>
      <c r="DM26" s="98"/>
      <c r="DN26" s="98"/>
      <c r="DO26" s="98"/>
      <c r="DP26" s="98"/>
    </row>
    <row r="27" spans="2:120" ht="15" customHeight="1" x14ac:dyDescent="0.15">
      <c r="B27" s="717"/>
      <c r="C27" s="622" t="s">
        <v>546</v>
      </c>
      <c r="D27" s="623"/>
      <c r="E27" s="623"/>
      <c r="F27" s="623"/>
      <c r="G27" s="623"/>
      <c r="H27" s="623"/>
      <c r="I27" s="624"/>
      <c r="J27" s="601" t="s">
        <v>311</v>
      </c>
      <c r="K27" s="115"/>
      <c r="L27" s="115"/>
      <c r="M27" s="115"/>
      <c r="N27" s="115"/>
      <c r="O27" s="115"/>
      <c r="P27" s="115"/>
      <c r="Q27" s="115"/>
      <c r="R27" s="115"/>
      <c r="S27" s="115"/>
      <c r="T27" s="115"/>
      <c r="U27" s="115"/>
      <c r="V27" s="115"/>
      <c r="W27" s="115"/>
      <c r="X27" s="115"/>
      <c r="Y27" s="115"/>
      <c r="Z27" s="115"/>
      <c r="AA27" s="115"/>
      <c r="AB27" s="115"/>
      <c r="AC27" s="115"/>
      <c r="AD27" s="115"/>
      <c r="AE27" s="115"/>
      <c r="AF27" s="115"/>
      <c r="AG27" s="115"/>
      <c r="AH27" s="115"/>
      <c r="AI27" s="601" t="s">
        <v>311</v>
      </c>
      <c r="AJ27" s="614"/>
      <c r="AK27" s="615"/>
      <c r="AL27" s="615"/>
      <c r="AM27" s="615"/>
      <c r="AN27" s="615"/>
      <c r="AO27" s="616"/>
      <c r="AP27" s="315"/>
      <c r="AQ27" s="97"/>
      <c r="AR27" s="97"/>
      <c r="AS27" s="97"/>
      <c r="AT27" s="97"/>
      <c r="CO27" s="385" t="s">
        <v>756</v>
      </c>
      <c r="CR27" s="98"/>
      <c r="CS27" s="98"/>
      <c r="CT27" s="98"/>
      <c r="CU27" s="98"/>
      <c r="CV27" s="98"/>
      <c r="CW27" s="98"/>
      <c r="CX27" s="98"/>
      <c r="CY27" s="98"/>
      <c r="CZ27" s="98"/>
      <c r="DA27" s="98"/>
      <c r="DB27" s="98"/>
      <c r="DC27" s="98"/>
      <c r="DD27" s="98"/>
      <c r="DE27" s="98"/>
      <c r="DF27" s="98"/>
      <c r="DG27" s="98"/>
      <c r="DH27" s="98"/>
      <c r="DI27" s="98"/>
      <c r="DJ27" s="98"/>
      <c r="DK27" s="98"/>
      <c r="DL27" s="98"/>
      <c r="DM27" s="98"/>
      <c r="DN27" s="98"/>
      <c r="DO27" s="98"/>
      <c r="DP27" s="98"/>
    </row>
    <row r="28" spans="2:120" ht="12" customHeight="1" x14ac:dyDescent="0.15">
      <c r="B28" s="717"/>
      <c r="C28" s="653" t="str">
        <f>IF(COUNTIF(K28:AH28,"X")&gt;0,$BB$28,"")</f>
        <v/>
      </c>
      <c r="D28" s="654"/>
      <c r="E28" s="654"/>
      <c r="F28" s="654"/>
      <c r="G28" s="654"/>
      <c r="H28" s="654"/>
      <c r="I28" s="655"/>
      <c r="J28" s="602"/>
      <c r="K28" s="114" t="str">
        <f t="shared" ref="K28:AH28" si="13">IF(AND(K14=0,K27="K")=TRUE,"X","")</f>
        <v/>
      </c>
      <c r="L28" s="112" t="str">
        <f t="shared" si="13"/>
        <v/>
      </c>
      <c r="M28" s="112" t="str">
        <f t="shared" si="13"/>
        <v/>
      </c>
      <c r="N28" s="112" t="str">
        <f t="shared" si="13"/>
        <v/>
      </c>
      <c r="O28" s="112" t="str">
        <f t="shared" si="13"/>
        <v/>
      </c>
      <c r="P28" s="112" t="str">
        <f t="shared" si="13"/>
        <v/>
      </c>
      <c r="Q28" s="112" t="str">
        <f t="shared" si="13"/>
        <v/>
      </c>
      <c r="R28" s="112" t="str">
        <f t="shared" si="13"/>
        <v/>
      </c>
      <c r="S28" s="112" t="str">
        <f t="shared" si="13"/>
        <v/>
      </c>
      <c r="T28" s="112" t="str">
        <f t="shared" si="13"/>
        <v/>
      </c>
      <c r="U28" s="112" t="str">
        <f t="shared" si="13"/>
        <v/>
      </c>
      <c r="V28" s="112" t="str">
        <f t="shared" si="13"/>
        <v/>
      </c>
      <c r="W28" s="112" t="str">
        <f t="shared" si="13"/>
        <v/>
      </c>
      <c r="X28" s="112" t="str">
        <f t="shared" si="13"/>
        <v/>
      </c>
      <c r="Y28" s="112" t="str">
        <f t="shared" si="13"/>
        <v/>
      </c>
      <c r="Z28" s="112" t="str">
        <f t="shared" si="13"/>
        <v/>
      </c>
      <c r="AA28" s="112" t="str">
        <f t="shared" si="13"/>
        <v/>
      </c>
      <c r="AB28" s="112" t="str">
        <f t="shared" si="13"/>
        <v/>
      </c>
      <c r="AC28" s="112" t="str">
        <f t="shared" si="13"/>
        <v/>
      </c>
      <c r="AD28" s="112" t="str">
        <f t="shared" si="13"/>
        <v/>
      </c>
      <c r="AE28" s="112" t="str">
        <f t="shared" si="13"/>
        <v/>
      </c>
      <c r="AF28" s="112" t="str">
        <f t="shared" si="13"/>
        <v/>
      </c>
      <c r="AG28" s="112" t="str">
        <f t="shared" si="13"/>
        <v/>
      </c>
      <c r="AH28" s="112" t="str">
        <f t="shared" si="13"/>
        <v/>
      </c>
      <c r="AI28" s="602"/>
      <c r="AJ28" s="614"/>
      <c r="AK28" s="615"/>
      <c r="AL28" s="615"/>
      <c r="AM28" s="615"/>
      <c r="AN28" s="615"/>
      <c r="AO28" s="616"/>
      <c r="AP28" s="315"/>
      <c r="AQ28" s="276"/>
      <c r="AR28" s="275"/>
      <c r="AS28" s="275"/>
      <c r="AT28" s="97"/>
      <c r="BB28" s="357" t="s">
        <v>271</v>
      </c>
      <c r="BQ28" s="385">
        <v>1</v>
      </c>
      <c r="BR28" s="385">
        <v>2</v>
      </c>
      <c r="CO28" s="385" t="s">
        <v>757</v>
      </c>
      <c r="CR28" s="98" t="str">
        <f t="shared" ref="CR28:DC28" si="14">IF(K43="","","SY30M-39-1A-"&amp;K43)</f>
        <v/>
      </c>
      <c r="CS28" s="98" t="str">
        <f t="shared" si="14"/>
        <v/>
      </c>
      <c r="CT28" s="98" t="str">
        <f t="shared" si="14"/>
        <v/>
      </c>
      <c r="CU28" s="98" t="str">
        <f t="shared" si="14"/>
        <v/>
      </c>
      <c r="CV28" s="98" t="str">
        <f t="shared" si="14"/>
        <v/>
      </c>
      <c r="CW28" s="98" t="str">
        <f t="shared" si="14"/>
        <v/>
      </c>
      <c r="CX28" s="98" t="str">
        <f t="shared" si="14"/>
        <v/>
      </c>
      <c r="CY28" s="98" t="str">
        <f t="shared" si="14"/>
        <v/>
      </c>
      <c r="CZ28" s="98" t="str">
        <f t="shared" si="14"/>
        <v/>
      </c>
      <c r="DA28" s="98" t="str">
        <f t="shared" si="14"/>
        <v/>
      </c>
      <c r="DB28" s="98" t="str">
        <f t="shared" si="14"/>
        <v/>
      </c>
      <c r="DC28" s="98" t="str">
        <f t="shared" si="14"/>
        <v/>
      </c>
      <c r="DD28" s="98"/>
      <c r="DE28" s="98"/>
      <c r="DF28" s="98"/>
      <c r="DG28" s="98"/>
      <c r="DH28" s="98"/>
      <c r="DI28" s="98"/>
      <c r="DJ28" s="98"/>
      <c r="DK28" s="98"/>
      <c r="DL28" s="98"/>
      <c r="DM28" s="98"/>
      <c r="DN28" s="98"/>
      <c r="DO28" s="98"/>
      <c r="DP28" s="98"/>
    </row>
    <row r="29" spans="2:120" ht="15" customHeight="1" x14ac:dyDescent="0.15">
      <c r="B29" s="717"/>
      <c r="C29" s="622" t="s">
        <v>233</v>
      </c>
      <c r="D29" s="623"/>
      <c r="E29" s="623"/>
      <c r="F29" s="623"/>
      <c r="G29" s="623"/>
      <c r="H29" s="623"/>
      <c r="I29" s="624"/>
      <c r="J29" s="601" t="s">
        <v>311</v>
      </c>
      <c r="K29" s="115"/>
      <c r="L29" s="115"/>
      <c r="M29" s="115"/>
      <c r="N29" s="115"/>
      <c r="O29" s="115"/>
      <c r="P29" s="115"/>
      <c r="Q29" s="115"/>
      <c r="R29" s="115"/>
      <c r="S29" s="115"/>
      <c r="T29" s="115"/>
      <c r="U29" s="115"/>
      <c r="V29" s="115"/>
      <c r="W29" s="115"/>
      <c r="X29" s="115"/>
      <c r="Y29" s="115"/>
      <c r="Z29" s="115"/>
      <c r="AA29" s="115"/>
      <c r="AB29" s="115"/>
      <c r="AC29" s="115"/>
      <c r="AD29" s="115"/>
      <c r="AE29" s="115"/>
      <c r="AF29" s="115"/>
      <c r="AG29" s="115"/>
      <c r="AH29" s="115"/>
      <c r="AI29" s="601" t="s">
        <v>311</v>
      </c>
      <c r="AJ29" s="614"/>
      <c r="AK29" s="615"/>
      <c r="AL29" s="615"/>
      <c r="AM29" s="615"/>
      <c r="AN29" s="615"/>
      <c r="AO29" s="616"/>
      <c r="AP29" s="315"/>
      <c r="AQ29" s="276"/>
      <c r="AR29" s="275"/>
      <c r="AS29" s="275"/>
      <c r="AT29" s="97"/>
      <c r="CO29" s="385" t="s">
        <v>758</v>
      </c>
      <c r="CR29" s="98" t="str">
        <f t="shared" ref="CR29:DC29" si="15">IF(K44="","","SY30M-39-2A-"&amp;K44)</f>
        <v/>
      </c>
      <c r="CS29" s="98" t="str">
        <f t="shared" si="15"/>
        <v/>
      </c>
      <c r="CT29" s="98" t="str">
        <f t="shared" si="15"/>
        <v/>
      </c>
      <c r="CU29" s="98" t="str">
        <f t="shared" si="15"/>
        <v/>
      </c>
      <c r="CV29" s="98" t="str">
        <f t="shared" si="15"/>
        <v/>
      </c>
      <c r="CW29" s="98" t="str">
        <f t="shared" si="15"/>
        <v/>
      </c>
      <c r="CX29" s="98" t="str">
        <f t="shared" si="15"/>
        <v/>
      </c>
      <c r="CY29" s="98" t="str">
        <f t="shared" si="15"/>
        <v/>
      </c>
      <c r="CZ29" s="98" t="str">
        <f t="shared" si="15"/>
        <v/>
      </c>
      <c r="DA29" s="98" t="str">
        <f t="shared" si="15"/>
        <v/>
      </c>
      <c r="DB29" s="98" t="str">
        <f t="shared" si="15"/>
        <v/>
      </c>
      <c r="DC29" s="98" t="str">
        <f t="shared" si="15"/>
        <v/>
      </c>
      <c r="DD29" s="98"/>
      <c r="DE29" s="98"/>
      <c r="DF29" s="98"/>
      <c r="DG29" s="98"/>
      <c r="DH29" s="98"/>
      <c r="DI29" s="98"/>
      <c r="DJ29" s="98"/>
      <c r="DK29" s="98"/>
      <c r="DL29" s="98"/>
      <c r="DM29" s="98"/>
      <c r="DN29" s="98"/>
      <c r="DO29" s="98"/>
      <c r="DP29" s="98"/>
    </row>
    <row r="30" spans="2:120" ht="12" hidden="1" customHeight="1" x14ac:dyDescent="0.15">
      <c r="B30" s="717"/>
      <c r="C30" s="692" t="str">
        <f>IF(COUNTIF(K30:AH30,"X")&gt;0,$BB$30,"")</f>
        <v/>
      </c>
      <c r="D30" s="693"/>
      <c r="E30" s="693"/>
      <c r="F30" s="693"/>
      <c r="G30" s="693"/>
      <c r="H30" s="693"/>
      <c r="I30" s="694"/>
      <c r="J30" s="702"/>
      <c r="K30" s="112"/>
      <c r="L30" s="112"/>
      <c r="M30" s="112"/>
      <c r="N30" s="112"/>
      <c r="O30" s="112"/>
      <c r="P30" s="112"/>
      <c r="Q30" s="112"/>
      <c r="R30" s="112"/>
      <c r="S30" s="112"/>
      <c r="T30" s="112"/>
      <c r="U30" s="112"/>
      <c r="V30" s="112"/>
      <c r="W30" s="112" t="str">
        <f t="shared" ref="W30:AH30" si="16">IF(AND(W27="B",W29="T")=TRUE,"X","")</f>
        <v/>
      </c>
      <c r="X30" s="112" t="str">
        <f t="shared" si="16"/>
        <v/>
      </c>
      <c r="Y30" s="112" t="str">
        <f t="shared" si="16"/>
        <v/>
      </c>
      <c r="Z30" s="112" t="str">
        <f t="shared" si="16"/>
        <v/>
      </c>
      <c r="AA30" s="112" t="str">
        <f t="shared" si="16"/>
        <v/>
      </c>
      <c r="AB30" s="112" t="str">
        <f t="shared" si="16"/>
        <v/>
      </c>
      <c r="AC30" s="112" t="str">
        <f t="shared" si="16"/>
        <v/>
      </c>
      <c r="AD30" s="112" t="str">
        <f t="shared" si="16"/>
        <v/>
      </c>
      <c r="AE30" s="112" t="str">
        <f t="shared" si="16"/>
        <v/>
      </c>
      <c r="AF30" s="112" t="str">
        <f t="shared" si="16"/>
        <v/>
      </c>
      <c r="AG30" s="112" t="str">
        <f t="shared" si="16"/>
        <v/>
      </c>
      <c r="AH30" s="112" t="str">
        <f t="shared" si="16"/>
        <v/>
      </c>
      <c r="AI30" s="702"/>
      <c r="AJ30" s="614"/>
      <c r="AK30" s="615"/>
      <c r="AL30" s="615"/>
      <c r="AM30" s="615"/>
      <c r="AN30" s="615"/>
      <c r="AO30" s="616"/>
      <c r="AP30" s="315"/>
      <c r="AQ30" s="276"/>
      <c r="AR30" s="275"/>
      <c r="AS30" s="275"/>
      <c r="AT30" s="97"/>
      <c r="BB30" s="357" t="s">
        <v>271</v>
      </c>
      <c r="BQ30" s="385" t="s">
        <v>744</v>
      </c>
      <c r="BR30" s="385" t="s">
        <v>745</v>
      </c>
      <c r="BS30" s="385" t="s">
        <v>746</v>
      </c>
      <c r="BT30" s="385" t="s">
        <v>739</v>
      </c>
      <c r="BU30" s="385" t="s">
        <v>740</v>
      </c>
      <c r="BV30" s="385" t="s">
        <v>741</v>
      </c>
      <c r="BW30" s="385" t="s">
        <v>742</v>
      </c>
      <c r="CO30" s="385" t="s">
        <v>759</v>
      </c>
      <c r="CR30" s="98" t="str">
        <f t="shared" ref="CR30:DC30" si="17">IF(K46="","","SY30M-39-3A-"&amp;K46)</f>
        <v/>
      </c>
      <c r="CS30" s="98" t="str">
        <f t="shared" si="17"/>
        <v/>
      </c>
      <c r="CT30" s="98" t="str">
        <f t="shared" si="17"/>
        <v/>
      </c>
      <c r="CU30" s="98" t="str">
        <f t="shared" si="17"/>
        <v/>
      </c>
      <c r="CV30" s="98" t="str">
        <f t="shared" si="17"/>
        <v/>
      </c>
      <c r="CW30" s="98" t="str">
        <f t="shared" si="17"/>
        <v/>
      </c>
      <c r="CX30" s="98" t="str">
        <f t="shared" si="17"/>
        <v/>
      </c>
      <c r="CY30" s="98" t="str">
        <f t="shared" si="17"/>
        <v/>
      </c>
      <c r="CZ30" s="98" t="str">
        <f t="shared" si="17"/>
        <v/>
      </c>
      <c r="DA30" s="98" t="str">
        <f t="shared" si="17"/>
        <v/>
      </c>
      <c r="DB30" s="98" t="str">
        <f t="shared" si="17"/>
        <v/>
      </c>
      <c r="DC30" s="98" t="str">
        <f t="shared" si="17"/>
        <v/>
      </c>
      <c r="DD30" s="98"/>
      <c r="DE30" s="98"/>
      <c r="DF30" s="98"/>
      <c r="DG30" s="98"/>
      <c r="DH30" s="98"/>
      <c r="DI30" s="98"/>
      <c r="DJ30" s="98"/>
      <c r="DK30" s="98"/>
      <c r="DL30" s="98"/>
      <c r="DM30" s="98"/>
      <c r="DN30" s="98"/>
      <c r="DO30" s="98"/>
      <c r="DP30" s="98"/>
    </row>
    <row r="31" spans="2:120" ht="12" customHeight="1" x14ac:dyDescent="0.15">
      <c r="B31" s="714"/>
      <c r="C31" s="625" t="str">
        <f>IF(COUNTIF(K31:AH31,"X")&gt;0,$BB$31,"")</f>
        <v/>
      </c>
      <c r="D31" s="626"/>
      <c r="E31" s="626"/>
      <c r="F31" s="626"/>
      <c r="G31" s="626"/>
      <c r="H31" s="626"/>
      <c r="I31" s="627"/>
      <c r="J31" s="703"/>
      <c r="K31" s="116" t="str">
        <f>IF(AND(OR(バルブ!$R$16=$BC$31,バルブ!$R$16="R",バルブ!$R$16="S",バルブ!$R$16="U",バルブ!$R$16="NS"),仕様書作成!K29="T")=TRUE,"X","")</f>
        <v/>
      </c>
      <c r="L31" s="116" t="str">
        <f>IF(AND(OR(バルブ!$R$16=$BC$31,バルブ!$R$16="R",バルブ!$R$16="S",バルブ!$R$16="U",バルブ!$R$16="NS"),仕様書作成!L29="T")=TRUE,"X","")</f>
        <v/>
      </c>
      <c r="M31" s="116" t="str">
        <f>IF(AND(OR(バルブ!$R$16=$BC$31,バルブ!$R$16="R",バルブ!$R$16="S",バルブ!$R$16="U",バルブ!$R$16="NS"),仕様書作成!M29="T")=TRUE,"X","")</f>
        <v/>
      </c>
      <c r="N31" s="116" t="str">
        <f>IF(AND(OR(バルブ!$R$16=$BC$31,バルブ!$R$16="R",バルブ!$R$16="S",バルブ!$R$16="U",バルブ!$R$16="NS"),仕様書作成!N29="T")=TRUE,"X","")</f>
        <v/>
      </c>
      <c r="O31" s="116" t="str">
        <f>IF(AND(OR(バルブ!$R$16=$BC$31,バルブ!$R$16="R",バルブ!$R$16="S",バルブ!$R$16="U",バルブ!$R$16="NS"),仕様書作成!O29="T")=TRUE,"X","")</f>
        <v/>
      </c>
      <c r="P31" s="116" t="str">
        <f>IF(AND(OR(バルブ!$R$16=$BC$31,バルブ!$R$16="R",バルブ!$R$16="S",バルブ!$R$16="U",バルブ!$R$16="NS"),仕様書作成!P29="T")=TRUE,"X","")</f>
        <v/>
      </c>
      <c r="Q31" s="116" t="str">
        <f>IF(AND(OR(バルブ!$R$16=$BC$31,バルブ!$R$16="R",バルブ!$R$16="S",バルブ!$R$16="U",バルブ!$R$16="NS"),仕様書作成!Q29="T")=TRUE,"X","")</f>
        <v/>
      </c>
      <c r="R31" s="116" t="str">
        <f>IF(AND(OR(バルブ!$R$16=$BC$31,バルブ!$R$16="R",バルブ!$R$16="S",バルブ!$R$16="U",バルブ!$R$16="NS"),仕様書作成!R29="T")=TRUE,"X","")</f>
        <v/>
      </c>
      <c r="S31" s="116" t="str">
        <f>IF(AND(OR(バルブ!$R$16=$BC$31,バルブ!$R$16="R",バルブ!$R$16="S",バルブ!$R$16="U",バルブ!$R$16="NS"),仕様書作成!S29="T")=TRUE,"X","")</f>
        <v/>
      </c>
      <c r="T31" s="116" t="str">
        <f>IF(AND(OR(バルブ!$R$16=$BC$31,バルブ!$R$16="R",バルブ!$R$16="S",バルブ!$R$16="U",バルブ!$R$16="NS"),仕様書作成!T29="T")=TRUE,"X","")</f>
        <v/>
      </c>
      <c r="U31" s="116" t="str">
        <f>IF(AND(OR(バルブ!$R$16=$BC$31,バルブ!$R$16="R",バルブ!$R$16="S",バルブ!$R$16="U",バルブ!$R$16="NS"),仕様書作成!U29="T")=TRUE,"X","")</f>
        <v/>
      </c>
      <c r="V31" s="116" t="str">
        <f>IF(AND(OR(バルブ!$R$16=$BC$31,バルブ!$R$16="R",バルブ!$R$16="S",バルブ!$R$16="U",バルブ!$R$16="NS"),仕様書作成!V29="T")=TRUE,"X","")</f>
        <v/>
      </c>
      <c r="W31" s="116" t="str">
        <f>IF(AND(OR(バルブ!$R$16=$BC$31,バルブ!$R$16="R",バルブ!$R$16="S",バルブ!$R$16="U",バルブ!$R$16="NS"),仕様書作成!W29="T")=TRUE,"X","")</f>
        <v/>
      </c>
      <c r="X31" s="116" t="str">
        <f>IF(AND(OR(バルブ!$R$16=$BC$31,バルブ!$R$16="R",バルブ!$R$16="S",バルブ!$R$16="U",バルブ!$R$16="NS"),仕様書作成!X29="T")=TRUE,"X","")</f>
        <v/>
      </c>
      <c r="Y31" s="116" t="str">
        <f>IF(AND(OR(バルブ!$R$16=$BC$31,バルブ!$R$16="R",バルブ!$R$16="S",バルブ!$R$16="U",バルブ!$R$16="NS"),仕様書作成!Y29="T")=TRUE,"X","")</f>
        <v/>
      </c>
      <c r="Z31" s="116" t="str">
        <f>IF(AND(OR(バルブ!$R$16=$BC$31,バルブ!$R$16="R",バルブ!$R$16="S",バルブ!$R$16="U",バルブ!$R$16="NS"),仕様書作成!Z29="T")=TRUE,"X","")</f>
        <v/>
      </c>
      <c r="AA31" s="116" t="str">
        <f>IF(AND(OR(バルブ!$R$16=$BC$31,バルブ!$R$16="R",バルブ!$R$16="S",バルブ!$R$16="U",バルブ!$R$16="NS"),仕様書作成!AA29="T")=TRUE,"X","")</f>
        <v/>
      </c>
      <c r="AB31" s="116" t="str">
        <f>IF(AND(OR(バルブ!$R$16=$BC$31,バルブ!$R$16="R",バルブ!$R$16="S",バルブ!$R$16="U",バルブ!$R$16="NS"),仕様書作成!AB29="T")=TRUE,"X","")</f>
        <v/>
      </c>
      <c r="AC31" s="116" t="str">
        <f>IF(AND(OR(バルブ!$R$16=$BC$31,バルブ!$R$16="R",バルブ!$R$16="S",バルブ!$R$16="U",バルブ!$R$16="NS"),仕様書作成!AC29="T")=TRUE,"X","")</f>
        <v/>
      </c>
      <c r="AD31" s="116" t="str">
        <f>IF(AND(OR(バルブ!$R$16=$BC$31,バルブ!$R$16="R",バルブ!$R$16="S",バルブ!$R$16="U",バルブ!$R$16="NS"),仕様書作成!AD29="T")=TRUE,"X","")</f>
        <v/>
      </c>
      <c r="AE31" s="116" t="str">
        <f>IF(AND(OR(バルブ!$R$16=$BC$31,バルブ!$R$16="R",バルブ!$R$16="S",バルブ!$R$16="U",バルブ!$R$16="NS"),仕様書作成!AE29="T")=TRUE,"X","")</f>
        <v/>
      </c>
      <c r="AF31" s="116" t="str">
        <f>IF(AND(OR(バルブ!$R$16=$BC$31,バルブ!$R$16="R",バルブ!$R$16="S",バルブ!$R$16="U",バルブ!$R$16="NS"),仕様書作成!AF29="T")=TRUE,"X","")</f>
        <v/>
      </c>
      <c r="AG31" s="116" t="str">
        <f>IF(AND(OR(バルブ!$R$16=$BC$31,バルブ!$R$16="R",バルブ!$R$16="S",バルブ!$R$16="U",バルブ!$R$16="NS"),仕様書作成!AG29="T")=TRUE,"X","")</f>
        <v/>
      </c>
      <c r="AH31" s="116" t="str">
        <f>IF(AND(OR(バルブ!$R$16=$BC$31,バルブ!$R$16="R",バルブ!$R$16="S",バルブ!$R$16="U",バルブ!$R$16="NS"),仕様書作成!AH29="T")=TRUE,"X","")</f>
        <v/>
      </c>
      <c r="AI31" s="703"/>
      <c r="AJ31" s="617"/>
      <c r="AK31" s="618"/>
      <c r="AL31" s="618"/>
      <c r="AM31" s="618"/>
      <c r="AN31" s="618"/>
      <c r="AO31" s="619"/>
      <c r="AP31" s="316"/>
      <c r="AQ31" s="275"/>
      <c r="AR31" s="275"/>
      <c r="AS31" s="275"/>
      <c r="AT31" s="97"/>
      <c r="BB31" s="357" t="s">
        <v>273</v>
      </c>
      <c r="BC31" s="357" t="s">
        <v>70</v>
      </c>
      <c r="BQ31" s="385" t="s">
        <v>747</v>
      </c>
      <c r="BR31" s="385" t="s">
        <v>748</v>
      </c>
      <c r="BS31" s="385" t="s">
        <v>751</v>
      </c>
      <c r="BT31" s="385" t="s">
        <v>136</v>
      </c>
      <c r="CO31" s="385" t="s">
        <v>760</v>
      </c>
      <c r="CR31" s="98" t="str">
        <f>IF(K63="","","SY30M-120-1A-"&amp;K63)</f>
        <v/>
      </c>
      <c r="CS31" s="98" t="str">
        <f t="shared" ref="CS31:DC31" si="18">IF(L63="","","SY30M-120-1A-"&amp;L63)</f>
        <v/>
      </c>
      <c r="CT31" s="98" t="str">
        <f t="shared" si="18"/>
        <v/>
      </c>
      <c r="CU31" s="98" t="str">
        <f t="shared" si="18"/>
        <v/>
      </c>
      <c r="CV31" s="98" t="str">
        <f t="shared" si="18"/>
        <v/>
      </c>
      <c r="CW31" s="98" t="str">
        <f t="shared" si="18"/>
        <v/>
      </c>
      <c r="CX31" s="98" t="str">
        <f t="shared" si="18"/>
        <v/>
      </c>
      <c r="CY31" s="98" t="str">
        <f t="shared" si="18"/>
        <v/>
      </c>
      <c r="CZ31" s="98" t="str">
        <f t="shared" si="18"/>
        <v/>
      </c>
      <c r="DA31" s="98" t="str">
        <f t="shared" si="18"/>
        <v/>
      </c>
      <c r="DB31" s="98" t="str">
        <f t="shared" si="18"/>
        <v/>
      </c>
      <c r="DC31" s="98" t="str">
        <f t="shared" si="18"/>
        <v/>
      </c>
      <c r="DD31" s="98"/>
      <c r="DE31" s="98"/>
      <c r="DF31" s="98"/>
      <c r="DG31" s="98"/>
      <c r="DH31" s="98"/>
      <c r="DI31" s="98"/>
      <c r="DJ31" s="98"/>
      <c r="DK31" s="98"/>
      <c r="DL31" s="98"/>
      <c r="DM31" s="98"/>
      <c r="DN31" s="98"/>
      <c r="DO31" s="98"/>
      <c r="DP31" s="98"/>
    </row>
    <row r="32" spans="2:120" ht="15" customHeight="1" x14ac:dyDescent="0.15">
      <c r="B32" s="713"/>
      <c r="C32" s="695" t="s">
        <v>547</v>
      </c>
      <c r="D32" s="696"/>
      <c r="E32" s="696"/>
      <c r="F32" s="696"/>
      <c r="G32" s="696"/>
      <c r="H32" s="696"/>
      <c r="I32" s="697"/>
      <c r="J32" s="715" t="s">
        <v>548</v>
      </c>
      <c r="K32" s="231"/>
      <c r="L32" s="231"/>
      <c r="M32" s="231"/>
      <c r="N32" s="231"/>
      <c r="O32" s="231"/>
      <c r="P32" s="231"/>
      <c r="Q32" s="231"/>
      <c r="R32" s="231"/>
      <c r="S32" s="231"/>
      <c r="T32" s="231"/>
      <c r="U32" s="231"/>
      <c r="V32" s="231"/>
      <c r="W32" s="231"/>
      <c r="X32" s="231"/>
      <c r="Y32" s="231"/>
      <c r="Z32" s="231"/>
      <c r="AA32" s="231"/>
      <c r="AB32" s="231"/>
      <c r="AC32" s="231"/>
      <c r="AD32" s="231"/>
      <c r="AE32" s="231"/>
      <c r="AF32" s="231"/>
      <c r="AG32" s="231"/>
      <c r="AH32" s="231"/>
      <c r="AI32" s="715" t="s">
        <v>548</v>
      </c>
      <c r="AJ32" s="519" t="s">
        <v>549</v>
      </c>
      <c r="AK32" s="520"/>
      <c r="AL32" s="520"/>
      <c r="AM32" s="520"/>
      <c r="AN32" s="520"/>
      <c r="AO32" s="521"/>
      <c r="AP32" s="317" t="str">
        <f>IF(COUNTA(K32:AH32)=0,"",COUNTA(K32:AH32))</f>
        <v/>
      </c>
      <c r="AQ32" s="276"/>
      <c r="AR32" s="275"/>
      <c r="AS32" s="275"/>
      <c r="AT32" s="97"/>
      <c r="CR32" s="98"/>
      <c r="CS32" s="98"/>
      <c r="CT32" s="98"/>
      <c r="CU32" s="98"/>
      <c r="CV32" s="98"/>
      <c r="CW32" s="98"/>
      <c r="CX32" s="98"/>
      <c r="CY32" s="98"/>
      <c r="CZ32" s="98"/>
      <c r="DA32" s="98"/>
      <c r="DB32" s="98"/>
      <c r="DC32" s="98"/>
      <c r="DD32" s="98"/>
      <c r="DE32" s="98"/>
      <c r="DF32" s="98"/>
      <c r="DG32" s="98"/>
      <c r="DH32" s="98"/>
      <c r="DI32" s="98"/>
      <c r="DJ32" s="98"/>
      <c r="DK32" s="98"/>
      <c r="DL32" s="98"/>
      <c r="DM32" s="98"/>
      <c r="DN32" s="98"/>
      <c r="DO32" s="98"/>
      <c r="DP32" s="98"/>
    </row>
    <row r="33" spans="2:95" ht="12" customHeight="1" x14ac:dyDescent="0.15">
      <c r="B33" s="714"/>
      <c r="C33" s="647" t="str">
        <f>IF(COUNTIF(K33:AH33,"X")&gt;0,$BB$33,"")</f>
        <v/>
      </c>
      <c r="D33" s="648"/>
      <c r="E33" s="648"/>
      <c r="F33" s="648"/>
      <c r="G33" s="648"/>
      <c r="H33" s="648"/>
      <c r="I33" s="730"/>
      <c r="J33" s="716"/>
      <c r="K33" s="232" t="str">
        <f t="shared" ref="K33:AH33" si="19">IF(AND(AND(K13&lt;&gt;"",K14&lt;&gt;""),K32="O")=TRUE,"X","")</f>
        <v/>
      </c>
      <c r="L33" s="232" t="str">
        <f t="shared" si="19"/>
        <v/>
      </c>
      <c r="M33" s="232" t="str">
        <f t="shared" si="19"/>
        <v/>
      </c>
      <c r="N33" s="232" t="str">
        <f t="shared" si="19"/>
        <v/>
      </c>
      <c r="O33" s="232" t="str">
        <f t="shared" si="19"/>
        <v/>
      </c>
      <c r="P33" s="232" t="str">
        <f t="shared" si="19"/>
        <v/>
      </c>
      <c r="Q33" s="232" t="str">
        <f t="shared" si="19"/>
        <v/>
      </c>
      <c r="R33" s="232" t="str">
        <f t="shared" si="19"/>
        <v/>
      </c>
      <c r="S33" s="232" t="str">
        <f t="shared" si="19"/>
        <v/>
      </c>
      <c r="T33" s="232" t="str">
        <f t="shared" si="19"/>
        <v/>
      </c>
      <c r="U33" s="232" t="str">
        <f t="shared" si="19"/>
        <v/>
      </c>
      <c r="V33" s="232" t="str">
        <f t="shared" si="19"/>
        <v/>
      </c>
      <c r="W33" s="232" t="str">
        <f t="shared" si="19"/>
        <v/>
      </c>
      <c r="X33" s="232" t="str">
        <f t="shared" si="19"/>
        <v/>
      </c>
      <c r="Y33" s="232" t="str">
        <f t="shared" si="19"/>
        <v/>
      </c>
      <c r="Z33" s="232" t="str">
        <f t="shared" si="19"/>
        <v/>
      </c>
      <c r="AA33" s="232" t="str">
        <f t="shared" si="19"/>
        <v/>
      </c>
      <c r="AB33" s="232" t="str">
        <f t="shared" si="19"/>
        <v/>
      </c>
      <c r="AC33" s="232" t="str">
        <f t="shared" si="19"/>
        <v/>
      </c>
      <c r="AD33" s="232" t="str">
        <f t="shared" si="19"/>
        <v/>
      </c>
      <c r="AE33" s="232" t="str">
        <f t="shared" si="19"/>
        <v/>
      </c>
      <c r="AF33" s="232" t="str">
        <f t="shared" si="19"/>
        <v/>
      </c>
      <c r="AG33" s="232" t="str">
        <f t="shared" si="19"/>
        <v/>
      </c>
      <c r="AH33" s="232" t="str">
        <f t="shared" si="19"/>
        <v/>
      </c>
      <c r="AI33" s="716"/>
      <c r="AJ33" s="647" t="str">
        <f>IF(COUNTIF(K33:AH33,"X")&gt;0,$BC$33,"")</f>
        <v/>
      </c>
      <c r="AK33" s="648"/>
      <c r="AL33" s="648"/>
      <c r="AM33" s="648"/>
      <c r="AN33" s="648"/>
      <c r="AO33" s="649"/>
      <c r="AP33" s="233"/>
      <c r="AQ33" s="88"/>
      <c r="AR33" s="275"/>
      <c r="AS33" s="275"/>
      <c r="AT33" s="97"/>
      <c r="BB33" s="357" t="s">
        <v>274</v>
      </c>
      <c r="BC33" s="357" t="s">
        <v>297</v>
      </c>
    </row>
    <row r="34" spans="2:95" ht="15" hidden="1" customHeight="1" x14ac:dyDescent="0.15">
      <c r="B34" s="731" t="s">
        <v>550</v>
      </c>
      <c r="C34" s="672" t="s">
        <v>137</v>
      </c>
      <c r="D34" s="620"/>
      <c r="E34" s="620"/>
      <c r="F34" s="620"/>
      <c r="G34" s="620"/>
      <c r="H34" s="620"/>
      <c r="I34" s="673"/>
      <c r="J34" s="118" t="str">
        <f>IF(ベース!R44="","",IF(ベース!R44&gt;12,"必須",""))</f>
        <v/>
      </c>
      <c r="K34" s="127"/>
      <c r="L34" s="128"/>
      <c r="M34" s="128"/>
      <c r="N34" s="128"/>
      <c r="O34" s="128"/>
      <c r="P34" s="128"/>
      <c r="Q34" s="128"/>
      <c r="R34" s="128"/>
      <c r="S34" s="128"/>
      <c r="T34" s="128"/>
      <c r="U34" s="128"/>
      <c r="V34" s="128"/>
      <c r="W34" s="128"/>
      <c r="X34" s="128"/>
      <c r="Y34" s="128"/>
      <c r="Z34" s="128"/>
      <c r="AA34" s="128"/>
      <c r="AB34" s="128"/>
      <c r="AC34" s="128"/>
      <c r="AD34" s="128"/>
      <c r="AE34" s="128"/>
      <c r="AF34" s="128"/>
      <c r="AG34" s="128"/>
      <c r="AH34" s="128"/>
      <c r="AI34" s="118" t="str">
        <f>IF(ベース!R44="","",IF(ベース!R44&gt;12,"必須",""))</f>
        <v/>
      </c>
      <c r="AJ34" s="620" t="s">
        <v>551</v>
      </c>
      <c r="AK34" s="620"/>
      <c r="AL34" s="620"/>
      <c r="AM34" s="620"/>
      <c r="AN34" s="620"/>
      <c r="AO34" s="621"/>
      <c r="AP34" s="318" t="str">
        <f>IF(SUM(K34:AH34)=0,"",SUM(K34:AH34))</f>
        <v/>
      </c>
      <c r="AQ34" s="277"/>
      <c r="AR34" s="278"/>
      <c r="AS34" s="97"/>
      <c r="AT34" s="97"/>
    </row>
    <row r="35" spans="2:95" ht="12" hidden="1" customHeight="1" x14ac:dyDescent="0.15">
      <c r="B35" s="731"/>
      <c r="C35" s="485" t="str">
        <f>IF(COUNTIF(K35:AH35,"X")&gt;0,$BB$35,"")</f>
        <v/>
      </c>
      <c r="D35" s="486"/>
      <c r="E35" s="486"/>
      <c r="F35" s="486"/>
      <c r="G35" s="486"/>
      <c r="H35" s="486"/>
      <c r="I35" s="487"/>
      <c r="J35" s="319"/>
      <c r="K35" s="119" t="str">
        <f t="shared" ref="K35:AH35" si="20">IF(K13="","",IF(AND(K13&lt;&gt;1,K34=1),"X",""))</f>
        <v/>
      </c>
      <c r="L35" s="119" t="str">
        <f t="shared" si="20"/>
        <v/>
      </c>
      <c r="M35" s="119" t="str">
        <f t="shared" si="20"/>
        <v/>
      </c>
      <c r="N35" s="119" t="str">
        <f t="shared" si="20"/>
        <v/>
      </c>
      <c r="O35" s="119" t="str">
        <f t="shared" si="20"/>
        <v/>
      </c>
      <c r="P35" s="119" t="str">
        <f t="shared" si="20"/>
        <v/>
      </c>
      <c r="Q35" s="119" t="str">
        <f t="shared" si="20"/>
        <v/>
      </c>
      <c r="R35" s="119" t="str">
        <f t="shared" si="20"/>
        <v/>
      </c>
      <c r="S35" s="119" t="str">
        <f t="shared" si="20"/>
        <v/>
      </c>
      <c r="T35" s="119" t="str">
        <f t="shared" si="20"/>
        <v/>
      </c>
      <c r="U35" s="119" t="str">
        <f t="shared" si="20"/>
        <v/>
      </c>
      <c r="V35" s="119" t="str">
        <f t="shared" si="20"/>
        <v/>
      </c>
      <c r="W35" s="119" t="str">
        <f t="shared" si="20"/>
        <v/>
      </c>
      <c r="X35" s="119" t="str">
        <f t="shared" si="20"/>
        <v/>
      </c>
      <c r="Y35" s="119" t="str">
        <f t="shared" si="20"/>
        <v/>
      </c>
      <c r="Z35" s="119" t="str">
        <f t="shared" si="20"/>
        <v/>
      </c>
      <c r="AA35" s="119" t="str">
        <f t="shared" si="20"/>
        <v/>
      </c>
      <c r="AB35" s="119" t="str">
        <f t="shared" si="20"/>
        <v/>
      </c>
      <c r="AC35" s="119" t="str">
        <f t="shared" si="20"/>
        <v/>
      </c>
      <c r="AD35" s="119" t="str">
        <f t="shared" si="20"/>
        <v/>
      </c>
      <c r="AE35" s="119" t="str">
        <f t="shared" si="20"/>
        <v/>
      </c>
      <c r="AF35" s="119" t="str">
        <f t="shared" si="20"/>
        <v/>
      </c>
      <c r="AG35" s="119" t="str">
        <f t="shared" si="20"/>
        <v/>
      </c>
      <c r="AH35" s="119" t="str">
        <f t="shared" si="20"/>
        <v/>
      </c>
      <c r="AI35" s="319"/>
      <c r="AJ35" s="485" t="str">
        <f>IF(AP34="","",IF(AP34&lt;25,"",$BC$35))</f>
        <v/>
      </c>
      <c r="AK35" s="486"/>
      <c r="AL35" s="486"/>
      <c r="AM35" s="486"/>
      <c r="AN35" s="486"/>
      <c r="AO35" s="597"/>
      <c r="AP35" s="314"/>
      <c r="AQ35" s="277"/>
      <c r="AR35" s="278"/>
      <c r="AS35" s="97"/>
      <c r="AT35" s="97"/>
      <c r="BB35" s="357" t="s">
        <v>275</v>
      </c>
      <c r="BC35" s="357" t="s">
        <v>298</v>
      </c>
    </row>
    <row r="36" spans="2:95" ht="12" customHeight="1" x14ac:dyDescent="0.15">
      <c r="B36" s="731"/>
      <c r="C36" s="672" t="s">
        <v>138</v>
      </c>
      <c r="D36" s="620"/>
      <c r="E36" s="620"/>
      <c r="F36" s="620"/>
      <c r="G36" s="620"/>
      <c r="H36" s="620"/>
      <c r="I36" s="673"/>
      <c r="J36" s="499" t="s">
        <v>524</v>
      </c>
      <c r="K36" s="117" t="s">
        <v>326</v>
      </c>
      <c r="L36" s="320"/>
      <c r="M36" s="320"/>
      <c r="N36" s="320"/>
      <c r="O36" s="320"/>
      <c r="P36" s="320"/>
      <c r="Q36" s="320"/>
      <c r="R36" s="320"/>
      <c r="S36" s="320"/>
      <c r="T36" s="320"/>
      <c r="U36" s="320"/>
      <c r="V36" s="320"/>
      <c r="W36" s="320"/>
      <c r="X36" s="320"/>
      <c r="Y36" s="320"/>
      <c r="Z36" s="320"/>
      <c r="AA36" s="320"/>
      <c r="AB36" s="320"/>
      <c r="AC36" s="320"/>
      <c r="AD36" s="320"/>
      <c r="AE36" s="320"/>
      <c r="AF36" s="320"/>
      <c r="AG36" s="320"/>
      <c r="AH36" s="320"/>
      <c r="AI36" s="499" t="s">
        <v>552</v>
      </c>
      <c r="AJ36" s="598"/>
      <c r="AK36" s="599"/>
      <c r="AL36" s="599"/>
      <c r="AM36" s="599"/>
      <c r="AN36" s="599"/>
      <c r="AO36" s="600"/>
      <c r="AP36" s="318"/>
      <c r="AQ36" s="97"/>
      <c r="AR36" s="278"/>
      <c r="AS36" s="97"/>
      <c r="AT36" s="97"/>
    </row>
    <row r="37" spans="2:95" ht="15" customHeight="1" x14ac:dyDescent="0.15">
      <c r="B37" s="731"/>
      <c r="C37" s="522" t="s">
        <v>139</v>
      </c>
      <c r="D37" s="670"/>
      <c r="E37" s="670"/>
      <c r="F37" s="670"/>
      <c r="G37" s="670"/>
      <c r="H37" s="670"/>
      <c r="I37" s="671"/>
      <c r="J37" s="732"/>
      <c r="K37" s="129"/>
      <c r="L37" s="129"/>
      <c r="M37" s="129"/>
      <c r="N37" s="129"/>
      <c r="O37" s="129"/>
      <c r="P37" s="129"/>
      <c r="Q37" s="129"/>
      <c r="R37" s="129"/>
      <c r="S37" s="129"/>
      <c r="T37" s="129"/>
      <c r="U37" s="129"/>
      <c r="V37" s="129"/>
      <c r="W37" s="129"/>
      <c r="X37" s="129"/>
      <c r="Y37" s="129"/>
      <c r="Z37" s="129"/>
      <c r="AA37" s="130"/>
      <c r="AB37" s="130"/>
      <c r="AC37" s="130"/>
      <c r="AD37" s="130"/>
      <c r="AE37" s="130"/>
      <c r="AF37" s="130"/>
      <c r="AG37" s="130"/>
      <c r="AH37" s="130"/>
      <c r="AI37" s="732"/>
      <c r="AJ37" s="578" t="s">
        <v>553</v>
      </c>
      <c r="AK37" s="734"/>
      <c r="AL37" s="734"/>
      <c r="AM37" s="734"/>
      <c r="AN37" s="734"/>
      <c r="AO37" s="735"/>
      <c r="AP37" s="255" t="s">
        <v>341</v>
      </c>
      <c r="AQ37" s="97"/>
      <c r="AR37" s="278"/>
      <c r="AS37" s="97"/>
      <c r="AT37" s="97"/>
      <c r="BQ37" s="385" t="s">
        <v>761</v>
      </c>
      <c r="BR37" s="385" t="s">
        <v>762</v>
      </c>
      <c r="BS37" s="385" t="s">
        <v>763</v>
      </c>
      <c r="BT37" s="385" t="s">
        <v>764</v>
      </c>
      <c r="BU37" s="385" t="s">
        <v>765</v>
      </c>
      <c r="BV37" s="385" t="s">
        <v>766</v>
      </c>
      <c r="BW37" s="385" t="s">
        <v>767</v>
      </c>
      <c r="BX37" s="385" t="s">
        <v>768</v>
      </c>
      <c r="BY37" s="385" t="s">
        <v>769</v>
      </c>
      <c r="BZ37" s="385" t="s">
        <v>770</v>
      </c>
      <c r="CA37" s="385" t="s">
        <v>771</v>
      </c>
    </row>
    <row r="38" spans="2:95" ht="15" customHeight="1" x14ac:dyDescent="0.15">
      <c r="B38" s="731"/>
      <c r="C38" s="544" t="s">
        <v>554</v>
      </c>
      <c r="D38" s="545"/>
      <c r="E38" s="545"/>
      <c r="F38" s="545"/>
      <c r="G38" s="545"/>
      <c r="H38" s="545"/>
      <c r="I38" s="546"/>
      <c r="J38" s="732"/>
      <c r="K38" s="166"/>
      <c r="L38" s="166"/>
      <c r="M38" s="166"/>
      <c r="N38" s="166"/>
      <c r="O38" s="166"/>
      <c r="P38" s="166"/>
      <c r="Q38" s="166"/>
      <c r="R38" s="166"/>
      <c r="S38" s="166"/>
      <c r="T38" s="166"/>
      <c r="U38" s="166"/>
      <c r="V38" s="166"/>
      <c r="W38" s="166"/>
      <c r="X38" s="166"/>
      <c r="Y38" s="166"/>
      <c r="Z38" s="166"/>
      <c r="AA38" s="167"/>
      <c r="AB38" s="167"/>
      <c r="AC38" s="167"/>
      <c r="AD38" s="167"/>
      <c r="AE38" s="167"/>
      <c r="AF38" s="167"/>
      <c r="AG38" s="167"/>
      <c r="AH38" s="167"/>
      <c r="AI38" s="732"/>
      <c r="AJ38" s="582" t="s">
        <v>555</v>
      </c>
      <c r="AK38" s="583"/>
      <c r="AL38" s="583"/>
      <c r="AM38" s="583"/>
      <c r="AN38" s="583"/>
      <c r="AO38" s="584"/>
      <c r="AP38" s="321" t="s">
        <v>341</v>
      </c>
      <c r="AQ38" s="97"/>
      <c r="AR38" s="278"/>
      <c r="AS38" s="97"/>
      <c r="AT38" s="97"/>
      <c r="BQ38" s="390" t="s">
        <v>772</v>
      </c>
      <c r="BR38" s="390" t="s">
        <v>773</v>
      </c>
      <c r="BS38" s="390" t="s">
        <v>774</v>
      </c>
      <c r="BT38" s="390" t="s">
        <v>775</v>
      </c>
      <c r="BU38" s="390" t="s">
        <v>776</v>
      </c>
      <c r="BV38" s="390" t="s">
        <v>777</v>
      </c>
      <c r="BW38" s="390" t="s">
        <v>778</v>
      </c>
      <c r="BX38" s="390" t="s">
        <v>779</v>
      </c>
      <c r="BY38" s="390" t="s">
        <v>780</v>
      </c>
      <c r="BZ38" s="390" t="s">
        <v>781</v>
      </c>
      <c r="CA38" s="390" t="s">
        <v>782</v>
      </c>
      <c r="CB38" s="390" t="s">
        <v>783</v>
      </c>
      <c r="CC38" s="390" t="s">
        <v>784</v>
      </c>
      <c r="CD38" s="390" t="s">
        <v>785</v>
      </c>
      <c r="CE38" s="390" t="s">
        <v>786</v>
      </c>
    </row>
    <row r="39" spans="2:95" ht="12" customHeight="1" x14ac:dyDescent="0.15">
      <c r="B39" s="731"/>
      <c r="C39" s="516" t="str">
        <f>IF(COUNTIF(K39:AH39,"X")&gt;0,$BB$39,IF(COUNTIF(K39:AH39,"XX")&gt;0,$BC$39,""))</f>
        <v/>
      </c>
      <c r="D39" s="517"/>
      <c r="E39" s="517"/>
      <c r="F39" s="517"/>
      <c r="G39" s="517"/>
      <c r="H39" s="517"/>
      <c r="I39" s="518"/>
      <c r="J39" s="732"/>
      <c r="K39" s="120" t="str">
        <f>IF(AND(OR(K13=3,K13=4,K13=5),K38&lt;&gt;""),"X",
IF(AND(OR(K48="O",K50="O",K53="O"),K38&lt;&gt;""),"XX",""))</f>
        <v/>
      </c>
      <c r="L39" s="120" t="str">
        <f t="shared" ref="L39:V39" si="21">IF(AND(OR(L13=3,L13=4,L13=5),L38&lt;&gt;""),"X",
IF(AND(OR(L48="O",L50="O",L53="O"),L38&lt;&gt;""),"XX",""))</f>
        <v/>
      </c>
      <c r="M39" s="120" t="str">
        <f t="shared" si="21"/>
        <v/>
      </c>
      <c r="N39" s="120" t="str">
        <f t="shared" si="21"/>
        <v/>
      </c>
      <c r="O39" s="120" t="str">
        <f t="shared" si="21"/>
        <v/>
      </c>
      <c r="P39" s="120" t="str">
        <f t="shared" si="21"/>
        <v/>
      </c>
      <c r="Q39" s="120" t="str">
        <f t="shared" si="21"/>
        <v/>
      </c>
      <c r="R39" s="120" t="str">
        <f t="shared" si="21"/>
        <v/>
      </c>
      <c r="S39" s="120" t="str">
        <f t="shared" si="21"/>
        <v/>
      </c>
      <c r="T39" s="120" t="str">
        <f t="shared" si="21"/>
        <v/>
      </c>
      <c r="U39" s="120" t="str">
        <f t="shared" si="21"/>
        <v/>
      </c>
      <c r="V39" s="120" t="str">
        <f t="shared" si="21"/>
        <v/>
      </c>
      <c r="W39" s="120"/>
      <c r="X39" s="120"/>
      <c r="Y39" s="120" t="str">
        <f t="shared" ref="Y39:AH39" si="22">IF(AND(OR(Y13=3,Y13=4,Y13=5),Y38&lt;&gt;""),"X","")</f>
        <v/>
      </c>
      <c r="Z39" s="120" t="str">
        <f t="shared" si="22"/>
        <v/>
      </c>
      <c r="AA39" s="120" t="str">
        <f t="shared" si="22"/>
        <v/>
      </c>
      <c r="AB39" s="120" t="str">
        <f t="shared" si="22"/>
        <v/>
      </c>
      <c r="AC39" s="120" t="str">
        <f t="shared" si="22"/>
        <v/>
      </c>
      <c r="AD39" s="120" t="str">
        <f t="shared" si="22"/>
        <v/>
      </c>
      <c r="AE39" s="120" t="str">
        <f t="shared" si="22"/>
        <v/>
      </c>
      <c r="AF39" s="120" t="str">
        <f t="shared" si="22"/>
        <v/>
      </c>
      <c r="AG39" s="120" t="str">
        <f t="shared" si="22"/>
        <v/>
      </c>
      <c r="AH39" s="120" t="str">
        <f t="shared" si="22"/>
        <v/>
      </c>
      <c r="AI39" s="732"/>
      <c r="AJ39" s="121"/>
      <c r="AK39" s="122"/>
      <c r="AL39" s="122"/>
      <c r="AM39" s="122"/>
      <c r="AN39" s="122"/>
      <c r="AO39" s="123"/>
      <c r="AP39" s="254"/>
      <c r="AQ39" s="97"/>
      <c r="AR39" s="278"/>
      <c r="AS39" s="97"/>
      <c r="AT39" s="97"/>
      <c r="BB39" s="357" t="s">
        <v>276</v>
      </c>
      <c r="BC39" s="357" t="s">
        <v>856</v>
      </c>
      <c r="BQ39" s="390" t="s">
        <v>787</v>
      </c>
      <c r="BR39" s="390" t="s">
        <v>788</v>
      </c>
      <c r="BS39" s="390" t="s">
        <v>774</v>
      </c>
      <c r="BT39" s="390" t="s">
        <v>775</v>
      </c>
      <c r="BU39" s="390" t="s">
        <v>789</v>
      </c>
      <c r="BV39" s="390" t="s">
        <v>790</v>
      </c>
      <c r="BW39" s="390" t="s">
        <v>791</v>
      </c>
      <c r="BX39" s="390" t="s">
        <v>776</v>
      </c>
      <c r="BY39" s="390" t="s">
        <v>777</v>
      </c>
      <c r="BZ39" s="390" t="s">
        <v>778</v>
      </c>
      <c r="CA39" s="390" t="s">
        <v>779</v>
      </c>
      <c r="CB39" s="390" t="s">
        <v>780</v>
      </c>
      <c r="CC39" s="390" t="s">
        <v>792</v>
      </c>
      <c r="CD39" s="390" t="s">
        <v>793</v>
      </c>
      <c r="CE39" s="390" t="s">
        <v>794</v>
      </c>
      <c r="CF39" s="390" t="s">
        <v>781</v>
      </c>
      <c r="CG39" s="390" t="s">
        <v>782</v>
      </c>
      <c r="CH39" s="390" t="s">
        <v>783</v>
      </c>
      <c r="CI39" s="390" t="s">
        <v>784</v>
      </c>
      <c r="CJ39" s="390" t="s">
        <v>785</v>
      </c>
      <c r="CK39" s="390" t="s">
        <v>786</v>
      </c>
    </row>
    <row r="40" spans="2:95" ht="15" customHeight="1" x14ac:dyDescent="0.15">
      <c r="B40" s="731"/>
      <c r="C40" s="522" t="s">
        <v>577</v>
      </c>
      <c r="D40" s="670"/>
      <c r="E40" s="670"/>
      <c r="F40" s="670"/>
      <c r="G40" s="670"/>
      <c r="H40" s="670"/>
      <c r="I40" s="671"/>
      <c r="J40" s="500"/>
      <c r="K40" s="129"/>
      <c r="L40" s="129"/>
      <c r="M40" s="129"/>
      <c r="N40" s="129"/>
      <c r="O40" s="129"/>
      <c r="P40" s="129"/>
      <c r="Q40" s="129"/>
      <c r="R40" s="129"/>
      <c r="S40" s="129"/>
      <c r="T40" s="129"/>
      <c r="U40" s="129"/>
      <c r="V40" s="129"/>
      <c r="W40" s="129"/>
      <c r="X40" s="129"/>
      <c r="Y40" s="129"/>
      <c r="Z40" s="129"/>
      <c r="AA40" s="130"/>
      <c r="AB40" s="130"/>
      <c r="AC40" s="130"/>
      <c r="AD40" s="130"/>
      <c r="AE40" s="130"/>
      <c r="AF40" s="130"/>
      <c r="AG40" s="130"/>
      <c r="AH40" s="130"/>
      <c r="AI40" s="500"/>
      <c r="AJ40" s="578" t="s">
        <v>578</v>
      </c>
      <c r="AK40" s="734"/>
      <c r="AL40" s="734"/>
      <c r="AM40" s="734"/>
      <c r="AN40" s="734"/>
      <c r="AO40" s="735"/>
      <c r="AP40" s="254" t="s">
        <v>341</v>
      </c>
      <c r="AQ40" s="97"/>
      <c r="AR40" s="278"/>
      <c r="AS40" s="97"/>
      <c r="AT40" s="97"/>
      <c r="BQ40" s="390" t="s">
        <v>795</v>
      </c>
      <c r="BR40" s="390" t="s">
        <v>796</v>
      </c>
      <c r="BS40" s="390" t="s">
        <v>797</v>
      </c>
      <c r="BT40" s="390" t="s">
        <v>798</v>
      </c>
      <c r="BU40" s="390" t="s">
        <v>799</v>
      </c>
    </row>
    <row r="41" spans="2:95" ht="12" customHeight="1" x14ac:dyDescent="0.15">
      <c r="B41" s="731"/>
      <c r="C41" s="485" t="str">
        <f>IF(COUNTIF(K41:AH41,"X")&gt;0,$BB$41,IF(COUNTIF(K41:AH41,"XX")&gt;0,$BC$41,IF(COUNTIF(K41:AH41,"!!")&gt;0,$BF$41,IF(COUNTIF(K41:AH41,"!!!")&gt;0,$BG$41,""))))</f>
        <v/>
      </c>
      <c r="D41" s="486"/>
      <c r="E41" s="486"/>
      <c r="F41" s="486"/>
      <c r="G41" s="486"/>
      <c r="H41" s="486"/>
      <c r="I41" s="487"/>
      <c r="J41" s="322"/>
      <c r="K41" s="124" t="str">
        <f>IF(COUNTA(K37:K38,K40)&gt;1,"X",IF(AND(OR(K38&lt;&gt;"",K40&lt;&gt;""),OR(K43&lt;&gt;"",K44&lt;&gt;"",K46&lt;&gt;"")),"XX",IF(AND(K32="O",OR(K37&lt;&gt;"",K38&lt;&gt;"",K40&lt;&gt;"")),"!!",
IF(AND(OR(バルブ!$R$22="B",バルブ!$R$22="H"),K48="",COUNTA(K37:K38,K40)&gt;0),"!!!",""))))</f>
        <v/>
      </c>
      <c r="L41" s="124" t="str">
        <f>IF(COUNTA(L37:L38,L40)&gt;1,"X",IF(AND(OR(L38&lt;&gt;"",L40&lt;&gt;""),OR(L43&lt;&gt;"",L44&lt;&gt;"",L46&lt;&gt;"")),"XX",IF(AND(L32="O",OR(L37&lt;&gt;"",L38&lt;&gt;"",L40&lt;&gt;"")),"!!",
IF(AND(OR(バルブ!$R$22="B",バルブ!$R$22="H"),L48="",COUNTA(L37:L38,L40)&gt;0),"!!!",""))))</f>
        <v/>
      </c>
      <c r="M41" s="124" t="str">
        <f>IF(COUNTA(M37:M38,M40)&gt;1,"X",IF(AND(OR(M38&lt;&gt;"",M40&lt;&gt;""),OR(M43&lt;&gt;"",M44&lt;&gt;"",M46&lt;&gt;"")),"XX",IF(AND(M32="O",OR(M37&lt;&gt;"",M38&lt;&gt;"",M40&lt;&gt;"")),"!!",
IF(AND(OR(バルブ!$R$22="B",バルブ!$R$22="H"),M48="",COUNTA(M37:M38,M40)&gt;0),"!!!",""))))</f>
        <v/>
      </c>
      <c r="N41" s="124" t="str">
        <f>IF(COUNTA(N37:N38,N40)&gt;1,"X",IF(AND(OR(N38&lt;&gt;"",N40&lt;&gt;""),OR(N43&lt;&gt;"",N44&lt;&gt;"",N46&lt;&gt;"")),"XX",IF(AND(N32="O",OR(N37&lt;&gt;"",N38&lt;&gt;"",N40&lt;&gt;"")),"!!",
IF(AND(OR(バルブ!$R$22="B",バルブ!$R$22="H"),N48="",COUNTA(N37:N38,N40)&gt;0),"!!!",""))))</f>
        <v/>
      </c>
      <c r="O41" s="124" t="str">
        <f>IF(COUNTA(O37:O38,O40)&gt;1,"X",IF(AND(OR(O38&lt;&gt;"",O40&lt;&gt;""),OR(O43&lt;&gt;"",O44&lt;&gt;"",O46&lt;&gt;"")),"XX",IF(AND(O32="O",OR(O37&lt;&gt;"",O38&lt;&gt;"",O40&lt;&gt;"")),"!!",
IF(AND(OR(バルブ!$R$22="B",バルブ!$R$22="H"),O48="",COUNTA(O37:O38,O40)&gt;0),"!!!",""))))</f>
        <v/>
      </c>
      <c r="P41" s="124" t="str">
        <f>IF(COUNTA(P37:P38,P40)&gt;1,"X",IF(AND(OR(P38&lt;&gt;"",P40&lt;&gt;""),OR(P43&lt;&gt;"",P44&lt;&gt;"",P46&lt;&gt;"")),"XX",IF(AND(P32="O",OR(P37&lt;&gt;"",P38&lt;&gt;"",P40&lt;&gt;"")),"!!",
IF(AND(OR(バルブ!$R$22="B",バルブ!$R$22="H"),P48="",COUNTA(P37:P38,P40)&gt;0),"!!!",""))))</f>
        <v/>
      </c>
      <c r="Q41" s="124" t="str">
        <f>IF(COUNTA(Q37:Q38,Q40)&gt;1,"X",IF(AND(OR(Q38&lt;&gt;"",Q40&lt;&gt;""),OR(Q43&lt;&gt;"",Q44&lt;&gt;"",Q46&lt;&gt;"")),"XX",IF(AND(Q32="O",OR(Q37&lt;&gt;"",Q38&lt;&gt;"",Q40&lt;&gt;"")),"!!",
IF(AND(OR(バルブ!$R$22="B",バルブ!$R$22="H"),Q48="",COUNTA(Q37:Q38,Q40)&gt;0),"!!!",""))))</f>
        <v/>
      </c>
      <c r="R41" s="124" t="str">
        <f>IF(COUNTA(R37:R38,R40)&gt;1,"X",IF(AND(OR(R38&lt;&gt;"",R40&lt;&gt;""),OR(R43&lt;&gt;"",R44&lt;&gt;"",R46&lt;&gt;"")),"XX",IF(AND(R32="O",OR(R37&lt;&gt;"",R38&lt;&gt;"",R40&lt;&gt;"")),"!!",
IF(AND(OR(バルブ!$R$22="B",バルブ!$R$22="H"),R48="",COUNTA(R37:R38,R40)&gt;0),"!!!",""))))</f>
        <v/>
      </c>
      <c r="S41" s="124" t="str">
        <f>IF(COUNTA(S37:S38,S40)&gt;1,"X",IF(AND(OR(S38&lt;&gt;"",S40&lt;&gt;""),OR(S43&lt;&gt;"",S44&lt;&gt;"",S46&lt;&gt;"")),"XX",IF(AND(S32="O",OR(S37&lt;&gt;"",S38&lt;&gt;"",S40&lt;&gt;"")),"!!",
IF(AND(OR(バルブ!$R$22="B",バルブ!$R$22="H"),S48="",COUNTA(S37:S38,S40)&gt;0),"!!!",""))))</f>
        <v/>
      </c>
      <c r="T41" s="124" t="str">
        <f>IF(COUNTA(T37:T38,T40)&gt;1,"X",IF(AND(OR(T38&lt;&gt;"",T40&lt;&gt;""),OR(T43&lt;&gt;"",T44&lt;&gt;"",T46&lt;&gt;"")),"XX",IF(AND(T32="O",OR(T37&lt;&gt;"",T38&lt;&gt;"",T40&lt;&gt;"")),"!!",
IF(AND(OR(バルブ!$R$22="B",バルブ!$R$22="H"),T48="",COUNTA(T37:T38,T40)&gt;0),"!!!",""))))</f>
        <v/>
      </c>
      <c r="U41" s="124" t="str">
        <f>IF(COUNTA(U37:U38,U40)&gt;1,"X",IF(AND(OR(U38&lt;&gt;"",U40&lt;&gt;""),OR(U43&lt;&gt;"",U44&lt;&gt;"",U46&lt;&gt;"")),"XX",IF(AND(U32="O",OR(U37&lt;&gt;"",U38&lt;&gt;"",U40&lt;&gt;"")),"!!",
IF(AND(OR(バルブ!$R$22="B",バルブ!$R$22="H"),U48="",COUNTA(U37:U38,U40)&gt;0),"!!!",""))))</f>
        <v/>
      </c>
      <c r="V41" s="124" t="str">
        <f>IF(COUNTA(V37:V38,V40)&gt;1,"X",IF(AND(OR(V38&lt;&gt;"",V40&lt;&gt;""),OR(V43&lt;&gt;"",V44&lt;&gt;"",V46&lt;&gt;"")),"XX",IF(AND(V32="O",OR(V37&lt;&gt;"",V38&lt;&gt;"",V40&lt;&gt;"")),"!!",
IF(AND(OR(バルブ!$R$22="B",バルブ!$R$22="H"),V48="",COUNTA(V37:V38,V40)&gt;0),"!!!",""))))</f>
        <v/>
      </c>
      <c r="W41" s="124" t="str">
        <f t="shared" ref="W41:AH41" si="23">IF(COUNTA(W37:W38,W40)&gt;1,"X",IF(AND(OR(W38&lt;&gt;"",W40&lt;&gt;""),OR(W43&lt;&gt;"",W44&lt;&gt;"",W46&lt;&gt;"")),"XX",""))</f>
        <v/>
      </c>
      <c r="X41" s="124" t="str">
        <f t="shared" si="23"/>
        <v/>
      </c>
      <c r="Y41" s="124" t="str">
        <f t="shared" si="23"/>
        <v/>
      </c>
      <c r="Z41" s="124" t="str">
        <f t="shared" si="23"/>
        <v/>
      </c>
      <c r="AA41" s="124" t="str">
        <f t="shared" si="23"/>
        <v/>
      </c>
      <c r="AB41" s="124" t="str">
        <f t="shared" si="23"/>
        <v/>
      </c>
      <c r="AC41" s="124" t="str">
        <f t="shared" si="23"/>
        <v/>
      </c>
      <c r="AD41" s="124" t="str">
        <f t="shared" si="23"/>
        <v/>
      </c>
      <c r="AE41" s="124" t="str">
        <f t="shared" si="23"/>
        <v/>
      </c>
      <c r="AF41" s="124" t="str">
        <f t="shared" si="23"/>
        <v/>
      </c>
      <c r="AG41" s="124" t="str">
        <f t="shared" si="23"/>
        <v/>
      </c>
      <c r="AH41" s="124" t="str">
        <f t="shared" si="23"/>
        <v/>
      </c>
      <c r="AI41" s="319"/>
      <c r="AJ41" s="121"/>
      <c r="AK41" s="122"/>
      <c r="AL41" s="122"/>
      <c r="AM41" s="122"/>
      <c r="AN41" s="122"/>
      <c r="AO41" s="123"/>
      <c r="AP41" s="323"/>
      <c r="AQ41" s="97"/>
      <c r="AR41" s="278"/>
      <c r="AS41" s="97"/>
      <c r="AT41" s="97"/>
      <c r="BB41" s="357" t="s">
        <v>277</v>
      </c>
      <c r="BC41" s="357" t="s">
        <v>289</v>
      </c>
      <c r="BF41" s="357" t="s">
        <v>708</v>
      </c>
      <c r="BG41" s="385" t="s">
        <v>711</v>
      </c>
      <c r="BQ41" s="385" t="s">
        <v>800</v>
      </c>
      <c r="BR41" s="385" t="s">
        <v>801</v>
      </c>
      <c r="BS41" s="385" t="s">
        <v>802</v>
      </c>
      <c r="BT41" s="385" t="s">
        <v>803</v>
      </c>
    </row>
    <row r="42" spans="2:95" ht="12" customHeight="1" x14ac:dyDescent="0.15">
      <c r="B42" s="731"/>
      <c r="C42" s="672" t="s">
        <v>140</v>
      </c>
      <c r="D42" s="620"/>
      <c r="E42" s="620"/>
      <c r="F42" s="620"/>
      <c r="G42" s="620"/>
      <c r="H42" s="620"/>
      <c r="I42" s="673"/>
      <c r="J42" s="499" t="s">
        <v>524</v>
      </c>
      <c r="K42" s="117" t="s">
        <v>326</v>
      </c>
      <c r="L42" s="320"/>
      <c r="M42" s="320"/>
      <c r="N42" s="320"/>
      <c r="O42" s="320"/>
      <c r="P42" s="320"/>
      <c r="Q42" s="320"/>
      <c r="R42" s="320"/>
      <c r="S42" s="320"/>
      <c r="T42" s="320"/>
      <c r="U42" s="320"/>
      <c r="V42" s="320"/>
      <c r="W42" s="320"/>
      <c r="X42" s="320"/>
      <c r="Y42" s="320"/>
      <c r="Z42" s="320"/>
      <c r="AA42" s="320"/>
      <c r="AB42" s="320"/>
      <c r="AC42" s="320"/>
      <c r="AD42" s="320"/>
      <c r="AE42" s="320"/>
      <c r="AF42" s="320"/>
      <c r="AG42" s="320"/>
      <c r="AH42" s="320"/>
      <c r="AI42" s="499" t="s">
        <v>552</v>
      </c>
      <c r="AJ42" s="598"/>
      <c r="AK42" s="599"/>
      <c r="AL42" s="599"/>
      <c r="AM42" s="599"/>
      <c r="AN42" s="599"/>
      <c r="AO42" s="600"/>
      <c r="AP42" s="324"/>
      <c r="AQ42" s="97"/>
      <c r="AR42" s="278"/>
      <c r="AS42" s="97"/>
      <c r="AT42" s="97"/>
    </row>
    <row r="43" spans="2:95" ht="15" customHeight="1" x14ac:dyDescent="0.15">
      <c r="B43" s="731"/>
      <c r="C43" s="522" t="s">
        <v>139</v>
      </c>
      <c r="D43" s="670"/>
      <c r="E43" s="670"/>
      <c r="F43" s="670"/>
      <c r="G43" s="670"/>
      <c r="H43" s="670"/>
      <c r="I43" s="671"/>
      <c r="J43" s="732"/>
      <c r="K43" s="129"/>
      <c r="L43" s="12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732"/>
      <c r="AJ43" s="734" t="s">
        <v>580</v>
      </c>
      <c r="AK43" s="734"/>
      <c r="AL43" s="734"/>
      <c r="AM43" s="734"/>
      <c r="AN43" s="734"/>
      <c r="AO43" s="735"/>
      <c r="AP43" s="255" t="s">
        <v>341</v>
      </c>
      <c r="AQ43" s="97"/>
      <c r="AR43" s="278"/>
      <c r="AS43" s="97"/>
      <c r="AT43" s="97"/>
      <c r="BQ43" s="385" t="s">
        <v>757</v>
      </c>
      <c r="BR43" s="385" t="s">
        <v>758</v>
      </c>
      <c r="BS43" s="385" t="s">
        <v>804</v>
      </c>
    </row>
    <row r="44" spans="2:95" ht="15" customHeight="1" x14ac:dyDescent="0.15">
      <c r="B44" s="731"/>
      <c r="C44" s="544" t="s">
        <v>554</v>
      </c>
      <c r="D44" s="545"/>
      <c r="E44" s="545"/>
      <c r="F44" s="545"/>
      <c r="G44" s="545"/>
      <c r="H44" s="545"/>
      <c r="I44" s="546"/>
      <c r="J44" s="732"/>
      <c r="K44" s="166"/>
      <c r="L44" s="166"/>
      <c r="M44" s="166"/>
      <c r="N44" s="166"/>
      <c r="O44" s="166"/>
      <c r="P44" s="166"/>
      <c r="Q44" s="166"/>
      <c r="R44" s="166"/>
      <c r="S44" s="166"/>
      <c r="T44" s="166"/>
      <c r="U44" s="166"/>
      <c r="V44" s="166"/>
      <c r="W44" s="166"/>
      <c r="X44" s="166"/>
      <c r="Y44" s="166"/>
      <c r="Z44" s="166"/>
      <c r="AA44" s="166"/>
      <c r="AB44" s="166"/>
      <c r="AC44" s="166"/>
      <c r="AD44" s="166"/>
      <c r="AE44" s="166"/>
      <c r="AF44" s="166"/>
      <c r="AG44" s="166"/>
      <c r="AH44" s="166"/>
      <c r="AI44" s="732"/>
      <c r="AJ44" s="582" t="s">
        <v>581</v>
      </c>
      <c r="AK44" s="583"/>
      <c r="AL44" s="583"/>
      <c r="AM44" s="583"/>
      <c r="AN44" s="583"/>
      <c r="AO44" s="584"/>
      <c r="AP44" s="321" t="s">
        <v>341</v>
      </c>
      <c r="AQ44" s="97"/>
      <c r="AR44" s="278"/>
      <c r="AS44" s="97"/>
      <c r="AT44" s="97"/>
    </row>
    <row r="45" spans="2:95" ht="12" customHeight="1" x14ac:dyDescent="0.15">
      <c r="B45" s="731"/>
      <c r="C45" s="516" t="str">
        <f>IF(COUNTIF(K45:AH45,"X")&gt;0,$BB$45,IF(COUNTIF(K45:AH45,"XX")&gt;0,$BC$45,""))</f>
        <v/>
      </c>
      <c r="D45" s="517"/>
      <c r="E45" s="517"/>
      <c r="F45" s="517"/>
      <c r="G45" s="517"/>
      <c r="H45" s="517"/>
      <c r="I45" s="518"/>
      <c r="J45" s="732"/>
      <c r="K45" s="120" t="str">
        <f>IF(AND(OR(K13=3,K13=4,K13=5),K44&lt;&gt;""),"X",
IF(AND(OR(K48="O",K50="O",K53="O"),K44&lt;&gt;""),"XX",""))</f>
        <v/>
      </c>
      <c r="L45" s="120" t="str">
        <f t="shared" ref="L45:V45" si="24">IF(AND(OR(L13=3,L13=4,L13=5),L44&lt;&gt;""),"X",
IF(AND(OR(L48="O",L50="O",L53="O"),L44&lt;&gt;""),"XX",""))</f>
        <v/>
      </c>
      <c r="M45" s="120" t="str">
        <f t="shared" si="24"/>
        <v/>
      </c>
      <c r="N45" s="120" t="str">
        <f t="shared" si="24"/>
        <v/>
      </c>
      <c r="O45" s="120" t="str">
        <f t="shared" si="24"/>
        <v/>
      </c>
      <c r="P45" s="120" t="str">
        <f t="shared" si="24"/>
        <v/>
      </c>
      <c r="Q45" s="120" t="str">
        <f t="shared" si="24"/>
        <v/>
      </c>
      <c r="R45" s="120" t="str">
        <f t="shared" si="24"/>
        <v/>
      </c>
      <c r="S45" s="120" t="str">
        <f t="shared" si="24"/>
        <v/>
      </c>
      <c r="T45" s="120" t="str">
        <f t="shared" si="24"/>
        <v/>
      </c>
      <c r="U45" s="120" t="str">
        <f t="shared" si="24"/>
        <v/>
      </c>
      <c r="V45" s="120" t="str">
        <f t="shared" si="24"/>
        <v/>
      </c>
      <c r="W45" s="120"/>
      <c r="X45" s="120"/>
      <c r="Y45" s="120" t="str">
        <f t="shared" ref="Y45:AH45" si="25">IF(AND(OR(Y13=3,Y13=4,Y13=5),Y44&lt;&gt;""),"X","")</f>
        <v/>
      </c>
      <c r="Z45" s="120" t="str">
        <f t="shared" si="25"/>
        <v/>
      </c>
      <c r="AA45" s="120" t="str">
        <f t="shared" si="25"/>
        <v/>
      </c>
      <c r="AB45" s="120" t="str">
        <f t="shared" si="25"/>
        <v/>
      </c>
      <c r="AC45" s="120" t="str">
        <f t="shared" si="25"/>
        <v/>
      </c>
      <c r="AD45" s="120" t="str">
        <f t="shared" si="25"/>
        <v/>
      </c>
      <c r="AE45" s="120" t="str">
        <f t="shared" si="25"/>
        <v/>
      </c>
      <c r="AF45" s="120" t="str">
        <f t="shared" si="25"/>
        <v/>
      </c>
      <c r="AG45" s="120" t="str">
        <f t="shared" si="25"/>
        <v/>
      </c>
      <c r="AH45" s="120" t="str">
        <f t="shared" si="25"/>
        <v/>
      </c>
      <c r="AI45" s="732"/>
      <c r="AJ45" s="122"/>
      <c r="AK45" s="122"/>
      <c r="AL45" s="122"/>
      <c r="AM45" s="122"/>
      <c r="AN45" s="122"/>
      <c r="AO45" s="123"/>
      <c r="AP45" s="254"/>
      <c r="AQ45" s="97"/>
      <c r="AR45" s="278"/>
      <c r="AS45" s="97"/>
      <c r="AT45" s="97"/>
      <c r="BB45" s="357" t="s">
        <v>276</v>
      </c>
      <c r="BC45" s="357" t="s">
        <v>856</v>
      </c>
    </row>
    <row r="46" spans="2:95" ht="15" customHeight="1" x14ac:dyDescent="0.15">
      <c r="B46" s="731"/>
      <c r="C46" s="493" t="s">
        <v>577</v>
      </c>
      <c r="D46" s="494"/>
      <c r="E46" s="494"/>
      <c r="F46" s="494"/>
      <c r="G46" s="494"/>
      <c r="H46" s="494"/>
      <c r="I46" s="495"/>
      <c r="J46" s="500"/>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500"/>
      <c r="AJ46" s="734" t="s">
        <v>582</v>
      </c>
      <c r="AK46" s="734"/>
      <c r="AL46" s="734"/>
      <c r="AM46" s="734"/>
      <c r="AN46" s="734"/>
      <c r="AO46" s="735"/>
      <c r="AP46" s="254" t="s">
        <v>341</v>
      </c>
      <c r="AQ46" s="97"/>
      <c r="AR46" s="97"/>
      <c r="AS46" s="97"/>
      <c r="AT46" s="97"/>
    </row>
    <row r="47" spans="2:95" ht="12" customHeight="1" x14ac:dyDescent="0.15">
      <c r="B47" s="731"/>
      <c r="C47" s="485" t="str">
        <f>IF(COUNTIF(K47:AH47,"X")&gt;0,$BB$47,IF(COUNTIF(K47:AH47,"XX")&gt;0,$BC$47,IF(COUNTIF(K47:AH47,"!!")&gt;0,$BF$47,IF(COUNTIF(K47:AH47,"!!!")&gt;0,$BG$47,""))))</f>
        <v/>
      </c>
      <c r="D47" s="486"/>
      <c r="E47" s="486"/>
      <c r="F47" s="486"/>
      <c r="G47" s="486"/>
      <c r="H47" s="486"/>
      <c r="I47" s="487"/>
      <c r="J47" s="319"/>
      <c r="K47" s="338" t="str">
        <f>IF(COUNTA(K43:K44,K46)&gt;1,"X",IF(AND(OR(K44&lt;&gt;"",K46&lt;&gt;""),OR(K37&lt;&gt;"",K38&lt;&gt;"",K40&lt;&gt;"")),"XX",IF(AND(K32="O",OR(K43&lt;&gt;"",K44&lt;&gt;"",K46&lt;&gt;"")),"!!",
IF(AND(OR(バルブ!$R$22="B",バルブ!$R$22="H"),K48="",COUNTA(K43:K44,K46)&gt;0),"!!!",""))))</f>
        <v/>
      </c>
      <c r="L47" s="339" t="str">
        <f>IF(COUNTA(L43:L44,L46)&gt;1,"X",IF(AND(OR(L44&lt;&gt;"",L46&lt;&gt;""),OR(L37&lt;&gt;"",L38&lt;&gt;"",L40&lt;&gt;"")),"XX",IF(AND(L32="O",OR(L43&lt;&gt;"",L44&lt;&gt;"",L46&lt;&gt;"")),"!!",
IF(AND(OR(バルブ!$R$22="B",バルブ!$R$22="H"),L48="",COUNTA(L43:L44,L46)&gt;0),"!!!",""))))</f>
        <v/>
      </c>
      <c r="M47" s="339" t="str">
        <f>IF(COUNTA(M43:M44,M46)&gt;1,"X",IF(AND(OR(M44&lt;&gt;"",M46&lt;&gt;""),OR(M37&lt;&gt;"",M38&lt;&gt;"",M40&lt;&gt;"")),"XX",IF(AND(M32="O",OR(M43&lt;&gt;"",M44&lt;&gt;"",M46&lt;&gt;"")),"!!",
IF(AND(OR(バルブ!$R$22="B",バルブ!$R$22="H"),M48="",COUNTA(M43:M44,M46)&gt;0),"!!!",""))))</f>
        <v/>
      </c>
      <c r="N47" s="339" t="str">
        <f>IF(COUNTA(N43:N44,N46)&gt;1,"X",IF(AND(OR(N44&lt;&gt;"",N46&lt;&gt;""),OR(N37&lt;&gt;"",N38&lt;&gt;"",N40&lt;&gt;"")),"XX",IF(AND(N32="O",OR(N43&lt;&gt;"",N44&lt;&gt;"",N46&lt;&gt;"")),"!!",
IF(AND(OR(バルブ!$R$22="B",バルブ!$R$22="H"),N48="",COUNTA(N43:N44,N46)&gt;0),"!!!",""))))</f>
        <v/>
      </c>
      <c r="O47" s="339" t="str">
        <f>IF(COUNTA(O43:O44,O46)&gt;1,"X",IF(AND(OR(O44&lt;&gt;"",O46&lt;&gt;""),OR(O37&lt;&gt;"",O38&lt;&gt;"",O40&lt;&gt;"")),"XX",IF(AND(O32="O",OR(O43&lt;&gt;"",O44&lt;&gt;"",O46&lt;&gt;"")),"!!",
IF(AND(OR(バルブ!$R$22="B",バルブ!$R$22="H"),O48="",COUNTA(O43:O44,O46)&gt;0),"!!!",""))))</f>
        <v/>
      </c>
      <c r="P47" s="339" t="str">
        <f>IF(COUNTA(P43:P44,P46)&gt;1,"X",IF(AND(OR(P44&lt;&gt;"",P46&lt;&gt;""),OR(P37&lt;&gt;"",P38&lt;&gt;"",P40&lt;&gt;"")),"XX",IF(AND(P32="O",OR(P43&lt;&gt;"",P44&lt;&gt;"",P46&lt;&gt;"")),"!!",
IF(AND(OR(バルブ!$R$22="B",バルブ!$R$22="H"),P48="",COUNTA(P43:P44,P46)&gt;0),"!!!",""))))</f>
        <v/>
      </c>
      <c r="Q47" s="339" t="str">
        <f>IF(COUNTA(Q43:Q44,Q46)&gt;1,"X",IF(AND(OR(Q44&lt;&gt;"",Q46&lt;&gt;""),OR(Q37&lt;&gt;"",Q38&lt;&gt;"",Q40&lt;&gt;"")),"XX",IF(AND(Q32="O",OR(Q43&lt;&gt;"",Q44&lt;&gt;"",Q46&lt;&gt;"")),"!!",
IF(AND(OR(バルブ!$R$22="B",バルブ!$R$22="H"),Q48="",COUNTA(Q43:Q44,Q46)&gt;0),"!!!",""))))</f>
        <v/>
      </c>
      <c r="R47" s="339" t="str">
        <f>IF(COUNTA(R43:R44,R46)&gt;1,"X",IF(AND(OR(R44&lt;&gt;"",R46&lt;&gt;""),OR(R37&lt;&gt;"",R38&lt;&gt;"",R40&lt;&gt;"")),"XX",IF(AND(R32="O",OR(R43&lt;&gt;"",R44&lt;&gt;"",R46&lt;&gt;"")),"!!",
IF(AND(OR(バルブ!$R$22="B",バルブ!$R$22="H"),R48="",COUNTA(R43:R44,R46)&gt;0),"!!!",""))))</f>
        <v/>
      </c>
      <c r="S47" s="339" t="str">
        <f>IF(COUNTA(S43:S44,S46)&gt;1,"X",IF(AND(OR(S44&lt;&gt;"",S46&lt;&gt;""),OR(S37&lt;&gt;"",S38&lt;&gt;"",S40&lt;&gt;"")),"XX",IF(AND(S32="O",OR(S43&lt;&gt;"",S44&lt;&gt;"",S46&lt;&gt;"")),"!!",
IF(AND(OR(バルブ!$R$22="B",バルブ!$R$22="H"),S48="",COUNTA(S43:S44,S46)&gt;0),"!!!",""))))</f>
        <v/>
      </c>
      <c r="T47" s="339" t="str">
        <f>IF(COUNTA(T43:T44,T46)&gt;1,"X",IF(AND(OR(T44&lt;&gt;"",T46&lt;&gt;""),OR(T37&lt;&gt;"",T38&lt;&gt;"",T40&lt;&gt;"")),"XX",IF(AND(T32="O",OR(T43&lt;&gt;"",T44&lt;&gt;"",T46&lt;&gt;"")),"!!",
IF(AND(OR(バルブ!$R$22="B",バルブ!$R$22="H"),T48="",COUNTA(T43:T44,T46)&gt;0),"!!!",""))))</f>
        <v/>
      </c>
      <c r="U47" s="339" t="str">
        <f>IF(COUNTA(U43:U44,U46)&gt;1,"X",IF(AND(OR(U44&lt;&gt;"",U46&lt;&gt;""),OR(U37&lt;&gt;"",U38&lt;&gt;"",U40&lt;&gt;"")),"XX",IF(AND(U32="O",OR(U43&lt;&gt;"",U44&lt;&gt;"",U46&lt;&gt;"")),"!!",
IF(AND(OR(バルブ!$R$22="B",バルブ!$R$22="H"),U48="",COUNTA(U43:U44,U46)&gt;0),"!!!",""))))</f>
        <v/>
      </c>
      <c r="V47" s="339" t="str">
        <f>IF(COUNTA(V43:V44,V46)&gt;1,"X",IF(AND(OR(V44&lt;&gt;"",V46&lt;&gt;""),OR(V37&lt;&gt;"",V38&lt;&gt;"",V40&lt;&gt;"")),"XX",IF(AND(V32="O",OR(V43&lt;&gt;"",V44&lt;&gt;"",V46&lt;&gt;"")),"!!",
IF(AND(OR(バルブ!$R$22="B",バルブ!$R$22="H"),V48="",COUNTA(V43:V44,V46)&gt;0),"!!!",""))))</f>
        <v/>
      </c>
      <c r="W47" s="124" t="str">
        <f t="shared" ref="W47:AH47" si="26">IF(COUNTA(W43:W44,W46)&gt;1,"X",IF(AND(OR(W44&lt;&gt;"",W46&lt;&gt;""),OR(W37&lt;&gt;"",W38&lt;&gt;"",W40&lt;&gt;"")),"XX",""))</f>
        <v/>
      </c>
      <c r="X47" s="124" t="str">
        <f t="shared" si="26"/>
        <v/>
      </c>
      <c r="Y47" s="124" t="str">
        <f t="shared" si="26"/>
        <v/>
      </c>
      <c r="Z47" s="124" t="str">
        <f t="shared" si="26"/>
        <v/>
      </c>
      <c r="AA47" s="124" t="str">
        <f t="shared" si="26"/>
        <v/>
      </c>
      <c r="AB47" s="124" t="str">
        <f t="shared" si="26"/>
        <v/>
      </c>
      <c r="AC47" s="124" t="str">
        <f t="shared" si="26"/>
        <v/>
      </c>
      <c r="AD47" s="124" t="str">
        <f t="shared" si="26"/>
        <v/>
      </c>
      <c r="AE47" s="124" t="str">
        <f t="shared" si="26"/>
        <v/>
      </c>
      <c r="AF47" s="124" t="str">
        <f t="shared" si="26"/>
        <v/>
      </c>
      <c r="AG47" s="124" t="str">
        <f t="shared" si="26"/>
        <v/>
      </c>
      <c r="AH47" s="193" t="str">
        <f t="shared" si="26"/>
        <v/>
      </c>
      <c r="AI47" s="319"/>
      <c r="AJ47" s="194"/>
      <c r="AK47" s="188"/>
      <c r="AL47" s="188"/>
      <c r="AM47" s="188"/>
      <c r="AN47" s="188"/>
      <c r="AO47" s="189"/>
      <c r="AP47" s="257"/>
      <c r="AQ47" s="97"/>
      <c r="AR47" s="97"/>
      <c r="AS47" s="97"/>
      <c r="AT47" s="97"/>
      <c r="BB47" s="357" t="s">
        <v>278</v>
      </c>
      <c r="BC47" s="357" t="s">
        <v>289</v>
      </c>
      <c r="BF47" s="357" t="s">
        <v>708</v>
      </c>
      <c r="BG47" s="385" t="s">
        <v>711</v>
      </c>
    </row>
    <row r="48" spans="2:95" ht="15" customHeight="1" x14ac:dyDescent="0.15">
      <c r="B48" s="731"/>
      <c r="C48" s="544" t="s">
        <v>141</v>
      </c>
      <c r="D48" s="545"/>
      <c r="E48" s="545"/>
      <c r="F48" s="545"/>
      <c r="G48" s="545"/>
      <c r="H48" s="545"/>
      <c r="I48" s="546"/>
      <c r="J48" s="499" t="s">
        <v>525</v>
      </c>
      <c r="K48" s="191"/>
      <c r="L48" s="191"/>
      <c r="M48" s="191"/>
      <c r="N48" s="191"/>
      <c r="O48" s="191"/>
      <c r="P48" s="191"/>
      <c r="Q48" s="191"/>
      <c r="R48" s="191"/>
      <c r="S48" s="191"/>
      <c r="T48" s="191"/>
      <c r="U48" s="191"/>
      <c r="V48" s="191"/>
      <c r="W48" s="191"/>
      <c r="X48" s="191"/>
      <c r="Y48" s="191"/>
      <c r="Z48" s="191"/>
      <c r="AA48" s="192"/>
      <c r="AB48" s="192"/>
      <c r="AC48" s="192"/>
      <c r="AD48" s="192"/>
      <c r="AE48" s="192"/>
      <c r="AF48" s="192"/>
      <c r="AG48" s="192"/>
      <c r="AH48" s="192"/>
      <c r="AI48" s="499" t="s">
        <v>525</v>
      </c>
      <c r="AJ48" s="532" t="s">
        <v>583</v>
      </c>
      <c r="AK48" s="525"/>
      <c r="AL48" s="525"/>
      <c r="AM48" s="525"/>
      <c r="AN48" s="525"/>
      <c r="AO48" s="526"/>
      <c r="AP48" s="325" t="str">
        <f>IF(COUNTA(K48:AH48)=0,"",COUNTA(K48:AH48))</f>
        <v/>
      </c>
      <c r="AQ48" s="97"/>
      <c r="AR48" s="97"/>
      <c r="AS48" s="97"/>
      <c r="AT48" s="97"/>
      <c r="CJ48" s="11" t="s">
        <v>805</v>
      </c>
      <c r="CK48" s="353"/>
      <c r="CL48" s="353"/>
      <c r="CM48" s="353" t="str">
        <f t="shared" ref="CM48:CM78" si="27">IF(COUNTIF($CR$24:$DP$30,CJ48)=0,"",COUNTIF($CR$24:$DP$30,CJ48))</f>
        <v/>
      </c>
      <c r="CN48" s="353"/>
      <c r="CO48" s="353"/>
      <c r="CP48" s="353"/>
      <c r="CQ48" s="353"/>
    </row>
    <row r="49" spans="2:95" ht="12" customHeight="1" x14ac:dyDescent="0.15">
      <c r="B49" s="731"/>
      <c r="C49" s="516" t="str">
        <f>IF(COUNTIF(K49:AH49,"X*")&gt;0,$BB$51,"")</f>
        <v/>
      </c>
      <c r="D49" s="517"/>
      <c r="E49" s="517"/>
      <c r="F49" s="517"/>
      <c r="G49" s="517"/>
      <c r="H49" s="517"/>
      <c r="I49" s="518"/>
      <c r="J49" s="732"/>
      <c r="K49" s="125" t="str">
        <f>IF(AND(ベース!$R$7="10-",仕様書作成!K48&lt;&gt;""),"XX","")</f>
        <v/>
      </c>
      <c r="L49" s="125" t="str">
        <f>IF(AND(ベース!$R$7="10-",仕様書作成!L48&lt;&gt;""),"XX","")</f>
        <v/>
      </c>
      <c r="M49" s="125" t="str">
        <f>IF(AND(ベース!$R$7="10-",仕様書作成!M48&lt;&gt;""),"XX","")</f>
        <v/>
      </c>
      <c r="N49" s="125" t="str">
        <f>IF(AND(ベース!$R$7="10-",仕様書作成!N48&lt;&gt;""),"XX","")</f>
        <v/>
      </c>
      <c r="O49" s="125" t="str">
        <f>IF(AND(ベース!$R$7="10-",仕様書作成!O48&lt;&gt;""),"XX","")</f>
        <v/>
      </c>
      <c r="P49" s="125" t="str">
        <f>IF(AND(ベース!$R$7="10-",仕様書作成!P48&lt;&gt;""),"XX","")</f>
        <v/>
      </c>
      <c r="Q49" s="125" t="str">
        <f>IF(AND(ベース!$R$7="10-",仕様書作成!Q48&lt;&gt;""),"XX","")</f>
        <v/>
      </c>
      <c r="R49" s="125" t="str">
        <f>IF(AND(ベース!$R$7="10-",仕様書作成!R48&lt;&gt;""),"XX","")</f>
        <v/>
      </c>
      <c r="S49" s="125" t="str">
        <f>IF(AND(ベース!$R$7="10-",仕様書作成!S48&lt;&gt;""),"XX","")</f>
        <v/>
      </c>
      <c r="T49" s="125" t="str">
        <f>IF(AND(ベース!$R$7="10-",仕様書作成!T48&lt;&gt;""),"XX","")</f>
        <v/>
      </c>
      <c r="U49" s="125" t="str">
        <f>IF(AND(ベース!$R$7="10-",仕様書作成!U48&lt;&gt;""),"XX","")</f>
        <v/>
      </c>
      <c r="V49" s="125" t="str">
        <f>IF(AND(ベース!$R$7="10-",仕様書作成!V48&lt;&gt;""),"XX","")</f>
        <v/>
      </c>
      <c r="W49" s="125" t="str">
        <f>IF(AND(ベース!$R$7="10-",仕様書作成!W48&lt;&gt;""),"XX","")</f>
        <v/>
      </c>
      <c r="X49" s="125" t="str">
        <f>IF(AND(ベース!$R$7="10-",仕様書作成!X48&lt;&gt;""),"XX","")</f>
        <v/>
      </c>
      <c r="Y49" s="125" t="str">
        <f>IF(AND(ベース!$R$7="10-",仕様書作成!Y48&lt;&gt;""),"XX","")</f>
        <v/>
      </c>
      <c r="Z49" s="125" t="str">
        <f>IF(AND(ベース!$R$7="10-",仕様書作成!Z48&lt;&gt;""),"XX","")</f>
        <v/>
      </c>
      <c r="AA49" s="125" t="str">
        <f>IF(AND(ベース!$R$7="10-",仕様書作成!AA48&lt;&gt;""),"XX","")</f>
        <v/>
      </c>
      <c r="AB49" s="125" t="str">
        <f>IF(AND(ベース!$R$7="10-",仕様書作成!AB48&lt;&gt;""),"XX","")</f>
        <v/>
      </c>
      <c r="AC49" s="125" t="str">
        <f>IF(AND(ベース!$R$7="10-",仕様書作成!AC48&lt;&gt;""),"XX","")</f>
        <v/>
      </c>
      <c r="AD49" s="125" t="str">
        <f>IF(AND(ベース!$R$7="10-",仕様書作成!AD48&lt;&gt;""),"XX","")</f>
        <v/>
      </c>
      <c r="AE49" s="125" t="str">
        <f>IF(AND(ベース!$R$7="10-",仕様書作成!AE48&lt;&gt;""),"XX","")</f>
        <v/>
      </c>
      <c r="AF49" s="125" t="str">
        <f>IF(AND(ベース!$R$7="10-",仕様書作成!AF48&lt;&gt;""),"XX","")</f>
        <v/>
      </c>
      <c r="AG49" s="125" t="str">
        <f>IF(AND(ベース!$R$7="10-",仕様書作成!AG48&lt;&gt;""),"XX","")</f>
        <v/>
      </c>
      <c r="AH49" s="125" t="str">
        <f>IF(AND(ベース!$R$7="10-",仕様書作成!AH48&lt;&gt;""),"XX","")</f>
        <v/>
      </c>
      <c r="AI49" s="732"/>
      <c r="AJ49" s="516" t="str">
        <f>IF(COUNTIF(K49:AH49,"XX")&gt;0,$BD$51,"")</f>
        <v/>
      </c>
      <c r="AK49" s="517"/>
      <c r="AL49" s="517"/>
      <c r="AM49" s="517"/>
      <c r="AN49" s="517"/>
      <c r="AO49" s="581"/>
      <c r="AP49" s="325"/>
      <c r="AQ49" s="97"/>
      <c r="AR49" s="97"/>
      <c r="AS49" s="97"/>
      <c r="AT49" s="97"/>
      <c r="BB49" s="357" t="s">
        <v>806</v>
      </c>
      <c r="BD49" s="357" t="s">
        <v>328</v>
      </c>
      <c r="CJ49" s="11" t="s">
        <v>145</v>
      </c>
      <c r="CK49" s="353"/>
      <c r="CL49" s="353"/>
      <c r="CM49" s="353" t="str">
        <f t="shared" si="27"/>
        <v/>
      </c>
      <c r="CN49" s="353"/>
      <c r="CO49" s="353"/>
      <c r="CP49" s="353"/>
      <c r="CQ49" s="353"/>
    </row>
    <row r="50" spans="2:95" ht="15" customHeight="1" x14ac:dyDescent="0.15">
      <c r="B50" s="731"/>
      <c r="C50" s="544" t="s">
        <v>142</v>
      </c>
      <c r="D50" s="545"/>
      <c r="E50" s="545"/>
      <c r="F50" s="545"/>
      <c r="G50" s="545"/>
      <c r="H50" s="545"/>
      <c r="I50" s="546"/>
      <c r="J50" s="732"/>
      <c r="K50" s="166"/>
      <c r="L50" s="166"/>
      <c r="M50" s="166"/>
      <c r="N50" s="166"/>
      <c r="O50" s="166"/>
      <c r="P50" s="166"/>
      <c r="Q50" s="166"/>
      <c r="R50" s="166"/>
      <c r="S50" s="166"/>
      <c r="T50" s="166"/>
      <c r="U50" s="166"/>
      <c r="V50" s="166"/>
      <c r="W50" s="166"/>
      <c r="X50" s="166"/>
      <c r="Y50" s="166"/>
      <c r="Z50" s="166"/>
      <c r="AA50" s="167"/>
      <c r="AB50" s="167"/>
      <c r="AC50" s="167"/>
      <c r="AD50" s="167"/>
      <c r="AE50" s="167"/>
      <c r="AF50" s="167"/>
      <c r="AG50" s="167"/>
      <c r="AH50" s="167"/>
      <c r="AI50" s="732"/>
      <c r="AJ50" s="582" t="s">
        <v>584</v>
      </c>
      <c r="AK50" s="583"/>
      <c r="AL50" s="583"/>
      <c r="AM50" s="583"/>
      <c r="AN50" s="583"/>
      <c r="AO50" s="584"/>
      <c r="AP50" s="326" t="str">
        <f>IF(COUNTA(K50:AH50)=0,"",COUNTA(K50:AH50))</f>
        <v/>
      </c>
      <c r="AQ50" s="97"/>
      <c r="AR50" s="97"/>
      <c r="AS50" s="97"/>
      <c r="AT50" s="97"/>
      <c r="CJ50" s="11" t="s">
        <v>146</v>
      </c>
      <c r="CK50" s="353"/>
      <c r="CL50" s="353"/>
      <c r="CM50" s="353" t="str">
        <f t="shared" si="27"/>
        <v/>
      </c>
      <c r="CN50" s="353"/>
      <c r="CO50" s="353"/>
      <c r="CP50" s="353"/>
      <c r="CQ50" s="353"/>
    </row>
    <row r="51" spans="2:95" ht="12" customHeight="1" x14ac:dyDescent="0.15">
      <c r="B51" s="731"/>
      <c r="C51" s="516" t="str">
        <f>IF(COUNTIF(K51:AH51,"X*")&gt;0,$BB$51,"")</f>
        <v/>
      </c>
      <c r="D51" s="517"/>
      <c r="E51" s="517"/>
      <c r="F51" s="517"/>
      <c r="G51" s="517"/>
      <c r="H51" s="517"/>
      <c r="I51" s="518"/>
      <c r="J51" s="500"/>
      <c r="K51" s="125" t="str">
        <f>IF(AND(ベース!$R$7="10-",仕様書作成!K50&lt;&gt;""),"XX",IF(AND(K50&lt;&gt;"",OR(OR(K13=3,K13=5,K13="A",K13="B",K13="C"),K16&lt;&gt;"")),"X",""))</f>
        <v/>
      </c>
      <c r="L51" s="125" t="str">
        <f>IF(AND(ベース!$R$7="10-",仕様書作成!L50&lt;&gt;""),"XX",IF(AND(L50&lt;&gt;"",OR(OR(L13=3,L13=5,L13="A",L13="B",L13="C"),L16&lt;&gt;"")),"X",""))</f>
        <v/>
      </c>
      <c r="M51" s="125" t="str">
        <f>IF(AND(ベース!$R$7="10-",仕様書作成!M50&lt;&gt;""),"XX",IF(AND(M50&lt;&gt;"",OR(OR(M13=3,M13=5,M13="A",M13="B",M13="C"),M16&lt;&gt;"")),"X",""))</f>
        <v/>
      </c>
      <c r="N51" s="125" t="str">
        <f>IF(AND(ベース!$R$7="10-",仕様書作成!N50&lt;&gt;""),"XX",IF(AND(N50&lt;&gt;"",OR(OR(N13=3,N13=5,N13="A",N13="B",N13="C"),N16&lt;&gt;"")),"X",""))</f>
        <v/>
      </c>
      <c r="O51" s="125" t="str">
        <f>IF(AND(ベース!$R$7="10-",仕様書作成!O50&lt;&gt;""),"XX",IF(AND(O50&lt;&gt;"",OR(OR(O13=3,O13=5,O13="A",O13="B",O13="C"),O16&lt;&gt;"")),"X",""))</f>
        <v/>
      </c>
      <c r="P51" s="125" t="str">
        <f>IF(AND(ベース!$R$7="10-",仕様書作成!P50&lt;&gt;""),"XX",IF(AND(P50&lt;&gt;"",OR(OR(P13=3,P13=5,P13="A",P13="B",P13="C"),P16&lt;&gt;"")),"X",""))</f>
        <v/>
      </c>
      <c r="Q51" s="125" t="str">
        <f>IF(AND(ベース!$R$7="10-",仕様書作成!Q50&lt;&gt;""),"XX",IF(AND(Q50&lt;&gt;"",OR(OR(Q13=3,Q13=5,Q13="A",Q13="B",Q13="C"),Q16&lt;&gt;"")),"X",""))</f>
        <v/>
      </c>
      <c r="R51" s="125" t="str">
        <f>IF(AND(ベース!$R$7="10-",仕様書作成!R50&lt;&gt;""),"XX",IF(AND(R50&lt;&gt;"",OR(OR(R13=3,R13=5,R13="A",R13="B",R13="C"),R16&lt;&gt;"")),"X",""))</f>
        <v/>
      </c>
      <c r="S51" s="125" t="str">
        <f>IF(AND(ベース!$R$7="10-",仕様書作成!S50&lt;&gt;""),"XX",IF(AND(S50&lt;&gt;"",OR(OR(S13=3,S13=5,S13="A",S13="B",S13="C"),S16&lt;&gt;"")),"X",""))</f>
        <v/>
      </c>
      <c r="T51" s="125" t="str">
        <f>IF(AND(ベース!$R$7="10-",仕様書作成!T50&lt;&gt;""),"XX",IF(AND(T50&lt;&gt;"",OR(OR(T13=3,T13=5,T13="A",T13="B",T13="C"),T16&lt;&gt;"")),"X",""))</f>
        <v/>
      </c>
      <c r="U51" s="125" t="str">
        <f>IF(AND(ベース!$R$7="10-",仕様書作成!U50&lt;&gt;""),"XX",IF(AND(U50&lt;&gt;"",OR(OR(U13=3,U13=5,U13="A",U13="B",U13="C"),U16&lt;&gt;"")),"X",""))</f>
        <v/>
      </c>
      <c r="V51" s="125" t="str">
        <f>IF(AND(ベース!$R$7="10-",仕様書作成!V50&lt;&gt;""),"XX",IF(AND(V50&lt;&gt;"",OR(OR(V13=3,V13=5,V13="A",V13="B",V13="C"),V16&lt;&gt;"")),"X",""))</f>
        <v/>
      </c>
      <c r="W51" s="125" t="str">
        <f>IF(AND(ベース!$R$7="10-",仕様書作成!W50&lt;&gt;""),"XX",IF(AND(W50&lt;&gt;"",OR(OR(W13=3,W13=5,W13="A",W13="B",W13="C"),W16&lt;&gt;"")),"X",""))</f>
        <v/>
      </c>
      <c r="X51" s="125" t="str">
        <f>IF(AND(ベース!$R$7="10-",仕様書作成!X50&lt;&gt;""),"XX",IF(AND(X50&lt;&gt;"",OR(OR(X13=3,X13=5,X13="A",X13="B",X13="C"),X16&lt;&gt;"")),"X",""))</f>
        <v/>
      </c>
      <c r="Y51" s="125" t="str">
        <f>IF(AND(ベース!$R$7="10-",仕様書作成!Y50&lt;&gt;""),"XX",IF(AND(Y50&lt;&gt;"",OR(OR(Y13=3,Y13=5,Y13="A",Y13="B",Y13="C"),Y16&lt;&gt;"")),"X",""))</f>
        <v/>
      </c>
      <c r="Z51" s="125" t="str">
        <f>IF(AND(ベース!$R$7="10-",仕様書作成!Z50&lt;&gt;""),"XX",IF(AND(Z50&lt;&gt;"",OR(OR(Z13=3,Z13=5,Z13="A",Z13="B",Z13="C"),Z16&lt;&gt;"")),"X",""))</f>
        <v/>
      </c>
      <c r="AA51" s="125" t="str">
        <f>IF(AND(ベース!$R$7="10-",仕様書作成!AA50&lt;&gt;""),"XX",IF(AND(AA50&lt;&gt;"",OR(OR(AA13=3,AA13=5,AA13="A",AA13="B",AA13="C"),AA16&lt;&gt;"")),"X",""))</f>
        <v/>
      </c>
      <c r="AB51" s="125" t="str">
        <f>IF(AND(ベース!$R$7="10-",仕様書作成!AB50&lt;&gt;""),"XX",IF(AND(AB50&lt;&gt;"",OR(OR(AB13=3,AB13=5,AB13="A",AB13="B",AB13="C"),AB16&lt;&gt;"")),"X",""))</f>
        <v/>
      </c>
      <c r="AC51" s="125" t="str">
        <f>IF(AND(ベース!$R$7="10-",仕様書作成!AC50&lt;&gt;""),"XX",IF(AND(AC50&lt;&gt;"",OR(OR(AC13=3,AC13=5,AC13="A",AC13="B",AC13="C"),AC16&lt;&gt;"")),"X",""))</f>
        <v/>
      </c>
      <c r="AD51" s="125" t="str">
        <f>IF(AND(ベース!$R$7="10-",仕様書作成!AD50&lt;&gt;""),"XX",IF(AND(AD50&lt;&gt;"",OR(OR(AD13=3,AD13=5,AD13="A",AD13="B",AD13="C"),AD16&lt;&gt;"")),"X",""))</f>
        <v/>
      </c>
      <c r="AE51" s="125" t="str">
        <f>IF(AND(ベース!$R$7="10-",仕様書作成!AE50&lt;&gt;""),"XX",IF(AND(AE50&lt;&gt;"",OR(OR(AE13=3,AE13=5,AE13="A",AE13="B",AE13="C"),AE16&lt;&gt;"")),"X",""))</f>
        <v/>
      </c>
      <c r="AF51" s="125" t="str">
        <f>IF(AND(ベース!$R$7="10-",仕様書作成!AF50&lt;&gt;""),"XX",IF(AND(AF50&lt;&gt;"",OR(OR(AF13=3,AF13=5,AF13="A",AF13="B",AF13="C"),AF16&lt;&gt;"")),"X",""))</f>
        <v/>
      </c>
      <c r="AG51" s="125" t="str">
        <f>IF(AND(ベース!$R$7="10-",仕様書作成!AG50&lt;&gt;""),"XX",IF(AND(AG50&lt;&gt;"",OR(OR(AG13=3,AG13=5,AG13="A",AG13="B",AG13="C"),AG16&lt;&gt;"")),"X",""))</f>
        <v/>
      </c>
      <c r="AH51" s="125" t="str">
        <f>IF(AND(ベース!$R$7="10-",仕様書作成!AH50&lt;&gt;""),"XX",IF(AND(AH50&lt;&gt;"",OR(OR(AH13=3,AH13=5,AH13="A",AH13="B",AH13="C"),AH16&lt;&gt;"")),"X",""))</f>
        <v/>
      </c>
      <c r="AI51" s="500"/>
      <c r="AJ51" s="516" t="str">
        <f>IF(COUNTIF(K51:AH51,"XX")&gt;0,$BD$51,IF(COUNTIF(K51:AH51,"X")&gt;0,$BC$51,""))</f>
        <v/>
      </c>
      <c r="AK51" s="517"/>
      <c r="AL51" s="517"/>
      <c r="AM51" s="517"/>
      <c r="AN51" s="517"/>
      <c r="AO51" s="581"/>
      <c r="AP51" s="325"/>
      <c r="AQ51" s="97"/>
      <c r="AR51" s="97"/>
      <c r="AS51" s="97"/>
      <c r="AT51" s="97"/>
      <c r="BB51" s="357" t="s">
        <v>806</v>
      </c>
      <c r="BC51" s="357" t="s">
        <v>363</v>
      </c>
      <c r="BD51" s="357" t="s">
        <v>328</v>
      </c>
      <c r="CJ51" s="11" t="s">
        <v>807</v>
      </c>
      <c r="CK51" s="353"/>
      <c r="CL51" s="353"/>
      <c r="CM51" s="353" t="str">
        <f t="shared" si="27"/>
        <v/>
      </c>
      <c r="CN51" s="353"/>
      <c r="CO51" s="353"/>
      <c r="CP51" s="353"/>
      <c r="CQ51" s="353"/>
    </row>
    <row r="52" spans="2:95" ht="12" customHeight="1" x14ac:dyDescent="0.15">
      <c r="B52" s="731"/>
      <c r="C52" s="594" t="str">
        <f>IF(COUNTIF(K52:AH52,"X")&gt;0,$BB$52,IF(COUNTIF(K52:AH52,"XX")&gt;0,$BD$52,IF(COUNTIF(K52:AH52,"XXX")&gt;0,$BF$52,"")))</f>
        <v/>
      </c>
      <c r="D52" s="595"/>
      <c r="E52" s="595"/>
      <c r="F52" s="595"/>
      <c r="G52" s="595"/>
      <c r="H52" s="595"/>
      <c r="I52" s="698"/>
      <c r="J52" s="327"/>
      <c r="K52" s="119" t="str">
        <f>IF(AND(OR(K48="O",K50="O"),OR(K38&lt;&gt;"",K44&lt;&gt;"",K53="O")),"XXX",
IF(AND(K53="O",OR(AND(K37&lt;&gt;"",K43&lt;&gt;""),K38&lt;&gt;"",K40&lt;&gt;"",K44&lt;&gt;"",K46&lt;&gt;"",K48&lt;&gt;"",K50&lt;&gt;"")),"XXX",
IF(COUNTA(K37:K38,K40,K43:K44,K46,K48,K50,K53)&gt;3,"XXX",
IF(K32="O","",
IF(AND(OR(バルブ!$R$22="B",バルブ!$R$22="H"),K48="",COUNTA(K37:K38,K40,K43:K44,K46,K50,K53)&gt;0),"X","")))))</f>
        <v/>
      </c>
      <c r="L52" s="119" t="str">
        <f>IF(AND(OR(L48="O",L50="O"),OR(L38&lt;&gt;"",L44&lt;&gt;"",L53="O")),"XXX",
IF(AND(L53="O",OR(AND(L37&lt;&gt;"",L43&lt;&gt;""),L38&lt;&gt;"",L40&lt;&gt;"",L44&lt;&gt;"",L46&lt;&gt;"",L48&lt;&gt;"",L50&lt;&gt;"")),"XXX",
IF(COUNTA(L37:L38,L40,L43:L44,L46,L48,L50,L53)&gt;3,"XXX",
IF(L32="O","",
IF(AND(OR(バルブ!$R$22="B",バルブ!$R$22="H"),L48="",COUNTA(L37:L38,L40,L43:L44,L46,L50,L53)&gt;0),"X","")))))</f>
        <v/>
      </c>
      <c r="M52" s="119" t="str">
        <f>IF(AND(OR(M48="O",M50="O"),OR(M38&lt;&gt;"",M44&lt;&gt;"",M53="O")),"XXX",
IF(AND(M53="O",OR(AND(M37&lt;&gt;"",M43&lt;&gt;""),M38&lt;&gt;"",M40&lt;&gt;"",M44&lt;&gt;"",M46&lt;&gt;"",M48&lt;&gt;"",M50&lt;&gt;"")),"XXX",
IF(COUNTA(M37:M38,M40,M43:M44,M46,M48,M50,M53)&gt;3,"XXX",
IF(M32="O","",
IF(AND(OR(バルブ!$R$22="B",バルブ!$R$22="H"),M48="",COUNTA(M37:M38,M40,M43:M44,M46,M50,M53)&gt;0),"X","")))))</f>
        <v/>
      </c>
      <c r="N52" s="119" t="str">
        <f>IF(AND(OR(N48="O",N50="O"),OR(N38&lt;&gt;"",N44&lt;&gt;"",N53="O")),"XXX",
IF(AND(N53="O",OR(AND(N37&lt;&gt;"",N43&lt;&gt;""),N38&lt;&gt;"",N40&lt;&gt;"",N44&lt;&gt;"",N46&lt;&gt;"",N48&lt;&gt;"",N50&lt;&gt;"")),"XXX",
IF(COUNTA(N37:N38,N40,N43:N44,N46,N48,N50,N53)&gt;3,"XXX",
IF(N32="O","",
IF(AND(OR(バルブ!$R$22="B",バルブ!$R$22="H"),N48="",COUNTA(N37:N38,N40,N43:N44,N46,N50,N53)&gt;0),"X","")))))</f>
        <v/>
      </c>
      <c r="O52" s="119" t="str">
        <f>IF(AND(OR(O48="O",O50="O"),OR(O38&lt;&gt;"",O44&lt;&gt;"",O53="O")),"XXX",
IF(AND(O53="O",OR(AND(O37&lt;&gt;"",O43&lt;&gt;""),O38&lt;&gt;"",O40&lt;&gt;"",O44&lt;&gt;"",O46&lt;&gt;"",O48&lt;&gt;"",O50&lt;&gt;"")),"XXX",
IF(COUNTA(O37:O38,O40,O43:O44,O46,O48,O50,O53)&gt;3,"XXX",
IF(O32="O","",
IF(AND(OR(バルブ!$R$22="B",バルブ!$R$22="H"),O48="",COUNTA(O37:O38,O40,O43:O44,O46,O50,O53)&gt;0),"X","")))))</f>
        <v/>
      </c>
      <c r="P52" s="119" t="str">
        <f>IF(AND(OR(P48="O",P50="O"),OR(P38&lt;&gt;"",P44&lt;&gt;"",P53="O")),"XXX",
IF(AND(P53="O",OR(AND(P37&lt;&gt;"",P43&lt;&gt;""),P38&lt;&gt;"",P40&lt;&gt;"",P44&lt;&gt;"",P46&lt;&gt;"",P48&lt;&gt;"",P50&lt;&gt;"")),"XXX",
IF(COUNTA(P37:P38,P40,P43:P44,P46,P48,P50,P53)&gt;3,"XXX",
IF(P32="O","",
IF(AND(OR(バルブ!$R$22="B",バルブ!$R$22="H"),P48="",COUNTA(P37:P38,P40,P43:P44,P46,P50,P53)&gt;0),"X","")))))</f>
        <v/>
      </c>
      <c r="Q52" s="119" t="str">
        <f>IF(AND(OR(Q48="O",Q50="O"),OR(Q38&lt;&gt;"",Q44&lt;&gt;"",Q53="O")),"XXX",
IF(AND(Q53="O",OR(AND(Q37&lt;&gt;"",Q43&lt;&gt;""),Q38&lt;&gt;"",Q40&lt;&gt;"",Q44&lt;&gt;"",Q46&lt;&gt;"",Q48&lt;&gt;"",Q50&lt;&gt;"")),"XXX",
IF(COUNTA(Q37:Q38,Q40,Q43:Q44,Q46,Q48,Q50,Q53)&gt;3,"XXX",
IF(Q32="O","",
IF(AND(OR(バルブ!$R$22="B",バルブ!$R$22="H"),Q48="",COUNTA(Q37:Q38,Q40,Q43:Q44,Q46,Q50,Q53)&gt;0),"X","")))))</f>
        <v/>
      </c>
      <c r="R52" s="119" t="str">
        <f>IF(AND(OR(R48="O",R50="O"),OR(R38&lt;&gt;"",R44&lt;&gt;"",R53="O")),"XXX",
IF(AND(R53="O",OR(AND(R37&lt;&gt;"",R43&lt;&gt;""),R38&lt;&gt;"",R40&lt;&gt;"",R44&lt;&gt;"",R46&lt;&gt;"",R48&lt;&gt;"",R50&lt;&gt;"")),"XXX",
IF(COUNTA(R37:R38,R40,R43:R44,R46,R48,R50,R53)&gt;3,"XXX",
IF(R32="O","",
IF(AND(OR(バルブ!$R$22="B",バルブ!$R$22="H"),R48="",COUNTA(R37:R38,R40,R43:R44,R46,R50,R53)&gt;0),"X","")))))</f>
        <v/>
      </c>
      <c r="S52" s="119" t="str">
        <f>IF(AND(OR(S48="O",S50="O"),OR(S38&lt;&gt;"",S44&lt;&gt;"",S53="O")),"XXX",
IF(AND(S53="O",OR(AND(S37&lt;&gt;"",S43&lt;&gt;""),S38&lt;&gt;"",S40&lt;&gt;"",S44&lt;&gt;"",S46&lt;&gt;"",S48&lt;&gt;"",S50&lt;&gt;"")),"XXX",
IF(COUNTA(S37:S38,S40,S43:S44,S46,S48,S50,S53)&gt;3,"XXX",
IF(S32="O","",
IF(AND(OR(バルブ!$R$22="B",バルブ!$R$22="H"),S48="",COUNTA(S37:S38,S40,S43:S44,S46,S50,S53)&gt;0),"X","")))))</f>
        <v/>
      </c>
      <c r="T52" s="119" t="str">
        <f>IF(AND(OR(T48="O",T50="O"),OR(T38&lt;&gt;"",T44&lt;&gt;"",T53="O")),"XXX",
IF(AND(T53="O",OR(AND(T37&lt;&gt;"",T43&lt;&gt;""),T38&lt;&gt;"",T40&lt;&gt;"",T44&lt;&gt;"",T46&lt;&gt;"",T48&lt;&gt;"",T50&lt;&gt;"")),"XXX",
IF(COUNTA(T37:T38,T40,T43:T44,T46,T48,T50,T53)&gt;3,"XXX",
IF(T32="O","",
IF(AND(OR(バルブ!$R$22="B",バルブ!$R$22="H"),T48="",COUNTA(T37:T38,T40,T43:T44,T46,T50,T53)&gt;0),"X","")))))</f>
        <v/>
      </c>
      <c r="U52" s="119" t="str">
        <f>IF(AND(OR(U48="O",U50="O"),OR(U38&lt;&gt;"",U44&lt;&gt;"",U53="O")),"XXX",
IF(AND(U53="O",OR(AND(U37&lt;&gt;"",U43&lt;&gt;""),U38&lt;&gt;"",U40&lt;&gt;"",U44&lt;&gt;"",U46&lt;&gt;"",U48&lt;&gt;"",U50&lt;&gt;"")),"XXX",
IF(COUNTA(U37:U38,U40,U43:U44,U46,U48,U50,U53)&gt;3,"XXX",
IF(U32="O","",
IF(AND(OR(バルブ!$R$22="B",バルブ!$R$22="H"),U48="",COUNTA(U37:U38,U40,U43:U44,U46,U50,U53)&gt;0),"X","")))))</f>
        <v/>
      </c>
      <c r="V52" s="119" t="str">
        <f>IF(AND(OR(V48="O",V50="O"),OR(V38&lt;&gt;"",V44&lt;&gt;"",V53="O")),"XXX",
IF(AND(V53="O",OR(AND(V37&lt;&gt;"",V43&lt;&gt;""),V38&lt;&gt;"",V40&lt;&gt;"",V44&lt;&gt;"",V46&lt;&gt;"",V48&lt;&gt;"",V50&lt;&gt;"")),"XXX",
IF(COUNTA(V37:V38,V40,V43:V44,V46,V48,V50,V53)&gt;3,"XXX",
IF(V32="O","",
IF(AND(OR(バルブ!$R$22="B",バルブ!$R$22="H"),V48="",COUNTA(V37:V38,V40,V43:V44,V46,V50,V53)&gt;0),"X","")))))</f>
        <v/>
      </c>
      <c r="W52" s="119" t="str">
        <f>IF(AND(OR(バルブ!$R$22="B",バルブ!$R$22="H"),COUNTA(W37:W38,W40,W43:W44,W46,W50)&gt;0),"X","")</f>
        <v/>
      </c>
      <c r="X52" s="119" t="str">
        <f>IF(AND(OR(バルブ!$R$22="B",バルブ!$R$22="H"),COUNTA(X37:X38,X40,X43:X44,X46,X50)&gt;0),"X","")</f>
        <v/>
      </c>
      <c r="Y52" s="119" t="str">
        <f>IF(AND(OR(バルブ!$R$22="B",バルブ!$R$22="H"),COUNTA(Y37:Y38,Y40,Y43:Y44,Y46,Y50)&gt;0),"X","")</f>
        <v/>
      </c>
      <c r="Z52" s="119" t="str">
        <f>IF(AND(OR(バルブ!$R$22="B",バルブ!$R$22="H"),COUNTA(Z37:Z38,Z40,Z43:Z44,Z46,Z50)&gt;0),"X","")</f>
        <v/>
      </c>
      <c r="AA52" s="119" t="str">
        <f>IF(AND(OR(バルブ!$R$22="B",バルブ!$R$22="H"),COUNTA(AA37:AA38,AA40,AA43:AA44,AA46,AA50)&gt;0),"X","")</f>
        <v/>
      </c>
      <c r="AB52" s="119" t="str">
        <f>IF(AND(OR(バルブ!$R$22="B",バルブ!$R$22="H"),COUNTA(AB37:AB38,AB40,AB43:AB44,AB46,AB50)&gt;0),"X","")</f>
        <v/>
      </c>
      <c r="AC52" s="119" t="str">
        <f>IF(AND(OR(バルブ!$R$22="B",バルブ!$R$22="H"),COUNTA(AC37:AC38,AC40,AC43:AC44,AC46,AC50)&gt;0),"X","")</f>
        <v/>
      </c>
      <c r="AD52" s="119" t="str">
        <f>IF(AND(OR(バルブ!$R$22="B",バルブ!$R$22="H"),COUNTA(AD37:AD38,AD40,AD43:AD44,AD46,AD50)&gt;0),"X","")</f>
        <v/>
      </c>
      <c r="AE52" s="119" t="str">
        <f>IF(AND(OR(バルブ!$R$22="B",バルブ!$R$22="H"),COUNTA(AE37:AE38,AE40,AE43:AE44,AE46,AE50)&gt;0),"X","")</f>
        <v/>
      </c>
      <c r="AF52" s="119" t="str">
        <f>IF(AND(OR(バルブ!$R$22="B",バルブ!$R$22="H"),COUNTA(AF37:AF38,AF40,AF43:AF44,AF46,AF50)&gt;0),"X","")</f>
        <v/>
      </c>
      <c r="AG52" s="119" t="str">
        <f>IF(AND(OR(バルブ!$R$22="B",バルブ!$R$22="H"),COUNTA(AG37:AG38,AG40,AG43:AG44,AG46,AG50)&gt;0),"X","")</f>
        <v/>
      </c>
      <c r="AH52" s="119" t="str">
        <f>IF(AND(OR(バルブ!$R$22="B",バルブ!$R$22="H"),COUNTA(AH37:AH38,AH40,AH43:AH44,AH46,AH50)&gt;0),"X","")</f>
        <v/>
      </c>
      <c r="AI52" s="327"/>
      <c r="AJ52" s="689" t="str">
        <f>IF(COUNTIF(K52:AH52,"X")&gt;0,$BC$52,"")</f>
        <v/>
      </c>
      <c r="AK52" s="690"/>
      <c r="AL52" s="690"/>
      <c r="AM52" s="690"/>
      <c r="AN52" s="690"/>
      <c r="AO52" s="691"/>
      <c r="AP52" s="326"/>
      <c r="AQ52" s="97"/>
      <c r="AR52" s="97"/>
      <c r="AS52" s="97"/>
      <c r="AT52" s="97"/>
      <c r="BB52" s="357" t="s">
        <v>279</v>
      </c>
      <c r="BC52" s="357" t="s">
        <v>808</v>
      </c>
      <c r="BD52" s="357" t="s">
        <v>857</v>
      </c>
      <c r="BE52" s="357" t="s">
        <v>858</v>
      </c>
      <c r="BF52" s="357" t="s">
        <v>859</v>
      </c>
      <c r="CJ52" s="11" t="s">
        <v>809</v>
      </c>
      <c r="CK52" s="353"/>
      <c r="CL52" s="353"/>
      <c r="CM52" s="353" t="str">
        <f t="shared" si="27"/>
        <v/>
      </c>
      <c r="CN52" s="353"/>
      <c r="CO52" s="353"/>
      <c r="CP52" s="353"/>
      <c r="CQ52" s="353"/>
    </row>
    <row r="53" spans="2:95" ht="15" customHeight="1" x14ac:dyDescent="0.15">
      <c r="B53" s="731"/>
      <c r="C53" s="522" t="s">
        <v>585</v>
      </c>
      <c r="D53" s="523"/>
      <c r="E53" s="523"/>
      <c r="F53" s="523"/>
      <c r="G53" s="523"/>
      <c r="H53" s="523"/>
      <c r="I53" s="524"/>
      <c r="J53" s="365"/>
      <c r="K53" s="366"/>
      <c r="L53" s="367"/>
      <c r="M53" s="367"/>
      <c r="N53" s="367"/>
      <c r="O53" s="367"/>
      <c r="P53" s="367"/>
      <c r="Q53" s="367"/>
      <c r="R53" s="367"/>
      <c r="S53" s="367"/>
      <c r="T53" s="367"/>
      <c r="U53" s="367"/>
      <c r="V53" s="367"/>
      <c r="W53" s="367"/>
      <c r="X53" s="367"/>
      <c r="Y53" s="367"/>
      <c r="Z53" s="367"/>
      <c r="AA53" s="367"/>
      <c r="AB53" s="367"/>
      <c r="AC53" s="367"/>
      <c r="AD53" s="367"/>
      <c r="AE53" s="367"/>
      <c r="AF53" s="367"/>
      <c r="AG53" s="367"/>
      <c r="AH53" s="368"/>
      <c r="AI53" s="365"/>
      <c r="AJ53" s="578" t="s">
        <v>586</v>
      </c>
      <c r="AK53" s="579"/>
      <c r="AL53" s="579"/>
      <c r="AM53" s="579"/>
      <c r="AN53" s="579"/>
      <c r="AO53" s="580"/>
      <c r="AP53" s="369"/>
      <c r="AQ53" s="97"/>
      <c r="AR53" s="97"/>
      <c r="AS53" s="97"/>
      <c r="AT53" s="97"/>
      <c r="BQ53" s="385" t="s">
        <v>263</v>
      </c>
      <c r="CJ53" s="11" t="s">
        <v>810</v>
      </c>
      <c r="CK53" s="353"/>
      <c r="CL53" s="353"/>
      <c r="CM53" s="353" t="str">
        <f t="shared" si="27"/>
        <v/>
      </c>
      <c r="CN53" s="353"/>
      <c r="CO53" s="353"/>
      <c r="CP53" s="353"/>
      <c r="CQ53" s="353"/>
    </row>
    <row r="54" spans="2:95" ht="15" customHeight="1" x14ac:dyDescent="0.15">
      <c r="B54" s="731"/>
      <c r="C54" s="507" t="str">
        <f>IF(COUNTIF(K53:AH53,"O")&gt;0,BB54,"")</f>
        <v/>
      </c>
      <c r="D54" s="508"/>
      <c r="E54" s="508"/>
      <c r="F54" s="508"/>
      <c r="G54" s="508"/>
      <c r="H54" s="508"/>
      <c r="I54" s="509"/>
      <c r="J54" s="327"/>
      <c r="K54" s="328"/>
      <c r="L54" s="329"/>
      <c r="M54" s="329"/>
      <c r="N54" s="329"/>
      <c r="O54" s="329"/>
      <c r="P54" s="329"/>
      <c r="Q54" s="329"/>
      <c r="R54" s="329"/>
      <c r="S54" s="329"/>
      <c r="T54" s="329"/>
      <c r="U54" s="329"/>
      <c r="V54" s="329"/>
      <c r="W54" s="329"/>
      <c r="X54" s="329"/>
      <c r="Y54" s="329"/>
      <c r="Z54" s="329"/>
      <c r="AA54" s="329"/>
      <c r="AB54" s="329"/>
      <c r="AC54" s="329"/>
      <c r="AD54" s="329"/>
      <c r="AE54" s="329"/>
      <c r="AF54" s="329"/>
      <c r="AG54" s="329"/>
      <c r="AH54" s="330"/>
      <c r="AI54" s="327"/>
      <c r="AJ54" s="532"/>
      <c r="AK54" s="533"/>
      <c r="AL54" s="533"/>
      <c r="AM54" s="533"/>
      <c r="AN54" s="533"/>
      <c r="AO54" s="534"/>
      <c r="AP54" s="325"/>
      <c r="AQ54" s="97"/>
      <c r="AR54" s="97"/>
      <c r="AS54" s="97"/>
      <c r="AT54" s="97"/>
      <c r="BB54" s="357" t="s">
        <v>587</v>
      </c>
      <c r="BQ54" s="385" t="s">
        <v>811</v>
      </c>
      <c r="BR54" s="391" t="s">
        <v>812</v>
      </c>
      <c r="BS54" s="385" t="s">
        <v>813</v>
      </c>
      <c r="BU54" s="385" t="s">
        <v>811</v>
      </c>
      <c r="BV54" s="391" t="s">
        <v>814</v>
      </c>
      <c r="BW54" s="385" t="s">
        <v>815</v>
      </c>
      <c r="CJ54" s="11" t="s">
        <v>816</v>
      </c>
      <c r="CK54" s="353"/>
      <c r="CL54" s="353"/>
      <c r="CM54" s="353" t="str">
        <f t="shared" si="27"/>
        <v/>
      </c>
      <c r="CN54" s="353"/>
      <c r="CO54" s="353"/>
      <c r="CP54" s="353"/>
      <c r="CQ54" s="353"/>
    </row>
    <row r="55" spans="2:95" ht="12" customHeight="1" x14ac:dyDescent="0.15">
      <c r="B55" s="731"/>
      <c r="C55" s="493"/>
      <c r="D55" s="528"/>
      <c r="E55" s="528"/>
      <c r="F55" s="528"/>
      <c r="G55" s="528"/>
      <c r="H55" s="528"/>
      <c r="I55" s="543"/>
      <c r="J55" s="331"/>
      <c r="K55" s="332" t="str">
        <f>IF(AND(K53&lt;&gt;"",K58&lt;&gt;"X"),$BB$56,"")</f>
        <v/>
      </c>
      <c r="L55" s="333" t="str">
        <f>IF(AND(L53&lt;&gt;"",L58&lt;&gt;"X"),$BB$56,"")</f>
        <v/>
      </c>
      <c r="M55" s="333" t="str">
        <f t="shared" ref="M55:V55" si="28">IF(AND(M53&lt;&gt;"",M58&lt;&gt;"X"),$BB$56,"")</f>
        <v/>
      </c>
      <c r="N55" s="333" t="str">
        <f t="shared" si="28"/>
        <v/>
      </c>
      <c r="O55" s="333" t="str">
        <f t="shared" si="28"/>
        <v/>
      </c>
      <c r="P55" s="333" t="str">
        <f t="shared" si="28"/>
        <v/>
      </c>
      <c r="Q55" s="333" t="str">
        <f t="shared" si="28"/>
        <v/>
      </c>
      <c r="R55" s="333" t="str">
        <f t="shared" si="28"/>
        <v/>
      </c>
      <c r="S55" s="333" t="str">
        <f t="shared" si="28"/>
        <v/>
      </c>
      <c r="T55" s="333" t="str">
        <f t="shared" si="28"/>
        <v/>
      </c>
      <c r="U55" s="333" t="str">
        <f t="shared" si="28"/>
        <v/>
      </c>
      <c r="V55" s="333" t="str">
        <f t="shared" si="28"/>
        <v/>
      </c>
      <c r="W55" s="334" t="str">
        <f t="shared" ref="W55:AH55" si="29">IF(AND(W53&lt;&gt;"",W58&lt;&gt;"X"),$BB$62,"")</f>
        <v/>
      </c>
      <c r="X55" s="334" t="str">
        <f t="shared" si="29"/>
        <v/>
      </c>
      <c r="Y55" s="334" t="str">
        <f t="shared" si="29"/>
        <v/>
      </c>
      <c r="Z55" s="334" t="str">
        <f t="shared" si="29"/>
        <v/>
      </c>
      <c r="AA55" s="334" t="str">
        <f t="shared" si="29"/>
        <v/>
      </c>
      <c r="AB55" s="334" t="str">
        <f t="shared" si="29"/>
        <v/>
      </c>
      <c r="AC55" s="334" t="str">
        <f t="shared" si="29"/>
        <v/>
      </c>
      <c r="AD55" s="334" t="str">
        <f t="shared" si="29"/>
        <v/>
      </c>
      <c r="AE55" s="334" t="str">
        <f t="shared" si="29"/>
        <v/>
      </c>
      <c r="AF55" s="334" t="str">
        <f t="shared" si="29"/>
        <v/>
      </c>
      <c r="AG55" s="334" t="str">
        <f t="shared" si="29"/>
        <v/>
      </c>
      <c r="AH55" s="335" t="str">
        <f t="shared" si="29"/>
        <v/>
      </c>
      <c r="AI55" s="331"/>
      <c r="AJ55" s="527"/>
      <c r="AK55" s="530"/>
      <c r="AL55" s="530"/>
      <c r="AM55" s="530"/>
      <c r="AN55" s="530"/>
      <c r="AO55" s="531"/>
      <c r="AP55" s="336"/>
      <c r="AQ55" s="97"/>
      <c r="AR55" s="97"/>
      <c r="AS55" s="97"/>
      <c r="AT55" s="97"/>
      <c r="BB55" s="357" t="s">
        <v>588</v>
      </c>
      <c r="BR55" s="391"/>
      <c r="BV55" s="391"/>
      <c r="CJ55" s="11" t="s">
        <v>817</v>
      </c>
      <c r="CK55" s="353"/>
      <c r="CL55" s="353"/>
      <c r="CM55" s="353" t="str">
        <f t="shared" si="27"/>
        <v/>
      </c>
      <c r="CN55" s="353"/>
      <c r="CO55" s="353"/>
      <c r="CP55" s="353"/>
      <c r="CQ55" s="353"/>
    </row>
    <row r="56" spans="2:95" ht="15" customHeight="1" x14ac:dyDescent="0.15">
      <c r="B56" s="731"/>
      <c r="C56" s="510" t="str">
        <f>IF(COUNTIF(K53:AH53,"O")&gt;0,BC56,"")</f>
        <v/>
      </c>
      <c r="D56" s="511"/>
      <c r="E56" s="511"/>
      <c r="F56" s="511"/>
      <c r="G56" s="511"/>
      <c r="H56" s="511"/>
      <c r="I56" s="512"/>
      <c r="J56" s="327"/>
      <c r="K56" s="328"/>
      <c r="L56" s="329"/>
      <c r="M56" s="329"/>
      <c r="N56" s="329"/>
      <c r="O56" s="329"/>
      <c r="P56" s="329"/>
      <c r="Q56" s="329"/>
      <c r="R56" s="329"/>
      <c r="S56" s="329"/>
      <c r="T56" s="329"/>
      <c r="U56" s="329"/>
      <c r="V56" s="329"/>
      <c r="W56" s="329"/>
      <c r="X56" s="329"/>
      <c r="Y56" s="329"/>
      <c r="Z56" s="329"/>
      <c r="AA56" s="329"/>
      <c r="AB56" s="329"/>
      <c r="AC56" s="329"/>
      <c r="AD56" s="329"/>
      <c r="AE56" s="329"/>
      <c r="AF56" s="329"/>
      <c r="AG56" s="329"/>
      <c r="AH56" s="337"/>
      <c r="AI56" s="327"/>
      <c r="AJ56" s="532"/>
      <c r="AK56" s="533"/>
      <c r="AL56" s="533"/>
      <c r="AM56" s="533"/>
      <c r="AN56" s="533"/>
      <c r="AO56" s="534"/>
      <c r="AP56" s="325"/>
      <c r="AQ56" s="97"/>
      <c r="AR56" s="97"/>
      <c r="AS56" s="97"/>
      <c r="AT56" s="97"/>
      <c r="BB56" s="11" t="s">
        <v>589</v>
      </c>
      <c r="BC56" s="98" t="s">
        <v>590</v>
      </c>
      <c r="BD56"/>
      <c r="BE56"/>
      <c r="BF56"/>
      <c r="BG56"/>
      <c r="BH56"/>
      <c r="BI56"/>
      <c r="BQ56" s="385" t="s">
        <v>800</v>
      </c>
      <c r="BR56" s="385" t="s">
        <v>818</v>
      </c>
      <c r="BS56" s="385" t="s">
        <v>819</v>
      </c>
      <c r="CJ56" s="11" t="s">
        <v>820</v>
      </c>
      <c r="CK56" s="353"/>
      <c r="CL56" s="353"/>
      <c r="CM56" s="353" t="str">
        <f t="shared" si="27"/>
        <v/>
      </c>
      <c r="CN56" s="353"/>
      <c r="CO56" s="353"/>
      <c r="CP56" s="353"/>
      <c r="CQ56" s="353"/>
    </row>
    <row r="57" spans="2:95" ht="12" customHeight="1" x14ac:dyDescent="0.15">
      <c r="B57" s="731"/>
      <c r="C57" s="493"/>
      <c r="D57" s="528"/>
      <c r="E57" s="528"/>
      <c r="F57" s="528"/>
      <c r="G57" s="528"/>
      <c r="H57" s="528"/>
      <c r="I57" s="543"/>
      <c r="J57" s="331"/>
      <c r="K57" s="332" t="str">
        <f>IF(AND(K53&lt;&gt;"",K58&lt;&gt;"X"),$BC$57,"")</f>
        <v/>
      </c>
      <c r="L57" s="333" t="str">
        <f>IF(AND(L53&lt;&gt;"",L58&lt;&gt;"X"),$BC$57,"")</f>
        <v/>
      </c>
      <c r="M57" s="333" t="str">
        <f t="shared" ref="M57:V57" si="30">IF(AND(M53&lt;&gt;"",M58&lt;&gt;"X"),$BC$57,"")</f>
        <v/>
      </c>
      <c r="N57" s="333" t="str">
        <f t="shared" si="30"/>
        <v/>
      </c>
      <c r="O57" s="333" t="str">
        <f t="shared" si="30"/>
        <v/>
      </c>
      <c r="P57" s="333" t="str">
        <f t="shared" si="30"/>
        <v/>
      </c>
      <c r="Q57" s="333" t="str">
        <f t="shared" si="30"/>
        <v/>
      </c>
      <c r="R57" s="333" t="str">
        <f t="shared" si="30"/>
        <v/>
      </c>
      <c r="S57" s="333" t="str">
        <f t="shared" si="30"/>
        <v/>
      </c>
      <c r="T57" s="333" t="str">
        <f t="shared" si="30"/>
        <v/>
      </c>
      <c r="U57" s="333" t="str">
        <f t="shared" si="30"/>
        <v/>
      </c>
      <c r="V57" s="333" t="str">
        <f t="shared" si="30"/>
        <v/>
      </c>
      <c r="W57" s="334" t="str">
        <f t="shared" ref="W57:AH57" si="31">IF(AND(W53&lt;&gt;"",W58&lt;&gt;"X"),$BC$63,"")</f>
        <v/>
      </c>
      <c r="X57" s="334" t="str">
        <f t="shared" si="31"/>
        <v/>
      </c>
      <c r="Y57" s="334" t="str">
        <f t="shared" si="31"/>
        <v/>
      </c>
      <c r="Z57" s="334" t="str">
        <f t="shared" si="31"/>
        <v/>
      </c>
      <c r="AA57" s="334" t="str">
        <f t="shared" si="31"/>
        <v/>
      </c>
      <c r="AB57" s="334" t="str">
        <f t="shared" si="31"/>
        <v/>
      </c>
      <c r="AC57" s="334" t="str">
        <f t="shared" si="31"/>
        <v/>
      </c>
      <c r="AD57" s="334" t="str">
        <f t="shared" si="31"/>
        <v/>
      </c>
      <c r="AE57" s="334" t="str">
        <f t="shared" si="31"/>
        <v/>
      </c>
      <c r="AF57" s="334" t="str">
        <f t="shared" si="31"/>
        <v/>
      </c>
      <c r="AG57" s="334" t="str">
        <f t="shared" si="31"/>
        <v/>
      </c>
      <c r="AH57" s="335" t="str">
        <f t="shared" si="31"/>
        <v/>
      </c>
      <c r="AI57" s="331"/>
      <c r="AJ57" s="527"/>
      <c r="AK57" s="528"/>
      <c r="AL57" s="528"/>
      <c r="AM57" s="528"/>
      <c r="AN57" s="528"/>
      <c r="AO57" s="529"/>
      <c r="AP57" s="336"/>
      <c r="AQ57" s="97"/>
      <c r="AR57" s="97"/>
      <c r="AS57" s="97"/>
      <c r="AT57" s="97"/>
      <c r="BB57" s="357" t="s">
        <v>591</v>
      </c>
      <c r="BC57" s="11" t="s">
        <v>589</v>
      </c>
      <c r="CJ57" s="11" t="s">
        <v>821</v>
      </c>
      <c r="CK57" s="353"/>
      <c r="CL57" s="353"/>
      <c r="CM57" s="353" t="str">
        <f t="shared" si="27"/>
        <v/>
      </c>
      <c r="CN57" s="353"/>
      <c r="CO57" s="353"/>
      <c r="CP57" s="353"/>
      <c r="CQ57" s="353"/>
    </row>
    <row r="58" spans="2:95" ht="12" customHeight="1" x14ac:dyDescent="0.15">
      <c r="B58" s="731"/>
      <c r="C58" s="485" t="str">
        <f>IF(COUNTIF(K58:AH58,"XX")&gt;0,$BB$58,IF(COUNTIF(K58:AH58,"XXX")&gt;0,$BC$58,IF(COUNTIF(K58:AH58,"X")&gt;0,$BD$58,"")))</f>
        <v/>
      </c>
      <c r="D58" s="488"/>
      <c r="E58" s="488"/>
      <c r="F58" s="488"/>
      <c r="G58" s="488"/>
      <c r="H58" s="488"/>
      <c r="I58" s="489"/>
      <c r="J58" s="319"/>
      <c r="K58" s="338" t="str">
        <f>IF(OR(AND(K53="O",K32="O"),AND(バルブ!$R$7="10-",K53="O")),"X",IF(AND(K53="O",OR(K54="",K56="")),"XX",IF(AND(OR(K13=3,K13=5,K13="A",K13="B",K13="C"),OR(K56="A1",K56="B1")),"XXX","")))</f>
        <v/>
      </c>
      <c r="L58" s="339" t="str">
        <f>IF(OR(AND(L53="O",L32="O"),AND(バルブ!$R$7="10-",L53="O")),"X",IF(AND(L53="O",OR(L54="",L56="")),"XX",IF(AND(OR(L13=3,L13=5,L13="A",L13="B",L13="C"),OR(L56="A1",L56="B1")),"XXX","")))</f>
        <v/>
      </c>
      <c r="M58" s="339" t="str">
        <f>IF(OR(AND(M53="O",M32="O"),AND(バルブ!$R$7="10-",M53="O")),"X",IF(AND(M53="O",OR(M54="",M56="")),"XX",IF(AND(OR(M13=3,M13=5,M13="A",M13="B",M13="C"),OR(M56="A1",M56="B1")),"XXX","")))</f>
        <v/>
      </c>
      <c r="N58" s="339" t="str">
        <f>IF(OR(AND(N53="O",N32="O"),AND(バルブ!$R$7="10-",N53="O")),"X",IF(AND(N53="O",OR(N54="",N56="")),"XX",IF(AND(OR(N13=3,N13=5,N13="A",N13="B",N13="C"),OR(N56="A1",N56="B1")),"XXX","")))</f>
        <v/>
      </c>
      <c r="O58" s="339" t="str">
        <f>IF(OR(AND(O53="O",O32="O"),AND(バルブ!$R$7="10-",O53="O")),"X",IF(AND(O53="O",OR(O54="",O56="")),"XX",IF(AND(OR(O13=3,O13=5,O13="A",O13="B",O13="C"),OR(O56="A1",O56="B1")),"XXX","")))</f>
        <v/>
      </c>
      <c r="P58" s="339" t="str">
        <f>IF(OR(AND(P53="O",P32="O"),AND(バルブ!$R$7="10-",P53="O")),"X",IF(AND(P53="O",OR(P54="",P56="")),"XX",IF(AND(OR(P13=3,P13=5,P13="A",P13="B",P13="C"),OR(P56="A1",P56="B1")),"XXX","")))</f>
        <v/>
      </c>
      <c r="Q58" s="339" t="str">
        <f>IF(OR(AND(Q53="O",Q32="O"),AND(バルブ!$R$7="10-",Q53="O")),"X",IF(AND(Q53="O",OR(Q54="",Q56="")),"XX",IF(AND(OR(Q13=3,Q13=5,Q13="A",Q13="B",Q13="C"),OR(Q56="A1",Q56="B1")),"XXX","")))</f>
        <v/>
      </c>
      <c r="R58" s="339" t="str">
        <f>IF(OR(AND(R53="O",R32="O"),AND(バルブ!$R$7="10-",R53="O")),"X",IF(AND(R53="O",OR(R54="",R56="")),"XX",IF(AND(OR(R13=3,R13=5,R13="A",R13="B",R13="C"),OR(R56="A1",R56="B1")),"XXX","")))</f>
        <v/>
      </c>
      <c r="S58" s="339" t="str">
        <f>IF(OR(AND(S53="O",S32="O"),AND(バルブ!$R$7="10-",S53="O")),"X",IF(AND(S53="O",OR(S54="",S56="")),"XX",IF(AND(OR(S13=3,S13=5,S13="A",S13="B",S13="C"),OR(S56="A1",S56="B1")),"XXX","")))</f>
        <v/>
      </c>
      <c r="T58" s="339" t="str">
        <f>IF(OR(AND(T53="O",T32="O"),AND(バルブ!$R$7="10-",T53="O")),"X",IF(AND(T53="O",OR(T54="",T56="")),"XX",IF(AND(OR(T13=3,T13=5,T13="A",T13="B",T13="C"),OR(T56="A1",T56="B1")),"XXX","")))</f>
        <v/>
      </c>
      <c r="U58" s="339" t="str">
        <f>IF(OR(AND(U53="O",U32="O"),AND(バルブ!$R$7="10-",U53="O")),"X",IF(AND(U53="O",OR(U54="",U56="")),"XX",IF(AND(OR(U13=3,U13=5,U13="A",U13="B",U13="C"),OR(U56="A1",U56="B1")),"XXX","")))</f>
        <v/>
      </c>
      <c r="V58" s="339" t="str">
        <f>IF(OR(AND(V53="O",V32="O"),AND(バルブ!$R$7="10-",V53="O")),"X",IF(AND(V53="O",OR(V54="",V56="")),"XX",IF(AND(OR(V13=3,V13=5,V13="A",V13="B",V13="C"),OR(V56="A1",V56="B1")),"XXX","")))</f>
        <v/>
      </c>
      <c r="W58" s="340" t="str">
        <f t="shared" ref="W58:AH58" si="32">IF(AND(W53="O",OR(W26="O",W28="O",W31="O")),"X",IF(AND(W53="O",OR(W54="",W56="")),"XX",IF(AND(OR(W7=3,W7=5,W7="A",W7="B",W7="C"),OR(W56="A1",W56="B1")),"XXX","")))</f>
        <v/>
      </c>
      <c r="X58" s="340" t="str">
        <f t="shared" si="32"/>
        <v/>
      </c>
      <c r="Y58" s="340" t="str">
        <f t="shared" si="32"/>
        <v/>
      </c>
      <c r="Z58" s="340" t="str">
        <f t="shared" si="32"/>
        <v/>
      </c>
      <c r="AA58" s="340" t="str">
        <f t="shared" si="32"/>
        <v/>
      </c>
      <c r="AB58" s="340" t="str">
        <f t="shared" si="32"/>
        <v/>
      </c>
      <c r="AC58" s="340" t="str">
        <f t="shared" si="32"/>
        <v/>
      </c>
      <c r="AD58" s="340" t="str">
        <f t="shared" si="32"/>
        <v/>
      </c>
      <c r="AE58" s="340" t="str">
        <f t="shared" si="32"/>
        <v/>
      </c>
      <c r="AF58" s="340" t="str">
        <f t="shared" si="32"/>
        <v/>
      </c>
      <c r="AG58" s="340" t="str">
        <f t="shared" si="32"/>
        <v/>
      </c>
      <c r="AH58" s="341" t="str">
        <f t="shared" si="32"/>
        <v/>
      </c>
      <c r="AI58" s="327"/>
      <c r="AJ58" s="535"/>
      <c r="AK58" s="430"/>
      <c r="AL58" s="430"/>
      <c r="AM58" s="430"/>
      <c r="AN58" s="430"/>
      <c r="AO58" s="536"/>
      <c r="AP58" s="342"/>
      <c r="AQ58" s="97"/>
      <c r="AR58" s="97"/>
      <c r="AS58" s="97"/>
      <c r="AT58" s="97"/>
      <c r="BB58" s="357" t="s">
        <v>592</v>
      </c>
      <c r="BC58" s="357" t="s">
        <v>593</v>
      </c>
      <c r="BD58" s="357" t="s">
        <v>594</v>
      </c>
      <c r="CJ58" s="11" t="s">
        <v>822</v>
      </c>
      <c r="CK58" s="353"/>
      <c r="CL58" s="353"/>
      <c r="CM58" s="353" t="str">
        <f t="shared" si="27"/>
        <v/>
      </c>
      <c r="CN58" s="353"/>
      <c r="CO58" s="353"/>
      <c r="CP58" s="353"/>
      <c r="CQ58" s="353"/>
    </row>
    <row r="59" spans="2:95" ht="12" customHeight="1" x14ac:dyDescent="0.15">
      <c r="B59" s="731"/>
      <c r="C59" s="504" t="str">
        <f>C52</f>
        <v/>
      </c>
      <c r="D59" s="505"/>
      <c r="E59" s="505"/>
      <c r="F59" s="505"/>
      <c r="G59" s="505"/>
      <c r="H59" s="505"/>
      <c r="I59" s="506"/>
      <c r="J59" s="359"/>
      <c r="K59" s="360" t="str">
        <f>K52</f>
        <v/>
      </c>
      <c r="L59" s="360" t="str">
        <f t="shared" ref="L59:V59" si="33">L52</f>
        <v/>
      </c>
      <c r="M59" s="360" t="str">
        <f t="shared" si="33"/>
        <v/>
      </c>
      <c r="N59" s="360" t="str">
        <f t="shared" si="33"/>
        <v/>
      </c>
      <c r="O59" s="360" t="str">
        <f t="shared" si="33"/>
        <v/>
      </c>
      <c r="P59" s="360" t="str">
        <f t="shared" si="33"/>
        <v/>
      </c>
      <c r="Q59" s="360" t="str">
        <f t="shared" si="33"/>
        <v/>
      </c>
      <c r="R59" s="360" t="str">
        <f t="shared" si="33"/>
        <v/>
      </c>
      <c r="S59" s="360" t="str">
        <f t="shared" si="33"/>
        <v/>
      </c>
      <c r="T59" s="360" t="str">
        <f t="shared" si="33"/>
        <v/>
      </c>
      <c r="U59" s="360" t="str">
        <f t="shared" si="33"/>
        <v/>
      </c>
      <c r="V59" s="360" t="str">
        <f t="shared" si="33"/>
        <v/>
      </c>
      <c r="W59" s="361"/>
      <c r="X59" s="361"/>
      <c r="Y59" s="361"/>
      <c r="Z59" s="361"/>
      <c r="AA59" s="362"/>
      <c r="AB59" s="362"/>
      <c r="AC59" s="362"/>
      <c r="AD59" s="362"/>
      <c r="AE59" s="362"/>
      <c r="AF59" s="362"/>
      <c r="AG59" s="362"/>
      <c r="AH59" s="362"/>
      <c r="AI59" s="359"/>
      <c r="AJ59" s="504" t="str">
        <f>AJ52</f>
        <v/>
      </c>
      <c r="AK59" s="505"/>
      <c r="AL59" s="505"/>
      <c r="AM59" s="505"/>
      <c r="AN59" s="505"/>
      <c r="AO59" s="539"/>
      <c r="AP59" s="363"/>
      <c r="AQ59" s="97"/>
      <c r="AR59" s="97"/>
      <c r="AS59" s="97"/>
      <c r="AT59" s="97"/>
      <c r="CJ59" s="11"/>
      <c r="CK59" s="353"/>
      <c r="CL59" s="353"/>
      <c r="CM59" s="353"/>
      <c r="CN59" s="353"/>
      <c r="CO59" s="353"/>
      <c r="CP59" s="353"/>
      <c r="CQ59" s="353"/>
    </row>
    <row r="60" spans="2:95" ht="15" hidden="1" customHeight="1" x14ac:dyDescent="0.15">
      <c r="B60" s="731"/>
      <c r="C60" s="493" t="s">
        <v>143</v>
      </c>
      <c r="D60" s="494"/>
      <c r="E60" s="494"/>
      <c r="F60" s="494"/>
      <c r="G60" s="494"/>
      <c r="H60" s="494"/>
      <c r="I60" s="495"/>
      <c r="J60" s="499" t="s">
        <v>311</v>
      </c>
      <c r="K60" s="127"/>
      <c r="L60" s="127"/>
      <c r="M60" s="127"/>
      <c r="N60" s="127"/>
      <c r="O60" s="127"/>
      <c r="P60" s="127"/>
      <c r="Q60" s="127"/>
      <c r="R60" s="127"/>
      <c r="S60" s="127"/>
      <c r="T60" s="127"/>
      <c r="U60" s="127"/>
      <c r="V60" s="127"/>
      <c r="W60" s="127"/>
      <c r="X60" s="127"/>
      <c r="Y60" s="127"/>
      <c r="Z60" s="127"/>
      <c r="AA60" s="168"/>
      <c r="AB60" s="168"/>
      <c r="AC60" s="168"/>
      <c r="AD60" s="168"/>
      <c r="AE60" s="168"/>
      <c r="AF60" s="168"/>
      <c r="AG60" s="168"/>
      <c r="AH60" s="168"/>
      <c r="AI60" s="499" t="s">
        <v>311</v>
      </c>
      <c r="AJ60" s="530" t="s">
        <v>595</v>
      </c>
      <c r="AK60" s="530"/>
      <c r="AL60" s="530"/>
      <c r="AM60" s="530"/>
      <c r="AN60" s="530"/>
      <c r="AO60" s="531"/>
      <c r="AP60" s="343" t="str">
        <f>IF(COUNTA(K60:AH60)=0,"",COUNTA(K60:AH60))</f>
        <v/>
      </c>
      <c r="AQ60" s="97"/>
      <c r="AR60" s="97"/>
      <c r="AS60" s="97"/>
      <c r="AT60" s="97"/>
      <c r="CJ60" s="11" t="s">
        <v>823</v>
      </c>
      <c r="CK60" s="353"/>
      <c r="CL60" s="353"/>
      <c r="CM60" s="353" t="str">
        <f t="shared" si="27"/>
        <v/>
      </c>
      <c r="CN60" s="353"/>
      <c r="CO60" s="353"/>
      <c r="CP60" s="353"/>
      <c r="CQ60" s="353"/>
    </row>
    <row r="61" spans="2:95" ht="12" hidden="1" customHeight="1" x14ac:dyDescent="0.15">
      <c r="B61" s="731"/>
      <c r="C61" s="493" t="s">
        <v>596</v>
      </c>
      <c r="D61" s="494"/>
      <c r="E61" s="494"/>
      <c r="F61" s="494"/>
      <c r="G61" s="494"/>
      <c r="H61" s="494"/>
      <c r="I61" s="495"/>
      <c r="J61" s="732"/>
      <c r="K61" s="169"/>
      <c r="L61" s="169"/>
      <c r="M61" s="169"/>
      <c r="N61" s="169"/>
      <c r="O61" s="169"/>
      <c r="P61" s="169"/>
      <c r="Q61" s="169"/>
      <c r="R61" s="169"/>
      <c r="S61" s="169"/>
      <c r="T61" s="169"/>
      <c r="U61" s="169"/>
      <c r="V61" s="169"/>
      <c r="W61" s="169"/>
      <c r="X61" s="169"/>
      <c r="Y61" s="169"/>
      <c r="Z61" s="169"/>
      <c r="AA61" s="170"/>
      <c r="AB61" s="170"/>
      <c r="AC61" s="170"/>
      <c r="AD61" s="170"/>
      <c r="AE61" s="170"/>
      <c r="AF61" s="170"/>
      <c r="AG61" s="170"/>
      <c r="AH61" s="171"/>
      <c r="AI61" s="732"/>
      <c r="AJ61" s="530" t="s">
        <v>597</v>
      </c>
      <c r="AK61" s="530"/>
      <c r="AL61" s="530"/>
      <c r="AM61" s="530"/>
      <c r="AN61" s="530"/>
      <c r="AO61" s="531"/>
      <c r="AP61" s="343" t="str">
        <f>IF(COUNTA(K61:AH61)=0,"",COUNTA(K61:AH61))</f>
        <v/>
      </c>
      <c r="AQ61" s="97"/>
      <c r="AR61" s="97"/>
      <c r="AS61" s="97"/>
      <c r="AT61" s="97"/>
      <c r="CJ61" s="11" t="s">
        <v>824</v>
      </c>
      <c r="CK61" s="353"/>
      <c r="CL61" s="353"/>
      <c r="CM61" s="353" t="str">
        <f t="shared" si="27"/>
        <v/>
      </c>
      <c r="CN61" s="353"/>
      <c r="CO61" s="353"/>
      <c r="CP61" s="353"/>
      <c r="CQ61" s="353"/>
    </row>
    <row r="62" spans="2:95" ht="12" hidden="1" customHeight="1" x14ac:dyDescent="0.15">
      <c r="B62" s="731"/>
      <c r="C62" s="496" t="s">
        <v>144</v>
      </c>
      <c r="D62" s="497"/>
      <c r="E62" s="497"/>
      <c r="F62" s="497"/>
      <c r="G62" s="497"/>
      <c r="H62" s="497"/>
      <c r="I62" s="498"/>
      <c r="J62" s="733"/>
      <c r="K62" s="172"/>
      <c r="L62" s="173"/>
      <c r="M62" s="174"/>
      <c r="N62" s="174"/>
      <c r="O62" s="174"/>
      <c r="P62" s="174"/>
      <c r="Q62" s="174"/>
      <c r="R62" s="174"/>
      <c r="S62" s="174"/>
      <c r="T62" s="174"/>
      <c r="U62" s="174"/>
      <c r="V62" s="174"/>
      <c r="W62" s="174"/>
      <c r="X62" s="174"/>
      <c r="Y62" s="174"/>
      <c r="Z62" s="174"/>
      <c r="AA62" s="175"/>
      <c r="AB62" s="175"/>
      <c r="AC62" s="175"/>
      <c r="AD62" s="175"/>
      <c r="AE62" s="175"/>
      <c r="AF62" s="175"/>
      <c r="AG62" s="175"/>
      <c r="AH62" s="176"/>
      <c r="AI62" s="733"/>
      <c r="AJ62" s="537" t="s">
        <v>598</v>
      </c>
      <c r="AK62" s="537"/>
      <c r="AL62" s="537"/>
      <c r="AM62" s="537"/>
      <c r="AN62" s="537"/>
      <c r="AO62" s="538"/>
      <c r="AP62" s="308" t="str">
        <f>IF(COUNTA(K62:AH62)=0,"",COUNTA(K62:AH62)*2)</f>
        <v/>
      </c>
      <c r="AQ62" s="97"/>
      <c r="AR62" s="97"/>
      <c r="AS62" s="97"/>
      <c r="AT62" s="97"/>
      <c r="CJ62" s="11" t="s">
        <v>825</v>
      </c>
      <c r="CK62" s="353"/>
      <c r="CL62" s="353"/>
      <c r="CM62" s="353" t="str">
        <f t="shared" si="27"/>
        <v/>
      </c>
      <c r="CN62" s="353"/>
      <c r="CO62" s="353"/>
      <c r="CP62" s="353"/>
      <c r="CQ62" s="353"/>
    </row>
    <row r="63" spans="2:95" ht="15" hidden="1" customHeight="1" x14ac:dyDescent="0.15">
      <c r="B63" s="731"/>
      <c r="C63" s="501" t="str">
        <f>IF(ベース!R61="M",仕様書作成!$BB$63,仕様書作成!$BD$63)</f>
        <v>この行は使用しません　→→→</v>
      </c>
      <c r="D63" s="502"/>
      <c r="E63" s="502"/>
      <c r="F63" s="502"/>
      <c r="G63" s="502"/>
      <c r="H63" s="502"/>
      <c r="I63" s="503"/>
      <c r="J63" s="499" t="s">
        <v>524</v>
      </c>
      <c r="K63" s="162"/>
      <c r="L63" s="162"/>
      <c r="M63" s="162"/>
      <c r="N63" s="162"/>
      <c r="O63" s="162"/>
      <c r="P63" s="162"/>
      <c r="Q63" s="162"/>
      <c r="R63" s="162"/>
      <c r="S63" s="162"/>
      <c r="T63" s="162"/>
      <c r="U63" s="162"/>
      <c r="V63" s="162"/>
      <c r="W63" s="162"/>
      <c r="X63" s="162"/>
      <c r="Y63" s="162"/>
      <c r="Z63" s="162"/>
      <c r="AA63" s="163"/>
      <c r="AB63" s="163"/>
      <c r="AC63" s="163"/>
      <c r="AD63" s="163"/>
      <c r="AE63" s="163"/>
      <c r="AF63" s="163"/>
      <c r="AG63" s="163"/>
      <c r="AH63" s="164"/>
      <c r="AI63" s="499" t="s">
        <v>524</v>
      </c>
      <c r="AJ63" s="525" t="s">
        <v>599</v>
      </c>
      <c r="AK63" s="525"/>
      <c r="AL63" s="525"/>
      <c r="AM63" s="525"/>
      <c r="AN63" s="525"/>
      <c r="AO63" s="526"/>
      <c r="AP63" s="736" t="s">
        <v>524</v>
      </c>
      <c r="AQ63" s="97"/>
      <c r="AR63" s="97"/>
      <c r="AS63" s="97"/>
      <c r="AT63" s="97"/>
      <c r="BB63" s="357" t="s">
        <v>354</v>
      </c>
      <c r="BC63" s="357" t="s">
        <v>352</v>
      </c>
      <c r="BD63" s="357" t="s">
        <v>355</v>
      </c>
      <c r="CJ63" s="11" t="s">
        <v>826</v>
      </c>
      <c r="CK63" s="353"/>
      <c r="CL63" s="353"/>
      <c r="CM63" s="353" t="str">
        <f t="shared" si="27"/>
        <v/>
      </c>
      <c r="CN63" s="353"/>
      <c r="CO63" s="353"/>
      <c r="CP63" s="353"/>
      <c r="CQ63" s="353"/>
    </row>
    <row r="64" spans="2:95" ht="15" hidden="1" customHeight="1" x14ac:dyDescent="0.15">
      <c r="B64" s="731"/>
      <c r="C64" s="516" t="str">
        <f>IF(COUNTIF(K64:AH64,"X")&gt;0,$BB$64,"")</f>
        <v/>
      </c>
      <c r="D64" s="517"/>
      <c r="E64" s="517"/>
      <c r="F64" s="517"/>
      <c r="G64" s="517"/>
      <c r="H64" s="517"/>
      <c r="I64" s="518"/>
      <c r="J64" s="500"/>
      <c r="K64" s="345"/>
      <c r="L64" s="126" t="str">
        <f>IF(AND(K63&lt;&gt;"",L63&lt;&gt;""),"X",IF(K63&lt;&gt;"","-",""))</f>
        <v/>
      </c>
      <c r="M64" s="126" t="str">
        <f t="shared" ref="M64:AH64" si="34">IF(AND(L63&lt;&gt;"",M63&lt;&gt;""),"X",IF(L63&lt;&gt;"","-",""))</f>
        <v/>
      </c>
      <c r="N64" s="126" t="str">
        <f t="shared" si="34"/>
        <v/>
      </c>
      <c r="O64" s="126" t="str">
        <f t="shared" si="34"/>
        <v/>
      </c>
      <c r="P64" s="126" t="str">
        <f t="shared" si="34"/>
        <v/>
      </c>
      <c r="Q64" s="126" t="str">
        <f t="shared" si="34"/>
        <v/>
      </c>
      <c r="R64" s="126" t="str">
        <f t="shared" si="34"/>
        <v/>
      </c>
      <c r="S64" s="126" t="str">
        <f t="shared" si="34"/>
        <v/>
      </c>
      <c r="T64" s="126" t="str">
        <f t="shared" si="34"/>
        <v/>
      </c>
      <c r="U64" s="126" t="str">
        <f t="shared" si="34"/>
        <v/>
      </c>
      <c r="V64" s="126" t="str">
        <f t="shared" si="34"/>
        <v/>
      </c>
      <c r="W64" s="126" t="str">
        <f t="shared" si="34"/>
        <v/>
      </c>
      <c r="X64" s="126" t="str">
        <f t="shared" si="34"/>
        <v/>
      </c>
      <c r="Y64" s="126" t="str">
        <f t="shared" si="34"/>
        <v/>
      </c>
      <c r="Z64" s="126" t="str">
        <f t="shared" si="34"/>
        <v/>
      </c>
      <c r="AA64" s="126" t="str">
        <f t="shared" si="34"/>
        <v/>
      </c>
      <c r="AB64" s="126" t="str">
        <f t="shared" si="34"/>
        <v/>
      </c>
      <c r="AC64" s="126" t="str">
        <f t="shared" si="34"/>
        <v/>
      </c>
      <c r="AD64" s="126" t="str">
        <f t="shared" si="34"/>
        <v/>
      </c>
      <c r="AE64" s="126" t="str">
        <f t="shared" si="34"/>
        <v/>
      </c>
      <c r="AF64" s="126" t="str">
        <f t="shared" si="34"/>
        <v/>
      </c>
      <c r="AG64" s="126" t="str">
        <f t="shared" si="34"/>
        <v/>
      </c>
      <c r="AH64" s="126" t="str">
        <f t="shared" si="34"/>
        <v/>
      </c>
      <c r="AI64" s="500"/>
      <c r="AJ64" s="744" t="s">
        <v>360</v>
      </c>
      <c r="AK64" s="745"/>
      <c r="AL64" s="745"/>
      <c r="AM64" s="745"/>
      <c r="AN64" s="745"/>
      <c r="AO64" s="746"/>
      <c r="AP64" s="737"/>
      <c r="AQ64" s="97"/>
      <c r="AR64" s="97"/>
      <c r="AS64" s="97"/>
      <c r="AT64" s="97"/>
      <c r="BB64" s="357" t="s">
        <v>280</v>
      </c>
      <c r="CJ64" s="11" t="s">
        <v>151</v>
      </c>
      <c r="CK64" s="353"/>
      <c r="CL64" s="353"/>
      <c r="CM64" s="353" t="str">
        <f t="shared" si="27"/>
        <v/>
      </c>
      <c r="CN64" s="353"/>
      <c r="CO64" s="353"/>
      <c r="CP64" s="353"/>
      <c r="CQ64" s="353"/>
    </row>
    <row r="65" spans="1:229" ht="12" hidden="1" customHeight="1" x14ac:dyDescent="0.15">
      <c r="B65" s="731"/>
      <c r="C65" s="485" t="str">
        <f>IF(COUNTIF(K65:AH65,"XX")&gt;0,$BD$65,IF(COUNTIF(K65:AH65,"X")&gt;0,$BB$65,""))</f>
        <v/>
      </c>
      <c r="D65" s="486"/>
      <c r="E65" s="486"/>
      <c r="F65" s="486"/>
      <c r="G65" s="486"/>
      <c r="H65" s="486"/>
      <c r="I65" s="487"/>
      <c r="J65" s="344"/>
      <c r="K65" s="124" t="str">
        <f t="shared" ref="K65:AH65" si="35">IF(AND(K12="",K16&lt;&gt;"",OR(K63&lt;&gt;"",K64&lt;&gt;"")),"XX",IF(AND(K63&lt;&gt;"",K8&lt;&gt;L8),"X",""))</f>
        <v/>
      </c>
      <c r="L65" s="124" t="str">
        <f t="shared" si="35"/>
        <v/>
      </c>
      <c r="M65" s="124" t="str">
        <f t="shared" si="35"/>
        <v/>
      </c>
      <c r="N65" s="124" t="str">
        <f t="shared" si="35"/>
        <v/>
      </c>
      <c r="O65" s="124" t="str">
        <f t="shared" si="35"/>
        <v/>
      </c>
      <c r="P65" s="124" t="str">
        <f t="shared" si="35"/>
        <v/>
      </c>
      <c r="Q65" s="124" t="str">
        <f t="shared" si="35"/>
        <v/>
      </c>
      <c r="R65" s="124" t="str">
        <f t="shared" si="35"/>
        <v/>
      </c>
      <c r="S65" s="124" t="str">
        <f t="shared" si="35"/>
        <v/>
      </c>
      <c r="T65" s="124" t="str">
        <f t="shared" si="35"/>
        <v/>
      </c>
      <c r="U65" s="124" t="str">
        <f t="shared" si="35"/>
        <v/>
      </c>
      <c r="V65" s="124" t="str">
        <f t="shared" si="35"/>
        <v/>
      </c>
      <c r="W65" s="124" t="str">
        <f t="shared" si="35"/>
        <v/>
      </c>
      <c r="X65" s="124" t="str">
        <f t="shared" si="35"/>
        <v/>
      </c>
      <c r="Y65" s="124" t="str">
        <f t="shared" si="35"/>
        <v/>
      </c>
      <c r="Z65" s="124" t="str">
        <f t="shared" si="35"/>
        <v/>
      </c>
      <c r="AA65" s="124" t="str">
        <f t="shared" si="35"/>
        <v/>
      </c>
      <c r="AB65" s="124" t="str">
        <f t="shared" si="35"/>
        <v/>
      </c>
      <c r="AC65" s="124" t="str">
        <f t="shared" si="35"/>
        <v/>
      </c>
      <c r="AD65" s="124" t="str">
        <f t="shared" si="35"/>
        <v/>
      </c>
      <c r="AE65" s="124" t="str">
        <f t="shared" si="35"/>
        <v/>
      </c>
      <c r="AF65" s="124" t="str">
        <f t="shared" si="35"/>
        <v/>
      </c>
      <c r="AG65" s="124" t="str">
        <f t="shared" si="35"/>
        <v/>
      </c>
      <c r="AH65" s="124" t="str">
        <f t="shared" si="35"/>
        <v/>
      </c>
      <c r="AI65" s="344"/>
      <c r="AJ65" s="490" t="str">
        <f>IF(COUNTIF(K65:AH65,"X")&gt;0,$BC$65,"")</f>
        <v/>
      </c>
      <c r="AK65" s="491"/>
      <c r="AL65" s="491"/>
      <c r="AM65" s="491"/>
      <c r="AN65" s="491"/>
      <c r="AO65" s="492"/>
      <c r="AP65" s="323"/>
      <c r="AQ65" s="97"/>
      <c r="AR65" s="97"/>
      <c r="AS65" s="97"/>
      <c r="AT65" s="97"/>
      <c r="BB65" s="357" t="s">
        <v>281</v>
      </c>
      <c r="BC65" s="357" t="s">
        <v>299</v>
      </c>
      <c r="BD65" s="357" t="s">
        <v>351</v>
      </c>
      <c r="CJ65" s="11" t="s">
        <v>152</v>
      </c>
      <c r="CK65" s="353"/>
      <c r="CL65" s="353"/>
      <c r="CM65" s="353" t="str">
        <f t="shared" si="27"/>
        <v/>
      </c>
      <c r="CN65" s="353"/>
      <c r="CO65" s="353"/>
      <c r="CP65" s="353"/>
      <c r="CQ65" s="353"/>
    </row>
    <row r="66" spans="1:229" s="97" customFormat="1" ht="15" hidden="1" customHeight="1" x14ac:dyDescent="0.2">
      <c r="A66" s="199"/>
      <c r="B66" s="731"/>
      <c r="C66" s="501" t="str">
        <f>IF(ベース!$R$61="M",$BB$66,IF(AJ8&lt;&gt;"",$BB$66,$BC$66))</f>
        <v>この行は使用しません　→→→</v>
      </c>
      <c r="D66" s="502"/>
      <c r="E66" s="502"/>
      <c r="F66" s="502"/>
      <c r="G66" s="502"/>
      <c r="H66" s="502"/>
      <c r="I66" s="503"/>
      <c r="J66" s="499" t="s">
        <v>341</v>
      </c>
      <c r="K66" s="177"/>
      <c r="L66" s="178"/>
      <c r="M66" s="178"/>
      <c r="N66" s="178"/>
      <c r="O66" s="178"/>
      <c r="P66" s="178"/>
      <c r="Q66" s="178"/>
      <c r="R66" s="178"/>
      <c r="S66" s="178"/>
      <c r="T66" s="178"/>
      <c r="U66" s="178"/>
      <c r="V66" s="178"/>
      <c r="W66" s="178"/>
      <c r="X66" s="178"/>
      <c r="Y66" s="178"/>
      <c r="Z66" s="178"/>
      <c r="AA66" s="179"/>
      <c r="AB66" s="179"/>
      <c r="AC66" s="179"/>
      <c r="AD66" s="179"/>
      <c r="AE66" s="179"/>
      <c r="AF66" s="179"/>
      <c r="AG66" s="179"/>
      <c r="AH66" s="180"/>
      <c r="AI66" s="499" t="s">
        <v>341</v>
      </c>
      <c r="AJ66" s="738" t="str">
        <f>IF(ベース!$R$55="M",$BD$66,IF(AJ8&lt;&gt;"",$BD$66,""))</f>
        <v/>
      </c>
      <c r="AK66" s="739"/>
      <c r="AL66" s="739"/>
      <c r="AM66" s="739"/>
      <c r="AN66" s="739"/>
      <c r="AO66" s="740"/>
      <c r="AP66" s="181"/>
      <c r="AQ66" s="279"/>
      <c r="AR66" s="279"/>
      <c r="AS66" s="279"/>
      <c r="AT66" s="279"/>
      <c r="AU66" s="411"/>
      <c r="AV66" s="411"/>
      <c r="AW66" s="411"/>
      <c r="AX66" s="411"/>
      <c r="AY66" s="385"/>
      <c r="AZ66" s="385"/>
      <c r="BA66" s="385"/>
      <c r="BB66" s="357" t="s">
        <v>359</v>
      </c>
      <c r="BC66" s="357" t="s">
        <v>827</v>
      </c>
      <c r="BD66" s="357" t="s">
        <v>300</v>
      </c>
      <c r="BE66" s="357"/>
      <c r="BF66" s="357"/>
      <c r="BG66" s="385"/>
      <c r="BH66" s="385"/>
      <c r="BI66" s="385"/>
      <c r="BJ66" s="385"/>
      <c r="BK66" s="385"/>
      <c r="BL66" s="385"/>
      <c r="BM66" s="385"/>
      <c r="BN66" s="385"/>
      <c r="BO66" s="385"/>
      <c r="BP66" s="385"/>
      <c r="BQ66" s="385"/>
      <c r="BR66" s="385"/>
      <c r="BS66" s="385"/>
      <c r="BT66" s="385"/>
      <c r="BU66" s="385"/>
      <c r="BV66" s="385"/>
      <c r="BW66" s="385"/>
      <c r="BX66" s="385"/>
      <c r="BY66" s="385"/>
      <c r="BZ66" s="385"/>
      <c r="CA66" s="385"/>
      <c r="CB66" s="385"/>
      <c r="CC66" s="385"/>
      <c r="CD66" s="385"/>
      <c r="CE66" s="385"/>
      <c r="CF66" s="385"/>
      <c r="CG66" s="385"/>
      <c r="CH66" s="385"/>
      <c r="CI66" s="385"/>
      <c r="CJ66" s="11" t="s">
        <v>153</v>
      </c>
      <c r="CK66" s="353"/>
      <c r="CL66" s="353"/>
      <c r="CM66" s="353" t="str">
        <f t="shared" si="27"/>
        <v/>
      </c>
      <c r="CN66" s="353"/>
      <c r="CO66" s="353"/>
      <c r="CP66" s="353"/>
      <c r="CQ66" s="353"/>
      <c r="CR66" s="353"/>
      <c r="CS66" s="353"/>
      <c r="CT66" s="353"/>
      <c r="CU66" s="353"/>
      <c r="CV66" s="353"/>
      <c r="CW66" s="353"/>
      <c r="CX66" s="353"/>
      <c r="CY66" s="353"/>
      <c r="CZ66" s="353"/>
      <c r="DA66" s="353"/>
      <c r="DB66" s="353"/>
      <c r="DC66" s="353"/>
      <c r="DD66" s="353"/>
      <c r="DE66" s="353"/>
      <c r="DF66" s="353"/>
      <c r="DG66" s="353"/>
      <c r="DH66" s="353"/>
      <c r="DI66" s="353"/>
      <c r="DJ66" s="353"/>
      <c r="DK66" s="353"/>
      <c r="DL66" s="353"/>
      <c r="DM66" s="353"/>
      <c r="DN66" s="353"/>
      <c r="DO66" s="353"/>
      <c r="DP66" s="353"/>
      <c r="DQ66" s="385"/>
      <c r="DR66" s="385"/>
      <c r="DS66" s="385"/>
      <c r="DT66" s="385"/>
      <c r="DU66" s="385"/>
      <c r="DV66" s="385"/>
      <c r="DW66" s="385"/>
      <c r="DX66" s="385"/>
      <c r="DY66" s="385"/>
      <c r="DZ66" s="385"/>
      <c r="EA66" s="385"/>
      <c r="EB66" s="385"/>
      <c r="EC66" s="385"/>
      <c r="ED66" s="385"/>
      <c r="EE66" s="385"/>
      <c r="EF66" s="385"/>
      <c r="EG66" s="385"/>
      <c r="EH66" s="385"/>
      <c r="EI66" s="385"/>
      <c r="EJ66" s="385"/>
      <c r="EK66" s="385"/>
      <c r="EL66" s="385"/>
      <c r="EM66" s="385"/>
      <c r="EN66" s="385"/>
      <c r="EO66" s="385"/>
      <c r="EP66" s="385"/>
      <c r="EQ66" s="385"/>
      <c r="ER66" s="385"/>
      <c r="ES66" s="385"/>
      <c r="ET66" s="385"/>
      <c r="EU66" s="385"/>
      <c r="EV66" s="385"/>
      <c r="EW66" s="385"/>
      <c r="EX66" s="385"/>
      <c r="EY66" s="385"/>
      <c r="EZ66" s="385"/>
      <c r="FA66" s="385"/>
      <c r="FB66" s="385"/>
      <c r="FC66" s="385"/>
      <c r="FD66" s="385"/>
      <c r="FE66" s="385"/>
      <c r="FF66" s="385"/>
      <c r="FG66" s="385"/>
      <c r="FH66" s="385"/>
      <c r="FI66" s="385"/>
      <c r="FJ66" s="385"/>
      <c r="FK66" s="385"/>
      <c r="FL66" s="385"/>
      <c r="FM66" s="385"/>
      <c r="FN66" s="385"/>
      <c r="FO66" s="385"/>
      <c r="FP66" s="385"/>
      <c r="FQ66" s="385"/>
      <c r="FR66" s="385"/>
      <c r="FS66" s="385"/>
      <c r="FT66" s="385"/>
      <c r="FU66" s="385"/>
      <c r="FV66" s="385"/>
      <c r="FW66" s="385"/>
      <c r="FX66" s="385"/>
      <c r="FY66" s="385"/>
      <c r="FZ66" s="385"/>
      <c r="GA66" s="385"/>
      <c r="GB66" s="385"/>
      <c r="GC66" s="385"/>
      <c r="GD66" s="385"/>
      <c r="GE66" s="385"/>
      <c r="GF66" s="385"/>
      <c r="GG66" s="385"/>
      <c r="GH66" s="385"/>
      <c r="GI66" s="385"/>
      <c r="GJ66" s="385"/>
      <c r="GK66" s="385"/>
      <c r="GL66" s="385"/>
      <c r="GM66" s="385"/>
      <c r="GN66" s="385"/>
      <c r="GO66" s="385"/>
      <c r="GP66" s="385"/>
      <c r="GQ66" s="385"/>
      <c r="GR66" s="385"/>
      <c r="GS66" s="385"/>
      <c r="GT66" s="385"/>
      <c r="GU66" s="385"/>
      <c r="GV66" s="385"/>
      <c r="GW66" s="385"/>
      <c r="GX66" s="385"/>
      <c r="GY66" s="385"/>
      <c r="GZ66" s="385"/>
      <c r="HA66" s="385"/>
      <c r="HB66" s="385"/>
      <c r="HC66" s="385"/>
      <c r="HD66" s="385"/>
      <c r="HE66" s="385"/>
      <c r="HF66" s="385"/>
      <c r="HG66" s="385"/>
      <c r="HH66" s="385"/>
      <c r="HI66" s="385"/>
      <c r="HJ66" s="385"/>
      <c r="HK66" s="385"/>
      <c r="HL66" s="385"/>
      <c r="HM66" s="385"/>
      <c r="HN66" s="385"/>
      <c r="HO66" s="385"/>
      <c r="HP66" s="385"/>
      <c r="HQ66" s="385"/>
      <c r="HR66" s="385"/>
      <c r="HS66" s="385"/>
      <c r="HT66" s="385"/>
      <c r="HU66" s="385"/>
    </row>
    <row r="67" spans="1:229" s="97" customFormat="1" ht="15" hidden="1" customHeight="1" x14ac:dyDescent="0.15">
      <c r="A67" s="199"/>
      <c r="B67" s="731"/>
      <c r="C67" s="507"/>
      <c r="D67" s="547"/>
      <c r="E67" s="547"/>
      <c r="F67" s="547"/>
      <c r="G67" s="547"/>
      <c r="H67" s="547"/>
      <c r="I67" s="548"/>
      <c r="J67" s="732"/>
      <c r="K67" s="226" t="str">
        <f t="shared" ref="K67:AH67" si="36">IF(K9="","",IF(AND(K12="O",OR(K63&lt;&gt;"",K64&lt;&gt;"")),$BD$78,IF(AND(K12="O",AND(K63="",K64="")),$BB$78,"")))</f>
        <v/>
      </c>
      <c r="L67" s="226" t="str">
        <f t="shared" si="36"/>
        <v/>
      </c>
      <c r="M67" s="226" t="str">
        <f t="shared" si="36"/>
        <v/>
      </c>
      <c r="N67" s="226" t="str">
        <f t="shared" si="36"/>
        <v/>
      </c>
      <c r="O67" s="226" t="str">
        <f t="shared" si="36"/>
        <v/>
      </c>
      <c r="P67" s="226" t="str">
        <f t="shared" si="36"/>
        <v/>
      </c>
      <c r="Q67" s="226" t="str">
        <f t="shared" si="36"/>
        <v/>
      </c>
      <c r="R67" s="226" t="str">
        <f t="shared" si="36"/>
        <v/>
      </c>
      <c r="S67" s="226" t="str">
        <f t="shared" si="36"/>
        <v/>
      </c>
      <c r="T67" s="226" t="str">
        <f t="shared" si="36"/>
        <v/>
      </c>
      <c r="U67" s="226" t="str">
        <f t="shared" si="36"/>
        <v/>
      </c>
      <c r="V67" s="226" t="str">
        <f t="shared" si="36"/>
        <v/>
      </c>
      <c r="W67" s="226" t="str">
        <f t="shared" si="36"/>
        <v/>
      </c>
      <c r="X67" s="226" t="str">
        <f t="shared" si="36"/>
        <v/>
      </c>
      <c r="Y67" s="226" t="str">
        <f t="shared" si="36"/>
        <v/>
      </c>
      <c r="Z67" s="226" t="str">
        <f t="shared" si="36"/>
        <v/>
      </c>
      <c r="AA67" s="226" t="str">
        <f t="shared" si="36"/>
        <v/>
      </c>
      <c r="AB67" s="226" t="str">
        <f t="shared" si="36"/>
        <v/>
      </c>
      <c r="AC67" s="226" t="str">
        <f t="shared" si="36"/>
        <v/>
      </c>
      <c r="AD67" s="226" t="str">
        <f t="shared" si="36"/>
        <v/>
      </c>
      <c r="AE67" s="226" t="str">
        <f t="shared" si="36"/>
        <v/>
      </c>
      <c r="AF67" s="226" t="str">
        <f t="shared" si="36"/>
        <v/>
      </c>
      <c r="AG67" s="226" t="str">
        <f t="shared" si="36"/>
        <v/>
      </c>
      <c r="AH67" s="226" t="str">
        <f t="shared" si="36"/>
        <v/>
      </c>
      <c r="AI67" s="732"/>
      <c r="AJ67" s="741"/>
      <c r="AK67" s="742"/>
      <c r="AL67" s="742"/>
      <c r="AM67" s="742"/>
      <c r="AN67" s="742"/>
      <c r="AO67" s="743"/>
      <c r="AP67" s="230"/>
      <c r="AQ67" s="280"/>
      <c r="AR67" s="280"/>
      <c r="AS67" s="280"/>
      <c r="AT67" s="280"/>
      <c r="AU67" s="412"/>
      <c r="AV67" s="412"/>
      <c r="AW67" s="412"/>
      <c r="AX67" s="412"/>
      <c r="AY67" s="385"/>
      <c r="AZ67" s="385"/>
      <c r="BA67" s="385"/>
      <c r="BB67" s="357" t="s">
        <v>290</v>
      </c>
      <c r="BC67" s="357" t="s">
        <v>291</v>
      </c>
      <c r="BD67" s="357" t="s">
        <v>292</v>
      </c>
      <c r="BE67" s="357" t="s">
        <v>315</v>
      </c>
      <c r="BF67" s="357"/>
      <c r="BG67" s="385"/>
      <c r="BH67" s="385"/>
      <c r="BI67" s="385"/>
      <c r="BJ67" s="385"/>
      <c r="BK67" s="385"/>
      <c r="BL67" s="385"/>
      <c r="BM67" s="385"/>
      <c r="BN67" s="385"/>
      <c r="BO67" s="385"/>
      <c r="BP67" s="385"/>
      <c r="BQ67" s="385"/>
      <c r="BR67" s="385"/>
      <c r="BS67" s="385"/>
      <c r="BT67" s="385"/>
      <c r="BU67" s="385"/>
      <c r="BV67" s="385"/>
      <c r="BW67" s="385"/>
      <c r="BX67" s="385"/>
      <c r="BY67" s="385"/>
      <c r="BZ67" s="385"/>
      <c r="CA67" s="385"/>
      <c r="CB67" s="385"/>
      <c r="CC67" s="385"/>
      <c r="CD67" s="385"/>
      <c r="CE67" s="385"/>
      <c r="CF67" s="385"/>
      <c r="CG67" s="385"/>
      <c r="CH67" s="385"/>
      <c r="CI67" s="385"/>
      <c r="CJ67" s="11" t="s">
        <v>154</v>
      </c>
      <c r="CK67" s="353"/>
      <c r="CL67" s="353"/>
      <c r="CM67" s="353" t="str">
        <f t="shared" si="27"/>
        <v/>
      </c>
      <c r="CN67" s="353"/>
      <c r="CO67" s="353"/>
      <c r="CP67" s="353"/>
      <c r="CQ67" s="353"/>
      <c r="CR67" s="353"/>
      <c r="CS67" s="353"/>
      <c r="CT67" s="353"/>
      <c r="CU67" s="353"/>
      <c r="CV67" s="353"/>
      <c r="CW67" s="353"/>
      <c r="CX67" s="353"/>
      <c r="CY67" s="353"/>
      <c r="CZ67" s="353"/>
      <c r="DA67" s="353"/>
      <c r="DB67" s="353"/>
      <c r="DC67" s="353"/>
      <c r="DD67" s="353"/>
      <c r="DE67" s="353"/>
      <c r="DF67" s="353"/>
      <c r="DG67" s="353"/>
      <c r="DH67" s="353"/>
      <c r="DI67" s="353"/>
      <c r="DJ67" s="353"/>
      <c r="DK67" s="353"/>
      <c r="DL67" s="353"/>
      <c r="DM67" s="353"/>
      <c r="DN67" s="353"/>
      <c r="DO67" s="353"/>
      <c r="DP67" s="353"/>
      <c r="DQ67" s="385"/>
      <c r="DR67" s="385"/>
      <c r="DS67" s="385"/>
      <c r="DT67" s="385"/>
      <c r="DU67" s="385"/>
      <c r="DV67" s="385"/>
      <c r="DW67" s="385"/>
      <c r="DX67" s="385"/>
      <c r="DY67" s="385"/>
      <c r="DZ67" s="385"/>
      <c r="EA67" s="385"/>
      <c r="EB67" s="385"/>
      <c r="EC67" s="385"/>
      <c r="ED67" s="385"/>
      <c r="EE67" s="385"/>
      <c r="EF67" s="385"/>
      <c r="EG67" s="385"/>
      <c r="EH67" s="385"/>
      <c r="EI67" s="385"/>
      <c r="EJ67" s="385"/>
      <c r="EK67" s="385"/>
      <c r="EL67" s="385"/>
      <c r="EM67" s="385"/>
      <c r="EN67" s="385"/>
      <c r="EO67" s="385"/>
      <c r="EP67" s="385"/>
      <c r="EQ67" s="385"/>
      <c r="ER67" s="385"/>
      <c r="ES67" s="385"/>
      <c r="ET67" s="385"/>
      <c r="EU67" s="385"/>
      <c r="EV67" s="385"/>
      <c r="EW67" s="385"/>
      <c r="EX67" s="385"/>
      <c r="EY67" s="385"/>
      <c r="EZ67" s="385"/>
      <c r="FA67" s="385"/>
      <c r="FB67" s="385"/>
      <c r="FC67" s="385"/>
      <c r="FD67" s="385"/>
      <c r="FE67" s="385"/>
      <c r="FF67" s="385"/>
      <c r="FG67" s="385"/>
      <c r="FH67" s="385"/>
      <c r="FI67" s="385"/>
      <c r="FJ67" s="385"/>
      <c r="FK67" s="385"/>
      <c r="FL67" s="385"/>
      <c r="FM67" s="385"/>
      <c r="FN67" s="385"/>
      <c r="FO67" s="385"/>
      <c r="FP67" s="385"/>
      <c r="FQ67" s="385"/>
      <c r="FR67" s="385"/>
      <c r="FS67" s="385"/>
      <c r="FT67" s="385"/>
      <c r="FU67" s="385"/>
      <c r="FV67" s="385"/>
      <c r="FW67" s="385"/>
      <c r="FX67" s="385"/>
      <c r="FY67" s="385"/>
      <c r="FZ67" s="385"/>
      <c r="GA67" s="385"/>
      <c r="GB67" s="385"/>
      <c r="GC67" s="385"/>
      <c r="GD67" s="385"/>
      <c r="GE67" s="385"/>
      <c r="GF67" s="385"/>
      <c r="GG67" s="385"/>
      <c r="GH67" s="385"/>
      <c r="GI67" s="385"/>
      <c r="GJ67" s="385"/>
      <c r="GK67" s="385"/>
      <c r="GL67" s="385"/>
      <c r="GM67" s="385"/>
      <c r="GN67" s="385"/>
      <c r="GO67" s="385"/>
      <c r="GP67" s="385"/>
      <c r="GQ67" s="385"/>
      <c r="GR67" s="385"/>
      <c r="GS67" s="385"/>
      <c r="GT67" s="385"/>
      <c r="GU67" s="385"/>
      <c r="GV67" s="385"/>
      <c r="GW67" s="385"/>
      <c r="GX67" s="385"/>
      <c r="GY67" s="385"/>
      <c r="GZ67" s="385"/>
      <c r="HA67" s="385"/>
      <c r="HB67" s="385"/>
      <c r="HC67" s="385"/>
      <c r="HD67" s="385"/>
      <c r="HE67" s="385"/>
      <c r="HF67" s="385"/>
      <c r="HG67" s="385"/>
      <c r="HH67" s="385"/>
      <c r="HI67" s="385"/>
      <c r="HJ67" s="385"/>
      <c r="HK67" s="385"/>
      <c r="HL67" s="385"/>
      <c r="HM67" s="385"/>
      <c r="HN67" s="385"/>
      <c r="HO67" s="385"/>
      <c r="HP67" s="385"/>
      <c r="HQ67" s="385"/>
      <c r="HR67" s="385"/>
      <c r="HS67" s="385"/>
      <c r="HT67" s="385"/>
      <c r="HU67" s="385"/>
    </row>
    <row r="68" spans="1:229" s="97" customFormat="1" ht="15" hidden="1" customHeight="1" x14ac:dyDescent="0.15">
      <c r="A68" s="199"/>
      <c r="B68" s="731"/>
      <c r="C68" s="516" t="str">
        <f>IF(COUNTIF(K68:AH68,"X")&gt;0,$BB$68,"")</f>
        <v/>
      </c>
      <c r="D68" s="517"/>
      <c r="E68" s="517"/>
      <c r="F68" s="517"/>
      <c r="G68" s="517"/>
      <c r="H68" s="517"/>
      <c r="I68" s="518"/>
      <c r="J68" s="500"/>
      <c r="K68" s="229" t="str">
        <f>IF(AND(K67=$BB$78,K66=""),"X",IF(AND(K67=$BD$78,K66&lt;&gt;""),"X",""))</f>
        <v/>
      </c>
      <c r="L68" s="229" t="str">
        <f t="shared" ref="L68:AH68" si="37">IF(AND(L67=$BB$78,L66=""),"X",IF(AND(L67=$BD$78,L66&lt;&gt;""),"X",""))</f>
        <v/>
      </c>
      <c r="M68" s="229" t="str">
        <f t="shared" si="37"/>
        <v/>
      </c>
      <c r="N68" s="229" t="str">
        <f t="shared" si="37"/>
        <v/>
      </c>
      <c r="O68" s="229" t="str">
        <f t="shared" si="37"/>
        <v/>
      </c>
      <c r="P68" s="229" t="str">
        <f t="shared" si="37"/>
        <v/>
      </c>
      <c r="Q68" s="229" t="str">
        <f t="shared" si="37"/>
        <v/>
      </c>
      <c r="R68" s="229" t="str">
        <f t="shared" si="37"/>
        <v/>
      </c>
      <c r="S68" s="229" t="str">
        <f t="shared" si="37"/>
        <v/>
      </c>
      <c r="T68" s="229" t="str">
        <f t="shared" si="37"/>
        <v/>
      </c>
      <c r="U68" s="229" t="str">
        <f t="shared" si="37"/>
        <v/>
      </c>
      <c r="V68" s="229" t="str">
        <f t="shared" si="37"/>
        <v/>
      </c>
      <c r="W68" s="229" t="str">
        <f t="shared" si="37"/>
        <v/>
      </c>
      <c r="X68" s="229" t="str">
        <f t="shared" si="37"/>
        <v/>
      </c>
      <c r="Y68" s="229" t="str">
        <f t="shared" si="37"/>
        <v/>
      </c>
      <c r="Z68" s="229" t="str">
        <f t="shared" si="37"/>
        <v/>
      </c>
      <c r="AA68" s="229" t="str">
        <f t="shared" si="37"/>
        <v/>
      </c>
      <c r="AB68" s="229" t="str">
        <f t="shared" si="37"/>
        <v/>
      </c>
      <c r="AC68" s="229" t="str">
        <f t="shared" si="37"/>
        <v/>
      </c>
      <c r="AD68" s="229" t="str">
        <f t="shared" si="37"/>
        <v/>
      </c>
      <c r="AE68" s="229" t="str">
        <f t="shared" si="37"/>
        <v/>
      </c>
      <c r="AF68" s="229" t="str">
        <f t="shared" si="37"/>
        <v/>
      </c>
      <c r="AG68" s="229" t="str">
        <f t="shared" si="37"/>
        <v/>
      </c>
      <c r="AH68" s="229" t="str">
        <f t="shared" si="37"/>
        <v/>
      </c>
      <c r="AI68" s="500"/>
      <c r="AJ68" s="747" t="str">
        <f>IF(COUNTIF(K68:AH68,"X")&gt;0,$BC$22,"")</f>
        <v/>
      </c>
      <c r="AK68" s="748"/>
      <c r="AL68" s="748"/>
      <c r="AM68" s="748"/>
      <c r="AN68" s="748"/>
      <c r="AO68" s="749"/>
      <c r="AP68" s="343"/>
      <c r="AQ68" s="281"/>
      <c r="AR68" s="281"/>
      <c r="AS68" s="281"/>
      <c r="AT68" s="281"/>
      <c r="AU68" s="413"/>
      <c r="AV68" s="413"/>
      <c r="AW68" s="413"/>
      <c r="AX68" s="413"/>
      <c r="AY68" s="385"/>
      <c r="AZ68" s="385"/>
      <c r="BA68" s="385"/>
      <c r="BB68" s="357" t="s">
        <v>364</v>
      </c>
      <c r="BC68" s="357"/>
      <c r="BD68" s="357"/>
      <c r="BE68" s="357"/>
      <c r="BF68" s="357"/>
      <c r="BG68" s="385"/>
      <c r="BH68" s="385"/>
      <c r="BI68" s="385"/>
      <c r="BJ68" s="385"/>
      <c r="BK68" s="385"/>
      <c r="BL68" s="385"/>
      <c r="BM68" s="385"/>
      <c r="BN68" s="385"/>
      <c r="BO68" s="385"/>
      <c r="BP68" s="385"/>
      <c r="BQ68" s="385"/>
      <c r="BR68" s="385"/>
      <c r="BS68" s="385"/>
      <c r="BT68" s="385"/>
      <c r="BU68" s="385"/>
      <c r="BV68" s="385"/>
      <c r="BW68" s="385"/>
      <c r="BX68" s="385"/>
      <c r="BY68" s="385"/>
      <c r="BZ68" s="385"/>
      <c r="CA68" s="385"/>
      <c r="CB68" s="385"/>
      <c r="CC68" s="385"/>
      <c r="CD68" s="385"/>
      <c r="CE68" s="385"/>
      <c r="CF68" s="385"/>
      <c r="CG68" s="385"/>
      <c r="CH68" s="385"/>
      <c r="CI68" s="385"/>
      <c r="CJ68" s="11" t="s">
        <v>155</v>
      </c>
      <c r="CK68" s="353"/>
      <c r="CL68" s="353"/>
      <c r="CM68" s="353" t="str">
        <f t="shared" si="27"/>
        <v/>
      </c>
      <c r="CN68" s="353"/>
      <c r="CO68" s="353"/>
      <c r="CP68" s="353"/>
      <c r="CQ68" s="353"/>
      <c r="CR68" s="353"/>
      <c r="CS68" s="353"/>
      <c r="CT68" s="353"/>
      <c r="CU68" s="353"/>
      <c r="CV68" s="353"/>
      <c r="CW68" s="353"/>
      <c r="CX68" s="353"/>
      <c r="CY68" s="353"/>
      <c r="CZ68" s="353"/>
      <c r="DA68" s="353"/>
      <c r="DB68" s="353"/>
      <c r="DC68" s="353"/>
      <c r="DD68" s="353"/>
      <c r="DE68" s="353"/>
      <c r="DF68" s="353"/>
      <c r="DG68" s="353"/>
      <c r="DH68" s="353"/>
      <c r="DI68" s="353"/>
      <c r="DJ68" s="353"/>
      <c r="DK68" s="353"/>
      <c r="DL68" s="353"/>
      <c r="DM68" s="353"/>
      <c r="DN68" s="353"/>
      <c r="DO68" s="353"/>
      <c r="DP68" s="353"/>
      <c r="DQ68" s="385"/>
      <c r="DR68" s="385"/>
      <c r="DS68" s="385"/>
      <c r="DT68" s="385"/>
      <c r="DU68" s="385"/>
      <c r="DV68" s="385"/>
      <c r="DW68" s="385"/>
      <c r="DX68" s="385"/>
      <c r="DY68" s="385"/>
      <c r="DZ68" s="385"/>
      <c r="EA68" s="385"/>
      <c r="EB68" s="385"/>
      <c r="EC68" s="385"/>
      <c r="ED68" s="385"/>
      <c r="EE68" s="385"/>
      <c r="EF68" s="385"/>
      <c r="EG68" s="385"/>
      <c r="EH68" s="385"/>
      <c r="EI68" s="385"/>
      <c r="EJ68" s="385"/>
      <c r="EK68" s="385"/>
      <c r="EL68" s="385"/>
      <c r="EM68" s="385"/>
      <c r="EN68" s="385"/>
      <c r="EO68" s="385"/>
      <c r="EP68" s="385"/>
      <c r="EQ68" s="385"/>
      <c r="ER68" s="385"/>
      <c r="ES68" s="385"/>
      <c r="ET68" s="385"/>
      <c r="EU68" s="385"/>
      <c r="EV68" s="385"/>
      <c r="EW68" s="385"/>
      <c r="EX68" s="385"/>
      <c r="EY68" s="385"/>
      <c r="EZ68" s="385"/>
      <c r="FA68" s="385"/>
      <c r="FB68" s="385"/>
      <c r="FC68" s="385"/>
      <c r="FD68" s="385"/>
      <c r="FE68" s="385"/>
      <c r="FF68" s="385"/>
      <c r="FG68" s="385"/>
      <c r="FH68" s="385"/>
      <c r="FI68" s="385"/>
      <c r="FJ68" s="385"/>
      <c r="FK68" s="385"/>
      <c r="FL68" s="385"/>
      <c r="FM68" s="385"/>
      <c r="FN68" s="385"/>
      <c r="FO68" s="385"/>
      <c r="FP68" s="385"/>
      <c r="FQ68" s="385"/>
      <c r="FR68" s="385"/>
      <c r="FS68" s="385"/>
      <c r="FT68" s="385"/>
      <c r="FU68" s="385"/>
      <c r="FV68" s="385"/>
      <c r="FW68" s="385"/>
      <c r="FX68" s="385"/>
      <c r="FY68" s="385"/>
      <c r="FZ68" s="385"/>
      <c r="GA68" s="385"/>
      <c r="GB68" s="385"/>
      <c r="GC68" s="385"/>
      <c r="GD68" s="385"/>
      <c r="GE68" s="385"/>
      <c r="GF68" s="385"/>
      <c r="GG68" s="385"/>
      <c r="GH68" s="385"/>
      <c r="GI68" s="385"/>
      <c r="GJ68" s="385"/>
      <c r="GK68" s="385"/>
      <c r="GL68" s="385"/>
      <c r="GM68" s="385"/>
      <c r="GN68" s="385"/>
      <c r="GO68" s="385"/>
      <c r="GP68" s="385"/>
      <c r="GQ68" s="385"/>
      <c r="GR68" s="385"/>
      <c r="GS68" s="385"/>
      <c r="GT68" s="385"/>
      <c r="GU68" s="385"/>
      <c r="GV68" s="385"/>
      <c r="GW68" s="385"/>
      <c r="GX68" s="385"/>
      <c r="GY68" s="385"/>
      <c r="GZ68" s="385"/>
      <c r="HA68" s="385"/>
      <c r="HB68" s="385"/>
      <c r="HC68" s="385"/>
      <c r="HD68" s="385"/>
      <c r="HE68" s="385"/>
      <c r="HF68" s="385"/>
      <c r="HG68" s="385"/>
      <c r="HH68" s="385"/>
      <c r="HI68" s="385"/>
      <c r="HJ68" s="385"/>
      <c r="HK68" s="385"/>
      <c r="HL68" s="385"/>
      <c r="HM68" s="385"/>
      <c r="HN68" s="385"/>
      <c r="HO68" s="385"/>
      <c r="HP68" s="385"/>
      <c r="HQ68" s="385"/>
      <c r="HR68" s="385"/>
      <c r="HS68" s="385"/>
      <c r="HT68" s="385"/>
      <c r="HU68" s="385"/>
    </row>
    <row r="69" spans="1:229" s="97" customFormat="1" ht="15" hidden="1" customHeight="1" x14ac:dyDescent="0.15">
      <c r="A69" s="199"/>
      <c r="B69" s="731"/>
      <c r="C69" s="759" t="s">
        <v>349</v>
      </c>
      <c r="D69" s="760"/>
      <c r="E69" s="761"/>
      <c r="F69" s="765" t="s">
        <v>600</v>
      </c>
      <c r="G69" s="745"/>
      <c r="H69" s="745"/>
      <c r="I69" s="766"/>
      <c r="J69" s="767" t="s">
        <v>312</v>
      </c>
      <c r="K69" s="228"/>
      <c r="L69" s="228"/>
      <c r="M69" s="228"/>
      <c r="N69" s="228"/>
      <c r="O69" s="228"/>
      <c r="P69" s="228"/>
      <c r="Q69" s="228"/>
      <c r="R69" s="228"/>
      <c r="S69" s="228"/>
      <c r="T69" s="228"/>
      <c r="U69" s="228"/>
      <c r="V69" s="228"/>
      <c r="W69" s="228"/>
      <c r="X69" s="228"/>
      <c r="Y69" s="228"/>
      <c r="Z69" s="228"/>
      <c r="AA69" s="168"/>
      <c r="AB69" s="168"/>
      <c r="AC69" s="168"/>
      <c r="AD69" s="168"/>
      <c r="AE69" s="168"/>
      <c r="AF69" s="168"/>
      <c r="AG69" s="168"/>
      <c r="AH69" s="168"/>
      <c r="AI69" s="767" t="s">
        <v>312</v>
      </c>
      <c r="AJ69" s="762"/>
      <c r="AK69" s="763"/>
      <c r="AL69" s="763"/>
      <c r="AM69" s="763"/>
      <c r="AN69" s="763"/>
      <c r="AO69" s="764"/>
      <c r="AP69" s="254" t="s">
        <v>312</v>
      </c>
      <c r="AQ69" s="282"/>
      <c r="AR69" s="282"/>
      <c r="AS69" s="282"/>
      <c r="AT69" s="282"/>
      <c r="AU69" s="375"/>
      <c r="AV69" s="375"/>
      <c r="AW69" s="375"/>
      <c r="AX69" s="375"/>
      <c r="AY69" s="385"/>
      <c r="AZ69" s="385"/>
      <c r="BA69" s="385"/>
      <c r="BB69" s="357" t="s">
        <v>828</v>
      </c>
      <c r="BC69" s="357" t="s">
        <v>829</v>
      </c>
      <c r="BD69" s="357" t="s">
        <v>321</v>
      </c>
      <c r="BE69" s="357"/>
      <c r="BF69" s="357"/>
      <c r="BG69" s="385"/>
      <c r="BH69" s="385"/>
      <c r="BI69" s="385"/>
      <c r="BJ69" s="385"/>
      <c r="BK69" s="385"/>
      <c r="BL69" s="385"/>
      <c r="BM69" s="385"/>
      <c r="BN69" s="385"/>
      <c r="BO69" s="385"/>
      <c r="BP69" s="385"/>
      <c r="BQ69" s="385"/>
      <c r="BR69" s="385"/>
      <c r="BS69" s="385"/>
      <c r="BT69" s="385"/>
      <c r="BU69" s="385"/>
      <c r="BV69" s="385"/>
      <c r="BW69" s="385"/>
      <c r="BX69" s="385"/>
      <c r="BY69" s="385"/>
      <c r="BZ69" s="385"/>
      <c r="CA69" s="385"/>
      <c r="CB69" s="385"/>
      <c r="CC69" s="385"/>
      <c r="CD69" s="385"/>
      <c r="CE69" s="385"/>
      <c r="CF69" s="385"/>
      <c r="CG69" s="385"/>
      <c r="CH69" s="385"/>
      <c r="CI69" s="385"/>
      <c r="CJ69" s="11" t="s">
        <v>156</v>
      </c>
      <c r="CK69" s="353"/>
      <c r="CL69" s="353"/>
      <c r="CM69" s="353" t="str">
        <f t="shared" si="27"/>
        <v/>
      </c>
      <c r="CN69" s="353"/>
      <c r="CO69" s="353"/>
      <c r="CP69" s="353"/>
      <c r="CQ69" s="353"/>
      <c r="CR69" s="353"/>
      <c r="CS69" s="353"/>
      <c r="CT69" s="353"/>
      <c r="CU69" s="353"/>
      <c r="CV69" s="353"/>
      <c r="CW69" s="353"/>
      <c r="CX69" s="353"/>
      <c r="CY69" s="353"/>
      <c r="CZ69" s="353"/>
      <c r="DA69" s="353"/>
      <c r="DB69" s="353"/>
      <c r="DC69" s="353"/>
      <c r="DD69" s="353"/>
      <c r="DE69" s="353"/>
      <c r="DF69" s="353"/>
      <c r="DG69" s="353"/>
      <c r="DH69" s="353"/>
      <c r="DI69" s="353"/>
      <c r="DJ69" s="353"/>
      <c r="DK69" s="353"/>
      <c r="DL69" s="353"/>
      <c r="DM69" s="353"/>
      <c r="DN69" s="353"/>
      <c r="DO69" s="353"/>
      <c r="DP69" s="353"/>
      <c r="DQ69" s="385"/>
      <c r="DR69" s="385"/>
      <c r="DS69" s="385"/>
      <c r="DT69" s="385"/>
      <c r="DU69" s="385"/>
      <c r="DV69" s="385"/>
      <c r="DW69" s="385"/>
      <c r="DX69" s="385"/>
      <c r="DY69" s="385"/>
      <c r="DZ69" s="385"/>
      <c r="EA69" s="385"/>
      <c r="EB69" s="385"/>
      <c r="EC69" s="385"/>
      <c r="ED69" s="385"/>
      <c r="EE69" s="385"/>
      <c r="EF69" s="385"/>
      <c r="EG69" s="385"/>
      <c r="EH69" s="385"/>
      <c r="EI69" s="385"/>
      <c r="EJ69" s="385"/>
      <c r="EK69" s="385"/>
      <c r="EL69" s="385"/>
      <c r="EM69" s="385"/>
      <c r="EN69" s="385"/>
      <c r="EO69" s="385"/>
      <c r="EP69" s="385"/>
      <c r="EQ69" s="385"/>
      <c r="ER69" s="385"/>
      <c r="ES69" s="385"/>
      <c r="ET69" s="385"/>
      <c r="EU69" s="385"/>
      <c r="EV69" s="385"/>
      <c r="EW69" s="385"/>
      <c r="EX69" s="385"/>
      <c r="EY69" s="385"/>
      <c r="EZ69" s="385"/>
      <c r="FA69" s="385"/>
      <c r="FB69" s="385"/>
      <c r="FC69" s="385"/>
      <c r="FD69" s="385"/>
      <c r="FE69" s="385"/>
      <c r="FF69" s="385"/>
      <c r="FG69" s="385"/>
      <c r="FH69" s="385"/>
      <c r="FI69" s="385"/>
      <c r="FJ69" s="385"/>
      <c r="FK69" s="385"/>
      <c r="FL69" s="385"/>
      <c r="FM69" s="385"/>
      <c r="FN69" s="385"/>
      <c r="FO69" s="385"/>
      <c r="FP69" s="385"/>
      <c r="FQ69" s="385"/>
      <c r="FR69" s="385"/>
      <c r="FS69" s="385"/>
      <c r="FT69" s="385"/>
      <c r="FU69" s="385"/>
      <c r="FV69" s="385"/>
      <c r="FW69" s="385"/>
      <c r="FX69" s="385"/>
      <c r="FY69" s="385"/>
      <c r="FZ69" s="385"/>
      <c r="GA69" s="385"/>
      <c r="GB69" s="385"/>
      <c r="GC69" s="385"/>
      <c r="GD69" s="385"/>
      <c r="GE69" s="385"/>
      <c r="GF69" s="385"/>
      <c r="GG69" s="385"/>
      <c r="GH69" s="385"/>
      <c r="GI69" s="385"/>
      <c r="GJ69" s="385"/>
      <c r="GK69" s="385"/>
      <c r="GL69" s="385"/>
      <c r="GM69" s="385"/>
      <c r="GN69" s="385"/>
      <c r="GO69" s="385"/>
      <c r="GP69" s="385"/>
      <c r="GQ69" s="385"/>
      <c r="GR69" s="385"/>
      <c r="GS69" s="385"/>
      <c r="GT69" s="385"/>
      <c r="GU69" s="385"/>
      <c r="GV69" s="385"/>
      <c r="GW69" s="385"/>
      <c r="GX69" s="385"/>
      <c r="GY69" s="385"/>
      <c r="GZ69" s="385"/>
      <c r="HA69" s="385"/>
      <c r="HB69" s="385"/>
      <c r="HC69" s="385"/>
      <c r="HD69" s="385"/>
      <c r="HE69" s="385"/>
      <c r="HF69" s="385"/>
      <c r="HG69" s="385"/>
      <c r="HH69" s="385"/>
      <c r="HI69" s="385"/>
      <c r="HJ69" s="385"/>
      <c r="HK69" s="385"/>
      <c r="HL69" s="385"/>
      <c r="HM69" s="385"/>
      <c r="HN69" s="385"/>
      <c r="HO69" s="385"/>
      <c r="HP69" s="385"/>
      <c r="HQ69" s="385"/>
      <c r="HR69" s="385"/>
      <c r="HS69" s="385"/>
      <c r="HT69" s="385"/>
      <c r="HU69" s="385"/>
    </row>
    <row r="70" spans="1:229" s="97" customFormat="1" ht="12" hidden="1" customHeight="1" x14ac:dyDescent="0.15">
      <c r="A70" s="199"/>
      <c r="B70" s="731"/>
      <c r="C70" s="762"/>
      <c r="D70" s="763"/>
      <c r="E70" s="764"/>
      <c r="F70" s="750" t="s">
        <v>601</v>
      </c>
      <c r="G70" s="751"/>
      <c r="H70" s="751"/>
      <c r="I70" s="752"/>
      <c r="J70" s="732"/>
      <c r="K70" s="129"/>
      <c r="L70" s="129"/>
      <c r="M70" s="129"/>
      <c r="N70" s="129"/>
      <c r="O70" s="129"/>
      <c r="P70" s="130"/>
      <c r="Q70" s="130"/>
      <c r="R70" s="130"/>
      <c r="S70" s="130"/>
      <c r="T70" s="130"/>
      <c r="U70" s="130"/>
      <c r="V70" s="130"/>
      <c r="W70" s="130"/>
      <c r="X70" s="130"/>
      <c r="Y70" s="130"/>
      <c r="Z70" s="130"/>
      <c r="AA70" s="130"/>
      <c r="AB70" s="130"/>
      <c r="AC70" s="130"/>
      <c r="AD70" s="130"/>
      <c r="AE70" s="130"/>
      <c r="AF70" s="130"/>
      <c r="AG70" s="130"/>
      <c r="AH70" s="130"/>
      <c r="AI70" s="732"/>
      <c r="AJ70" s="753"/>
      <c r="AK70" s="754"/>
      <c r="AL70" s="754"/>
      <c r="AM70" s="754"/>
      <c r="AN70" s="754"/>
      <c r="AO70" s="755"/>
      <c r="AP70" s="255" t="s">
        <v>545</v>
      </c>
      <c r="AQ70" s="282"/>
      <c r="AR70" s="282"/>
      <c r="AS70" s="282"/>
      <c r="AT70" s="282"/>
      <c r="AU70" s="375"/>
      <c r="AV70" s="375"/>
      <c r="AW70" s="375"/>
      <c r="AX70" s="375"/>
      <c r="AY70" s="385"/>
      <c r="AZ70" s="385"/>
      <c r="BA70" s="385"/>
      <c r="BB70" s="357" t="s">
        <v>301</v>
      </c>
      <c r="BC70" s="357" t="s">
        <v>302</v>
      </c>
      <c r="BD70" s="357" t="s">
        <v>303</v>
      </c>
      <c r="BE70" s="357" t="s">
        <v>304</v>
      </c>
      <c r="BF70" s="357"/>
      <c r="BG70" s="385"/>
      <c r="BH70" s="385"/>
      <c r="BI70" s="385"/>
      <c r="BJ70" s="385"/>
      <c r="BK70" s="385"/>
      <c r="BL70" s="385"/>
      <c r="BM70" s="385"/>
      <c r="BN70" s="385"/>
      <c r="BO70" s="385"/>
      <c r="BP70" s="385"/>
      <c r="BQ70" s="385"/>
      <c r="BR70" s="385"/>
      <c r="BS70" s="385"/>
      <c r="BT70" s="385"/>
      <c r="BU70" s="385"/>
      <c r="BV70" s="385"/>
      <c r="BW70" s="385"/>
      <c r="BX70" s="385"/>
      <c r="BY70" s="385"/>
      <c r="BZ70" s="385"/>
      <c r="CA70" s="385"/>
      <c r="CB70" s="385"/>
      <c r="CC70" s="385"/>
      <c r="CD70" s="385"/>
      <c r="CE70" s="385"/>
      <c r="CF70" s="385"/>
      <c r="CG70" s="385"/>
      <c r="CH70" s="385"/>
      <c r="CI70" s="385"/>
      <c r="CJ70" s="11" t="s">
        <v>157</v>
      </c>
      <c r="CK70" s="353"/>
      <c r="CL70" s="353"/>
      <c r="CM70" s="353" t="str">
        <f t="shared" si="27"/>
        <v/>
      </c>
      <c r="CN70" s="353"/>
      <c r="CO70" s="353"/>
      <c r="CP70" s="353"/>
      <c r="CQ70" s="353"/>
      <c r="CR70" s="353"/>
      <c r="CS70" s="353"/>
      <c r="CT70" s="353"/>
      <c r="CU70" s="353"/>
      <c r="CV70" s="353"/>
      <c r="CW70" s="353"/>
      <c r="CX70" s="353"/>
      <c r="CY70" s="353"/>
      <c r="CZ70" s="353"/>
      <c r="DA70" s="353"/>
      <c r="DB70" s="353"/>
      <c r="DC70" s="353"/>
      <c r="DD70" s="353"/>
      <c r="DE70" s="353"/>
      <c r="DF70" s="353"/>
      <c r="DG70" s="353"/>
      <c r="DH70" s="353"/>
      <c r="DI70" s="353"/>
      <c r="DJ70" s="353"/>
      <c r="DK70" s="353"/>
      <c r="DL70" s="353"/>
      <c r="DM70" s="353"/>
      <c r="DN70" s="353"/>
      <c r="DO70" s="353"/>
      <c r="DP70" s="353"/>
      <c r="DQ70" s="385"/>
      <c r="DR70" s="385"/>
      <c r="DS70" s="385"/>
      <c r="DT70" s="385"/>
      <c r="DU70" s="385"/>
      <c r="DV70" s="385"/>
      <c r="DW70" s="385"/>
      <c r="DX70" s="385"/>
      <c r="DY70" s="385"/>
      <c r="DZ70" s="385"/>
      <c r="EA70" s="385"/>
      <c r="EB70" s="385"/>
      <c r="EC70" s="385"/>
      <c r="ED70" s="385"/>
      <c r="EE70" s="385"/>
      <c r="EF70" s="385"/>
      <c r="EG70" s="385"/>
      <c r="EH70" s="385"/>
      <c r="EI70" s="385"/>
      <c r="EJ70" s="385"/>
      <c r="EK70" s="385"/>
      <c r="EL70" s="385"/>
      <c r="EM70" s="385"/>
      <c r="EN70" s="385"/>
      <c r="EO70" s="385"/>
      <c r="EP70" s="385"/>
      <c r="EQ70" s="385"/>
      <c r="ER70" s="385"/>
      <c r="ES70" s="385"/>
      <c r="ET70" s="385"/>
      <c r="EU70" s="385"/>
      <c r="EV70" s="385"/>
      <c r="EW70" s="385"/>
      <c r="EX70" s="385"/>
      <c r="EY70" s="385"/>
      <c r="EZ70" s="385"/>
      <c r="FA70" s="385"/>
      <c r="FB70" s="385"/>
      <c r="FC70" s="385"/>
      <c r="FD70" s="385"/>
      <c r="FE70" s="385"/>
      <c r="FF70" s="385"/>
      <c r="FG70" s="385"/>
      <c r="FH70" s="385"/>
      <c r="FI70" s="385"/>
      <c r="FJ70" s="385"/>
      <c r="FK70" s="385"/>
      <c r="FL70" s="385"/>
      <c r="FM70" s="385"/>
      <c r="FN70" s="385"/>
      <c r="FO70" s="385"/>
      <c r="FP70" s="385"/>
      <c r="FQ70" s="385"/>
      <c r="FR70" s="385"/>
      <c r="FS70" s="385"/>
      <c r="FT70" s="385"/>
      <c r="FU70" s="385"/>
      <c r="FV70" s="385"/>
      <c r="FW70" s="385"/>
      <c r="FX70" s="385"/>
      <c r="FY70" s="385"/>
      <c r="FZ70" s="385"/>
      <c r="GA70" s="385"/>
      <c r="GB70" s="385"/>
      <c r="GC70" s="385"/>
      <c r="GD70" s="385"/>
      <c r="GE70" s="385"/>
      <c r="GF70" s="385"/>
      <c r="GG70" s="385"/>
      <c r="GH70" s="385"/>
      <c r="GI70" s="385"/>
      <c r="GJ70" s="385"/>
      <c r="GK70" s="385"/>
      <c r="GL70" s="385"/>
      <c r="GM70" s="385"/>
      <c r="GN70" s="385"/>
      <c r="GO70" s="385"/>
      <c r="GP70" s="385"/>
      <c r="GQ70" s="385"/>
      <c r="GR70" s="385"/>
      <c r="GS70" s="385"/>
      <c r="GT70" s="385"/>
      <c r="GU70" s="385"/>
      <c r="GV70" s="385"/>
      <c r="GW70" s="385"/>
      <c r="GX70" s="385"/>
      <c r="GY70" s="385"/>
      <c r="GZ70" s="385"/>
      <c r="HA70" s="385"/>
      <c r="HB70" s="385"/>
      <c r="HC70" s="385"/>
      <c r="HD70" s="385"/>
      <c r="HE70" s="385"/>
      <c r="HF70" s="385"/>
      <c r="HG70" s="385"/>
      <c r="HH70" s="385"/>
      <c r="HI70" s="385"/>
      <c r="HJ70" s="385"/>
      <c r="HK70" s="385"/>
      <c r="HL70" s="385"/>
      <c r="HM70" s="385"/>
      <c r="HN70" s="385"/>
      <c r="HO70" s="385"/>
      <c r="HP70" s="385"/>
      <c r="HQ70" s="385"/>
      <c r="HR70" s="385"/>
      <c r="HS70" s="385"/>
      <c r="HT70" s="385"/>
      <c r="HU70" s="385"/>
    </row>
    <row r="71" spans="1:229" s="97" customFormat="1" ht="12" hidden="1" customHeight="1" x14ac:dyDescent="0.15">
      <c r="B71" s="731"/>
      <c r="C71" s="485" t="str">
        <f>IF(COUNTIF(K71:AH71,"X")&gt;0,$BB$71,"")</f>
        <v/>
      </c>
      <c r="D71" s="486"/>
      <c r="E71" s="486"/>
      <c r="F71" s="486"/>
      <c r="G71" s="486"/>
      <c r="H71" s="486"/>
      <c r="I71" s="487"/>
      <c r="J71" s="733"/>
      <c r="K71" s="212" t="str">
        <f>IF(AND(K66="",OR(K69&lt;&gt;"",K70&lt;&gt;"")),"X","")</f>
        <v/>
      </c>
      <c r="L71" s="212" t="str">
        <f t="shared" ref="L71:AH71" si="38">IF(AND(L66="",OR(L69&lt;&gt;"",L70&lt;&gt;"")),"X","")</f>
        <v/>
      </c>
      <c r="M71" s="212" t="str">
        <f t="shared" si="38"/>
        <v/>
      </c>
      <c r="N71" s="212" t="str">
        <f t="shared" si="38"/>
        <v/>
      </c>
      <c r="O71" s="212" t="str">
        <f t="shared" si="38"/>
        <v/>
      </c>
      <c r="P71" s="212" t="str">
        <f t="shared" si="38"/>
        <v/>
      </c>
      <c r="Q71" s="212" t="str">
        <f t="shared" si="38"/>
        <v/>
      </c>
      <c r="R71" s="212" t="str">
        <f t="shared" si="38"/>
        <v/>
      </c>
      <c r="S71" s="212" t="str">
        <f t="shared" si="38"/>
        <v/>
      </c>
      <c r="T71" s="212" t="str">
        <f t="shared" si="38"/>
        <v/>
      </c>
      <c r="U71" s="212" t="str">
        <f t="shared" si="38"/>
        <v/>
      </c>
      <c r="V71" s="212" t="str">
        <f t="shared" si="38"/>
        <v/>
      </c>
      <c r="W71" s="212" t="str">
        <f t="shared" si="38"/>
        <v/>
      </c>
      <c r="X71" s="212" t="str">
        <f t="shared" si="38"/>
        <v/>
      </c>
      <c r="Y71" s="212" t="str">
        <f t="shared" si="38"/>
        <v/>
      </c>
      <c r="Z71" s="212" t="str">
        <f t="shared" si="38"/>
        <v/>
      </c>
      <c r="AA71" s="212" t="str">
        <f t="shared" si="38"/>
        <v/>
      </c>
      <c r="AB71" s="212" t="str">
        <f t="shared" si="38"/>
        <v/>
      </c>
      <c r="AC71" s="212" t="str">
        <f t="shared" si="38"/>
        <v/>
      </c>
      <c r="AD71" s="212" t="str">
        <f t="shared" si="38"/>
        <v/>
      </c>
      <c r="AE71" s="212" t="str">
        <f t="shared" si="38"/>
        <v/>
      </c>
      <c r="AF71" s="212" t="str">
        <f t="shared" si="38"/>
        <v/>
      </c>
      <c r="AG71" s="212" t="str">
        <f t="shared" si="38"/>
        <v/>
      </c>
      <c r="AH71" s="212" t="str">
        <f t="shared" si="38"/>
        <v/>
      </c>
      <c r="AI71" s="733"/>
      <c r="AJ71" s="756"/>
      <c r="AK71" s="757"/>
      <c r="AL71" s="757"/>
      <c r="AM71" s="757"/>
      <c r="AN71" s="757"/>
      <c r="AO71" s="758"/>
      <c r="AP71" s="346"/>
      <c r="AQ71" s="282"/>
      <c r="AR71" s="282"/>
      <c r="AS71" s="282"/>
      <c r="AT71" s="282"/>
      <c r="AU71" s="375"/>
      <c r="AV71" s="375"/>
      <c r="AW71" s="375"/>
      <c r="AX71" s="375"/>
      <c r="AY71" s="385"/>
      <c r="AZ71" s="385"/>
      <c r="BA71" s="385"/>
      <c r="BB71" s="357" t="s">
        <v>358</v>
      </c>
      <c r="BC71" s="357"/>
      <c r="BD71" s="357"/>
      <c r="BE71" s="357"/>
      <c r="BF71" s="357"/>
      <c r="BG71" s="385"/>
      <c r="BH71" s="385"/>
      <c r="BI71" s="385"/>
      <c r="BJ71" s="385"/>
      <c r="BK71" s="385"/>
      <c r="BL71" s="385"/>
      <c r="BM71" s="385"/>
      <c r="BN71" s="385"/>
      <c r="BO71" s="385"/>
      <c r="BP71" s="385"/>
      <c r="BQ71" s="385"/>
      <c r="BR71" s="385"/>
      <c r="BS71" s="385"/>
      <c r="BT71" s="385"/>
      <c r="BU71" s="385"/>
      <c r="BV71" s="385"/>
      <c r="BW71" s="385"/>
      <c r="BX71" s="385"/>
      <c r="BY71" s="385"/>
      <c r="BZ71" s="385"/>
      <c r="CA71" s="385"/>
      <c r="CB71" s="385"/>
      <c r="CC71" s="385"/>
      <c r="CD71" s="385"/>
      <c r="CE71" s="385"/>
      <c r="CF71" s="385"/>
      <c r="CG71" s="385"/>
      <c r="CH71" s="385"/>
      <c r="CI71" s="385"/>
      <c r="CJ71" s="11" t="s">
        <v>158</v>
      </c>
      <c r="CK71" s="353"/>
      <c r="CL71" s="353"/>
      <c r="CM71" s="353" t="str">
        <f t="shared" si="27"/>
        <v/>
      </c>
      <c r="CN71" s="353"/>
      <c r="CO71" s="353"/>
      <c r="CP71" s="353"/>
      <c r="CQ71" s="353"/>
      <c r="CR71" s="353"/>
      <c r="CS71" s="353"/>
      <c r="CT71" s="353"/>
      <c r="CU71" s="353"/>
      <c r="CV71" s="353"/>
      <c r="CW71" s="353"/>
      <c r="CX71" s="353"/>
      <c r="CY71" s="353"/>
      <c r="CZ71" s="353"/>
      <c r="DA71" s="353"/>
      <c r="DB71" s="353"/>
      <c r="DC71" s="353"/>
      <c r="DD71" s="353"/>
      <c r="DE71" s="353"/>
      <c r="DF71" s="353"/>
      <c r="DG71" s="353"/>
      <c r="DH71" s="353"/>
      <c r="DI71" s="353"/>
      <c r="DJ71" s="353"/>
      <c r="DK71" s="353"/>
      <c r="DL71" s="353"/>
      <c r="DM71" s="353"/>
      <c r="DN71" s="353"/>
      <c r="DO71" s="353"/>
      <c r="DP71" s="353"/>
      <c r="DQ71" s="385"/>
      <c r="DR71" s="385"/>
      <c r="DS71" s="385"/>
      <c r="DT71" s="385"/>
      <c r="DU71" s="385"/>
      <c r="DV71" s="385"/>
      <c r="DW71" s="385"/>
      <c r="DX71" s="385"/>
      <c r="DY71" s="385"/>
      <c r="DZ71" s="385"/>
      <c r="EA71" s="385"/>
      <c r="EB71" s="385"/>
      <c r="EC71" s="385"/>
      <c r="ED71" s="385"/>
      <c r="EE71" s="385"/>
      <c r="EF71" s="385"/>
      <c r="EG71" s="385"/>
      <c r="EH71" s="385"/>
      <c r="EI71" s="385"/>
      <c r="EJ71" s="385"/>
      <c r="EK71" s="385"/>
      <c r="EL71" s="385"/>
      <c r="EM71" s="385"/>
      <c r="EN71" s="385"/>
      <c r="EO71" s="385"/>
      <c r="EP71" s="385"/>
      <c r="EQ71" s="385"/>
      <c r="ER71" s="385"/>
      <c r="ES71" s="385"/>
      <c r="ET71" s="385"/>
      <c r="EU71" s="385"/>
      <c r="EV71" s="385"/>
      <c r="EW71" s="385"/>
      <c r="EX71" s="385"/>
      <c r="EY71" s="385"/>
      <c r="EZ71" s="385"/>
      <c r="FA71" s="385"/>
      <c r="FB71" s="385"/>
      <c r="FC71" s="385"/>
      <c r="FD71" s="385"/>
      <c r="FE71" s="385"/>
      <c r="FF71" s="385"/>
      <c r="FG71" s="385"/>
      <c r="FH71" s="385"/>
      <c r="FI71" s="385"/>
      <c r="FJ71" s="385"/>
      <c r="FK71" s="385"/>
      <c r="FL71" s="385"/>
      <c r="FM71" s="385"/>
      <c r="FN71" s="385"/>
      <c r="FO71" s="385"/>
      <c r="FP71" s="385"/>
      <c r="FQ71" s="385"/>
      <c r="FR71" s="385"/>
      <c r="FS71" s="385"/>
      <c r="FT71" s="385"/>
      <c r="FU71" s="385"/>
      <c r="FV71" s="385"/>
      <c r="FW71" s="385"/>
      <c r="FX71" s="385"/>
      <c r="FY71" s="385"/>
      <c r="FZ71" s="385"/>
      <c r="GA71" s="385"/>
      <c r="GB71" s="385"/>
      <c r="GC71" s="385"/>
      <c r="GD71" s="385"/>
      <c r="GE71" s="385"/>
      <c r="GF71" s="385"/>
      <c r="GG71" s="385"/>
      <c r="GH71" s="385"/>
      <c r="GI71" s="385"/>
      <c r="GJ71" s="385"/>
      <c r="GK71" s="385"/>
      <c r="GL71" s="385"/>
      <c r="GM71" s="385"/>
      <c r="GN71" s="385"/>
      <c r="GO71" s="385"/>
      <c r="GP71" s="385"/>
      <c r="GQ71" s="385"/>
      <c r="GR71" s="385"/>
      <c r="GS71" s="385"/>
      <c r="GT71" s="385"/>
      <c r="GU71" s="385"/>
      <c r="GV71" s="385"/>
      <c r="GW71" s="385"/>
      <c r="GX71" s="385"/>
      <c r="GY71" s="385"/>
      <c r="GZ71" s="385"/>
      <c r="HA71" s="385"/>
      <c r="HB71" s="385"/>
      <c r="HC71" s="385"/>
      <c r="HD71" s="385"/>
      <c r="HE71" s="385"/>
      <c r="HF71" s="385"/>
      <c r="HG71" s="385"/>
      <c r="HH71" s="385"/>
      <c r="HI71" s="385"/>
      <c r="HJ71" s="385"/>
      <c r="HK71" s="385"/>
      <c r="HL71" s="385"/>
      <c r="HM71" s="385"/>
      <c r="HN71" s="385"/>
      <c r="HO71" s="385"/>
      <c r="HP71" s="385"/>
      <c r="HQ71" s="385"/>
      <c r="HR71" s="385"/>
      <c r="HS71" s="385"/>
      <c r="HT71" s="385"/>
      <c r="HU71" s="385"/>
    </row>
    <row r="72" spans="1:229" s="97" customFormat="1" ht="15" customHeight="1" x14ac:dyDescent="0.15">
      <c r="B72" s="713" t="s">
        <v>147</v>
      </c>
      <c r="C72" s="493" t="s">
        <v>148</v>
      </c>
      <c r="D72" s="494"/>
      <c r="E72" s="494"/>
      <c r="F72" s="494"/>
      <c r="G72" s="494"/>
      <c r="H72" s="494"/>
      <c r="I72" s="495"/>
      <c r="J72" s="253"/>
      <c r="K72" s="293" t="str">
        <f>IF(ベース!$R$46="U",$BB$72,IF(ベース!$R$46="D",$BC$72,""))</f>
        <v/>
      </c>
      <c r="L72" s="199"/>
      <c r="M72" s="199"/>
      <c r="N72" s="199"/>
      <c r="O72" s="199"/>
      <c r="P72" s="199"/>
      <c r="Q72" s="199"/>
      <c r="R72" s="199"/>
      <c r="S72" s="199"/>
      <c r="T72" s="199"/>
      <c r="U72" s="199"/>
      <c r="V72" s="295" t="str">
        <f>IF(ベース!$R$46="D",$BD$72,IF(ベース!$R$46="U",$BE$72,""))</f>
        <v/>
      </c>
      <c r="W72" s="199"/>
      <c r="X72" s="199"/>
      <c r="Y72" s="199"/>
      <c r="Z72" s="199"/>
      <c r="AA72" s="199"/>
      <c r="AB72" s="199"/>
      <c r="AC72" s="199"/>
      <c r="AD72" s="199"/>
      <c r="AE72" s="199"/>
      <c r="AF72" s="199"/>
      <c r="AG72" s="199"/>
      <c r="AH72" s="199"/>
      <c r="AI72" s="253"/>
      <c r="AJ72" s="768"/>
      <c r="AK72" s="769"/>
      <c r="AL72" s="769"/>
      <c r="AM72" s="769"/>
      <c r="AN72" s="769"/>
      <c r="AO72" s="770"/>
      <c r="AP72" s="254" t="s">
        <v>548</v>
      </c>
      <c r="AQ72" s="282"/>
      <c r="AR72" s="282"/>
      <c r="AS72" s="282"/>
      <c r="AT72" s="282"/>
      <c r="AU72" s="375"/>
      <c r="AV72" s="375"/>
      <c r="AW72" s="375"/>
      <c r="AX72" s="375"/>
      <c r="AY72" s="385"/>
      <c r="AZ72" s="385"/>
      <c r="BA72" s="385"/>
      <c r="BB72" s="357" t="s">
        <v>830</v>
      </c>
      <c r="BC72" s="357" t="s">
        <v>387</v>
      </c>
      <c r="BD72" s="357" t="s">
        <v>831</v>
      </c>
      <c r="BE72" s="357" t="s">
        <v>388</v>
      </c>
      <c r="BF72" s="357"/>
      <c r="BG72" s="385"/>
      <c r="BH72" s="385"/>
      <c r="BI72" s="385"/>
      <c r="BJ72" s="385"/>
      <c r="BK72" s="385"/>
      <c r="BL72" s="385"/>
      <c r="BM72" s="385"/>
      <c r="BN72" s="385"/>
      <c r="BO72" s="385"/>
      <c r="BP72" s="385"/>
      <c r="BQ72" s="385"/>
      <c r="BR72" s="385"/>
      <c r="BS72" s="385"/>
      <c r="BT72" s="385"/>
      <c r="BU72" s="385"/>
      <c r="BV72" s="385"/>
      <c r="BW72" s="385"/>
      <c r="BX72" s="385"/>
      <c r="BY72" s="385"/>
      <c r="BZ72" s="385"/>
      <c r="CA72" s="385"/>
      <c r="CB72" s="385"/>
      <c r="CC72" s="385"/>
      <c r="CD72" s="385"/>
      <c r="CE72" s="385"/>
      <c r="CF72" s="385"/>
      <c r="CG72" s="385"/>
      <c r="CH72" s="385"/>
      <c r="CI72" s="385"/>
      <c r="CJ72" s="11" t="s">
        <v>159</v>
      </c>
      <c r="CK72" s="353"/>
      <c r="CL72" s="353"/>
      <c r="CM72" s="353" t="str">
        <f t="shared" si="27"/>
        <v/>
      </c>
      <c r="CN72" s="353"/>
      <c r="CO72" s="353"/>
      <c r="CP72" s="353"/>
      <c r="CQ72" s="353"/>
      <c r="CR72" s="353"/>
      <c r="CS72" s="353"/>
      <c r="CT72" s="353"/>
      <c r="CU72" s="353"/>
      <c r="CV72" s="353"/>
      <c r="CW72" s="353"/>
      <c r="CX72" s="353"/>
      <c r="CY72" s="353"/>
      <c r="CZ72" s="353"/>
      <c r="DA72" s="353"/>
      <c r="DB72" s="353"/>
      <c r="DC72" s="353"/>
      <c r="DD72" s="353"/>
      <c r="DE72" s="353"/>
      <c r="DF72" s="353"/>
      <c r="DG72" s="353"/>
      <c r="DH72" s="353"/>
      <c r="DI72" s="353"/>
      <c r="DJ72" s="353"/>
      <c r="DK72" s="353"/>
      <c r="DL72" s="353"/>
      <c r="DM72" s="353"/>
      <c r="DN72" s="353"/>
      <c r="DO72" s="353"/>
      <c r="DP72" s="353"/>
      <c r="DQ72" s="385"/>
      <c r="DR72" s="385"/>
      <c r="DS72" s="385"/>
      <c r="DT72" s="385"/>
      <c r="DU72" s="385"/>
      <c r="DV72" s="385"/>
      <c r="DW72" s="385"/>
      <c r="DX72" s="385"/>
      <c r="DY72" s="385"/>
      <c r="DZ72" s="385"/>
      <c r="EA72" s="385"/>
      <c r="EB72" s="385"/>
      <c r="EC72" s="385"/>
      <c r="ED72" s="385"/>
      <c r="EE72" s="385"/>
      <c r="EF72" s="385"/>
      <c r="EG72" s="385"/>
      <c r="EH72" s="385"/>
      <c r="EI72" s="385"/>
      <c r="EJ72" s="385"/>
      <c r="EK72" s="385"/>
      <c r="EL72" s="385"/>
      <c r="EM72" s="385"/>
      <c r="EN72" s="385"/>
      <c r="EO72" s="385"/>
      <c r="EP72" s="385"/>
      <c r="EQ72" s="385"/>
      <c r="ER72" s="385"/>
      <c r="ES72" s="385"/>
      <c r="ET72" s="385"/>
      <c r="EU72" s="385"/>
      <c r="EV72" s="385"/>
      <c r="EW72" s="385"/>
      <c r="EX72" s="385"/>
      <c r="EY72" s="385"/>
      <c r="EZ72" s="385"/>
      <c r="FA72" s="385"/>
      <c r="FB72" s="385"/>
      <c r="FC72" s="385"/>
      <c r="FD72" s="385"/>
      <c r="FE72" s="385"/>
      <c r="FF72" s="385"/>
      <c r="FG72" s="385"/>
      <c r="FH72" s="385"/>
      <c r="FI72" s="385"/>
      <c r="FJ72" s="385"/>
      <c r="FK72" s="385"/>
      <c r="FL72" s="385"/>
      <c r="FM72" s="385"/>
      <c r="FN72" s="385"/>
      <c r="FO72" s="385"/>
      <c r="FP72" s="385"/>
      <c r="FQ72" s="385"/>
      <c r="FR72" s="385"/>
      <c r="FS72" s="385"/>
      <c r="FT72" s="385"/>
      <c r="FU72" s="385"/>
      <c r="FV72" s="385"/>
      <c r="FW72" s="385"/>
      <c r="FX72" s="385"/>
      <c r="FY72" s="385"/>
      <c r="FZ72" s="385"/>
      <c r="GA72" s="385"/>
      <c r="GB72" s="385"/>
      <c r="GC72" s="385"/>
      <c r="GD72" s="385"/>
      <c r="GE72" s="385"/>
      <c r="GF72" s="385"/>
      <c r="GG72" s="385"/>
      <c r="GH72" s="385"/>
      <c r="GI72" s="385"/>
      <c r="GJ72" s="385"/>
      <c r="GK72" s="385"/>
      <c r="GL72" s="385"/>
      <c r="GM72" s="385"/>
      <c r="GN72" s="385"/>
      <c r="GO72" s="385"/>
      <c r="GP72" s="385"/>
      <c r="GQ72" s="385"/>
      <c r="GR72" s="385"/>
      <c r="GS72" s="385"/>
      <c r="GT72" s="385"/>
      <c r="GU72" s="385"/>
      <c r="GV72" s="385"/>
      <c r="GW72" s="385"/>
      <c r="GX72" s="385"/>
      <c r="GY72" s="385"/>
      <c r="GZ72" s="385"/>
      <c r="HA72" s="385"/>
      <c r="HB72" s="385"/>
      <c r="HC72" s="385"/>
      <c r="HD72" s="385"/>
      <c r="HE72" s="385"/>
      <c r="HF72" s="385"/>
      <c r="HG72" s="385"/>
      <c r="HH72" s="385"/>
      <c r="HI72" s="385"/>
      <c r="HJ72" s="385"/>
      <c r="HK72" s="385"/>
      <c r="HL72" s="385"/>
      <c r="HM72" s="385"/>
      <c r="HN72" s="385"/>
      <c r="HO72" s="385"/>
      <c r="HP72" s="385"/>
      <c r="HQ72" s="385"/>
      <c r="HR72" s="385"/>
      <c r="HS72" s="385"/>
      <c r="HT72" s="385"/>
      <c r="HU72" s="385"/>
    </row>
    <row r="73" spans="1:229" s="97" customFormat="1" ht="15" customHeight="1" x14ac:dyDescent="0.15">
      <c r="B73" s="717"/>
      <c r="C73" s="522" t="s">
        <v>392</v>
      </c>
      <c r="D73" s="670"/>
      <c r="E73" s="670"/>
      <c r="F73" s="670"/>
      <c r="G73" s="670"/>
      <c r="H73" s="670"/>
      <c r="I73" s="671"/>
      <c r="J73" s="161"/>
      <c r="K73" s="293" t="str">
        <f>IF(ベース!$R$46="U",$BB$73,IF(ベース!$R$49="S",$BB$73,IF(ベース!$R$46="D",$BC$73,"")))</f>
        <v/>
      </c>
      <c r="L73" s="199"/>
      <c r="M73" s="199"/>
      <c r="N73" s="199"/>
      <c r="O73" s="199"/>
      <c r="P73" s="199"/>
      <c r="Q73" s="199"/>
      <c r="R73" s="199"/>
      <c r="S73" s="199"/>
      <c r="T73" s="199"/>
      <c r="U73" s="199"/>
      <c r="V73" s="295" t="str">
        <f>IF(ベース!$R$46="D",$BD$73,IF(ベース!$R$49="S",$BD$73,IF(ベース!$R$46="U",$BE$73,"")))</f>
        <v/>
      </c>
      <c r="W73" s="199"/>
      <c r="X73" s="199"/>
      <c r="Y73" s="199"/>
      <c r="Z73" s="199"/>
      <c r="AA73" s="199"/>
      <c r="AB73" s="199"/>
      <c r="AC73" s="199"/>
      <c r="AD73" s="199"/>
      <c r="AE73" s="199"/>
      <c r="AF73" s="199"/>
      <c r="AG73" s="199"/>
      <c r="AH73" s="199"/>
      <c r="AI73" s="161"/>
      <c r="AJ73" s="771"/>
      <c r="AK73" s="772"/>
      <c r="AL73" s="772"/>
      <c r="AM73" s="772"/>
      <c r="AN73" s="772"/>
      <c r="AO73" s="773"/>
      <c r="AP73" s="255" t="s">
        <v>602</v>
      </c>
      <c r="AU73" s="385"/>
      <c r="AV73" s="385"/>
      <c r="AW73" s="385"/>
      <c r="AX73" s="385"/>
      <c r="AY73" s="385"/>
      <c r="AZ73" s="385"/>
      <c r="BA73" s="385"/>
      <c r="BB73" s="357" t="s">
        <v>389</v>
      </c>
      <c r="BC73" s="357" t="s">
        <v>387</v>
      </c>
      <c r="BD73" s="357" t="s">
        <v>831</v>
      </c>
      <c r="BE73" s="357" t="s">
        <v>388</v>
      </c>
      <c r="BF73" s="357"/>
      <c r="BG73" s="385"/>
      <c r="BH73" s="385"/>
      <c r="BI73" s="385"/>
      <c r="BJ73" s="385"/>
      <c r="BK73" s="385"/>
      <c r="BL73" s="385"/>
      <c r="BM73" s="385"/>
      <c r="BN73" s="385"/>
      <c r="BO73" s="385"/>
      <c r="BP73" s="385"/>
      <c r="BQ73" s="385"/>
      <c r="BR73" s="385"/>
      <c r="BS73" s="385"/>
      <c r="BT73" s="385"/>
      <c r="BU73" s="385"/>
      <c r="BV73" s="385"/>
      <c r="BW73" s="385"/>
      <c r="BX73" s="385"/>
      <c r="BY73" s="385"/>
      <c r="BZ73" s="385"/>
      <c r="CA73" s="385"/>
      <c r="CB73" s="385"/>
      <c r="CC73" s="385"/>
      <c r="CD73" s="385"/>
      <c r="CE73" s="385"/>
      <c r="CF73" s="385"/>
      <c r="CG73" s="385"/>
      <c r="CH73" s="385"/>
      <c r="CI73" s="385"/>
      <c r="CJ73" s="11" t="s">
        <v>160</v>
      </c>
      <c r="CK73" s="353"/>
      <c r="CL73" s="353"/>
      <c r="CM73" s="353" t="str">
        <f t="shared" si="27"/>
        <v/>
      </c>
      <c r="CN73" s="353"/>
      <c r="CO73" s="353"/>
      <c r="CP73" s="353"/>
      <c r="CQ73" s="353"/>
      <c r="CR73" s="353"/>
      <c r="CS73" s="353"/>
      <c r="CT73" s="353"/>
      <c r="CU73" s="353"/>
      <c r="CV73" s="353"/>
      <c r="CW73" s="353"/>
      <c r="CX73" s="353"/>
      <c r="CY73" s="353"/>
      <c r="CZ73" s="353"/>
      <c r="DA73" s="353"/>
      <c r="DB73" s="353"/>
      <c r="DC73" s="353"/>
      <c r="DD73" s="353"/>
      <c r="DE73" s="353"/>
      <c r="DF73" s="353"/>
      <c r="DG73" s="353"/>
      <c r="DH73" s="353"/>
      <c r="DI73" s="353"/>
      <c r="DJ73" s="353"/>
      <c r="DK73" s="353"/>
      <c r="DL73" s="353"/>
      <c r="DM73" s="353"/>
      <c r="DN73" s="353"/>
      <c r="DO73" s="353"/>
      <c r="DP73" s="353"/>
      <c r="DQ73" s="385"/>
      <c r="DR73" s="385"/>
      <c r="DS73" s="385"/>
      <c r="DT73" s="385"/>
      <c r="DU73" s="385"/>
      <c r="DV73" s="385"/>
      <c r="DW73" s="385"/>
      <c r="DX73" s="385"/>
      <c r="DY73" s="385"/>
      <c r="DZ73" s="385"/>
      <c r="EA73" s="385"/>
      <c r="EB73" s="385"/>
      <c r="EC73" s="385"/>
      <c r="ED73" s="385"/>
      <c r="EE73" s="385"/>
      <c r="EF73" s="385"/>
      <c r="EG73" s="385"/>
      <c r="EH73" s="385"/>
      <c r="EI73" s="385"/>
      <c r="EJ73" s="385"/>
      <c r="EK73" s="385"/>
      <c r="EL73" s="385"/>
      <c r="EM73" s="385"/>
      <c r="EN73" s="385"/>
      <c r="EO73" s="385"/>
      <c r="EP73" s="385"/>
      <c r="EQ73" s="385"/>
      <c r="ER73" s="385"/>
      <c r="ES73" s="385"/>
      <c r="ET73" s="385"/>
      <c r="EU73" s="385"/>
      <c r="EV73" s="385"/>
      <c r="EW73" s="385"/>
      <c r="EX73" s="385"/>
      <c r="EY73" s="385"/>
      <c r="EZ73" s="385"/>
      <c r="FA73" s="385"/>
      <c r="FB73" s="385"/>
      <c r="FC73" s="385"/>
      <c r="FD73" s="385"/>
      <c r="FE73" s="385"/>
      <c r="FF73" s="385"/>
      <c r="FG73" s="385"/>
      <c r="FH73" s="385"/>
      <c r="FI73" s="385"/>
      <c r="FJ73" s="385"/>
      <c r="FK73" s="385"/>
      <c r="FL73" s="385"/>
      <c r="FM73" s="385"/>
      <c r="FN73" s="385"/>
      <c r="FO73" s="385"/>
      <c r="FP73" s="385"/>
      <c r="FQ73" s="385"/>
      <c r="FR73" s="385"/>
      <c r="FS73" s="385"/>
      <c r="FT73" s="385"/>
      <c r="FU73" s="385"/>
      <c r="FV73" s="385"/>
      <c r="FW73" s="385"/>
      <c r="FX73" s="385"/>
      <c r="FY73" s="385"/>
      <c r="FZ73" s="385"/>
      <c r="GA73" s="385"/>
      <c r="GB73" s="385"/>
      <c r="GC73" s="385"/>
      <c r="GD73" s="385"/>
      <c r="GE73" s="385"/>
      <c r="GF73" s="385"/>
      <c r="GG73" s="385"/>
      <c r="GH73" s="385"/>
      <c r="GI73" s="385"/>
      <c r="GJ73" s="385"/>
      <c r="GK73" s="385"/>
      <c r="GL73" s="385"/>
      <c r="GM73" s="385"/>
      <c r="GN73" s="385"/>
      <c r="GO73" s="385"/>
      <c r="GP73" s="385"/>
      <c r="GQ73" s="385"/>
      <c r="GR73" s="385"/>
      <c r="GS73" s="385"/>
      <c r="GT73" s="385"/>
      <c r="GU73" s="385"/>
      <c r="GV73" s="385"/>
      <c r="GW73" s="385"/>
      <c r="GX73" s="385"/>
      <c r="GY73" s="385"/>
      <c r="GZ73" s="385"/>
      <c r="HA73" s="385"/>
      <c r="HB73" s="385"/>
      <c r="HC73" s="385"/>
      <c r="HD73" s="385"/>
      <c r="HE73" s="385"/>
      <c r="HF73" s="385"/>
      <c r="HG73" s="385"/>
      <c r="HH73" s="385"/>
      <c r="HI73" s="385"/>
      <c r="HJ73" s="385"/>
      <c r="HK73" s="385"/>
      <c r="HL73" s="385"/>
      <c r="HM73" s="385"/>
      <c r="HN73" s="385"/>
      <c r="HO73" s="385"/>
      <c r="HP73" s="385"/>
      <c r="HQ73" s="385"/>
      <c r="HR73" s="385"/>
      <c r="HS73" s="385"/>
      <c r="HT73" s="385"/>
      <c r="HU73" s="385"/>
    </row>
    <row r="74" spans="1:229" s="97" customFormat="1" ht="15" customHeight="1" x14ac:dyDescent="0.15">
      <c r="B74" s="717"/>
      <c r="C74" s="522" t="s">
        <v>393</v>
      </c>
      <c r="D74" s="670"/>
      <c r="E74" s="670"/>
      <c r="F74" s="670"/>
      <c r="G74" s="670"/>
      <c r="H74" s="670"/>
      <c r="I74" s="671"/>
      <c r="J74" s="161"/>
      <c r="K74" s="293" t="str">
        <f>IF(ベース!$R$46="U",$BB$73,IF(ベース!$R$49="S",$BB$73,IF(ベース!$R$46="D",$BC$73,"")))</f>
        <v/>
      </c>
      <c r="L74" s="199"/>
      <c r="M74" s="199"/>
      <c r="N74" s="199"/>
      <c r="O74" s="199"/>
      <c r="P74" s="199"/>
      <c r="Q74" s="199"/>
      <c r="R74" s="199"/>
      <c r="S74" s="199"/>
      <c r="T74" s="199"/>
      <c r="U74" s="199"/>
      <c r="V74" s="295" t="str">
        <f>IF(ベース!$R$46="D",$BD$73,IF(ベース!$R$49="S",$BD$73,IF(ベース!$R$46="U",$BE$73,"")))</f>
        <v/>
      </c>
      <c r="W74" s="199"/>
      <c r="X74" s="199"/>
      <c r="Y74" s="199"/>
      <c r="Z74" s="199"/>
      <c r="AA74" s="199"/>
      <c r="AB74" s="199"/>
      <c r="AC74" s="199"/>
      <c r="AD74" s="199"/>
      <c r="AE74" s="199"/>
      <c r="AF74" s="199"/>
      <c r="AG74" s="199"/>
      <c r="AH74" s="199"/>
      <c r="AI74" s="161"/>
      <c r="AJ74" s="246"/>
      <c r="AK74" s="247"/>
      <c r="AL74" s="247"/>
      <c r="AM74" s="247"/>
      <c r="AN74" s="247"/>
      <c r="AO74" s="248"/>
      <c r="AP74" s="255" t="s">
        <v>602</v>
      </c>
      <c r="AU74" s="385"/>
      <c r="AV74" s="385"/>
      <c r="AW74" s="385"/>
      <c r="AX74" s="385"/>
      <c r="AY74" s="385"/>
      <c r="AZ74" s="385"/>
      <c r="BA74" s="385"/>
      <c r="BB74" s="357" t="s">
        <v>830</v>
      </c>
      <c r="BC74" s="357" t="s">
        <v>387</v>
      </c>
      <c r="BD74" s="357" t="s">
        <v>831</v>
      </c>
      <c r="BE74" s="357" t="s">
        <v>388</v>
      </c>
      <c r="BF74" s="357" t="s">
        <v>70</v>
      </c>
      <c r="BG74" s="385"/>
      <c r="BH74" s="385"/>
      <c r="BI74" s="385"/>
      <c r="BJ74" s="385"/>
      <c r="BK74" s="385"/>
      <c r="BL74" s="385"/>
      <c r="BM74" s="385"/>
      <c r="BN74" s="385"/>
      <c r="BO74" s="385"/>
      <c r="BP74" s="385"/>
      <c r="BQ74" s="385"/>
      <c r="BR74" s="385"/>
      <c r="BS74" s="385"/>
      <c r="BT74" s="385"/>
      <c r="BU74" s="385"/>
      <c r="BV74" s="385"/>
      <c r="BW74" s="385"/>
      <c r="BX74" s="385"/>
      <c r="BY74" s="385"/>
      <c r="BZ74" s="385"/>
      <c r="CA74" s="385"/>
      <c r="CB74" s="385"/>
      <c r="CC74" s="385"/>
      <c r="CD74" s="385"/>
      <c r="CE74" s="385"/>
      <c r="CF74" s="385"/>
      <c r="CG74" s="385"/>
      <c r="CH74" s="385"/>
      <c r="CI74" s="385"/>
      <c r="CJ74" s="11" t="s">
        <v>161</v>
      </c>
      <c r="CK74" s="353"/>
      <c r="CL74" s="353"/>
      <c r="CM74" s="353" t="str">
        <f t="shared" si="27"/>
        <v/>
      </c>
      <c r="CN74" s="353"/>
      <c r="CO74" s="353"/>
      <c r="CP74" s="353"/>
      <c r="CQ74" s="353"/>
      <c r="CR74" s="353"/>
      <c r="CS74" s="353"/>
      <c r="CT74" s="353"/>
      <c r="CU74" s="353"/>
      <c r="CV74" s="353"/>
      <c r="CW74" s="353"/>
      <c r="CX74" s="353"/>
      <c r="CY74" s="353"/>
      <c r="CZ74" s="353"/>
      <c r="DA74" s="353"/>
      <c r="DB74" s="353"/>
      <c r="DC74" s="353"/>
      <c r="DD74" s="353"/>
      <c r="DE74" s="353"/>
      <c r="DF74" s="353"/>
      <c r="DG74" s="353"/>
      <c r="DH74" s="353"/>
      <c r="DI74" s="353"/>
      <c r="DJ74" s="353"/>
      <c r="DK74" s="353"/>
      <c r="DL74" s="353"/>
      <c r="DM74" s="353"/>
      <c r="DN74" s="353"/>
      <c r="DO74" s="353"/>
      <c r="DP74" s="353"/>
      <c r="DQ74" s="385"/>
      <c r="DR74" s="385"/>
      <c r="DS74" s="385"/>
      <c r="DT74" s="385"/>
      <c r="DU74" s="385"/>
      <c r="DV74" s="385"/>
      <c r="DW74" s="385"/>
      <c r="DX74" s="385"/>
      <c r="DY74" s="385"/>
      <c r="DZ74" s="385"/>
      <c r="EA74" s="385"/>
      <c r="EB74" s="385"/>
      <c r="EC74" s="385"/>
      <c r="ED74" s="385"/>
      <c r="EE74" s="385"/>
      <c r="EF74" s="385"/>
      <c r="EG74" s="385"/>
      <c r="EH74" s="385"/>
      <c r="EI74" s="385"/>
      <c r="EJ74" s="385"/>
      <c r="EK74" s="385"/>
      <c r="EL74" s="385"/>
      <c r="EM74" s="385"/>
      <c r="EN74" s="385"/>
      <c r="EO74" s="385"/>
      <c r="EP74" s="385"/>
      <c r="EQ74" s="385"/>
      <c r="ER74" s="385"/>
      <c r="ES74" s="385"/>
      <c r="ET74" s="385"/>
      <c r="EU74" s="385"/>
      <c r="EV74" s="385"/>
      <c r="EW74" s="385"/>
      <c r="EX74" s="385"/>
      <c r="EY74" s="385"/>
      <c r="EZ74" s="385"/>
      <c r="FA74" s="385"/>
      <c r="FB74" s="385"/>
      <c r="FC74" s="385"/>
      <c r="FD74" s="385"/>
      <c r="FE74" s="385"/>
      <c r="FF74" s="385"/>
      <c r="FG74" s="385"/>
      <c r="FH74" s="385"/>
      <c r="FI74" s="385"/>
      <c r="FJ74" s="385"/>
      <c r="FK74" s="385"/>
      <c r="FL74" s="385"/>
      <c r="FM74" s="385"/>
      <c r="FN74" s="385"/>
      <c r="FO74" s="385"/>
      <c r="FP74" s="385"/>
      <c r="FQ74" s="385"/>
      <c r="FR74" s="385"/>
      <c r="FS74" s="385"/>
      <c r="FT74" s="385"/>
      <c r="FU74" s="385"/>
      <c r="FV74" s="385"/>
      <c r="FW74" s="385"/>
      <c r="FX74" s="385"/>
      <c r="FY74" s="385"/>
      <c r="FZ74" s="385"/>
      <c r="GA74" s="385"/>
      <c r="GB74" s="385"/>
      <c r="GC74" s="385"/>
      <c r="GD74" s="385"/>
      <c r="GE74" s="385"/>
      <c r="GF74" s="385"/>
      <c r="GG74" s="385"/>
      <c r="GH74" s="385"/>
      <c r="GI74" s="385"/>
      <c r="GJ74" s="385"/>
      <c r="GK74" s="385"/>
      <c r="GL74" s="385"/>
      <c r="GM74" s="385"/>
      <c r="GN74" s="385"/>
      <c r="GO74" s="385"/>
      <c r="GP74" s="385"/>
      <c r="GQ74" s="385"/>
      <c r="GR74" s="385"/>
      <c r="GS74" s="385"/>
      <c r="GT74" s="385"/>
      <c r="GU74" s="385"/>
      <c r="GV74" s="385"/>
      <c r="GW74" s="385"/>
      <c r="GX74" s="385"/>
      <c r="GY74" s="385"/>
      <c r="GZ74" s="385"/>
      <c r="HA74" s="385"/>
      <c r="HB74" s="385"/>
      <c r="HC74" s="385"/>
      <c r="HD74" s="385"/>
      <c r="HE74" s="385"/>
      <c r="HF74" s="385"/>
      <c r="HG74" s="385"/>
      <c r="HH74" s="385"/>
      <c r="HI74" s="385"/>
      <c r="HJ74" s="385"/>
      <c r="HK74" s="385"/>
      <c r="HL74" s="385"/>
      <c r="HM74" s="385"/>
      <c r="HN74" s="385"/>
      <c r="HO74" s="385"/>
      <c r="HP74" s="385"/>
      <c r="HQ74" s="385"/>
      <c r="HR74" s="385"/>
      <c r="HS74" s="385"/>
      <c r="HT74" s="385"/>
      <c r="HU74" s="385"/>
    </row>
    <row r="75" spans="1:229" s="97" customFormat="1" ht="15" customHeight="1" x14ac:dyDescent="0.15">
      <c r="B75" s="717"/>
      <c r="C75" s="522" t="s">
        <v>149</v>
      </c>
      <c r="D75" s="670"/>
      <c r="E75" s="670"/>
      <c r="F75" s="670"/>
      <c r="G75" s="670"/>
      <c r="H75" s="670"/>
      <c r="I75" s="671"/>
      <c r="J75" s="161"/>
      <c r="K75" s="293" t="str">
        <f>IF(AND(ベース!R22="52R",ベース!R46="B"),"",IF(AND(ベース!R22="52R",ベース!R46="D"),仕様書作成!$BC$76,IF(AND(ベース!R22="52R",ベース!R46="U"),仕様書作成!$BB$76,IF(ベース!R22="52",仕様書作成!$BG$76,""))))</f>
        <v/>
      </c>
      <c r="L75" s="199"/>
      <c r="M75" s="199"/>
      <c r="N75" s="199"/>
      <c r="O75" s="199"/>
      <c r="P75" s="199"/>
      <c r="Q75" s="199"/>
      <c r="R75" s="199"/>
      <c r="S75" s="199"/>
      <c r="T75" s="199"/>
      <c r="U75" s="199"/>
      <c r="V75" s="295" t="str">
        <f>IF(AND(ベース!R22="52R",ベース!R46="B"),"",IF(AND(ベース!R22="52R",ベース!R46="U"),$BE$76,IF(AND(ベース!R22="52R",ベース!R46="D"),$BD$76,IF(ベース!R22="52",$BH$76,""))))</f>
        <v/>
      </c>
      <c r="W75" s="199"/>
      <c r="X75" s="199"/>
      <c r="Y75" s="199"/>
      <c r="Z75" s="199"/>
      <c r="AA75" s="199"/>
      <c r="AB75" s="199"/>
      <c r="AC75" s="199"/>
      <c r="AD75" s="199"/>
      <c r="AE75" s="199"/>
      <c r="AF75" s="199"/>
      <c r="AG75" s="199"/>
      <c r="AH75" s="199"/>
      <c r="AI75" s="161"/>
      <c r="AJ75" s="771"/>
      <c r="AK75" s="772"/>
      <c r="AL75" s="772"/>
      <c r="AM75" s="772"/>
      <c r="AN75" s="772"/>
      <c r="AO75" s="773"/>
      <c r="AP75" s="255" t="s">
        <v>525</v>
      </c>
      <c r="AU75" s="385"/>
      <c r="AV75" s="385"/>
      <c r="AW75" s="385"/>
      <c r="AX75" s="385"/>
      <c r="AY75" s="385"/>
      <c r="AZ75" s="385"/>
      <c r="BA75" s="385"/>
      <c r="BB75" s="357"/>
      <c r="BC75" s="357"/>
      <c r="BD75" s="357"/>
      <c r="BE75" s="357"/>
      <c r="BF75" s="357"/>
      <c r="BG75" s="385"/>
      <c r="BH75" s="385"/>
      <c r="BI75" s="385"/>
      <c r="BJ75" s="385"/>
      <c r="BK75" s="385"/>
      <c r="BL75" s="385"/>
      <c r="BM75" s="385"/>
      <c r="BN75" s="385"/>
      <c r="BO75" s="385"/>
      <c r="BP75" s="385"/>
      <c r="BQ75" s="385"/>
      <c r="BR75" s="385"/>
      <c r="BS75" s="385"/>
      <c r="BT75" s="385"/>
      <c r="BU75" s="385"/>
      <c r="BV75" s="385"/>
      <c r="BW75" s="385"/>
      <c r="BX75" s="385"/>
      <c r="BY75" s="385"/>
      <c r="BZ75" s="385"/>
      <c r="CA75" s="385"/>
      <c r="CB75" s="385"/>
      <c r="CC75" s="385"/>
      <c r="CD75" s="385"/>
      <c r="CE75" s="385"/>
      <c r="CF75" s="385"/>
      <c r="CG75" s="385"/>
      <c r="CH75" s="385"/>
      <c r="CI75" s="385"/>
      <c r="CJ75" s="11" t="s">
        <v>162</v>
      </c>
      <c r="CK75" s="353"/>
      <c r="CL75" s="353"/>
      <c r="CM75" s="353" t="str">
        <f t="shared" si="27"/>
        <v/>
      </c>
      <c r="CN75" s="353"/>
      <c r="CO75" s="353"/>
      <c r="CP75" s="353"/>
      <c r="CQ75" s="353"/>
      <c r="CR75" s="353"/>
      <c r="CS75" s="353"/>
      <c r="CT75" s="353"/>
      <c r="CU75" s="353"/>
      <c r="CV75" s="353"/>
      <c r="CW75" s="353"/>
      <c r="CX75" s="353"/>
      <c r="CY75" s="353"/>
      <c r="CZ75" s="353"/>
      <c r="DA75" s="353"/>
      <c r="DB75" s="353"/>
      <c r="DC75" s="353"/>
      <c r="DD75" s="353"/>
      <c r="DE75" s="353"/>
      <c r="DF75" s="353"/>
      <c r="DG75" s="353"/>
      <c r="DH75" s="353"/>
      <c r="DI75" s="353"/>
      <c r="DJ75" s="353"/>
      <c r="DK75" s="353"/>
      <c r="DL75" s="353"/>
      <c r="DM75" s="353"/>
      <c r="DN75" s="353"/>
      <c r="DO75" s="353"/>
      <c r="DP75" s="353"/>
      <c r="DQ75" s="385"/>
      <c r="DR75" s="385"/>
      <c r="DS75" s="385"/>
      <c r="DT75" s="385"/>
      <c r="DU75" s="385"/>
      <c r="DV75" s="385"/>
      <c r="DW75" s="385"/>
      <c r="DX75" s="385"/>
      <c r="DY75" s="385"/>
      <c r="DZ75" s="385"/>
      <c r="EA75" s="385"/>
      <c r="EB75" s="385"/>
      <c r="EC75" s="385"/>
      <c r="ED75" s="385"/>
      <c r="EE75" s="385"/>
      <c r="EF75" s="385"/>
      <c r="EG75" s="385"/>
      <c r="EH75" s="385"/>
      <c r="EI75" s="385"/>
      <c r="EJ75" s="385"/>
      <c r="EK75" s="385"/>
      <c r="EL75" s="385"/>
      <c r="EM75" s="385"/>
      <c r="EN75" s="385"/>
      <c r="EO75" s="385"/>
      <c r="EP75" s="385"/>
      <c r="EQ75" s="385"/>
      <c r="ER75" s="385"/>
      <c r="ES75" s="385"/>
      <c r="ET75" s="385"/>
      <c r="EU75" s="385"/>
      <c r="EV75" s="385"/>
      <c r="EW75" s="385"/>
      <c r="EX75" s="385"/>
      <c r="EY75" s="385"/>
      <c r="EZ75" s="385"/>
      <c r="FA75" s="385"/>
      <c r="FB75" s="385"/>
      <c r="FC75" s="385"/>
      <c r="FD75" s="385"/>
      <c r="FE75" s="385"/>
      <c r="FF75" s="385"/>
      <c r="FG75" s="385"/>
      <c r="FH75" s="385"/>
      <c r="FI75" s="385"/>
      <c r="FJ75" s="385"/>
      <c r="FK75" s="385"/>
      <c r="FL75" s="385"/>
      <c r="FM75" s="385"/>
      <c r="FN75" s="385"/>
      <c r="FO75" s="385"/>
      <c r="FP75" s="385"/>
      <c r="FQ75" s="385"/>
      <c r="FR75" s="385"/>
      <c r="FS75" s="385"/>
      <c r="FT75" s="385"/>
      <c r="FU75" s="385"/>
      <c r="FV75" s="385"/>
      <c r="FW75" s="385"/>
      <c r="FX75" s="385"/>
      <c r="FY75" s="385"/>
      <c r="FZ75" s="385"/>
      <c r="GA75" s="385"/>
      <c r="GB75" s="385"/>
      <c r="GC75" s="385"/>
      <c r="GD75" s="385"/>
      <c r="GE75" s="385"/>
      <c r="GF75" s="385"/>
      <c r="GG75" s="385"/>
      <c r="GH75" s="385"/>
      <c r="GI75" s="385"/>
      <c r="GJ75" s="385"/>
      <c r="GK75" s="385"/>
      <c r="GL75" s="385"/>
      <c r="GM75" s="385"/>
      <c r="GN75" s="385"/>
      <c r="GO75" s="385"/>
      <c r="GP75" s="385"/>
      <c r="GQ75" s="385"/>
      <c r="GR75" s="385"/>
      <c r="GS75" s="385"/>
      <c r="GT75" s="385"/>
      <c r="GU75" s="385"/>
      <c r="GV75" s="385"/>
      <c r="GW75" s="385"/>
      <c r="GX75" s="385"/>
      <c r="GY75" s="385"/>
      <c r="GZ75" s="385"/>
      <c r="HA75" s="385"/>
      <c r="HB75" s="385"/>
      <c r="HC75" s="385"/>
      <c r="HD75" s="385"/>
      <c r="HE75" s="385"/>
      <c r="HF75" s="385"/>
      <c r="HG75" s="385"/>
      <c r="HH75" s="385"/>
      <c r="HI75" s="385"/>
      <c r="HJ75" s="385"/>
      <c r="HK75" s="385"/>
      <c r="HL75" s="385"/>
      <c r="HM75" s="385"/>
      <c r="HN75" s="385"/>
      <c r="HO75" s="385"/>
      <c r="HP75" s="385"/>
      <c r="HQ75" s="385"/>
      <c r="HR75" s="385"/>
      <c r="HS75" s="385"/>
      <c r="HT75" s="385"/>
      <c r="HU75" s="385"/>
    </row>
    <row r="76" spans="1:229" s="97" customFormat="1" ht="15" customHeight="1" x14ac:dyDescent="0.15">
      <c r="B76" s="714"/>
      <c r="C76" s="496" t="s">
        <v>150</v>
      </c>
      <c r="D76" s="497"/>
      <c r="E76" s="497"/>
      <c r="F76" s="497"/>
      <c r="G76" s="497"/>
      <c r="H76" s="497"/>
      <c r="I76" s="498"/>
      <c r="J76" s="165"/>
      <c r="K76" s="294" t="str">
        <f>IF(AND(ベース!R22="52R",ベース!R46="B"),"",IF(AND(ベース!R22="52R",ベース!R46="D"),仕様書作成!$BC$76,IF(AND(ベース!R22="52R",ベース!R46="U"),仕様書作成!$BB$76,IF(ベース!R22="52",仕様書作成!$BG$76,""))))</f>
        <v/>
      </c>
      <c r="L76" s="256"/>
      <c r="M76" s="256"/>
      <c r="N76" s="256"/>
      <c r="O76" s="256"/>
      <c r="P76" s="256"/>
      <c r="Q76" s="256"/>
      <c r="R76" s="256"/>
      <c r="S76" s="256"/>
      <c r="T76" s="256"/>
      <c r="U76" s="256"/>
      <c r="V76" s="295" t="str">
        <f>IF(AND(ベース!R22="52R",ベース!R46="B"),"",IF(AND(ベース!R22="52R",ベース!R46="U"),$BE$76,IF(AND(ベース!R22="52R",ベース!R46="D"),$BD$76,IF(ベース!R22="52",$BH$76,""))))</f>
        <v/>
      </c>
      <c r="W76" s="256"/>
      <c r="X76" s="256"/>
      <c r="Y76" s="256"/>
      <c r="Z76" s="256"/>
      <c r="AA76" s="256"/>
      <c r="AB76" s="256"/>
      <c r="AC76" s="256"/>
      <c r="AD76" s="256"/>
      <c r="AE76" s="256"/>
      <c r="AF76" s="256"/>
      <c r="AG76" s="256"/>
      <c r="AH76" s="199"/>
      <c r="AI76" s="165"/>
      <c r="AJ76" s="774"/>
      <c r="AK76" s="775"/>
      <c r="AL76" s="775"/>
      <c r="AM76" s="775"/>
      <c r="AN76" s="775"/>
      <c r="AO76" s="776"/>
      <c r="AP76" s="257" t="s">
        <v>525</v>
      </c>
      <c r="AU76" s="385"/>
      <c r="AV76" s="385"/>
      <c r="AW76" s="385"/>
      <c r="AX76" s="385"/>
      <c r="AY76" s="385"/>
      <c r="AZ76" s="385"/>
      <c r="BA76" s="385"/>
      <c r="BB76" s="357" t="s">
        <v>830</v>
      </c>
      <c r="BC76" s="357" t="s">
        <v>387</v>
      </c>
      <c r="BD76" s="357" t="s">
        <v>831</v>
      </c>
      <c r="BE76" s="357" t="s">
        <v>388</v>
      </c>
      <c r="BF76" s="357" t="s">
        <v>70</v>
      </c>
      <c r="BG76" s="11" t="s">
        <v>390</v>
      </c>
      <c r="BH76" s="11" t="s">
        <v>391</v>
      </c>
      <c r="BI76" s="11"/>
      <c r="BJ76" s="11"/>
      <c r="BK76" s="11"/>
      <c r="BL76" s="385"/>
      <c r="BM76" s="385"/>
      <c r="BN76" s="385"/>
      <c r="BO76" s="385"/>
      <c r="BP76" s="385"/>
      <c r="BQ76" s="385"/>
      <c r="BR76" s="385"/>
      <c r="BS76" s="385"/>
      <c r="BT76" s="385"/>
      <c r="BU76" s="385"/>
      <c r="BV76" s="385"/>
      <c r="BW76" s="385"/>
      <c r="BX76" s="385"/>
      <c r="BY76" s="385"/>
      <c r="BZ76" s="385"/>
      <c r="CA76" s="385"/>
      <c r="CB76" s="385"/>
      <c r="CC76" s="385"/>
      <c r="CD76" s="385"/>
      <c r="CE76" s="385"/>
      <c r="CF76" s="385"/>
      <c r="CG76" s="385"/>
      <c r="CH76" s="385"/>
      <c r="CI76" s="385"/>
      <c r="CJ76" s="11" t="s">
        <v>163</v>
      </c>
      <c r="CK76" s="353"/>
      <c r="CL76" s="353"/>
      <c r="CM76" s="353" t="str">
        <f t="shared" si="27"/>
        <v/>
      </c>
      <c r="CN76" s="353"/>
      <c r="CO76" s="353"/>
      <c r="CP76" s="353"/>
      <c r="CQ76" s="353"/>
      <c r="CR76" s="353"/>
      <c r="CS76" s="353"/>
      <c r="CT76" s="353"/>
      <c r="CU76" s="353"/>
      <c r="CV76" s="353"/>
      <c r="CW76" s="353"/>
      <c r="CX76" s="353"/>
      <c r="CY76" s="353"/>
      <c r="CZ76" s="353"/>
      <c r="DA76" s="353"/>
      <c r="DB76" s="353"/>
      <c r="DC76" s="353"/>
      <c r="DD76" s="353"/>
      <c r="DE76" s="353"/>
      <c r="DF76" s="353"/>
      <c r="DG76" s="353"/>
      <c r="DH76" s="353"/>
      <c r="DI76" s="353"/>
      <c r="DJ76" s="353"/>
      <c r="DK76" s="353"/>
      <c r="DL76" s="353"/>
      <c r="DM76" s="353"/>
      <c r="DN76" s="353"/>
      <c r="DO76" s="353"/>
      <c r="DP76" s="353"/>
      <c r="DQ76" s="385"/>
      <c r="DR76" s="385"/>
      <c r="DS76" s="385"/>
      <c r="DT76" s="385"/>
      <c r="DU76" s="385"/>
      <c r="DV76" s="385"/>
      <c r="DW76" s="385"/>
      <c r="DX76" s="385"/>
      <c r="DY76" s="385"/>
      <c r="DZ76" s="385"/>
      <c r="EA76" s="385"/>
      <c r="EB76" s="385"/>
      <c r="EC76" s="385"/>
      <c r="ED76" s="385"/>
      <c r="EE76" s="385"/>
      <c r="EF76" s="385"/>
      <c r="EG76" s="385"/>
      <c r="EH76" s="385"/>
      <c r="EI76" s="385"/>
      <c r="EJ76" s="385"/>
      <c r="EK76" s="385"/>
      <c r="EL76" s="385"/>
      <c r="EM76" s="385"/>
      <c r="EN76" s="385"/>
      <c r="EO76" s="385"/>
      <c r="EP76" s="385"/>
      <c r="EQ76" s="385"/>
      <c r="ER76" s="385"/>
      <c r="ES76" s="385"/>
      <c r="ET76" s="385"/>
      <c r="EU76" s="385"/>
      <c r="EV76" s="385"/>
      <c r="EW76" s="385"/>
      <c r="EX76" s="385"/>
      <c r="EY76" s="385"/>
      <c r="EZ76" s="385"/>
      <c r="FA76" s="385"/>
      <c r="FB76" s="385"/>
      <c r="FC76" s="385"/>
      <c r="FD76" s="385"/>
      <c r="FE76" s="385"/>
      <c r="FF76" s="385"/>
      <c r="FG76" s="385"/>
      <c r="FH76" s="385"/>
      <c r="FI76" s="385"/>
      <c r="FJ76" s="385"/>
      <c r="FK76" s="385"/>
      <c r="FL76" s="385"/>
      <c r="FM76" s="385"/>
      <c r="FN76" s="385"/>
      <c r="FO76" s="385"/>
      <c r="FP76" s="385"/>
      <c r="FQ76" s="385"/>
      <c r="FR76" s="385"/>
      <c r="FS76" s="385"/>
      <c r="FT76" s="385"/>
      <c r="FU76" s="385"/>
      <c r="FV76" s="385"/>
      <c r="FW76" s="385"/>
      <c r="FX76" s="385"/>
      <c r="FY76" s="385"/>
      <c r="FZ76" s="385"/>
      <c r="GA76" s="385"/>
      <c r="GB76" s="385"/>
      <c r="GC76" s="385"/>
      <c r="GD76" s="385"/>
      <c r="GE76" s="385"/>
      <c r="GF76" s="385"/>
      <c r="GG76" s="385"/>
      <c r="GH76" s="385"/>
      <c r="GI76" s="385"/>
      <c r="GJ76" s="385"/>
      <c r="GK76" s="385"/>
      <c r="GL76" s="385"/>
      <c r="GM76" s="385"/>
      <c r="GN76" s="385"/>
      <c r="GO76" s="385"/>
      <c r="GP76" s="385"/>
      <c r="GQ76" s="385"/>
      <c r="GR76" s="385"/>
      <c r="GS76" s="385"/>
      <c r="GT76" s="385"/>
      <c r="GU76" s="385"/>
      <c r="GV76" s="385"/>
      <c r="GW76" s="385"/>
      <c r="GX76" s="385"/>
      <c r="GY76" s="385"/>
      <c r="GZ76" s="385"/>
      <c r="HA76" s="385"/>
      <c r="HB76" s="385"/>
      <c r="HC76" s="385"/>
      <c r="HD76" s="385"/>
      <c r="HE76" s="385"/>
      <c r="HF76" s="385"/>
      <c r="HG76" s="385"/>
      <c r="HH76" s="385"/>
      <c r="HI76" s="385"/>
      <c r="HJ76" s="385"/>
      <c r="HK76" s="385"/>
      <c r="HL76" s="385"/>
      <c r="HM76" s="385"/>
      <c r="HN76" s="385"/>
      <c r="HO76" s="385"/>
      <c r="HP76" s="385"/>
      <c r="HQ76" s="385"/>
      <c r="HR76" s="385"/>
      <c r="HS76" s="385"/>
      <c r="HT76" s="385"/>
      <c r="HU76" s="385"/>
    </row>
    <row r="77" spans="1:229" s="97" customFormat="1" ht="12" customHeight="1" x14ac:dyDescent="0.15">
      <c r="B77" s="297"/>
      <c r="C77" s="298"/>
      <c r="D77" s="298"/>
      <c r="E77" s="298"/>
      <c r="F77" s="298"/>
      <c r="G77" s="298"/>
      <c r="H77" s="298"/>
      <c r="I77" s="299"/>
      <c r="J77" s="777" t="s">
        <v>603</v>
      </c>
      <c r="K77" s="259" t="str">
        <f>IF(K9="","",K9)</f>
        <v/>
      </c>
      <c r="L77" s="260" t="str">
        <f t="shared" ref="L77:AH77" si="39">IF(L9="","",L9)</f>
        <v/>
      </c>
      <c r="M77" s="260" t="str">
        <f t="shared" si="39"/>
        <v/>
      </c>
      <c r="N77" s="260" t="str">
        <f t="shared" si="39"/>
        <v/>
      </c>
      <c r="O77" s="260" t="str">
        <f t="shared" si="39"/>
        <v/>
      </c>
      <c r="P77" s="260" t="str">
        <f t="shared" si="39"/>
        <v/>
      </c>
      <c r="Q77" s="260" t="str">
        <f t="shared" si="39"/>
        <v/>
      </c>
      <c r="R77" s="260" t="str">
        <f t="shared" si="39"/>
        <v/>
      </c>
      <c r="S77" s="260" t="str">
        <f t="shared" si="39"/>
        <v/>
      </c>
      <c r="T77" s="260" t="str">
        <f t="shared" si="39"/>
        <v/>
      </c>
      <c r="U77" s="260" t="str">
        <f t="shared" si="39"/>
        <v/>
      </c>
      <c r="V77" s="260" t="str">
        <f t="shared" si="39"/>
        <v/>
      </c>
      <c r="W77" s="131" t="str">
        <f t="shared" si="39"/>
        <v/>
      </c>
      <c r="X77" s="131" t="str">
        <f t="shared" si="39"/>
        <v/>
      </c>
      <c r="Y77" s="131" t="str">
        <f t="shared" si="39"/>
        <v/>
      </c>
      <c r="Z77" s="131" t="str">
        <f t="shared" si="39"/>
        <v/>
      </c>
      <c r="AA77" s="131" t="str">
        <f t="shared" si="39"/>
        <v/>
      </c>
      <c r="AB77" s="131" t="str">
        <f t="shared" si="39"/>
        <v/>
      </c>
      <c r="AC77" s="131" t="str">
        <f t="shared" si="39"/>
        <v/>
      </c>
      <c r="AD77" s="131" t="str">
        <f t="shared" si="39"/>
        <v/>
      </c>
      <c r="AE77" s="131" t="str">
        <f t="shared" si="39"/>
        <v/>
      </c>
      <c r="AF77" s="131" t="str">
        <f t="shared" si="39"/>
        <v/>
      </c>
      <c r="AG77" s="131" t="str">
        <f t="shared" si="39"/>
        <v/>
      </c>
      <c r="AH77" s="131" t="str">
        <f t="shared" si="39"/>
        <v/>
      </c>
      <c r="AI77" s="777" t="s">
        <v>604</v>
      </c>
      <c r="AJ77" s="779"/>
      <c r="AK77" s="780"/>
      <c r="AL77" s="780"/>
      <c r="AM77" s="780"/>
      <c r="AN77" s="780"/>
      <c r="AO77" s="781"/>
      <c r="AP77" s="736"/>
      <c r="AU77" s="385"/>
      <c r="AV77" s="385"/>
      <c r="AW77" s="385"/>
      <c r="AX77" s="385"/>
      <c r="AY77" s="385"/>
      <c r="AZ77" s="385"/>
      <c r="BA77" s="385"/>
      <c r="BB77" s="357"/>
      <c r="BC77" s="357"/>
      <c r="BD77" s="357"/>
      <c r="BE77" s="357"/>
      <c r="BF77" s="357"/>
      <c r="BG77" s="385"/>
      <c r="BH77" s="385"/>
      <c r="BI77" s="385"/>
      <c r="BJ77" s="385"/>
      <c r="BK77" s="385"/>
      <c r="BL77" s="385"/>
      <c r="BM77" s="385"/>
      <c r="BN77" s="385"/>
      <c r="BO77" s="385"/>
      <c r="BP77" s="385"/>
      <c r="BQ77" s="385"/>
      <c r="BR77" s="385"/>
      <c r="BS77" s="385"/>
      <c r="BT77" s="385"/>
      <c r="BU77" s="385"/>
      <c r="BV77" s="385"/>
      <c r="BW77" s="385"/>
      <c r="BX77" s="385"/>
      <c r="BY77" s="385"/>
      <c r="BZ77" s="385"/>
      <c r="CA77" s="385"/>
      <c r="CB77" s="385"/>
      <c r="CC77" s="385"/>
      <c r="CD77" s="385"/>
      <c r="CE77" s="385"/>
      <c r="CF77" s="385"/>
      <c r="CG77" s="385"/>
      <c r="CH77" s="385"/>
      <c r="CI77" s="385"/>
      <c r="CJ77" s="11" t="s">
        <v>164</v>
      </c>
      <c r="CK77" s="353"/>
      <c r="CL77" s="353"/>
      <c r="CM77" s="353" t="str">
        <f t="shared" si="27"/>
        <v/>
      </c>
      <c r="CN77" s="353"/>
      <c r="CO77" s="353"/>
      <c r="CP77" s="353"/>
      <c r="CQ77" s="353"/>
      <c r="CR77" s="353"/>
      <c r="CS77" s="353"/>
      <c r="CT77" s="353"/>
      <c r="CU77" s="353"/>
      <c r="CV77" s="353"/>
      <c r="CW77" s="353"/>
      <c r="CX77" s="353"/>
      <c r="CY77" s="353"/>
      <c r="CZ77" s="353"/>
      <c r="DA77" s="353"/>
      <c r="DB77" s="353"/>
      <c r="DC77" s="353"/>
      <c r="DD77" s="353"/>
      <c r="DE77" s="353"/>
      <c r="DF77" s="353"/>
      <c r="DG77" s="353"/>
      <c r="DH77" s="353"/>
      <c r="DI77" s="353"/>
      <c r="DJ77" s="353"/>
      <c r="DK77" s="353"/>
      <c r="DL77" s="353"/>
      <c r="DM77" s="353"/>
      <c r="DN77" s="353"/>
      <c r="DO77" s="353"/>
      <c r="DP77" s="353"/>
      <c r="DQ77" s="385"/>
      <c r="DR77" s="385"/>
      <c r="DS77" s="385"/>
      <c r="DT77" s="385"/>
      <c r="DU77" s="385"/>
      <c r="DV77" s="385"/>
      <c r="DW77" s="385"/>
      <c r="DX77" s="385"/>
      <c r="DY77" s="385"/>
      <c r="DZ77" s="385"/>
      <c r="EA77" s="385"/>
      <c r="EB77" s="385"/>
      <c r="EC77" s="385"/>
      <c r="ED77" s="385"/>
      <c r="EE77" s="385"/>
      <c r="EF77" s="385"/>
      <c r="EG77" s="385"/>
      <c r="EH77" s="385"/>
      <c r="EI77" s="385"/>
      <c r="EJ77" s="385"/>
      <c r="EK77" s="385"/>
      <c r="EL77" s="385"/>
      <c r="EM77" s="385"/>
      <c r="EN77" s="385"/>
      <c r="EO77" s="385"/>
      <c r="EP77" s="385"/>
      <c r="EQ77" s="385"/>
      <c r="ER77" s="385"/>
      <c r="ES77" s="385"/>
      <c r="ET77" s="385"/>
      <c r="EU77" s="385"/>
      <c r="EV77" s="385"/>
      <c r="EW77" s="385"/>
      <c r="EX77" s="385"/>
      <c r="EY77" s="385"/>
      <c r="EZ77" s="385"/>
      <c r="FA77" s="385"/>
      <c r="FB77" s="385"/>
      <c r="FC77" s="385"/>
      <c r="FD77" s="385"/>
      <c r="FE77" s="385"/>
      <c r="FF77" s="385"/>
      <c r="FG77" s="385"/>
      <c r="FH77" s="385"/>
      <c r="FI77" s="385"/>
      <c r="FJ77" s="385"/>
      <c r="FK77" s="385"/>
      <c r="FL77" s="385"/>
      <c r="FM77" s="385"/>
      <c r="FN77" s="385"/>
      <c r="FO77" s="385"/>
      <c r="FP77" s="385"/>
      <c r="FQ77" s="385"/>
      <c r="FR77" s="385"/>
      <c r="FS77" s="385"/>
      <c r="FT77" s="385"/>
      <c r="FU77" s="385"/>
      <c r="FV77" s="385"/>
      <c r="FW77" s="385"/>
      <c r="FX77" s="385"/>
      <c r="FY77" s="385"/>
      <c r="FZ77" s="385"/>
      <c r="GA77" s="385"/>
      <c r="GB77" s="385"/>
      <c r="GC77" s="385"/>
      <c r="GD77" s="385"/>
      <c r="GE77" s="385"/>
      <c r="GF77" s="385"/>
      <c r="GG77" s="385"/>
      <c r="GH77" s="385"/>
      <c r="GI77" s="385"/>
      <c r="GJ77" s="385"/>
      <c r="GK77" s="385"/>
      <c r="GL77" s="385"/>
      <c r="GM77" s="385"/>
      <c r="GN77" s="385"/>
      <c r="GO77" s="385"/>
      <c r="GP77" s="385"/>
      <c r="GQ77" s="385"/>
      <c r="GR77" s="385"/>
      <c r="GS77" s="385"/>
      <c r="GT77" s="385"/>
      <c r="GU77" s="385"/>
      <c r="GV77" s="385"/>
      <c r="GW77" s="385"/>
      <c r="GX77" s="385"/>
      <c r="GY77" s="385"/>
      <c r="GZ77" s="385"/>
      <c r="HA77" s="385"/>
      <c r="HB77" s="385"/>
      <c r="HC77" s="385"/>
      <c r="HD77" s="385"/>
      <c r="HE77" s="385"/>
      <c r="HF77" s="385"/>
      <c r="HG77" s="385"/>
      <c r="HH77" s="385"/>
      <c r="HI77" s="385"/>
      <c r="HJ77" s="385"/>
      <c r="HK77" s="385"/>
      <c r="HL77" s="385"/>
      <c r="HM77" s="385"/>
      <c r="HN77" s="385"/>
      <c r="HO77" s="385"/>
      <c r="HP77" s="385"/>
      <c r="HQ77" s="385"/>
      <c r="HR77" s="385"/>
      <c r="HS77" s="385"/>
      <c r="HT77" s="385"/>
      <c r="HU77" s="385"/>
    </row>
    <row r="78" spans="1:229" s="97" customFormat="1" x14ac:dyDescent="0.15">
      <c r="B78" s="300"/>
      <c r="C78" s="301"/>
      <c r="D78" s="301"/>
      <c r="E78" s="301"/>
      <c r="F78" s="301"/>
      <c r="G78" s="301"/>
      <c r="H78" s="301"/>
      <c r="I78" s="302"/>
      <c r="J78" s="778"/>
      <c r="K78" s="347">
        <v>1</v>
      </c>
      <c r="L78" s="307">
        <v>2</v>
      </c>
      <c r="M78" s="307">
        <v>3</v>
      </c>
      <c r="N78" s="307">
        <v>4</v>
      </c>
      <c r="O78" s="307">
        <v>5</v>
      </c>
      <c r="P78" s="307">
        <v>6</v>
      </c>
      <c r="Q78" s="307">
        <v>7</v>
      </c>
      <c r="R78" s="307">
        <v>8</v>
      </c>
      <c r="S78" s="307">
        <v>9</v>
      </c>
      <c r="T78" s="307">
        <v>10</v>
      </c>
      <c r="U78" s="307">
        <v>11</v>
      </c>
      <c r="V78" s="307">
        <v>12</v>
      </c>
      <c r="W78" s="307">
        <v>13</v>
      </c>
      <c r="X78" s="307">
        <v>14</v>
      </c>
      <c r="Y78" s="307">
        <v>15</v>
      </c>
      <c r="Z78" s="307">
        <v>16</v>
      </c>
      <c r="AA78" s="307">
        <v>17</v>
      </c>
      <c r="AB78" s="307">
        <v>18</v>
      </c>
      <c r="AC78" s="307">
        <v>19</v>
      </c>
      <c r="AD78" s="307">
        <v>20</v>
      </c>
      <c r="AE78" s="307">
        <v>21</v>
      </c>
      <c r="AF78" s="307">
        <v>22</v>
      </c>
      <c r="AG78" s="307">
        <v>23</v>
      </c>
      <c r="AH78" s="307">
        <v>24</v>
      </c>
      <c r="AI78" s="778"/>
      <c r="AJ78" s="782"/>
      <c r="AK78" s="783"/>
      <c r="AL78" s="783"/>
      <c r="AM78" s="783"/>
      <c r="AN78" s="783"/>
      <c r="AO78" s="784"/>
      <c r="AP78" s="785"/>
      <c r="AU78" s="385"/>
      <c r="AV78" s="385"/>
      <c r="AW78" s="385"/>
      <c r="AX78" s="385"/>
      <c r="AY78" s="385"/>
      <c r="AZ78" s="385"/>
      <c r="BA78" s="385"/>
      <c r="BB78" s="357" t="s">
        <v>348</v>
      </c>
      <c r="BC78" s="357" t="s">
        <v>320</v>
      </c>
      <c r="BD78" s="357" t="s">
        <v>357</v>
      </c>
      <c r="BE78" s="357"/>
      <c r="BF78" s="357"/>
      <c r="BG78" s="385"/>
      <c r="BH78" s="385"/>
      <c r="BI78" s="385"/>
      <c r="BJ78" s="385"/>
      <c r="BK78" s="385"/>
      <c r="BL78" s="385"/>
      <c r="BM78" s="385"/>
      <c r="BN78" s="385"/>
      <c r="BO78" s="385"/>
      <c r="BP78" s="385"/>
      <c r="BQ78" s="385"/>
      <c r="BR78" s="385"/>
      <c r="BS78" s="385"/>
      <c r="BT78" s="385"/>
      <c r="BU78" s="385"/>
      <c r="BV78" s="385"/>
      <c r="BW78" s="385"/>
      <c r="BX78" s="385"/>
      <c r="BY78" s="385"/>
      <c r="BZ78" s="385"/>
      <c r="CA78" s="385"/>
      <c r="CB78" s="385"/>
      <c r="CC78" s="385"/>
      <c r="CD78" s="385"/>
      <c r="CE78" s="385"/>
      <c r="CF78" s="385"/>
      <c r="CG78" s="385"/>
      <c r="CH78" s="385"/>
      <c r="CI78" s="385"/>
      <c r="CJ78" s="11" t="s">
        <v>165</v>
      </c>
      <c r="CK78" s="353"/>
      <c r="CL78" s="353"/>
      <c r="CM78" s="353" t="str">
        <f t="shared" si="27"/>
        <v/>
      </c>
      <c r="CN78" s="353"/>
      <c r="CO78" s="353"/>
      <c r="CP78" s="353"/>
      <c r="CQ78" s="353"/>
      <c r="CR78" s="353"/>
      <c r="CS78" s="353"/>
      <c r="CT78" s="353"/>
      <c r="CU78" s="353"/>
      <c r="CV78" s="353"/>
      <c r="CW78" s="353"/>
      <c r="CX78" s="353"/>
      <c r="CY78" s="353"/>
      <c r="CZ78" s="353"/>
      <c r="DA78" s="353"/>
      <c r="DB78" s="353"/>
      <c r="DC78" s="353"/>
      <c r="DD78" s="353"/>
      <c r="DE78" s="353"/>
      <c r="DF78" s="353"/>
      <c r="DG78" s="353"/>
      <c r="DH78" s="353"/>
      <c r="DI78" s="353"/>
      <c r="DJ78" s="353"/>
      <c r="DK78" s="353"/>
      <c r="DL78" s="353"/>
      <c r="DM78" s="353"/>
      <c r="DN78" s="353"/>
      <c r="DO78" s="353"/>
      <c r="DP78" s="353"/>
      <c r="DQ78" s="385"/>
      <c r="DR78" s="385"/>
      <c r="DS78" s="385"/>
      <c r="DT78" s="385"/>
      <c r="DU78" s="385"/>
      <c r="DV78" s="385"/>
      <c r="DW78" s="385"/>
      <c r="DX78" s="385"/>
      <c r="DY78" s="385"/>
      <c r="DZ78" s="385"/>
      <c r="EA78" s="385"/>
      <c r="EB78" s="385"/>
      <c r="EC78" s="385"/>
      <c r="ED78" s="385"/>
      <c r="EE78" s="385"/>
      <c r="EF78" s="385"/>
      <c r="EG78" s="385"/>
      <c r="EH78" s="385"/>
      <c r="EI78" s="385"/>
      <c r="EJ78" s="385"/>
      <c r="EK78" s="385"/>
      <c r="EL78" s="385"/>
      <c r="EM78" s="385"/>
      <c r="EN78" s="385"/>
      <c r="EO78" s="385"/>
      <c r="EP78" s="385"/>
      <c r="EQ78" s="385"/>
      <c r="ER78" s="385"/>
      <c r="ES78" s="385"/>
      <c r="ET78" s="385"/>
      <c r="EU78" s="385"/>
      <c r="EV78" s="385"/>
      <c r="EW78" s="385"/>
      <c r="EX78" s="385"/>
      <c r="EY78" s="385"/>
      <c r="EZ78" s="385"/>
      <c r="FA78" s="385"/>
      <c r="FB78" s="385"/>
      <c r="FC78" s="385"/>
      <c r="FD78" s="385"/>
      <c r="FE78" s="385"/>
      <c r="FF78" s="385"/>
      <c r="FG78" s="385"/>
      <c r="FH78" s="385"/>
      <c r="FI78" s="385"/>
      <c r="FJ78" s="385"/>
      <c r="FK78" s="385"/>
      <c r="FL78" s="385"/>
      <c r="FM78" s="385"/>
      <c r="FN78" s="385"/>
      <c r="FO78" s="385"/>
      <c r="FP78" s="385"/>
      <c r="FQ78" s="385"/>
      <c r="FR78" s="385"/>
      <c r="FS78" s="385"/>
      <c r="FT78" s="385"/>
      <c r="FU78" s="385"/>
      <c r="FV78" s="385"/>
      <c r="FW78" s="385"/>
      <c r="FX78" s="385"/>
      <c r="FY78" s="385"/>
      <c r="FZ78" s="385"/>
      <c r="GA78" s="385"/>
      <c r="GB78" s="385"/>
      <c r="GC78" s="385"/>
      <c r="GD78" s="385"/>
      <c r="GE78" s="385"/>
      <c r="GF78" s="385"/>
      <c r="GG78" s="385"/>
      <c r="GH78" s="385"/>
      <c r="GI78" s="385"/>
      <c r="GJ78" s="385"/>
      <c r="GK78" s="385"/>
      <c r="GL78" s="385"/>
      <c r="GM78" s="385"/>
      <c r="GN78" s="385"/>
      <c r="GO78" s="385"/>
      <c r="GP78" s="385"/>
      <c r="GQ78" s="385"/>
      <c r="GR78" s="385"/>
      <c r="GS78" s="385"/>
      <c r="GT78" s="385"/>
      <c r="GU78" s="385"/>
      <c r="GV78" s="385"/>
      <c r="GW78" s="385"/>
      <c r="GX78" s="385"/>
      <c r="GY78" s="385"/>
      <c r="GZ78" s="385"/>
      <c r="HA78" s="385"/>
      <c r="HB78" s="385"/>
      <c r="HC78" s="385"/>
      <c r="HD78" s="385"/>
      <c r="HE78" s="385"/>
      <c r="HF78" s="385"/>
      <c r="HG78" s="385"/>
      <c r="HH78" s="385"/>
      <c r="HI78" s="385"/>
      <c r="HJ78" s="385"/>
      <c r="HK78" s="385"/>
      <c r="HL78" s="385"/>
      <c r="HM78" s="385"/>
      <c r="HN78" s="385"/>
      <c r="HO78" s="385"/>
      <c r="HP78" s="385"/>
      <c r="HQ78" s="385"/>
      <c r="HR78" s="385"/>
      <c r="HS78" s="385"/>
      <c r="HT78" s="385"/>
      <c r="HU78" s="385"/>
    </row>
    <row r="79" spans="1:229" s="97" customFormat="1" hidden="1" x14ac:dyDescent="0.15">
      <c r="Z79" s="195"/>
      <c r="AU79" s="385"/>
      <c r="AV79" s="385"/>
      <c r="AW79" s="385"/>
      <c r="AX79" s="385"/>
      <c r="AY79" s="385"/>
      <c r="AZ79" s="385"/>
      <c r="BA79" s="385"/>
      <c r="BB79" s="357" t="s">
        <v>307</v>
      </c>
      <c r="BC79" s="357" t="s">
        <v>308</v>
      </c>
      <c r="BD79" s="357" t="s">
        <v>309</v>
      </c>
      <c r="BE79" s="357"/>
      <c r="BF79" s="357"/>
      <c r="BG79" s="385"/>
      <c r="BH79" s="385"/>
      <c r="BI79" s="385"/>
      <c r="BJ79" s="385"/>
      <c r="BK79" s="385"/>
      <c r="BL79" s="385"/>
      <c r="BM79" s="385"/>
      <c r="BN79" s="385"/>
      <c r="BO79" s="385"/>
      <c r="BP79" s="385"/>
      <c r="BQ79" s="385"/>
      <c r="BR79" s="385"/>
      <c r="BS79" s="385"/>
      <c r="BT79" s="385"/>
      <c r="BU79" s="385"/>
      <c r="BV79" s="385"/>
      <c r="BW79" s="385"/>
      <c r="BX79" s="385"/>
      <c r="BY79" s="385"/>
      <c r="BZ79" s="385"/>
      <c r="CA79" s="385"/>
      <c r="CB79" s="385"/>
      <c r="CC79" s="385"/>
      <c r="CD79" s="385"/>
      <c r="CE79" s="385"/>
      <c r="CF79" s="385"/>
      <c r="CG79" s="385"/>
      <c r="CH79" s="385"/>
      <c r="CI79" s="385"/>
      <c r="CJ79" s="11" t="s">
        <v>832</v>
      </c>
      <c r="CK79" s="353"/>
      <c r="CL79" s="353"/>
      <c r="CM79" s="353" t="str">
        <f>IF(COUNTIF($CR$24:$DP$31,CJ79)=0,"",COUNTIF($CR$24:$DP$31,CJ79))</f>
        <v/>
      </c>
      <c r="CN79" s="353"/>
      <c r="CO79" s="353"/>
      <c r="CP79" s="353"/>
      <c r="CQ79" s="353"/>
      <c r="CR79" s="353"/>
      <c r="CS79" s="353"/>
      <c r="CT79" s="353"/>
      <c r="CU79" s="353"/>
      <c r="CV79" s="353"/>
      <c r="CW79" s="353"/>
      <c r="CX79" s="353"/>
      <c r="CY79" s="353"/>
      <c r="CZ79" s="353"/>
      <c r="DA79" s="353"/>
      <c r="DB79" s="353"/>
      <c r="DC79" s="353"/>
      <c r="DD79" s="353"/>
      <c r="DE79" s="353"/>
      <c r="DF79" s="353"/>
      <c r="DG79" s="353"/>
      <c r="DH79" s="353"/>
      <c r="DI79" s="353"/>
      <c r="DJ79" s="353"/>
      <c r="DK79" s="353"/>
      <c r="DL79" s="353"/>
      <c r="DM79" s="353"/>
      <c r="DN79" s="353"/>
      <c r="DO79" s="353"/>
      <c r="DP79" s="353"/>
      <c r="DQ79" s="385"/>
      <c r="DR79" s="385"/>
      <c r="DS79" s="385"/>
      <c r="DT79" s="385"/>
      <c r="DU79" s="385"/>
      <c r="DV79" s="385"/>
      <c r="DW79" s="385"/>
      <c r="DX79" s="385"/>
      <c r="DY79" s="385"/>
      <c r="DZ79" s="385"/>
      <c r="EA79" s="385"/>
      <c r="EB79" s="385"/>
      <c r="EC79" s="385"/>
      <c r="ED79" s="385"/>
      <c r="EE79" s="385"/>
      <c r="EF79" s="385"/>
      <c r="EG79" s="385"/>
      <c r="EH79" s="385"/>
      <c r="EI79" s="385"/>
      <c r="EJ79" s="385"/>
      <c r="EK79" s="385"/>
      <c r="EL79" s="385"/>
      <c r="EM79" s="385"/>
      <c r="EN79" s="385"/>
      <c r="EO79" s="385"/>
      <c r="EP79" s="385"/>
      <c r="EQ79" s="385"/>
      <c r="ER79" s="385"/>
      <c r="ES79" s="385"/>
      <c r="ET79" s="385"/>
      <c r="EU79" s="385"/>
      <c r="EV79" s="385"/>
      <c r="EW79" s="385"/>
      <c r="EX79" s="385"/>
      <c r="EY79" s="385"/>
      <c r="EZ79" s="385"/>
      <c r="FA79" s="385"/>
      <c r="FB79" s="385"/>
      <c r="FC79" s="385"/>
      <c r="FD79" s="385"/>
      <c r="FE79" s="385"/>
      <c r="FF79" s="385"/>
      <c r="FG79" s="385"/>
      <c r="FH79" s="385"/>
      <c r="FI79" s="385"/>
      <c r="FJ79" s="385"/>
      <c r="FK79" s="385"/>
      <c r="FL79" s="385"/>
      <c r="FM79" s="385"/>
      <c r="FN79" s="385"/>
      <c r="FO79" s="385"/>
      <c r="FP79" s="385"/>
      <c r="FQ79" s="385"/>
      <c r="FR79" s="385"/>
      <c r="FS79" s="385"/>
      <c r="FT79" s="385"/>
      <c r="FU79" s="385"/>
      <c r="FV79" s="385"/>
      <c r="FW79" s="385"/>
      <c r="FX79" s="385"/>
      <c r="FY79" s="385"/>
      <c r="FZ79" s="385"/>
      <c r="GA79" s="385"/>
      <c r="GB79" s="385"/>
      <c r="GC79" s="385"/>
      <c r="GD79" s="385"/>
      <c r="GE79" s="385"/>
      <c r="GF79" s="385"/>
      <c r="GG79" s="385"/>
      <c r="GH79" s="385"/>
      <c r="GI79" s="385"/>
      <c r="GJ79" s="385"/>
      <c r="GK79" s="385"/>
      <c r="GL79" s="385"/>
      <c r="GM79" s="385"/>
      <c r="GN79" s="385"/>
      <c r="GO79" s="385"/>
      <c r="GP79" s="385"/>
      <c r="GQ79" s="385"/>
      <c r="GR79" s="385"/>
      <c r="GS79" s="385"/>
      <c r="GT79" s="385"/>
      <c r="GU79" s="385"/>
      <c r="GV79" s="385"/>
      <c r="GW79" s="385"/>
      <c r="GX79" s="385"/>
      <c r="GY79" s="385"/>
      <c r="GZ79" s="385"/>
      <c r="HA79" s="385"/>
      <c r="HB79" s="385"/>
      <c r="HC79" s="385"/>
      <c r="HD79" s="385"/>
      <c r="HE79" s="385"/>
      <c r="HF79" s="385"/>
      <c r="HG79" s="385"/>
      <c r="HH79" s="385"/>
      <c r="HI79" s="385"/>
      <c r="HJ79" s="385"/>
      <c r="HK79" s="385"/>
      <c r="HL79" s="385"/>
      <c r="HM79" s="385"/>
      <c r="HN79" s="385"/>
      <c r="HO79" s="385"/>
      <c r="HP79" s="385"/>
      <c r="HQ79" s="385"/>
      <c r="HR79" s="385"/>
      <c r="HS79" s="385"/>
      <c r="HT79" s="385"/>
      <c r="HU79" s="385"/>
    </row>
    <row r="80" spans="1:229" s="97" customFormat="1" hidden="1" x14ac:dyDescent="0.15">
      <c r="C80" s="195"/>
      <c r="K80" s="97" t="str">
        <f>LEFT(K66,1)</f>
        <v/>
      </c>
      <c r="L80" s="97" t="str">
        <f t="shared" ref="L80:AH80" si="40">LEFT(L66,1)</f>
        <v/>
      </c>
      <c r="M80" s="97" t="str">
        <f t="shared" si="40"/>
        <v/>
      </c>
      <c r="N80" s="97" t="str">
        <f t="shared" si="40"/>
        <v/>
      </c>
      <c r="O80" s="97" t="str">
        <f t="shared" si="40"/>
        <v/>
      </c>
      <c r="P80" s="97" t="str">
        <f t="shared" si="40"/>
        <v/>
      </c>
      <c r="Q80" s="97" t="str">
        <f t="shared" si="40"/>
        <v/>
      </c>
      <c r="R80" s="97" t="str">
        <f t="shared" si="40"/>
        <v/>
      </c>
      <c r="S80" s="97" t="str">
        <f t="shared" si="40"/>
        <v/>
      </c>
      <c r="T80" s="97" t="str">
        <f t="shared" si="40"/>
        <v/>
      </c>
      <c r="U80" s="97" t="str">
        <f t="shared" si="40"/>
        <v/>
      </c>
      <c r="V80" s="97" t="str">
        <f t="shared" si="40"/>
        <v/>
      </c>
      <c r="W80" s="97" t="str">
        <f t="shared" si="40"/>
        <v/>
      </c>
      <c r="X80" s="97" t="str">
        <f t="shared" si="40"/>
        <v/>
      </c>
      <c r="Y80" s="97" t="str">
        <f t="shared" si="40"/>
        <v/>
      </c>
      <c r="Z80" s="97" t="str">
        <f t="shared" si="40"/>
        <v/>
      </c>
      <c r="AA80" s="97" t="str">
        <f t="shared" si="40"/>
        <v/>
      </c>
      <c r="AB80" s="97" t="str">
        <f t="shared" si="40"/>
        <v/>
      </c>
      <c r="AC80" s="97" t="str">
        <f t="shared" si="40"/>
        <v/>
      </c>
      <c r="AD80" s="97" t="str">
        <f t="shared" si="40"/>
        <v/>
      </c>
      <c r="AE80" s="97" t="str">
        <f t="shared" si="40"/>
        <v/>
      </c>
      <c r="AF80" s="97" t="str">
        <f t="shared" si="40"/>
        <v/>
      </c>
      <c r="AG80" s="97" t="str">
        <f t="shared" si="40"/>
        <v/>
      </c>
      <c r="AH80" s="97" t="str">
        <f t="shared" si="40"/>
        <v/>
      </c>
      <c r="AI80" s="88"/>
      <c r="AJ80" s="88">
        <f>COUNTIF(K80:AH80,"C")</f>
        <v>0</v>
      </c>
      <c r="AK80" s="88">
        <f>COUNTIF(K80:AH80,"L")</f>
        <v>0</v>
      </c>
      <c r="AL80" s="88">
        <f>COUNTIF(K80:AH80,"B")</f>
        <v>0</v>
      </c>
      <c r="AM80" s="88">
        <f>COUNTIF(K80:AH80,"N")</f>
        <v>0</v>
      </c>
      <c r="AN80" s="88"/>
      <c r="AO80" s="88"/>
      <c r="AU80" s="385"/>
      <c r="AV80" s="385"/>
      <c r="AW80" s="385"/>
      <c r="AX80" s="385"/>
      <c r="AY80" s="385"/>
      <c r="AZ80" s="385"/>
      <c r="BA80" s="385"/>
      <c r="BB80" s="357"/>
      <c r="BC80" s="357"/>
      <c r="BD80" s="357"/>
      <c r="BE80" s="357"/>
      <c r="BF80" s="357"/>
      <c r="BG80" s="385"/>
      <c r="BH80" s="385"/>
      <c r="BI80" s="385"/>
      <c r="BJ80" s="385"/>
      <c r="BK80" s="385"/>
      <c r="BL80" s="385"/>
      <c r="BM80" s="385"/>
      <c r="BN80" s="385"/>
      <c r="BO80" s="385"/>
      <c r="BP80" s="385"/>
      <c r="BQ80" s="385"/>
      <c r="BR80" s="385"/>
      <c r="BS80" s="385"/>
      <c r="BT80" s="385"/>
      <c r="BU80" s="385"/>
      <c r="BV80" s="385"/>
      <c r="BW80" s="385"/>
      <c r="BX80" s="385"/>
      <c r="BY80" s="385"/>
      <c r="BZ80" s="385"/>
      <c r="CA80" s="385"/>
      <c r="CB80" s="385"/>
      <c r="CC80" s="385"/>
      <c r="CD80" s="385"/>
      <c r="CE80" s="385"/>
      <c r="CF80" s="385"/>
      <c r="CG80" s="385"/>
      <c r="CH80" s="385"/>
      <c r="CI80" s="385"/>
      <c r="CJ80" s="11" t="s">
        <v>833</v>
      </c>
      <c r="CK80" s="353"/>
      <c r="CL80" s="353"/>
      <c r="CM80" s="353" t="str">
        <f>IF(COUNTIF($CR$24:$DP$31,CJ80)=0,"",COUNTIF($CR$24:$DP$31,CJ80))</f>
        <v/>
      </c>
      <c r="CN80" s="353"/>
      <c r="CO80" s="353"/>
      <c r="CP80" s="353"/>
      <c r="CQ80" s="353"/>
      <c r="CR80" s="353"/>
      <c r="CS80" s="353"/>
      <c r="CT80" s="353"/>
      <c r="CU80" s="353"/>
      <c r="CV80" s="353"/>
      <c r="CW80" s="353"/>
      <c r="CX80" s="353"/>
      <c r="CY80" s="353"/>
      <c r="CZ80" s="353"/>
      <c r="DA80" s="353"/>
      <c r="DB80" s="353"/>
      <c r="DC80" s="353"/>
      <c r="DD80" s="353"/>
      <c r="DE80" s="353"/>
      <c r="DF80" s="353"/>
      <c r="DG80" s="353"/>
      <c r="DH80" s="353"/>
      <c r="DI80" s="353"/>
      <c r="DJ80" s="353"/>
      <c r="DK80" s="353"/>
      <c r="DL80" s="353"/>
      <c r="DM80" s="353"/>
      <c r="DN80" s="353"/>
      <c r="DO80" s="353"/>
      <c r="DP80" s="353"/>
      <c r="DQ80" s="385"/>
      <c r="DR80" s="385"/>
      <c r="DS80" s="385"/>
      <c r="DT80" s="385"/>
      <c r="DU80" s="385"/>
      <c r="DV80" s="385"/>
      <c r="DW80" s="385"/>
      <c r="DX80" s="385"/>
      <c r="DY80" s="385"/>
      <c r="DZ80" s="385"/>
      <c r="EA80" s="385"/>
      <c r="EB80" s="385"/>
      <c r="EC80" s="385"/>
      <c r="ED80" s="385"/>
      <c r="EE80" s="385"/>
      <c r="EF80" s="385"/>
      <c r="EG80" s="385"/>
      <c r="EH80" s="385"/>
      <c r="EI80" s="385"/>
      <c r="EJ80" s="385"/>
      <c r="EK80" s="385"/>
      <c r="EL80" s="385"/>
      <c r="EM80" s="385"/>
      <c r="EN80" s="385"/>
      <c r="EO80" s="385"/>
      <c r="EP80" s="385"/>
      <c r="EQ80" s="385"/>
      <c r="ER80" s="385"/>
      <c r="ES80" s="385"/>
      <c r="ET80" s="385"/>
      <c r="EU80" s="385"/>
      <c r="EV80" s="385"/>
      <c r="EW80" s="385"/>
      <c r="EX80" s="385"/>
      <c r="EY80" s="385"/>
      <c r="EZ80" s="385"/>
      <c r="FA80" s="385"/>
      <c r="FB80" s="385"/>
      <c r="FC80" s="385"/>
      <c r="FD80" s="385"/>
      <c r="FE80" s="385"/>
      <c r="FF80" s="385"/>
      <c r="FG80" s="385"/>
      <c r="FH80" s="385"/>
      <c r="FI80" s="385"/>
      <c r="FJ80" s="385"/>
      <c r="FK80" s="385"/>
      <c r="FL80" s="385"/>
      <c r="FM80" s="385"/>
      <c r="FN80" s="385"/>
      <c r="FO80" s="385"/>
      <c r="FP80" s="385"/>
      <c r="FQ80" s="385"/>
      <c r="FR80" s="385"/>
      <c r="FS80" s="385"/>
      <c r="FT80" s="385"/>
      <c r="FU80" s="385"/>
      <c r="FV80" s="385"/>
      <c r="FW80" s="385"/>
      <c r="FX80" s="385"/>
      <c r="FY80" s="385"/>
      <c r="FZ80" s="385"/>
      <c r="GA80" s="385"/>
      <c r="GB80" s="385"/>
      <c r="GC80" s="385"/>
      <c r="GD80" s="385"/>
      <c r="GE80" s="385"/>
      <c r="GF80" s="385"/>
      <c r="GG80" s="385"/>
      <c r="GH80" s="385"/>
      <c r="GI80" s="385"/>
      <c r="GJ80" s="385"/>
      <c r="GK80" s="385"/>
      <c r="GL80" s="385"/>
      <c r="GM80" s="385"/>
      <c r="GN80" s="385"/>
      <c r="GO80" s="385"/>
      <c r="GP80" s="385"/>
      <c r="GQ80" s="385"/>
      <c r="GR80" s="385"/>
      <c r="GS80" s="385"/>
      <c r="GT80" s="385"/>
      <c r="GU80" s="385"/>
      <c r="GV80" s="385"/>
      <c r="GW80" s="385"/>
      <c r="GX80" s="385"/>
      <c r="GY80" s="385"/>
      <c r="GZ80" s="385"/>
      <c r="HA80" s="385"/>
      <c r="HB80" s="385"/>
      <c r="HC80" s="385"/>
      <c r="HD80" s="385"/>
      <c r="HE80" s="385"/>
      <c r="HF80" s="385"/>
      <c r="HG80" s="385"/>
      <c r="HH80" s="385"/>
      <c r="HI80" s="385"/>
      <c r="HJ80" s="385"/>
      <c r="HK80" s="385"/>
      <c r="HL80" s="385"/>
      <c r="HM80" s="385"/>
      <c r="HN80" s="385"/>
      <c r="HO80" s="385"/>
      <c r="HP80" s="385"/>
      <c r="HQ80" s="385"/>
      <c r="HR80" s="385"/>
      <c r="HS80" s="385"/>
      <c r="HT80" s="385"/>
      <c r="HU80" s="385"/>
    </row>
    <row r="81" spans="1:229" s="97" customFormat="1" hidden="1" x14ac:dyDescent="0.15">
      <c r="C81" s="196"/>
      <c r="D81" s="197"/>
      <c r="E81" s="197"/>
      <c r="F81" s="197"/>
      <c r="G81" s="197"/>
      <c r="H81" s="197"/>
      <c r="I81" s="196"/>
      <c r="N81" s="197"/>
      <c r="O81" s="197"/>
      <c r="P81" s="197"/>
      <c r="Q81" s="197"/>
      <c r="R81" s="197"/>
      <c r="S81" s="197"/>
      <c r="T81" s="243"/>
      <c r="U81" s="197"/>
      <c r="V81" s="197"/>
      <c r="W81" s="197"/>
      <c r="X81" s="197"/>
      <c r="Y81" s="197"/>
      <c r="Z81" s="196"/>
      <c r="AA81" s="88"/>
      <c r="AB81" s="88"/>
      <c r="AC81" s="88"/>
      <c r="AD81" s="88"/>
      <c r="AE81" s="88"/>
      <c r="AF81" s="88"/>
      <c r="AH81" s="88"/>
      <c r="AI81" s="88"/>
      <c r="AJ81" s="88" t="str">
        <f>IF(U68="","",MATCH(U68,BB67:BD67,0))</f>
        <v/>
      </c>
      <c r="AK81" s="244" t="str">
        <f>IF(AJ81="","",INDEX(BB68:BD68,1,AJ81))</f>
        <v/>
      </c>
      <c r="AL81" s="244" t="str">
        <f>IF(AK81="C",$BB$79,IF(AK81="L",$BC$79,IF(AK81="B",$BD$79,"")))</f>
        <v/>
      </c>
      <c r="AM81" s="88"/>
      <c r="AN81" s="88"/>
      <c r="AO81" s="88"/>
      <c r="AU81" s="385"/>
      <c r="AV81" s="385"/>
      <c r="AW81" s="385"/>
      <c r="AX81" s="385"/>
      <c r="AY81" s="385"/>
      <c r="AZ81" s="385"/>
      <c r="BA81" s="385"/>
      <c r="BB81" s="357"/>
      <c r="BC81" s="357"/>
      <c r="BD81" s="357"/>
      <c r="BE81" s="357"/>
      <c r="BF81" s="357"/>
      <c r="BG81" s="385"/>
      <c r="BH81" s="385"/>
      <c r="BI81" s="385"/>
      <c r="BJ81" s="385"/>
      <c r="BK81" s="385"/>
      <c r="BL81" s="385"/>
      <c r="BM81" s="385"/>
      <c r="BN81" s="385"/>
      <c r="BO81" s="385"/>
      <c r="BP81" s="385"/>
      <c r="BQ81" s="385"/>
      <c r="BR81" s="385"/>
      <c r="BS81" s="385"/>
      <c r="BT81" s="385"/>
      <c r="BU81" s="385"/>
      <c r="BV81" s="385"/>
      <c r="BW81" s="385"/>
      <c r="BX81" s="385"/>
      <c r="BY81" s="385"/>
      <c r="BZ81" s="385"/>
      <c r="CA81" s="385"/>
      <c r="CB81" s="385"/>
      <c r="CC81" s="385"/>
      <c r="CD81" s="385"/>
      <c r="CE81" s="385"/>
      <c r="CF81" s="385"/>
      <c r="CG81" s="385"/>
      <c r="CH81" s="385"/>
      <c r="CI81" s="385"/>
      <c r="CJ81" s="392" t="s">
        <v>834</v>
      </c>
      <c r="CK81" s="353"/>
      <c r="CL81" s="353"/>
      <c r="CM81" s="353" t="str">
        <f>IF(COUNTIF($CR$14:$DC$14,CJ81)=0,"",COUNTIF($CR$14:$DC$14,CJ81))</f>
        <v/>
      </c>
      <c r="CN81" s="353"/>
      <c r="CO81" s="353"/>
      <c r="CP81" s="353"/>
      <c r="CQ81" s="353"/>
      <c r="CR81" s="353"/>
      <c r="CS81" s="353"/>
      <c r="CT81" s="353"/>
      <c r="CU81" s="353"/>
      <c r="CV81" s="353"/>
      <c r="CW81" s="353"/>
      <c r="CX81" s="353"/>
      <c r="CY81" s="353"/>
      <c r="CZ81" s="353"/>
      <c r="DA81" s="353"/>
      <c r="DB81" s="353"/>
      <c r="DC81" s="353"/>
      <c r="DD81" s="98"/>
      <c r="DE81" s="98"/>
      <c r="DF81" s="98"/>
      <c r="DG81" s="98"/>
      <c r="DH81" s="98"/>
      <c r="DI81" s="98"/>
      <c r="DJ81" s="98"/>
      <c r="DK81" s="98"/>
      <c r="DL81" s="98"/>
      <c r="DM81" s="98"/>
      <c r="DN81" s="98"/>
      <c r="DO81" s="98"/>
      <c r="DP81" s="98" t="str">
        <f t="shared" ref="DP81:DP122" si="41">IF(AI$66=$CJ111,"A","")&amp;IF(AI$67=$CJ111,"B","")&amp;IF(AI$27=$CJ111,"C","")&amp;IF(AI$28=$CJ111,"D","")</f>
        <v/>
      </c>
      <c r="DQ81" s="385" t="str">
        <f t="shared" ref="DQ81:DQ110" si="42">IF($AI$68=$CJ111,"P",IF($AI$71=$CJ111,"X",""))</f>
        <v/>
      </c>
      <c r="DR81" s="385" t="str">
        <f t="shared" ref="DR81:DR110" si="43">IF($AI$69=$CJ111,"EA",IF($AI$72=$CJ111,"PE",""))</f>
        <v/>
      </c>
      <c r="DS81" s="385" t="str">
        <f t="shared" ref="DS81:DS110" si="44">IF($AI$70=$CJ111,"EB","")</f>
        <v/>
      </c>
      <c r="DT81" s="98"/>
      <c r="DU81" s="98"/>
      <c r="DV81" s="98"/>
      <c r="DW81" s="98"/>
      <c r="DX81" s="98"/>
      <c r="DY81" s="98"/>
      <c r="DZ81" s="98"/>
      <c r="EA81" s="98"/>
      <c r="EB81" s="98"/>
      <c r="EC81" s="98"/>
      <c r="ED81" s="98"/>
      <c r="EE81" s="98"/>
      <c r="EF81" s="98"/>
      <c r="EG81" s="98"/>
      <c r="EH81" s="98"/>
      <c r="EI81" s="98"/>
      <c r="EJ81" s="98"/>
      <c r="EK81" s="385"/>
      <c r="EL81" s="385"/>
      <c r="EM81" s="385"/>
      <c r="EN81" s="385"/>
      <c r="EO81" s="385"/>
      <c r="EP81" s="385"/>
      <c r="EQ81" s="385"/>
      <c r="ER81" s="385"/>
      <c r="ES81" s="385"/>
      <c r="ET81" s="385"/>
      <c r="EU81" s="385"/>
      <c r="EV81" s="385"/>
      <c r="EW81" s="385"/>
      <c r="EX81" s="385"/>
      <c r="EY81" s="385"/>
      <c r="EZ81" s="385"/>
      <c r="FA81" s="385"/>
      <c r="FB81" s="385"/>
      <c r="FC81" s="385"/>
      <c r="FD81" s="385"/>
      <c r="FE81" s="385"/>
      <c r="FF81" s="385"/>
      <c r="FG81" s="385"/>
      <c r="FH81" s="385"/>
      <c r="FI81" s="385"/>
      <c r="FJ81" s="385"/>
      <c r="FK81" s="385"/>
      <c r="FL81" s="385"/>
      <c r="FM81" s="385"/>
      <c r="FN81" s="385"/>
      <c r="FO81" s="385"/>
      <c r="FP81" s="385"/>
      <c r="FQ81" s="385"/>
      <c r="FR81" s="385"/>
      <c r="FS81" s="385"/>
      <c r="FT81" s="385"/>
      <c r="FU81" s="385"/>
      <c r="FV81" s="385"/>
      <c r="FW81" s="385"/>
      <c r="FX81" s="385"/>
      <c r="FY81" s="385"/>
      <c r="FZ81" s="385"/>
      <c r="GA81" s="385"/>
      <c r="GB81" s="385"/>
      <c r="GC81" s="385"/>
      <c r="GD81" s="385"/>
      <c r="GE81" s="385"/>
      <c r="GF81" s="385"/>
      <c r="GG81" s="385"/>
      <c r="GH81" s="385"/>
      <c r="GI81" s="385"/>
      <c r="GJ81" s="385"/>
      <c r="GK81" s="385"/>
      <c r="GL81" s="385"/>
      <c r="GM81" s="385"/>
      <c r="GN81" s="385"/>
      <c r="GO81" s="385"/>
      <c r="GP81" s="385"/>
      <c r="GQ81" s="385"/>
      <c r="GR81" s="385"/>
      <c r="GS81" s="385"/>
      <c r="GT81" s="385"/>
      <c r="GU81" s="385"/>
      <c r="GV81" s="385"/>
      <c r="GW81" s="385"/>
      <c r="GX81" s="385"/>
      <c r="GY81" s="385"/>
      <c r="GZ81" s="385"/>
      <c r="HA81" s="385"/>
      <c r="HB81" s="385"/>
      <c r="HC81" s="385"/>
      <c r="HD81" s="385"/>
      <c r="HE81" s="385"/>
      <c r="HF81" s="385"/>
      <c r="HG81" s="385"/>
      <c r="HH81" s="385"/>
      <c r="HI81" s="385"/>
      <c r="HJ81" s="385"/>
      <c r="HK81" s="385"/>
      <c r="HL81" s="385"/>
      <c r="HM81" s="385"/>
      <c r="HN81" s="385"/>
      <c r="HO81" s="385"/>
      <c r="HP81" s="385"/>
      <c r="HQ81" s="385"/>
      <c r="HR81" s="385"/>
      <c r="HS81" s="385"/>
      <c r="HT81" s="385"/>
      <c r="HU81" s="385"/>
    </row>
    <row r="82" spans="1:229" hidden="1" x14ac:dyDescent="0.15">
      <c r="A82" s="97"/>
      <c r="B82" s="97"/>
      <c r="C82" s="196"/>
      <c r="D82" s="197"/>
      <c r="E82" s="197"/>
      <c r="F82" s="197"/>
      <c r="G82" s="197"/>
      <c r="H82" s="197"/>
      <c r="I82" s="196"/>
      <c r="J82" s="97"/>
      <c r="K82" s="97"/>
      <c r="L82" s="97"/>
      <c r="M82" s="97"/>
      <c r="N82" s="197"/>
      <c r="O82" s="197"/>
      <c r="P82" s="197"/>
      <c r="Q82" s="197"/>
      <c r="R82" s="197"/>
      <c r="S82" s="197"/>
      <c r="T82" s="243"/>
      <c r="U82" s="197"/>
      <c r="V82" s="197"/>
      <c r="W82" s="197"/>
      <c r="X82" s="197"/>
      <c r="Y82" s="197"/>
      <c r="Z82" s="196"/>
      <c r="AA82" s="88"/>
      <c r="AB82" s="88"/>
      <c r="AC82" s="88"/>
      <c r="AD82" s="88"/>
      <c r="AE82" s="88"/>
      <c r="AF82" s="88"/>
      <c r="AG82" s="97"/>
      <c r="AH82" s="88"/>
      <c r="AI82" s="88"/>
      <c r="AJ82" s="88"/>
      <c r="AK82" s="88"/>
      <c r="AL82" s="88"/>
      <c r="AM82" s="88"/>
      <c r="AN82" s="88"/>
      <c r="AO82" s="88"/>
      <c r="AP82" s="97"/>
      <c r="AQ82" s="97"/>
      <c r="AR82" s="97"/>
      <c r="AS82" s="97"/>
      <c r="AT82" s="97"/>
      <c r="CJ82" s="392" t="s">
        <v>835</v>
      </c>
      <c r="CK82" s="353"/>
      <c r="CL82" s="353"/>
      <c r="CM82" s="353" t="str">
        <f t="shared" ref="CM82:CM110" si="45">IF(COUNTIF($CR$14:$DC$14,CJ82)=0,"",COUNTIF($CR$14:$DC$14,CJ82))</f>
        <v/>
      </c>
      <c r="CN82" s="353"/>
      <c r="CO82" s="353"/>
      <c r="CP82" s="353"/>
      <c r="CQ82" s="353"/>
      <c r="DD82" s="98"/>
      <c r="DE82" s="98"/>
      <c r="DF82" s="98"/>
      <c r="DG82" s="98"/>
      <c r="DH82" s="98"/>
      <c r="DI82" s="98"/>
      <c r="DJ82" s="98"/>
      <c r="DK82" s="98"/>
      <c r="DL82" s="98"/>
      <c r="DM82" s="98"/>
      <c r="DN82" s="98"/>
      <c r="DO82" s="98"/>
      <c r="DP82" s="98" t="str">
        <f t="shared" si="41"/>
        <v/>
      </c>
      <c r="DQ82" s="385" t="str">
        <f t="shared" si="42"/>
        <v/>
      </c>
      <c r="DR82" s="385" t="str">
        <f t="shared" si="43"/>
        <v/>
      </c>
      <c r="DS82" s="385" t="str">
        <f t="shared" si="44"/>
        <v/>
      </c>
    </row>
    <row r="83" spans="1:229" hidden="1" x14ac:dyDescent="0.15">
      <c r="A83" s="97"/>
      <c r="B83" s="97"/>
      <c r="C83" s="196"/>
      <c r="D83" s="197"/>
      <c r="E83" s="197"/>
      <c r="F83" s="197"/>
      <c r="G83" s="197"/>
      <c r="H83" s="197"/>
      <c r="I83" s="196"/>
      <c r="J83" s="97"/>
      <c r="K83" s="97"/>
      <c r="L83" s="97"/>
      <c r="M83" s="97"/>
      <c r="N83" s="197"/>
      <c r="O83" s="196"/>
      <c r="P83" s="197"/>
      <c r="Q83" s="197"/>
      <c r="R83" s="197"/>
      <c r="S83" s="197"/>
      <c r="T83" s="197"/>
      <c r="U83" s="197"/>
      <c r="V83" s="197"/>
      <c r="W83" s="196"/>
      <c r="X83" s="197"/>
      <c r="Y83" s="197"/>
      <c r="Z83" s="196"/>
      <c r="AA83" s="88"/>
      <c r="AB83" s="88"/>
      <c r="AC83" s="88"/>
      <c r="AD83" s="88"/>
      <c r="AE83" s="88"/>
      <c r="AF83" s="88"/>
      <c r="AG83" s="97"/>
      <c r="AH83" s="88"/>
      <c r="AI83" s="88"/>
      <c r="AJ83" s="88"/>
      <c r="AK83" s="88"/>
      <c r="AL83" s="88"/>
      <c r="AM83" s="88"/>
      <c r="AN83" s="88"/>
      <c r="AO83" s="88"/>
      <c r="AP83" s="97"/>
      <c r="AQ83" s="97"/>
      <c r="AR83" s="97"/>
      <c r="AS83" s="97"/>
      <c r="AT83" s="97"/>
      <c r="CJ83" s="392" t="s">
        <v>836</v>
      </c>
      <c r="CK83" s="353"/>
      <c r="CL83" s="353"/>
      <c r="CM83" s="353" t="str">
        <f t="shared" si="45"/>
        <v/>
      </c>
      <c r="CN83" s="353"/>
      <c r="CO83" s="353"/>
      <c r="CP83" s="353"/>
      <c r="CQ83" s="353"/>
      <c r="DD83" s="98"/>
      <c r="DE83" s="98"/>
      <c r="DF83" s="98"/>
      <c r="DG83" s="98"/>
      <c r="DH83" s="98"/>
      <c r="DI83" s="98"/>
      <c r="DJ83" s="98"/>
      <c r="DK83" s="98"/>
      <c r="DL83" s="98"/>
      <c r="DM83" s="98"/>
      <c r="DN83" s="98"/>
      <c r="DO83" s="98"/>
      <c r="DP83" s="98" t="str">
        <f t="shared" si="41"/>
        <v/>
      </c>
      <c r="DQ83" s="385" t="str">
        <f t="shared" si="42"/>
        <v/>
      </c>
      <c r="DR83" s="385" t="str">
        <f t="shared" si="43"/>
        <v/>
      </c>
      <c r="DS83" s="385" t="str">
        <f t="shared" si="44"/>
        <v/>
      </c>
    </row>
    <row r="84" spans="1:229" hidden="1" x14ac:dyDescent="0.15">
      <c r="A84" s="97"/>
      <c r="B84" s="97"/>
      <c r="C84" s="196"/>
      <c r="D84" s="197"/>
      <c r="E84" s="197"/>
      <c r="F84" s="197"/>
      <c r="G84" s="197"/>
      <c r="H84" s="197"/>
      <c r="I84" s="197"/>
      <c r="J84" s="197"/>
      <c r="K84" s="197"/>
      <c r="L84" s="197"/>
      <c r="M84" s="197"/>
      <c r="N84" s="197"/>
      <c r="O84" s="197"/>
      <c r="P84" s="97"/>
      <c r="Q84" s="97"/>
      <c r="R84" s="97"/>
      <c r="S84" s="97"/>
      <c r="T84" s="97"/>
      <c r="U84" s="97"/>
      <c r="V84" s="97"/>
      <c r="W84" s="97"/>
      <c r="X84" s="97"/>
      <c r="Y84" s="97"/>
      <c r="Z84" s="196"/>
      <c r="AA84" s="88"/>
      <c r="AB84" s="88"/>
      <c r="AC84" s="88"/>
      <c r="AD84" s="88"/>
      <c r="AE84" s="88"/>
      <c r="AF84" s="198"/>
      <c r="AG84" s="97"/>
      <c r="AH84" s="88"/>
      <c r="AI84" s="88"/>
      <c r="AJ84" s="88"/>
      <c r="AK84" s="88"/>
      <c r="AL84" s="88"/>
      <c r="AM84" s="88"/>
      <c r="AN84" s="88"/>
      <c r="AO84" s="88"/>
      <c r="AP84" s="97"/>
      <c r="AQ84" s="97"/>
      <c r="AR84" s="97"/>
      <c r="AS84" s="97"/>
      <c r="AT84" s="97"/>
      <c r="BW84" s="11"/>
      <c r="BX84" s="11"/>
      <c r="BY84" s="11"/>
      <c r="BZ84" s="11"/>
      <c r="CA84" s="11"/>
      <c r="CB84" s="11"/>
      <c r="CC84" s="11"/>
      <c r="CD84" s="11"/>
      <c r="CE84" s="11"/>
      <c r="CF84" s="11"/>
      <c r="CJ84" s="392" t="s">
        <v>837</v>
      </c>
      <c r="CK84" s="353"/>
      <c r="CL84" s="353"/>
      <c r="CM84" s="353" t="str">
        <f t="shared" si="45"/>
        <v/>
      </c>
      <c r="CN84" s="353"/>
      <c r="CO84" s="353"/>
      <c r="CP84" s="353"/>
      <c r="CQ84" s="353"/>
      <c r="DD84" s="98"/>
      <c r="DE84" s="98"/>
      <c r="DF84" s="98"/>
      <c r="DG84" s="98"/>
      <c r="DH84" s="98"/>
      <c r="DI84" s="98"/>
      <c r="DJ84" s="98"/>
      <c r="DK84" s="98"/>
      <c r="DL84" s="98"/>
      <c r="DM84" s="98"/>
      <c r="DN84" s="98"/>
      <c r="DO84" s="98"/>
      <c r="DP84" s="98" t="str">
        <f t="shared" si="41"/>
        <v/>
      </c>
      <c r="DQ84" s="385" t="str">
        <f t="shared" si="42"/>
        <v/>
      </c>
      <c r="DR84" s="385" t="str">
        <f t="shared" si="43"/>
        <v/>
      </c>
      <c r="DS84" s="385" t="str">
        <f t="shared" si="44"/>
        <v/>
      </c>
    </row>
    <row r="85" spans="1:229" hidden="1" x14ac:dyDescent="0.15">
      <c r="A85" s="97"/>
      <c r="B85" s="97"/>
      <c r="C85" s="97"/>
      <c r="D85" s="197"/>
      <c r="E85" s="197"/>
      <c r="F85" s="197"/>
      <c r="G85" s="197"/>
      <c r="H85" s="97"/>
      <c r="I85" s="97"/>
      <c r="J85" s="97"/>
      <c r="K85" s="97"/>
      <c r="L85" s="97"/>
      <c r="M85" s="97"/>
      <c r="N85" s="97"/>
      <c r="O85" s="97"/>
      <c r="P85" s="97"/>
      <c r="Q85" s="97"/>
      <c r="R85" s="97"/>
      <c r="S85" s="97"/>
      <c r="T85" s="97"/>
      <c r="U85" s="97"/>
      <c r="V85" s="97"/>
      <c r="W85" s="97"/>
      <c r="X85" s="97"/>
      <c r="Y85" s="97"/>
      <c r="Z85" s="196"/>
      <c r="AA85" s="88"/>
      <c r="AB85" s="88"/>
      <c r="AC85" s="88"/>
      <c r="AD85" s="88"/>
      <c r="AE85" s="88"/>
      <c r="AF85" s="198"/>
      <c r="AG85" s="97"/>
      <c r="AH85" s="88"/>
      <c r="AI85" s="88"/>
      <c r="AJ85" s="88"/>
      <c r="AK85" s="88"/>
      <c r="AL85" s="88"/>
      <c r="AM85" s="88"/>
      <c r="AN85" s="88"/>
      <c r="AO85" s="88"/>
      <c r="AP85" s="97"/>
      <c r="AQ85" s="97"/>
      <c r="AR85" s="97"/>
      <c r="AS85" s="97"/>
      <c r="AT85" s="97"/>
      <c r="BW85" s="11"/>
      <c r="BX85" s="11"/>
      <c r="BY85" s="11"/>
      <c r="BZ85" s="11"/>
      <c r="CA85" s="11"/>
      <c r="CB85" s="11"/>
      <c r="CC85" s="11"/>
      <c r="CD85" s="11"/>
      <c r="CE85" s="11"/>
      <c r="CF85" s="11"/>
      <c r="CJ85" s="392" t="s">
        <v>838</v>
      </c>
      <c r="CK85" s="353"/>
      <c r="CL85" s="353"/>
      <c r="CM85" s="353" t="str">
        <f t="shared" si="45"/>
        <v/>
      </c>
      <c r="CN85" s="353"/>
      <c r="CO85" s="353"/>
      <c r="CP85" s="353"/>
      <c r="CQ85" s="353"/>
      <c r="DD85" s="98"/>
      <c r="DE85" s="98"/>
      <c r="DF85" s="98"/>
      <c r="DG85" s="98"/>
      <c r="DH85" s="98"/>
      <c r="DI85" s="98"/>
      <c r="DJ85" s="98"/>
      <c r="DK85" s="98"/>
      <c r="DL85" s="98"/>
      <c r="DM85" s="98"/>
      <c r="DN85" s="98"/>
      <c r="DO85" s="98"/>
      <c r="DP85" s="98" t="str">
        <f t="shared" si="41"/>
        <v/>
      </c>
      <c r="DQ85" s="385" t="str">
        <f t="shared" si="42"/>
        <v/>
      </c>
      <c r="DR85" s="385" t="str">
        <f t="shared" si="43"/>
        <v/>
      </c>
      <c r="DS85" s="385" t="str">
        <f t="shared" si="44"/>
        <v/>
      </c>
    </row>
    <row r="86" spans="1:229" hidden="1" x14ac:dyDescent="0.15">
      <c r="A86" s="97"/>
      <c r="B86" s="97"/>
      <c r="C86" s="97"/>
      <c r="D86" s="197"/>
      <c r="E86" s="197"/>
      <c r="F86" s="197"/>
      <c r="G86" s="197"/>
      <c r="H86" s="97"/>
      <c r="I86" s="97"/>
      <c r="J86" s="97"/>
      <c r="K86" s="97"/>
      <c r="L86" s="97"/>
      <c r="M86" s="97"/>
      <c r="N86" s="97"/>
      <c r="O86" s="97"/>
      <c r="P86" s="97"/>
      <c r="Q86" s="97"/>
      <c r="R86" s="97"/>
      <c r="S86" s="97"/>
      <c r="T86" s="97"/>
      <c r="U86" s="97"/>
      <c r="V86" s="97"/>
      <c r="W86" s="97"/>
      <c r="X86" s="97"/>
      <c r="Y86" s="97"/>
      <c r="Z86" s="196"/>
      <c r="AA86" s="88"/>
      <c r="AB86" s="88"/>
      <c r="AC86" s="88"/>
      <c r="AD86" s="88"/>
      <c r="AE86" s="88"/>
      <c r="AF86" s="88"/>
      <c r="AG86" s="97"/>
      <c r="AH86" s="88"/>
      <c r="AI86" s="88"/>
      <c r="AJ86" s="283"/>
      <c r="AK86" s="283"/>
      <c r="AL86" s="283"/>
      <c r="AM86" s="283"/>
      <c r="AN86" s="283"/>
      <c r="AO86" s="283"/>
      <c r="AP86" s="97"/>
      <c r="AQ86" s="97"/>
      <c r="AR86" s="97"/>
      <c r="AS86" s="97"/>
      <c r="AT86" s="97"/>
      <c r="BW86" s="11"/>
      <c r="BX86" s="11"/>
      <c r="BY86" s="11"/>
      <c r="BZ86" s="11"/>
      <c r="CA86" s="11"/>
      <c r="CB86" s="11"/>
      <c r="CC86" s="11"/>
      <c r="CD86" s="11"/>
      <c r="CE86" s="11"/>
      <c r="CF86" s="11"/>
      <c r="CJ86" s="392" t="s">
        <v>839</v>
      </c>
      <c r="CK86" s="353"/>
      <c r="CL86" s="353"/>
      <c r="CM86" s="353" t="str">
        <f t="shared" si="45"/>
        <v/>
      </c>
      <c r="CN86" s="353"/>
      <c r="CO86" s="353"/>
      <c r="CP86" s="353"/>
      <c r="CQ86" s="353"/>
      <c r="DD86" s="98"/>
      <c r="DE86" s="98"/>
      <c r="DF86" s="98"/>
      <c r="DG86" s="98"/>
      <c r="DH86" s="98"/>
      <c r="DI86" s="98"/>
      <c r="DJ86" s="98"/>
      <c r="DK86" s="98"/>
      <c r="DL86" s="98"/>
      <c r="DM86" s="98"/>
      <c r="DN86" s="98"/>
      <c r="DO86" s="98"/>
      <c r="DP86" s="98" t="str">
        <f t="shared" si="41"/>
        <v/>
      </c>
      <c r="DQ86" s="385" t="str">
        <f t="shared" si="42"/>
        <v/>
      </c>
      <c r="DR86" s="385" t="str">
        <f t="shared" si="43"/>
        <v/>
      </c>
      <c r="DS86" s="385" t="str">
        <f t="shared" si="44"/>
        <v/>
      </c>
    </row>
    <row r="87" spans="1:229" hidden="1" x14ac:dyDescent="0.15">
      <c r="A87" s="97"/>
      <c r="B87" s="97"/>
      <c r="C87" s="97"/>
      <c r="D87" s="197"/>
      <c r="E87" s="197"/>
      <c r="F87" s="197"/>
      <c r="G87" s="197"/>
      <c r="H87" s="97"/>
      <c r="I87" s="97"/>
      <c r="J87" s="97"/>
      <c r="K87" s="97"/>
      <c r="L87" s="97"/>
      <c r="M87" s="97"/>
      <c r="N87" s="97"/>
      <c r="O87" s="97"/>
      <c r="P87" s="97"/>
      <c r="Q87" s="97"/>
      <c r="R87" s="97"/>
      <c r="S87" s="97"/>
      <c r="T87" s="97"/>
      <c r="U87" s="97"/>
      <c r="V87" s="97"/>
      <c r="W87" s="97"/>
      <c r="X87" s="97"/>
      <c r="Y87" s="97"/>
      <c r="Z87" s="196"/>
      <c r="AA87" s="88"/>
      <c r="AB87" s="88"/>
      <c r="AC87" s="88"/>
      <c r="AD87" s="88"/>
      <c r="AE87" s="88"/>
      <c r="AF87" s="198"/>
      <c r="AG87" s="97"/>
      <c r="AH87" s="97"/>
      <c r="AI87" s="97"/>
      <c r="AJ87" s="97"/>
      <c r="AK87" s="97"/>
      <c r="AL87" s="97"/>
      <c r="AM87" s="97"/>
      <c r="AN87" s="97"/>
      <c r="AO87" s="97"/>
      <c r="AP87" s="97"/>
      <c r="AQ87" s="97"/>
      <c r="AR87" s="97"/>
      <c r="AS87" s="97"/>
      <c r="AT87" s="97"/>
      <c r="BW87" s="11"/>
      <c r="BX87" s="11"/>
      <c r="BY87" s="11"/>
      <c r="BZ87" s="11"/>
      <c r="CA87" s="11"/>
      <c r="CB87" s="11"/>
      <c r="CC87" s="11"/>
      <c r="CD87" s="11"/>
      <c r="CE87" s="11"/>
      <c r="CF87" s="11"/>
      <c r="CJ87" s="392" t="s">
        <v>605</v>
      </c>
      <c r="CK87" s="353"/>
      <c r="CL87" s="353"/>
      <c r="CM87" s="353" t="str">
        <f t="shared" si="45"/>
        <v/>
      </c>
      <c r="CN87" s="353"/>
      <c r="CO87" s="353"/>
      <c r="CP87" s="353"/>
      <c r="CQ87" s="353"/>
      <c r="DD87" s="98"/>
      <c r="DE87" s="98"/>
      <c r="DF87" s="98"/>
      <c r="DG87" s="98"/>
      <c r="DH87" s="98"/>
      <c r="DI87" s="98"/>
      <c r="DJ87" s="98"/>
      <c r="DK87" s="98"/>
      <c r="DL87" s="98"/>
      <c r="DM87" s="98"/>
      <c r="DN87" s="98"/>
      <c r="DO87" s="98"/>
      <c r="DP87" s="98" t="str">
        <f t="shared" si="41"/>
        <v/>
      </c>
      <c r="DQ87" s="385" t="str">
        <f t="shared" si="42"/>
        <v/>
      </c>
      <c r="DR87" s="385" t="str">
        <f t="shared" si="43"/>
        <v/>
      </c>
      <c r="DS87" s="385" t="str">
        <f t="shared" si="44"/>
        <v/>
      </c>
    </row>
    <row r="88" spans="1:229" ht="14.25" hidden="1" x14ac:dyDescent="0.15">
      <c r="A88" s="97"/>
      <c r="B88" s="97"/>
      <c r="C88" s="97"/>
      <c r="D88" s="198"/>
      <c r="E88" s="284"/>
      <c r="F88" s="284"/>
      <c r="G88" s="284"/>
      <c r="H88" s="97"/>
      <c r="I88" s="97"/>
      <c r="J88" s="97"/>
      <c r="K88" s="97"/>
      <c r="L88" s="97"/>
      <c r="M88" s="97"/>
      <c r="N88" s="97"/>
      <c r="O88" s="97"/>
      <c r="P88" s="97"/>
      <c r="Q88" s="97"/>
      <c r="R88" s="97"/>
      <c r="S88" s="97"/>
      <c r="T88" s="97"/>
      <c r="U88" s="97"/>
      <c r="V88" s="97"/>
      <c r="W88" s="97"/>
      <c r="X88" s="97"/>
      <c r="Y88" s="97"/>
      <c r="Z88" s="196"/>
      <c r="AA88" s="88"/>
      <c r="AB88" s="88"/>
      <c r="AC88" s="88"/>
      <c r="AD88" s="88"/>
      <c r="AE88" s="88"/>
      <c r="AF88" s="198"/>
      <c r="AG88" s="97"/>
      <c r="AH88" s="97"/>
      <c r="AI88" s="97"/>
      <c r="AJ88" s="97"/>
      <c r="AK88" s="97"/>
      <c r="AL88" s="97"/>
      <c r="AM88" s="97"/>
      <c r="AN88" s="97"/>
      <c r="AO88" s="97"/>
      <c r="AP88" s="97"/>
      <c r="AQ88" s="97"/>
      <c r="AR88" s="97"/>
      <c r="AS88" s="97"/>
      <c r="AT88" s="97"/>
      <c r="BW88" s="11"/>
      <c r="BX88" s="11"/>
      <c r="BY88" s="11"/>
      <c r="BZ88" s="11"/>
      <c r="CA88" s="11"/>
      <c r="CB88" s="11"/>
      <c r="CC88" s="11"/>
      <c r="CD88" s="11"/>
      <c r="CE88" s="11"/>
      <c r="CF88" s="11"/>
      <c r="CJ88" s="392" t="s">
        <v>606</v>
      </c>
      <c r="CK88" s="353"/>
      <c r="CL88" s="353"/>
      <c r="CM88" s="353" t="str">
        <f t="shared" si="45"/>
        <v/>
      </c>
      <c r="CN88" s="353"/>
      <c r="CO88" s="353"/>
      <c r="CP88" s="353"/>
      <c r="CQ88" s="353"/>
      <c r="DD88" s="98"/>
      <c r="DE88" s="98"/>
      <c r="DF88" s="98"/>
      <c r="DG88" s="98"/>
      <c r="DH88" s="98"/>
      <c r="DI88" s="98"/>
      <c r="DJ88" s="98"/>
      <c r="DK88" s="98"/>
      <c r="DL88" s="98"/>
      <c r="DM88" s="98"/>
      <c r="DN88" s="98"/>
      <c r="DO88" s="98"/>
      <c r="DP88" s="98" t="str">
        <f t="shared" si="41"/>
        <v/>
      </c>
      <c r="DQ88" s="385" t="str">
        <f t="shared" si="42"/>
        <v/>
      </c>
      <c r="DR88" s="385" t="str">
        <f t="shared" si="43"/>
        <v/>
      </c>
      <c r="DS88" s="385" t="str">
        <f t="shared" si="44"/>
        <v/>
      </c>
    </row>
    <row r="89" spans="1:229" ht="14.25" hidden="1" x14ac:dyDescent="0.15">
      <c r="A89" s="97"/>
      <c r="B89" s="97"/>
      <c r="C89" s="97"/>
      <c r="D89" s="198"/>
      <c r="E89" s="285"/>
      <c r="F89" s="285"/>
      <c r="G89" s="285"/>
      <c r="H89" s="97"/>
      <c r="I89" s="97"/>
      <c r="J89" s="97"/>
      <c r="K89" s="245"/>
      <c r="L89" s="245"/>
      <c r="M89" s="245"/>
      <c r="N89" s="245"/>
      <c r="O89" s="245"/>
      <c r="P89" s="245"/>
      <c r="Q89" s="245"/>
      <c r="R89" s="245"/>
      <c r="S89" s="245"/>
      <c r="T89" s="245"/>
      <c r="U89" s="245"/>
      <c r="V89" s="245"/>
      <c r="W89" s="245"/>
      <c r="X89" s="245"/>
      <c r="Y89" s="245"/>
      <c r="Z89" s="245"/>
      <c r="AA89" s="245"/>
      <c r="AB89" s="245"/>
      <c r="AC89" s="245"/>
      <c r="AD89" s="245"/>
      <c r="AE89" s="245"/>
      <c r="AF89" s="245"/>
      <c r="AG89" s="245"/>
      <c r="AH89" s="245"/>
      <c r="AI89" s="97"/>
      <c r="AJ89" s="97"/>
      <c r="AK89" s="97"/>
      <c r="AL89" s="97"/>
      <c r="AM89" s="97"/>
      <c r="AN89" s="97"/>
      <c r="AO89" s="97"/>
      <c r="AP89" s="97"/>
      <c r="AQ89" s="97"/>
      <c r="AR89" s="97"/>
      <c r="AS89" s="97"/>
      <c r="AT89" s="97"/>
      <c r="BW89" s="11"/>
      <c r="BX89" s="11"/>
      <c r="BY89" s="11"/>
      <c r="BZ89" s="11"/>
      <c r="CA89" s="11"/>
      <c r="CB89" s="11"/>
      <c r="CC89" s="11"/>
      <c r="CD89" s="11"/>
      <c r="CE89" s="11"/>
      <c r="CF89" s="11"/>
      <c r="CJ89" s="392" t="s">
        <v>607</v>
      </c>
      <c r="CK89" s="353"/>
      <c r="CL89" s="353"/>
      <c r="CM89" s="353" t="str">
        <f t="shared" si="45"/>
        <v/>
      </c>
      <c r="CN89" s="353"/>
      <c r="CO89" s="353"/>
      <c r="CP89" s="353"/>
      <c r="CQ89" s="353"/>
      <c r="DD89" s="98"/>
      <c r="DE89" s="98"/>
      <c r="DF89" s="98"/>
      <c r="DG89" s="98"/>
      <c r="DH89" s="98"/>
      <c r="DI89" s="98"/>
      <c r="DJ89" s="98"/>
      <c r="DK89" s="98"/>
      <c r="DL89" s="98"/>
      <c r="DM89" s="98"/>
      <c r="DN89" s="98"/>
      <c r="DO89" s="98"/>
      <c r="DP89" s="98" t="str">
        <f t="shared" si="41"/>
        <v/>
      </c>
      <c r="DQ89" s="385" t="str">
        <f t="shared" si="42"/>
        <v/>
      </c>
      <c r="DR89" s="385" t="str">
        <f t="shared" si="43"/>
        <v/>
      </c>
      <c r="DS89" s="385" t="str">
        <f t="shared" si="44"/>
        <v/>
      </c>
    </row>
    <row r="90" spans="1:229" ht="14.25" hidden="1" x14ac:dyDescent="0.15">
      <c r="A90" s="97"/>
      <c r="B90" s="97"/>
      <c r="C90" s="97"/>
      <c r="D90" s="198"/>
      <c r="E90" s="285"/>
      <c r="F90" s="285"/>
      <c r="G90" s="285"/>
      <c r="H90" s="97"/>
      <c r="I90" s="97"/>
      <c r="J90" s="97"/>
      <c r="K90" s="245"/>
      <c r="L90" s="245"/>
      <c r="M90" s="245"/>
      <c r="N90" s="245"/>
      <c r="O90" s="245"/>
      <c r="P90" s="245"/>
      <c r="Q90" s="245"/>
      <c r="R90" s="245"/>
      <c r="S90" s="245"/>
      <c r="T90" s="245"/>
      <c r="U90" s="245"/>
      <c r="V90" s="245"/>
      <c r="W90" s="245"/>
      <c r="X90" s="245"/>
      <c r="Y90" s="245"/>
      <c r="Z90" s="245"/>
      <c r="AA90" s="245"/>
      <c r="AB90" s="245"/>
      <c r="AC90" s="245"/>
      <c r="AD90" s="245"/>
      <c r="AE90" s="245"/>
      <c r="AF90" s="245"/>
      <c r="AG90" s="245"/>
      <c r="AH90" s="245"/>
      <c r="AI90" s="97"/>
      <c r="AJ90" s="97"/>
      <c r="AK90" s="97"/>
      <c r="AL90" s="97"/>
      <c r="AM90" s="97"/>
      <c r="AN90" s="97"/>
      <c r="AO90" s="97"/>
      <c r="AP90" s="97"/>
      <c r="AQ90" s="97"/>
      <c r="AR90" s="97"/>
      <c r="AS90" s="97"/>
      <c r="AT90" s="97"/>
      <c r="BW90" s="11"/>
      <c r="BX90" s="11"/>
      <c r="BY90" s="11"/>
      <c r="BZ90" s="11"/>
      <c r="CA90" s="11"/>
      <c r="CB90" s="11"/>
      <c r="CC90" s="11"/>
      <c r="CD90" s="11"/>
      <c r="CE90" s="11"/>
      <c r="CF90" s="11"/>
      <c r="CJ90" s="392" t="s">
        <v>608</v>
      </c>
      <c r="CK90" s="353"/>
      <c r="CL90" s="353"/>
      <c r="CM90" s="353" t="str">
        <f t="shared" si="45"/>
        <v/>
      </c>
      <c r="CN90" s="353"/>
      <c r="CO90" s="353"/>
      <c r="CP90" s="353"/>
      <c r="CQ90" s="353"/>
      <c r="DD90" s="98"/>
      <c r="DE90" s="98"/>
      <c r="DF90" s="98"/>
      <c r="DG90" s="98"/>
      <c r="DH90" s="98"/>
      <c r="DI90" s="98"/>
      <c r="DJ90" s="98"/>
      <c r="DK90" s="98"/>
      <c r="DL90" s="98"/>
      <c r="DM90" s="98"/>
      <c r="DN90" s="98"/>
      <c r="DO90" s="98"/>
      <c r="DP90" s="98" t="str">
        <f t="shared" si="41"/>
        <v/>
      </c>
      <c r="DQ90" s="385" t="str">
        <f t="shared" si="42"/>
        <v/>
      </c>
      <c r="DR90" s="385" t="str">
        <f t="shared" si="43"/>
        <v/>
      </c>
      <c r="DS90" s="385" t="str">
        <f t="shared" si="44"/>
        <v/>
      </c>
    </row>
    <row r="91" spans="1:229" hidden="1" x14ac:dyDescent="0.15">
      <c r="A91" s="97"/>
      <c r="B91" s="97"/>
      <c r="C91" s="97"/>
      <c r="D91" s="198"/>
      <c r="E91" s="97"/>
      <c r="F91" s="97"/>
      <c r="G91" s="97"/>
      <c r="H91" s="97"/>
      <c r="I91" s="97"/>
      <c r="J91" s="97"/>
      <c r="K91" s="245" t="str">
        <f>IF(バルブ!$R$7="無記号","",バルブ!$R$7)</f>
        <v/>
      </c>
      <c r="L91" s="245" t="str">
        <f>IF(バルブ!$R$7="無記号","",バルブ!$R$7)</f>
        <v/>
      </c>
      <c r="M91" s="245" t="str">
        <f>IF(バルブ!$R$7="無記号","",バルブ!$R$7)</f>
        <v/>
      </c>
      <c r="N91" s="245" t="str">
        <f>IF(バルブ!$R$7="無記号","",バルブ!$R$7)</f>
        <v/>
      </c>
      <c r="O91" s="245" t="str">
        <f>IF(バルブ!$R$7="無記号","",バルブ!$R$7)</f>
        <v/>
      </c>
      <c r="P91" s="245" t="str">
        <f>IF(バルブ!$R$7="無記号","",バルブ!$R$7)</f>
        <v/>
      </c>
      <c r="Q91" s="245" t="str">
        <f>IF(バルブ!$R$7="無記号","",バルブ!$R$7)</f>
        <v/>
      </c>
      <c r="R91" s="245" t="str">
        <f>IF(バルブ!$R$7="無記号","",バルブ!$R$7)</f>
        <v/>
      </c>
      <c r="S91" s="245" t="str">
        <f>IF(バルブ!$R$7="無記号","",バルブ!$R$7)</f>
        <v/>
      </c>
      <c r="T91" s="245" t="str">
        <f>IF(バルブ!$R$7="無記号","",バルブ!$R$7)</f>
        <v/>
      </c>
      <c r="U91" s="245" t="str">
        <f>IF(バルブ!$R$7="無記号","",バルブ!$R$7)</f>
        <v/>
      </c>
      <c r="V91" s="245" t="str">
        <f>IF(バルブ!$R$7="無記号","",バルブ!$R$7)</f>
        <v/>
      </c>
      <c r="W91" s="245" t="str">
        <f>IF(バルブ!$R$7="無記号","",バルブ!$R$7)</f>
        <v/>
      </c>
      <c r="X91" s="245" t="str">
        <f>IF(バルブ!$R$7="無記号","",バルブ!$R$7)</f>
        <v/>
      </c>
      <c r="Y91" s="245" t="str">
        <f>IF(バルブ!$R$7="無記号","",バルブ!$R$7)</f>
        <v/>
      </c>
      <c r="Z91" s="245" t="str">
        <f>IF(バルブ!$R$7="無記号","",バルブ!$R$7)</f>
        <v/>
      </c>
      <c r="AA91" s="245" t="str">
        <f>IF(バルブ!$R$7="無記号","",バルブ!$R$7)</f>
        <v/>
      </c>
      <c r="AB91" s="245" t="str">
        <f>IF(バルブ!$R$7="無記号","",バルブ!$R$7)</f>
        <v/>
      </c>
      <c r="AC91" s="245" t="str">
        <f>IF(バルブ!$R$7="無記号","",バルブ!$R$7)</f>
        <v/>
      </c>
      <c r="AD91" s="245" t="str">
        <f>IF(バルブ!$R$7="無記号","",バルブ!$R$7)</f>
        <v/>
      </c>
      <c r="AE91" s="245" t="str">
        <f>IF(バルブ!$R$7="無記号","",バルブ!$R$7)</f>
        <v/>
      </c>
      <c r="AF91" s="245" t="str">
        <f>IF(バルブ!$R$7="無記号","",バルブ!$R$7)</f>
        <v/>
      </c>
      <c r="AG91" s="245" t="str">
        <f>IF(バルブ!$R$7="無記号","",バルブ!$R$7)</f>
        <v/>
      </c>
      <c r="AH91" s="245" t="str">
        <f>IF(バルブ!$R$7="無記号","",バルブ!$R$7)</f>
        <v/>
      </c>
      <c r="AI91" s="97"/>
      <c r="AJ91" s="97"/>
      <c r="AK91" s="97"/>
      <c r="AL91" s="97"/>
      <c r="AM91" s="97"/>
      <c r="AN91" s="97"/>
      <c r="AO91" s="97"/>
      <c r="AP91" s="97"/>
      <c r="AQ91" s="97"/>
      <c r="AR91" s="97"/>
      <c r="AS91" s="97"/>
      <c r="AT91" s="97"/>
      <c r="BW91" s="11"/>
      <c r="BX91" s="11"/>
      <c r="BY91" s="11"/>
      <c r="BZ91" s="11"/>
      <c r="CA91" s="11"/>
      <c r="CB91" s="11"/>
      <c r="CC91" s="11"/>
      <c r="CD91" s="11"/>
      <c r="CE91" s="11"/>
      <c r="CF91" s="11"/>
      <c r="CJ91" s="392" t="s">
        <v>609</v>
      </c>
      <c r="CK91" s="353"/>
      <c r="CL91" s="353"/>
      <c r="CM91" s="353" t="str">
        <f t="shared" si="45"/>
        <v/>
      </c>
      <c r="CN91" s="353"/>
      <c r="CO91" s="353"/>
      <c r="CP91" s="353"/>
      <c r="CQ91" s="353"/>
      <c r="DD91" s="98"/>
      <c r="DE91" s="98"/>
      <c r="DF91" s="98"/>
      <c r="DG91" s="98"/>
      <c r="DH91" s="98"/>
      <c r="DI91" s="98"/>
      <c r="DJ91" s="98"/>
      <c r="DK91" s="98"/>
      <c r="DL91" s="98"/>
      <c r="DM91" s="98"/>
      <c r="DN91" s="98"/>
      <c r="DO91" s="98"/>
      <c r="DP91" s="98" t="str">
        <f t="shared" si="41"/>
        <v/>
      </c>
      <c r="DQ91" s="385" t="str">
        <f t="shared" si="42"/>
        <v/>
      </c>
      <c r="DR91" s="385" t="str">
        <f t="shared" si="43"/>
        <v/>
      </c>
      <c r="DS91" s="385" t="str">
        <f t="shared" si="44"/>
        <v/>
      </c>
    </row>
    <row r="92" spans="1:229" ht="17.25" hidden="1" x14ac:dyDescent="0.2">
      <c r="A92" s="97"/>
      <c r="B92" s="97"/>
      <c r="C92" s="97"/>
      <c r="D92" s="198"/>
      <c r="E92" s="97"/>
      <c r="F92" s="97"/>
      <c r="G92" s="97"/>
      <c r="H92" s="97"/>
      <c r="I92" s="97"/>
      <c r="J92" s="97"/>
      <c r="K92" s="245" t="s">
        <v>183</v>
      </c>
      <c r="L92" s="245" t="s">
        <v>183</v>
      </c>
      <c r="M92" s="245" t="s">
        <v>183</v>
      </c>
      <c r="N92" s="245" t="s">
        <v>183</v>
      </c>
      <c r="O92" s="245" t="s">
        <v>183</v>
      </c>
      <c r="P92" s="245" t="s">
        <v>183</v>
      </c>
      <c r="Q92" s="245" t="s">
        <v>183</v>
      </c>
      <c r="R92" s="245" t="s">
        <v>183</v>
      </c>
      <c r="S92" s="245" t="s">
        <v>183</v>
      </c>
      <c r="T92" s="245" t="s">
        <v>183</v>
      </c>
      <c r="U92" s="245" t="s">
        <v>183</v>
      </c>
      <c r="V92" s="245" t="s">
        <v>183</v>
      </c>
      <c r="W92" s="245" t="s">
        <v>183</v>
      </c>
      <c r="X92" s="245" t="s">
        <v>183</v>
      </c>
      <c r="Y92" s="245" t="s">
        <v>183</v>
      </c>
      <c r="Z92" s="245" t="s">
        <v>183</v>
      </c>
      <c r="AA92" s="245" t="s">
        <v>183</v>
      </c>
      <c r="AB92" s="245" t="s">
        <v>183</v>
      </c>
      <c r="AC92" s="245" t="s">
        <v>183</v>
      </c>
      <c r="AD92" s="245" t="s">
        <v>183</v>
      </c>
      <c r="AE92" s="245" t="s">
        <v>183</v>
      </c>
      <c r="AF92" s="245" t="s">
        <v>183</v>
      </c>
      <c r="AG92" s="245" t="s">
        <v>183</v>
      </c>
      <c r="AH92" s="245" t="s">
        <v>183</v>
      </c>
      <c r="AI92" s="279"/>
      <c r="AJ92" s="279"/>
      <c r="AK92" s="279"/>
      <c r="AL92" s="279"/>
      <c r="AM92" s="279"/>
      <c r="AN92" s="279"/>
      <c r="AO92" s="279"/>
      <c r="AP92" s="279"/>
      <c r="AQ92" s="97"/>
      <c r="AR92" s="97"/>
      <c r="AS92" s="97"/>
      <c r="AT92" s="97"/>
      <c r="BW92" s="11"/>
      <c r="BX92" s="11"/>
      <c r="BY92" s="11"/>
      <c r="BZ92" s="11"/>
      <c r="CA92" s="11"/>
      <c r="CB92" s="11"/>
      <c r="CC92" s="11"/>
      <c r="CD92" s="11"/>
      <c r="CE92" s="11"/>
      <c r="CF92" s="11"/>
      <c r="CJ92" s="392" t="s">
        <v>610</v>
      </c>
      <c r="CK92" s="353"/>
      <c r="CL92" s="353"/>
      <c r="CM92" s="353" t="str">
        <f t="shared" si="45"/>
        <v/>
      </c>
      <c r="CN92" s="353"/>
      <c r="CO92" s="353"/>
      <c r="CP92" s="353"/>
      <c r="CQ92" s="353"/>
      <c r="DD92" s="98"/>
      <c r="DE92" s="98"/>
      <c r="DF92" s="98"/>
      <c r="DG92" s="98"/>
      <c r="DH92" s="98"/>
      <c r="DI92" s="98"/>
      <c r="DJ92" s="98"/>
      <c r="DK92" s="98"/>
      <c r="DL92" s="98"/>
      <c r="DM92" s="98"/>
      <c r="DN92" s="98"/>
      <c r="DO92" s="98"/>
      <c r="DP92" s="98" t="str">
        <f t="shared" si="41"/>
        <v/>
      </c>
      <c r="DQ92" s="385" t="str">
        <f t="shared" si="42"/>
        <v/>
      </c>
      <c r="DR92" s="385" t="str">
        <f t="shared" si="43"/>
        <v/>
      </c>
      <c r="DS92" s="385" t="str">
        <f t="shared" si="44"/>
        <v/>
      </c>
    </row>
    <row r="93" spans="1:229" ht="14.25" hidden="1" x14ac:dyDescent="0.15">
      <c r="A93" s="97"/>
      <c r="B93" s="97"/>
      <c r="C93" s="97"/>
      <c r="D93" s="198"/>
      <c r="E93" s="97"/>
      <c r="F93" s="97"/>
      <c r="G93" s="97"/>
      <c r="H93" s="97"/>
      <c r="I93" s="97"/>
      <c r="J93" s="97"/>
      <c r="K93" s="245">
        <v>3</v>
      </c>
      <c r="L93" s="245">
        <v>3</v>
      </c>
      <c r="M93" s="245">
        <v>3</v>
      </c>
      <c r="N93" s="245">
        <v>3</v>
      </c>
      <c r="O93" s="245">
        <v>3</v>
      </c>
      <c r="P93" s="245">
        <v>3</v>
      </c>
      <c r="Q93" s="245">
        <v>3</v>
      </c>
      <c r="R93" s="245">
        <v>3</v>
      </c>
      <c r="S93" s="245">
        <v>3</v>
      </c>
      <c r="T93" s="245">
        <v>3</v>
      </c>
      <c r="U93" s="245">
        <v>3</v>
      </c>
      <c r="V93" s="245">
        <v>3</v>
      </c>
      <c r="W93" s="245">
        <v>3</v>
      </c>
      <c r="X93" s="245">
        <v>3</v>
      </c>
      <c r="Y93" s="245">
        <v>3</v>
      </c>
      <c r="Z93" s="245">
        <v>3</v>
      </c>
      <c r="AA93" s="245">
        <v>3</v>
      </c>
      <c r="AB93" s="245">
        <v>3</v>
      </c>
      <c r="AC93" s="245">
        <v>3</v>
      </c>
      <c r="AD93" s="245">
        <v>3</v>
      </c>
      <c r="AE93" s="245">
        <v>3</v>
      </c>
      <c r="AF93" s="245">
        <v>3</v>
      </c>
      <c r="AG93" s="245">
        <v>3</v>
      </c>
      <c r="AH93" s="245">
        <v>3</v>
      </c>
      <c r="AI93" s="280"/>
      <c r="AJ93" s="280"/>
      <c r="AK93" s="280"/>
      <c r="AL93" s="280"/>
      <c r="AM93" s="280"/>
      <c r="AN93" s="280"/>
      <c r="AO93" s="280"/>
      <c r="AP93" s="280"/>
      <c r="AQ93" s="97"/>
      <c r="AR93" s="97"/>
      <c r="AS93" s="97"/>
      <c r="AT93" s="97"/>
      <c r="BW93" s="11"/>
      <c r="BX93" s="11"/>
      <c r="BY93" s="11"/>
      <c r="BZ93" s="11"/>
      <c r="CA93" s="11"/>
      <c r="CB93" s="11"/>
      <c r="CC93" s="11"/>
      <c r="CD93" s="11"/>
      <c r="CE93" s="11"/>
      <c r="CF93" s="11"/>
      <c r="CG93" s="11"/>
      <c r="CJ93" s="392" t="s">
        <v>611</v>
      </c>
      <c r="CK93" s="353"/>
      <c r="CL93" s="353"/>
      <c r="CM93" s="353" t="str">
        <f t="shared" si="45"/>
        <v/>
      </c>
      <c r="CN93" s="353"/>
      <c r="CO93" s="353"/>
      <c r="CP93" s="353"/>
      <c r="CQ93" s="353"/>
      <c r="DD93" s="98"/>
      <c r="DE93" s="98"/>
      <c r="DF93" s="98"/>
      <c r="DG93" s="98"/>
      <c r="DH93" s="98"/>
      <c r="DI93" s="98"/>
      <c r="DJ93" s="98"/>
      <c r="DK93" s="98"/>
      <c r="DL93" s="98"/>
      <c r="DM93" s="98"/>
      <c r="DN93" s="98"/>
      <c r="DO93" s="98"/>
      <c r="DP93" s="98" t="str">
        <f t="shared" si="41"/>
        <v/>
      </c>
      <c r="DQ93" s="385" t="str">
        <f t="shared" si="42"/>
        <v/>
      </c>
      <c r="DR93" s="385" t="str">
        <f t="shared" si="43"/>
        <v/>
      </c>
      <c r="DS93" s="385" t="str">
        <f t="shared" si="44"/>
        <v/>
      </c>
    </row>
    <row r="94" spans="1:229" hidden="1" x14ac:dyDescent="0.15">
      <c r="A94" s="97"/>
      <c r="B94" s="97"/>
      <c r="C94" s="97"/>
      <c r="D94" s="198"/>
      <c r="E94" s="97"/>
      <c r="F94" s="97"/>
      <c r="G94" s="97"/>
      <c r="H94" s="97"/>
      <c r="I94" s="97"/>
      <c r="J94" s="97"/>
      <c r="K94" s="245" t="str">
        <f t="shared" ref="K94:AH94" si="46">IF(K13="","",K13)</f>
        <v/>
      </c>
      <c r="L94" s="245" t="str">
        <f t="shared" si="46"/>
        <v/>
      </c>
      <c r="M94" s="245" t="str">
        <f t="shared" si="46"/>
        <v/>
      </c>
      <c r="N94" s="245" t="str">
        <f t="shared" si="46"/>
        <v/>
      </c>
      <c r="O94" s="245" t="str">
        <f t="shared" si="46"/>
        <v/>
      </c>
      <c r="P94" s="245" t="str">
        <f t="shared" si="46"/>
        <v/>
      </c>
      <c r="Q94" s="245" t="str">
        <f t="shared" si="46"/>
        <v/>
      </c>
      <c r="R94" s="245" t="str">
        <f t="shared" si="46"/>
        <v/>
      </c>
      <c r="S94" s="245" t="str">
        <f t="shared" si="46"/>
        <v/>
      </c>
      <c r="T94" s="245" t="str">
        <f t="shared" si="46"/>
        <v/>
      </c>
      <c r="U94" s="245" t="str">
        <f t="shared" si="46"/>
        <v/>
      </c>
      <c r="V94" s="245" t="str">
        <f t="shared" si="46"/>
        <v/>
      </c>
      <c r="W94" s="245" t="str">
        <f t="shared" si="46"/>
        <v/>
      </c>
      <c r="X94" s="245" t="str">
        <f t="shared" si="46"/>
        <v/>
      </c>
      <c r="Y94" s="245" t="str">
        <f t="shared" si="46"/>
        <v/>
      </c>
      <c r="Z94" s="245" t="str">
        <f t="shared" si="46"/>
        <v/>
      </c>
      <c r="AA94" s="245" t="str">
        <f t="shared" si="46"/>
        <v/>
      </c>
      <c r="AB94" s="245" t="str">
        <f t="shared" si="46"/>
        <v/>
      </c>
      <c r="AC94" s="245" t="str">
        <f t="shared" si="46"/>
        <v/>
      </c>
      <c r="AD94" s="245" t="str">
        <f t="shared" si="46"/>
        <v/>
      </c>
      <c r="AE94" s="245" t="str">
        <f t="shared" si="46"/>
        <v/>
      </c>
      <c r="AF94" s="245" t="str">
        <f t="shared" si="46"/>
        <v/>
      </c>
      <c r="AG94" s="245" t="str">
        <f t="shared" si="46"/>
        <v/>
      </c>
      <c r="AH94" s="245" t="str">
        <f t="shared" si="46"/>
        <v/>
      </c>
      <c r="AI94" s="197"/>
      <c r="AJ94" s="286"/>
      <c r="AK94" s="286"/>
      <c r="AL94" s="286"/>
      <c r="AM94" s="286"/>
      <c r="AN94" s="286"/>
      <c r="AO94" s="286"/>
      <c r="AP94" s="281"/>
      <c r="AQ94" s="97"/>
      <c r="AR94" s="97"/>
      <c r="AS94" s="97"/>
      <c r="AT94" s="97"/>
      <c r="BW94" s="11"/>
      <c r="BX94" s="11"/>
      <c r="BY94" s="11"/>
      <c r="BZ94" s="11"/>
      <c r="CA94" s="11"/>
      <c r="CB94" s="11"/>
      <c r="CC94" s="11"/>
      <c r="CD94" s="11"/>
      <c r="CE94" s="11"/>
      <c r="CF94" s="11"/>
      <c r="CG94" s="11"/>
      <c r="CJ94" s="392" t="s">
        <v>612</v>
      </c>
      <c r="CK94" s="353"/>
      <c r="CL94" s="353"/>
      <c r="CM94" s="353" t="str">
        <f t="shared" si="45"/>
        <v/>
      </c>
      <c r="CN94" s="353"/>
      <c r="CO94" s="353"/>
      <c r="CP94" s="353"/>
      <c r="CQ94" s="353"/>
      <c r="DD94" s="98"/>
      <c r="DE94" s="98"/>
      <c r="DF94" s="98"/>
      <c r="DG94" s="98"/>
      <c r="DH94" s="98"/>
      <c r="DI94" s="98"/>
      <c r="DJ94" s="98"/>
      <c r="DK94" s="98"/>
      <c r="DL94" s="98"/>
      <c r="DM94" s="98"/>
      <c r="DN94" s="98"/>
      <c r="DO94" s="98"/>
      <c r="DP94" s="98" t="str">
        <f t="shared" si="41"/>
        <v/>
      </c>
      <c r="DQ94" s="385" t="str">
        <f t="shared" si="42"/>
        <v/>
      </c>
      <c r="DR94" s="385" t="str">
        <f t="shared" si="43"/>
        <v/>
      </c>
      <c r="DS94" s="385" t="str">
        <f t="shared" si="44"/>
        <v/>
      </c>
    </row>
    <row r="95" spans="1:229" hidden="1" x14ac:dyDescent="0.15">
      <c r="A95" s="97"/>
      <c r="B95" s="97"/>
      <c r="C95" s="97"/>
      <c r="D95" s="198"/>
      <c r="E95" s="97"/>
      <c r="F95" s="97"/>
      <c r="G95" s="97"/>
      <c r="H95" s="97"/>
      <c r="I95" s="97"/>
      <c r="J95" s="97"/>
      <c r="K95" s="245">
        <v>3</v>
      </c>
      <c r="L95" s="245">
        <v>3</v>
      </c>
      <c r="M95" s="245">
        <v>3</v>
      </c>
      <c r="N95" s="245">
        <v>3</v>
      </c>
      <c r="O95" s="245">
        <v>3</v>
      </c>
      <c r="P95" s="245">
        <v>3</v>
      </c>
      <c r="Q95" s="245">
        <v>3</v>
      </c>
      <c r="R95" s="245">
        <v>3</v>
      </c>
      <c r="S95" s="245">
        <v>3</v>
      </c>
      <c r="T95" s="245">
        <v>3</v>
      </c>
      <c r="U95" s="245">
        <v>3</v>
      </c>
      <c r="V95" s="245">
        <v>3</v>
      </c>
      <c r="W95" s="245" t="str">
        <f t="shared" ref="W95:AH95" si="47">IF(W16="","0","3")</f>
        <v>0</v>
      </c>
      <c r="X95" s="245" t="str">
        <f t="shared" si="47"/>
        <v>0</v>
      </c>
      <c r="Y95" s="245" t="str">
        <f t="shared" si="47"/>
        <v>0</v>
      </c>
      <c r="Z95" s="245" t="str">
        <f t="shared" si="47"/>
        <v>0</v>
      </c>
      <c r="AA95" s="245" t="str">
        <f t="shared" si="47"/>
        <v>0</v>
      </c>
      <c r="AB95" s="245" t="str">
        <f t="shared" si="47"/>
        <v>0</v>
      </c>
      <c r="AC95" s="245" t="str">
        <f t="shared" si="47"/>
        <v>0</v>
      </c>
      <c r="AD95" s="245" t="str">
        <f t="shared" si="47"/>
        <v>0</v>
      </c>
      <c r="AE95" s="245" t="str">
        <f t="shared" si="47"/>
        <v>0</v>
      </c>
      <c r="AF95" s="245" t="str">
        <f t="shared" si="47"/>
        <v>0</v>
      </c>
      <c r="AG95" s="245" t="str">
        <f t="shared" si="47"/>
        <v>0</v>
      </c>
      <c r="AH95" s="245" t="str">
        <f t="shared" si="47"/>
        <v>0</v>
      </c>
      <c r="AI95" s="197"/>
      <c r="AJ95" s="197"/>
      <c r="AK95" s="197"/>
      <c r="AL95" s="197"/>
      <c r="AM95" s="197"/>
      <c r="AN95" s="197"/>
      <c r="AO95" s="197"/>
      <c r="AP95" s="282"/>
      <c r="AQ95" s="97"/>
      <c r="AR95" s="97"/>
      <c r="AS95" s="97"/>
      <c r="AT95" s="97"/>
      <c r="BW95" s="11"/>
      <c r="BX95" s="11"/>
      <c r="BY95" s="11"/>
      <c r="BZ95" s="11"/>
      <c r="CA95" s="11"/>
      <c r="CB95" s="11"/>
      <c r="CC95" s="11"/>
      <c r="CD95" s="11"/>
      <c r="CE95" s="11"/>
      <c r="CF95" s="11"/>
      <c r="CG95" s="11"/>
      <c r="CJ95" s="392" t="s">
        <v>613</v>
      </c>
      <c r="CK95" s="353"/>
      <c r="CL95" s="353"/>
      <c r="CM95" s="353" t="str">
        <f t="shared" si="45"/>
        <v/>
      </c>
      <c r="CN95" s="353"/>
      <c r="CO95" s="353"/>
      <c r="CP95" s="353"/>
      <c r="CQ95" s="353"/>
      <c r="DD95" s="98"/>
      <c r="DE95" s="98"/>
      <c r="DF95" s="98"/>
      <c r="DG95" s="98"/>
      <c r="DH95" s="98"/>
      <c r="DI95" s="98"/>
      <c r="DJ95" s="98"/>
      <c r="DK95" s="98"/>
      <c r="DL95" s="98"/>
      <c r="DM95" s="98"/>
      <c r="DN95" s="98"/>
      <c r="DO95" s="98"/>
      <c r="DP95" s="98" t="str">
        <f t="shared" si="41"/>
        <v/>
      </c>
      <c r="DQ95" s="385" t="str">
        <f t="shared" si="42"/>
        <v/>
      </c>
      <c r="DR95" s="385" t="str">
        <f t="shared" si="43"/>
        <v/>
      </c>
      <c r="DS95" s="385" t="str">
        <f t="shared" si="44"/>
        <v/>
      </c>
    </row>
    <row r="96" spans="1:229" hidden="1" x14ac:dyDescent="0.15">
      <c r="A96" s="97"/>
      <c r="B96" s="97"/>
      <c r="C96" s="97"/>
      <c r="D96" s="198"/>
      <c r="E96" s="97"/>
      <c r="F96" s="97"/>
      <c r="G96" s="97"/>
      <c r="H96" s="97"/>
      <c r="I96" s="97"/>
      <c r="J96" s="97"/>
      <c r="K96" s="236" t="str">
        <f>IF(バルブ!$R$10&lt;&gt;"■",バルブ!$R$10,IF(AND(バルブ!$R$10="■",K14&lt;&gt;""),K14,""))</f>
        <v/>
      </c>
      <c r="L96" s="236" t="str">
        <f>IF(バルブ!$R$10&lt;&gt;"■",バルブ!$R$10,IF(AND(バルブ!$R$10="■",L14&lt;&gt;""),L14,""))</f>
        <v/>
      </c>
      <c r="M96" s="236" t="str">
        <f>IF(バルブ!$R$10&lt;&gt;"■",バルブ!$R$10,IF(AND(バルブ!$R$10="■",M14&lt;&gt;""),M14,""))</f>
        <v/>
      </c>
      <c r="N96" s="236" t="str">
        <f>IF(バルブ!$R$10&lt;&gt;"■",バルブ!$R$10,IF(AND(バルブ!$R$10="■",N14&lt;&gt;""),N14,""))</f>
        <v/>
      </c>
      <c r="O96" s="236" t="str">
        <f>IF(バルブ!$R$10&lt;&gt;"■",バルブ!$R$10,IF(AND(バルブ!$R$10="■",O14&lt;&gt;""),O14,""))</f>
        <v/>
      </c>
      <c r="P96" s="236" t="str">
        <f>IF(バルブ!$R$10&lt;&gt;"■",バルブ!$R$10,IF(AND(バルブ!$R$10="■",P14&lt;&gt;""),P14,""))</f>
        <v/>
      </c>
      <c r="Q96" s="236" t="str">
        <f>IF(バルブ!$R$10&lt;&gt;"■",バルブ!$R$10,IF(AND(バルブ!$R$10="■",Q14&lt;&gt;""),Q14,""))</f>
        <v/>
      </c>
      <c r="R96" s="236" t="str">
        <f>IF(バルブ!$R$10&lt;&gt;"■",バルブ!$R$10,IF(AND(バルブ!$R$10="■",R14&lt;&gt;""),R14,""))</f>
        <v/>
      </c>
      <c r="S96" s="236" t="str">
        <f>IF(バルブ!$R$10&lt;&gt;"■",バルブ!$R$10,IF(AND(バルブ!$R$10="■",S14&lt;&gt;""),S14,""))</f>
        <v/>
      </c>
      <c r="T96" s="236" t="str">
        <f>IF(バルブ!$R$10&lt;&gt;"■",バルブ!$R$10,IF(AND(バルブ!$R$10="■",T14&lt;&gt;""),T14,""))</f>
        <v/>
      </c>
      <c r="U96" s="236" t="str">
        <f>IF(バルブ!$R$10&lt;&gt;"■",バルブ!$R$10,IF(AND(バルブ!$R$10="■",U14&lt;&gt;""),U14,""))</f>
        <v/>
      </c>
      <c r="V96" s="236" t="str">
        <f>IF(バルブ!$R$10&lt;&gt;"■",バルブ!$R$10,IF(AND(バルブ!$R$10="■",V14&lt;&gt;""),V14,""))</f>
        <v/>
      </c>
      <c r="W96" s="236" t="str">
        <f t="shared" ref="W96:AH96" si="48">IF(W17="","",W17)</f>
        <v/>
      </c>
      <c r="X96" s="236" t="str">
        <f t="shared" si="48"/>
        <v/>
      </c>
      <c r="Y96" s="236" t="str">
        <f t="shared" si="48"/>
        <v/>
      </c>
      <c r="Z96" s="236" t="str">
        <f t="shared" si="48"/>
        <v/>
      </c>
      <c r="AA96" s="236" t="str">
        <f t="shared" si="48"/>
        <v/>
      </c>
      <c r="AB96" s="236" t="str">
        <f t="shared" si="48"/>
        <v/>
      </c>
      <c r="AC96" s="236" t="str">
        <f t="shared" si="48"/>
        <v/>
      </c>
      <c r="AD96" s="236" t="str">
        <f t="shared" si="48"/>
        <v/>
      </c>
      <c r="AE96" s="236" t="str">
        <f t="shared" si="48"/>
        <v/>
      </c>
      <c r="AF96" s="236" t="str">
        <f t="shared" si="48"/>
        <v/>
      </c>
      <c r="AG96" s="236" t="str">
        <f t="shared" si="48"/>
        <v/>
      </c>
      <c r="AH96" s="236" t="str">
        <f t="shared" si="48"/>
        <v/>
      </c>
      <c r="AI96" s="375"/>
      <c r="AJ96" s="199" t="s">
        <v>452</v>
      </c>
      <c r="AK96" s="282"/>
      <c r="AL96" s="282"/>
      <c r="AM96" s="282"/>
      <c r="AN96" s="282"/>
      <c r="AO96" s="282"/>
      <c r="AP96" s="282"/>
      <c r="AQ96" s="97"/>
      <c r="AR96" s="97"/>
      <c r="AS96" s="97"/>
      <c r="AT96" s="97"/>
      <c r="BW96" s="11"/>
      <c r="BX96" s="11"/>
      <c r="BY96" s="11"/>
      <c r="BZ96" s="11"/>
      <c r="CA96" s="11"/>
      <c r="CB96" s="11"/>
      <c r="CC96" s="11"/>
      <c r="CD96" s="11"/>
      <c r="CE96" s="11"/>
      <c r="CF96" s="11"/>
      <c r="CG96" s="11"/>
      <c r="CJ96" s="392" t="s">
        <v>614</v>
      </c>
      <c r="CK96" s="353"/>
      <c r="CL96" s="353"/>
      <c r="CM96" s="353" t="str">
        <f t="shared" si="45"/>
        <v/>
      </c>
      <c r="CN96" s="353"/>
      <c r="CO96" s="353"/>
      <c r="CP96" s="353"/>
      <c r="CQ96" s="353"/>
      <c r="DD96" s="98"/>
      <c r="DE96" s="98"/>
      <c r="DF96" s="98"/>
      <c r="DG96" s="98"/>
      <c r="DH96" s="98"/>
      <c r="DI96" s="98"/>
      <c r="DJ96" s="98"/>
      <c r="DK96" s="98"/>
      <c r="DL96" s="98"/>
      <c r="DM96" s="98"/>
      <c r="DN96" s="98"/>
      <c r="DO96" s="98"/>
      <c r="DP96" s="98" t="str">
        <f t="shared" si="41"/>
        <v/>
      </c>
      <c r="DQ96" s="385" t="str">
        <f t="shared" si="42"/>
        <v/>
      </c>
      <c r="DR96" s="385" t="str">
        <f t="shared" si="43"/>
        <v/>
      </c>
      <c r="DS96" s="385" t="str">
        <f t="shared" si="44"/>
        <v/>
      </c>
    </row>
    <row r="97" spans="1:123" hidden="1" x14ac:dyDescent="0.15">
      <c r="A97" s="97"/>
      <c r="B97" s="97"/>
      <c r="C97" s="97"/>
      <c r="D97" s="198"/>
      <c r="E97" s="97"/>
      <c r="F97" s="97"/>
      <c r="G97" s="97"/>
      <c r="H97" s="97"/>
      <c r="I97" s="97"/>
      <c r="J97" s="97"/>
      <c r="K97" s="245" t="str">
        <f t="shared" ref="K97:AH97" si="49">IF(K23="","",K23)</f>
        <v/>
      </c>
      <c r="L97" s="245" t="str">
        <f t="shared" si="49"/>
        <v/>
      </c>
      <c r="M97" s="245" t="str">
        <f t="shared" si="49"/>
        <v/>
      </c>
      <c r="N97" s="245" t="str">
        <f t="shared" si="49"/>
        <v/>
      </c>
      <c r="O97" s="245" t="str">
        <f t="shared" si="49"/>
        <v/>
      </c>
      <c r="P97" s="245" t="str">
        <f t="shared" si="49"/>
        <v/>
      </c>
      <c r="Q97" s="245" t="str">
        <f t="shared" si="49"/>
        <v/>
      </c>
      <c r="R97" s="245" t="str">
        <f t="shared" si="49"/>
        <v/>
      </c>
      <c r="S97" s="245" t="str">
        <f t="shared" si="49"/>
        <v/>
      </c>
      <c r="T97" s="245" t="str">
        <f t="shared" si="49"/>
        <v/>
      </c>
      <c r="U97" s="245" t="str">
        <f t="shared" si="49"/>
        <v/>
      </c>
      <c r="V97" s="245" t="str">
        <f t="shared" si="49"/>
        <v/>
      </c>
      <c r="W97" s="245" t="str">
        <f t="shared" si="49"/>
        <v/>
      </c>
      <c r="X97" s="245" t="str">
        <f t="shared" si="49"/>
        <v/>
      </c>
      <c r="Y97" s="245" t="str">
        <f t="shared" si="49"/>
        <v/>
      </c>
      <c r="Z97" s="245" t="str">
        <f t="shared" si="49"/>
        <v/>
      </c>
      <c r="AA97" s="245" t="str">
        <f t="shared" si="49"/>
        <v/>
      </c>
      <c r="AB97" s="245" t="str">
        <f t="shared" si="49"/>
        <v/>
      </c>
      <c r="AC97" s="245" t="str">
        <f t="shared" si="49"/>
        <v/>
      </c>
      <c r="AD97" s="245" t="str">
        <f t="shared" si="49"/>
        <v/>
      </c>
      <c r="AE97" s="245" t="str">
        <f t="shared" si="49"/>
        <v/>
      </c>
      <c r="AF97" s="245" t="str">
        <f t="shared" si="49"/>
        <v/>
      </c>
      <c r="AG97" s="245" t="str">
        <f t="shared" si="49"/>
        <v/>
      </c>
      <c r="AH97" s="245" t="str">
        <f t="shared" si="49"/>
        <v/>
      </c>
      <c r="AI97" s="282"/>
      <c r="AJ97" s="282"/>
      <c r="AK97" s="282"/>
      <c r="AL97" s="282"/>
      <c r="AM97" s="282"/>
      <c r="AN97" s="282"/>
      <c r="AO97" s="282"/>
      <c r="AP97" s="282"/>
      <c r="AQ97" s="97"/>
      <c r="AR97" s="97"/>
      <c r="AS97" s="97"/>
      <c r="AT97" s="97"/>
      <c r="CJ97" s="392" t="s">
        <v>615</v>
      </c>
      <c r="CK97" s="353"/>
      <c r="CL97" s="353"/>
      <c r="CM97" s="353" t="str">
        <f t="shared" si="45"/>
        <v/>
      </c>
      <c r="CN97" s="353"/>
      <c r="CO97" s="353"/>
      <c r="CP97" s="353"/>
      <c r="CQ97" s="353"/>
      <c r="DD97" s="98"/>
      <c r="DE97" s="98"/>
      <c r="DF97" s="98"/>
      <c r="DG97" s="98"/>
      <c r="DH97" s="98"/>
      <c r="DI97" s="98"/>
      <c r="DJ97" s="98"/>
      <c r="DK97" s="98"/>
      <c r="DL97" s="98"/>
      <c r="DM97" s="98"/>
      <c r="DN97" s="98"/>
      <c r="DO97" s="98"/>
      <c r="DP97" s="98" t="str">
        <f t="shared" si="41"/>
        <v/>
      </c>
      <c r="DQ97" s="385" t="str">
        <f t="shared" si="42"/>
        <v/>
      </c>
      <c r="DR97" s="385" t="str">
        <f t="shared" si="43"/>
        <v/>
      </c>
      <c r="DS97" s="385" t="str">
        <f t="shared" si="44"/>
        <v/>
      </c>
    </row>
    <row r="98" spans="1:123" hidden="1" x14ac:dyDescent="0.15">
      <c r="A98" s="97"/>
      <c r="B98" s="97"/>
      <c r="C98" s="97"/>
      <c r="D98" s="198"/>
      <c r="E98" s="97"/>
      <c r="F98" s="97"/>
      <c r="G98" s="97"/>
      <c r="H98" s="97"/>
      <c r="I98" s="97"/>
      <c r="J98" s="97"/>
      <c r="K98" s="245" t="str">
        <f t="shared" ref="K98:AH98" si="50">IF(K25="","",K25)</f>
        <v/>
      </c>
      <c r="L98" s="245" t="str">
        <f t="shared" si="50"/>
        <v/>
      </c>
      <c r="M98" s="245" t="str">
        <f t="shared" si="50"/>
        <v/>
      </c>
      <c r="N98" s="245" t="str">
        <f t="shared" si="50"/>
        <v/>
      </c>
      <c r="O98" s="245" t="str">
        <f t="shared" si="50"/>
        <v/>
      </c>
      <c r="P98" s="245" t="str">
        <f t="shared" si="50"/>
        <v/>
      </c>
      <c r="Q98" s="245" t="str">
        <f t="shared" si="50"/>
        <v/>
      </c>
      <c r="R98" s="245" t="str">
        <f t="shared" si="50"/>
        <v/>
      </c>
      <c r="S98" s="245" t="str">
        <f t="shared" si="50"/>
        <v/>
      </c>
      <c r="T98" s="245" t="str">
        <f t="shared" si="50"/>
        <v/>
      </c>
      <c r="U98" s="245" t="str">
        <f t="shared" si="50"/>
        <v/>
      </c>
      <c r="V98" s="245" t="str">
        <f t="shared" si="50"/>
        <v/>
      </c>
      <c r="W98" s="245" t="str">
        <f t="shared" si="50"/>
        <v/>
      </c>
      <c r="X98" s="245" t="str">
        <f t="shared" si="50"/>
        <v/>
      </c>
      <c r="Y98" s="245" t="str">
        <f t="shared" si="50"/>
        <v/>
      </c>
      <c r="Z98" s="245" t="str">
        <f t="shared" si="50"/>
        <v/>
      </c>
      <c r="AA98" s="245" t="str">
        <f t="shared" si="50"/>
        <v/>
      </c>
      <c r="AB98" s="245" t="str">
        <f t="shared" si="50"/>
        <v/>
      </c>
      <c r="AC98" s="245" t="str">
        <f t="shared" si="50"/>
        <v/>
      </c>
      <c r="AD98" s="245" t="str">
        <f t="shared" si="50"/>
        <v/>
      </c>
      <c r="AE98" s="245" t="str">
        <f t="shared" si="50"/>
        <v/>
      </c>
      <c r="AF98" s="245" t="str">
        <f t="shared" si="50"/>
        <v/>
      </c>
      <c r="AG98" s="245" t="str">
        <f t="shared" si="50"/>
        <v/>
      </c>
      <c r="AH98" s="245" t="str">
        <f t="shared" si="50"/>
        <v/>
      </c>
      <c r="AI98" s="97"/>
      <c r="AJ98" s="97"/>
      <c r="AK98" s="97"/>
      <c r="AL98" s="97"/>
      <c r="AM98" s="97"/>
      <c r="AN98" s="97"/>
      <c r="AO98" s="97"/>
      <c r="AP98" s="97"/>
      <c r="AQ98" s="97"/>
      <c r="AR98" s="97"/>
      <c r="AS98" s="97"/>
      <c r="AT98" s="97"/>
      <c r="CJ98" s="392" t="s">
        <v>616</v>
      </c>
      <c r="CK98" s="353"/>
      <c r="CL98" s="353"/>
      <c r="CM98" s="353" t="str">
        <f t="shared" si="45"/>
        <v/>
      </c>
      <c r="CN98" s="353"/>
      <c r="CO98" s="353"/>
      <c r="CP98" s="353"/>
      <c r="CQ98" s="353"/>
      <c r="DD98" s="98"/>
      <c r="DE98" s="98"/>
      <c r="DF98" s="98"/>
      <c r="DG98" s="98"/>
      <c r="DH98" s="98"/>
      <c r="DI98" s="98"/>
      <c r="DJ98" s="98"/>
      <c r="DK98" s="98"/>
      <c r="DL98" s="98"/>
      <c r="DM98" s="98"/>
      <c r="DN98" s="98"/>
      <c r="DO98" s="98"/>
      <c r="DP98" s="98" t="str">
        <f t="shared" si="41"/>
        <v/>
      </c>
      <c r="DQ98" s="385" t="str">
        <f t="shared" si="42"/>
        <v/>
      </c>
      <c r="DR98" s="385" t="str">
        <f t="shared" si="43"/>
        <v/>
      </c>
      <c r="DS98" s="385" t="str">
        <f t="shared" si="44"/>
        <v/>
      </c>
    </row>
    <row r="99" spans="1:123" hidden="1" x14ac:dyDescent="0.15">
      <c r="A99" s="97"/>
      <c r="B99" s="97"/>
      <c r="C99" s="97"/>
      <c r="D99" s="198"/>
      <c r="E99" s="97"/>
      <c r="F99" s="97"/>
      <c r="G99" s="97"/>
      <c r="H99" s="97"/>
      <c r="I99" s="97"/>
      <c r="J99" s="97"/>
      <c r="K99" s="245" t="str">
        <f t="shared" ref="K99:AH99" si="51">IF(K27="","",K27)</f>
        <v/>
      </c>
      <c r="L99" s="245" t="str">
        <f t="shared" si="51"/>
        <v/>
      </c>
      <c r="M99" s="245" t="str">
        <f t="shared" si="51"/>
        <v/>
      </c>
      <c r="N99" s="245" t="str">
        <f t="shared" si="51"/>
        <v/>
      </c>
      <c r="O99" s="245" t="str">
        <f t="shared" si="51"/>
        <v/>
      </c>
      <c r="P99" s="245" t="str">
        <f t="shared" si="51"/>
        <v/>
      </c>
      <c r="Q99" s="245" t="str">
        <f t="shared" si="51"/>
        <v/>
      </c>
      <c r="R99" s="245" t="str">
        <f t="shared" si="51"/>
        <v/>
      </c>
      <c r="S99" s="245" t="str">
        <f t="shared" si="51"/>
        <v/>
      </c>
      <c r="T99" s="245" t="str">
        <f t="shared" si="51"/>
        <v/>
      </c>
      <c r="U99" s="245" t="str">
        <f t="shared" si="51"/>
        <v/>
      </c>
      <c r="V99" s="245" t="str">
        <f t="shared" si="51"/>
        <v/>
      </c>
      <c r="W99" s="245" t="str">
        <f t="shared" si="51"/>
        <v/>
      </c>
      <c r="X99" s="245" t="str">
        <f t="shared" si="51"/>
        <v/>
      </c>
      <c r="Y99" s="245" t="str">
        <f t="shared" si="51"/>
        <v/>
      </c>
      <c r="Z99" s="245" t="str">
        <f t="shared" si="51"/>
        <v/>
      </c>
      <c r="AA99" s="245" t="str">
        <f t="shared" si="51"/>
        <v/>
      </c>
      <c r="AB99" s="245" t="str">
        <f t="shared" si="51"/>
        <v/>
      </c>
      <c r="AC99" s="245" t="str">
        <f t="shared" si="51"/>
        <v/>
      </c>
      <c r="AD99" s="245" t="str">
        <f t="shared" si="51"/>
        <v/>
      </c>
      <c r="AE99" s="245" t="str">
        <f t="shared" si="51"/>
        <v/>
      </c>
      <c r="AF99" s="245" t="str">
        <f t="shared" si="51"/>
        <v/>
      </c>
      <c r="AG99" s="245" t="str">
        <f t="shared" si="51"/>
        <v/>
      </c>
      <c r="AH99" s="245" t="str">
        <f t="shared" si="51"/>
        <v/>
      </c>
      <c r="AI99" s="97"/>
      <c r="AJ99" s="97"/>
      <c r="AK99" s="97"/>
      <c r="AL99" s="97"/>
      <c r="AM99" s="97"/>
      <c r="AN99" s="97"/>
      <c r="AO99" s="97"/>
      <c r="AP99" s="97"/>
      <c r="AQ99" s="97"/>
      <c r="AR99" s="97"/>
      <c r="AS99" s="97"/>
      <c r="AT99" s="97"/>
      <c r="CJ99" s="392" t="s">
        <v>617</v>
      </c>
      <c r="CK99" s="353"/>
      <c r="CL99" s="353"/>
      <c r="CM99" s="353" t="str">
        <f t="shared" si="45"/>
        <v/>
      </c>
      <c r="CN99" s="353"/>
      <c r="CO99" s="353"/>
      <c r="CP99" s="353"/>
      <c r="CQ99" s="353"/>
      <c r="DD99" s="98"/>
      <c r="DE99" s="98"/>
      <c r="DF99" s="98"/>
      <c r="DG99" s="98"/>
      <c r="DH99" s="98"/>
      <c r="DI99" s="98"/>
      <c r="DJ99" s="98"/>
      <c r="DK99" s="98"/>
      <c r="DL99" s="98"/>
      <c r="DM99" s="98"/>
      <c r="DN99" s="98"/>
      <c r="DO99" s="98"/>
      <c r="DP99" s="98" t="str">
        <f t="shared" si="41"/>
        <v/>
      </c>
      <c r="DQ99" s="385" t="str">
        <f t="shared" si="42"/>
        <v/>
      </c>
      <c r="DR99" s="385" t="str">
        <f t="shared" si="43"/>
        <v/>
      </c>
      <c r="DS99" s="385" t="str">
        <f t="shared" si="44"/>
        <v/>
      </c>
    </row>
    <row r="100" spans="1:123" hidden="1" x14ac:dyDescent="0.15">
      <c r="A100" s="97"/>
      <c r="B100" s="97"/>
      <c r="C100" s="97"/>
      <c r="D100" s="198"/>
      <c r="E100" s="97"/>
      <c r="F100" s="97"/>
      <c r="G100" s="97"/>
      <c r="H100" s="97"/>
      <c r="I100" s="97"/>
      <c r="J100" s="97"/>
      <c r="K100" s="245" t="str">
        <f>IF(K29="","",K29)</f>
        <v/>
      </c>
      <c r="L100" s="245" t="str">
        <f t="shared" ref="L100:AH100" si="52">IF(L29="","",L29)</f>
        <v/>
      </c>
      <c r="M100" s="245" t="str">
        <f t="shared" si="52"/>
        <v/>
      </c>
      <c r="N100" s="245" t="str">
        <f t="shared" si="52"/>
        <v/>
      </c>
      <c r="O100" s="245" t="str">
        <f t="shared" si="52"/>
        <v/>
      </c>
      <c r="P100" s="245" t="str">
        <f t="shared" si="52"/>
        <v/>
      </c>
      <c r="Q100" s="245" t="str">
        <f t="shared" si="52"/>
        <v/>
      </c>
      <c r="R100" s="245" t="str">
        <f t="shared" si="52"/>
        <v/>
      </c>
      <c r="S100" s="245" t="str">
        <f t="shared" si="52"/>
        <v/>
      </c>
      <c r="T100" s="245" t="str">
        <f t="shared" si="52"/>
        <v/>
      </c>
      <c r="U100" s="245" t="str">
        <f t="shared" si="52"/>
        <v/>
      </c>
      <c r="V100" s="245" t="str">
        <f t="shared" si="52"/>
        <v/>
      </c>
      <c r="W100" s="245" t="str">
        <f t="shared" si="52"/>
        <v/>
      </c>
      <c r="X100" s="245" t="str">
        <f t="shared" si="52"/>
        <v/>
      </c>
      <c r="Y100" s="245" t="str">
        <f t="shared" si="52"/>
        <v/>
      </c>
      <c r="Z100" s="245" t="str">
        <f t="shared" si="52"/>
        <v/>
      </c>
      <c r="AA100" s="245" t="str">
        <f t="shared" si="52"/>
        <v/>
      </c>
      <c r="AB100" s="245" t="str">
        <f t="shared" si="52"/>
        <v/>
      </c>
      <c r="AC100" s="245" t="str">
        <f t="shared" si="52"/>
        <v/>
      </c>
      <c r="AD100" s="245" t="str">
        <f t="shared" si="52"/>
        <v/>
      </c>
      <c r="AE100" s="245" t="str">
        <f t="shared" si="52"/>
        <v/>
      </c>
      <c r="AF100" s="245" t="str">
        <f t="shared" si="52"/>
        <v/>
      </c>
      <c r="AG100" s="245" t="str">
        <f t="shared" si="52"/>
        <v/>
      </c>
      <c r="AH100" s="245" t="str">
        <f t="shared" si="52"/>
        <v/>
      </c>
      <c r="AI100" s="97"/>
      <c r="AJ100" s="97"/>
      <c r="AK100" s="97"/>
      <c r="AL100" s="97"/>
      <c r="AM100" s="97"/>
      <c r="AN100" s="97"/>
      <c r="AO100" s="97"/>
      <c r="AP100" s="97"/>
      <c r="AQ100" s="97"/>
      <c r="AR100" s="97"/>
      <c r="AS100" s="97"/>
      <c r="AT100" s="97"/>
      <c r="CJ100" s="392" t="s">
        <v>618</v>
      </c>
      <c r="CK100" s="353"/>
      <c r="CL100" s="353"/>
      <c r="CM100" s="353" t="str">
        <f t="shared" si="45"/>
        <v/>
      </c>
      <c r="CN100" s="353"/>
      <c r="CO100" s="353"/>
      <c r="CP100" s="353"/>
      <c r="CQ100" s="353"/>
      <c r="DD100" s="98"/>
      <c r="DE100" s="98"/>
      <c r="DF100" s="98"/>
      <c r="DG100" s="98"/>
      <c r="DH100" s="98"/>
      <c r="DI100" s="98"/>
      <c r="DJ100" s="98"/>
      <c r="DK100" s="98"/>
      <c r="DL100" s="98"/>
      <c r="DM100" s="98"/>
      <c r="DN100" s="98"/>
      <c r="DO100" s="98"/>
      <c r="DP100" s="98" t="str">
        <f t="shared" si="41"/>
        <v/>
      </c>
      <c r="DQ100" s="385" t="str">
        <f t="shared" si="42"/>
        <v/>
      </c>
      <c r="DR100" s="385" t="str">
        <f t="shared" si="43"/>
        <v/>
      </c>
      <c r="DS100" s="385" t="str">
        <f t="shared" si="44"/>
        <v/>
      </c>
    </row>
    <row r="101" spans="1:123" hidden="1" x14ac:dyDescent="0.15">
      <c r="A101" s="97"/>
      <c r="B101" s="97"/>
      <c r="C101" s="97"/>
      <c r="D101" s="198"/>
      <c r="E101" s="97"/>
      <c r="F101" s="97"/>
      <c r="G101" s="97"/>
      <c r="H101" s="97"/>
      <c r="I101" s="97"/>
      <c r="J101" s="97"/>
      <c r="K101" s="245" t="s">
        <v>73</v>
      </c>
      <c r="L101" s="245" t="s">
        <v>73</v>
      </c>
      <c r="M101" s="245" t="s">
        <v>73</v>
      </c>
      <c r="N101" s="245" t="s">
        <v>73</v>
      </c>
      <c r="O101" s="245" t="s">
        <v>73</v>
      </c>
      <c r="P101" s="245" t="s">
        <v>73</v>
      </c>
      <c r="Q101" s="245" t="s">
        <v>73</v>
      </c>
      <c r="R101" s="245" t="s">
        <v>73</v>
      </c>
      <c r="S101" s="245" t="s">
        <v>73</v>
      </c>
      <c r="T101" s="245" t="s">
        <v>73</v>
      </c>
      <c r="U101" s="245" t="s">
        <v>73</v>
      </c>
      <c r="V101" s="245" t="s">
        <v>73</v>
      </c>
      <c r="W101" s="245" t="s">
        <v>73</v>
      </c>
      <c r="X101" s="245" t="s">
        <v>73</v>
      </c>
      <c r="Y101" s="245" t="s">
        <v>73</v>
      </c>
      <c r="Z101" s="245" t="s">
        <v>73</v>
      </c>
      <c r="AA101" s="245" t="s">
        <v>73</v>
      </c>
      <c r="AB101" s="245" t="s">
        <v>73</v>
      </c>
      <c r="AC101" s="245" t="s">
        <v>73</v>
      </c>
      <c r="AD101" s="245" t="s">
        <v>73</v>
      </c>
      <c r="AE101" s="245" t="s">
        <v>73</v>
      </c>
      <c r="AF101" s="245" t="s">
        <v>73</v>
      </c>
      <c r="AG101" s="245" t="s">
        <v>73</v>
      </c>
      <c r="AH101" s="245" t="s">
        <v>73</v>
      </c>
      <c r="AI101" s="97"/>
      <c r="AJ101" s="97"/>
      <c r="AK101" s="97"/>
      <c r="AL101" s="97"/>
      <c r="AM101" s="97"/>
      <c r="AN101" s="97"/>
      <c r="AO101" s="97"/>
      <c r="AP101" s="97"/>
      <c r="AQ101" s="97"/>
      <c r="AR101" s="97"/>
      <c r="AS101" s="97"/>
      <c r="AT101" s="97"/>
      <c r="CJ101" s="392" t="s">
        <v>619</v>
      </c>
      <c r="CK101" s="353"/>
      <c r="CL101" s="353"/>
      <c r="CM101" s="353" t="str">
        <f t="shared" si="45"/>
        <v/>
      </c>
      <c r="CN101" s="353"/>
      <c r="CO101" s="353"/>
      <c r="CP101" s="353"/>
      <c r="CQ101" s="353"/>
      <c r="DD101" s="98"/>
      <c r="DE101" s="98"/>
      <c r="DF101" s="98"/>
      <c r="DG101" s="98"/>
      <c r="DH101" s="98"/>
      <c r="DI101" s="98"/>
      <c r="DJ101" s="98"/>
      <c r="DK101" s="98"/>
      <c r="DL101" s="98"/>
      <c r="DM101" s="98"/>
      <c r="DN101" s="98"/>
      <c r="DO101" s="98"/>
      <c r="DP101" s="98" t="str">
        <f t="shared" si="41"/>
        <v/>
      </c>
      <c r="DQ101" s="385" t="str">
        <f t="shared" si="42"/>
        <v/>
      </c>
      <c r="DR101" s="385" t="str">
        <f t="shared" si="43"/>
        <v/>
      </c>
      <c r="DS101" s="385" t="str">
        <f t="shared" si="44"/>
        <v/>
      </c>
    </row>
    <row r="102" spans="1:123" hidden="1" x14ac:dyDescent="0.15">
      <c r="A102" s="97"/>
      <c r="B102" s="97"/>
      <c r="C102" s="97"/>
      <c r="D102" s="198"/>
      <c r="E102" s="97"/>
      <c r="F102" s="97"/>
      <c r="G102" s="97"/>
      <c r="H102" s="97"/>
      <c r="I102" s="97"/>
      <c r="J102" s="97"/>
      <c r="K102" s="245" t="str">
        <f>バルブ!$R$13</f>
        <v>5</v>
      </c>
      <c r="L102" s="245" t="str">
        <f>バルブ!$R$13</f>
        <v>5</v>
      </c>
      <c r="M102" s="245" t="str">
        <f>バルブ!$R$13</f>
        <v>5</v>
      </c>
      <c r="N102" s="245" t="str">
        <f>バルブ!$R$13</f>
        <v>5</v>
      </c>
      <c r="O102" s="245" t="str">
        <f>バルブ!$R$13</f>
        <v>5</v>
      </c>
      <c r="P102" s="245" t="str">
        <f>バルブ!$R$13</f>
        <v>5</v>
      </c>
      <c r="Q102" s="245" t="str">
        <f>バルブ!$R$13</f>
        <v>5</v>
      </c>
      <c r="R102" s="245" t="str">
        <f>バルブ!$R$13</f>
        <v>5</v>
      </c>
      <c r="S102" s="245" t="str">
        <f>バルブ!$R$13</f>
        <v>5</v>
      </c>
      <c r="T102" s="245" t="str">
        <f>バルブ!$R$13</f>
        <v>5</v>
      </c>
      <c r="U102" s="245" t="str">
        <f>バルブ!$R$13</f>
        <v>5</v>
      </c>
      <c r="V102" s="245" t="str">
        <f>バルブ!$R$13</f>
        <v>5</v>
      </c>
      <c r="W102" s="245" t="str">
        <f>バルブ!$R$13</f>
        <v>5</v>
      </c>
      <c r="X102" s="245" t="str">
        <f>バルブ!$R$13</f>
        <v>5</v>
      </c>
      <c r="Y102" s="245" t="str">
        <f>バルブ!$R$13</f>
        <v>5</v>
      </c>
      <c r="Z102" s="245" t="str">
        <f>バルブ!$R$13</f>
        <v>5</v>
      </c>
      <c r="AA102" s="245" t="str">
        <f>バルブ!$R$13</f>
        <v>5</v>
      </c>
      <c r="AB102" s="245" t="str">
        <f>バルブ!$R$13</f>
        <v>5</v>
      </c>
      <c r="AC102" s="245" t="str">
        <f>バルブ!$R$13</f>
        <v>5</v>
      </c>
      <c r="AD102" s="245" t="str">
        <f>バルブ!$R$13</f>
        <v>5</v>
      </c>
      <c r="AE102" s="245" t="str">
        <f>バルブ!$R$13</f>
        <v>5</v>
      </c>
      <c r="AF102" s="245" t="str">
        <f>バルブ!$R$13</f>
        <v>5</v>
      </c>
      <c r="AG102" s="245" t="str">
        <f>バルブ!$R$13</f>
        <v>5</v>
      </c>
      <c r="AH102" s="245" t="str">
        <f>バルブ!$R$13</f>
        <v>5</v>
      </c>
      <c r="AI102" s="97"/>
      <c r="AJ102" s="97"/>
      <c r="AK102" s="97"/>
      <c r="AL102" s="97"/>
      <c r="AM102" s="97"/>
      <c r="AN102" s="97"/>
      <c r="AO102" s="97"/>
      <c r="AP102" s="97"/>
      <c r="AQ102" s="97"/>
      <c r="AR102" s="97"/>
      <c r="AS102" s="97"/>
      <c r="AT102" s="97"/>
      <c r="CJ102" s="392" t="s">
        <v>620</v>
      </c>
      <c r="CK102" s="353"/>
      <c r="CL102" s="353"/>
      <c r="CM102" s="353" t="str">
        <f t="shared" si="45"/>
        <v/>
      </c>
      <c r="CN102" s="353"/>
      <c r="CO102" s="353"/>
      <c r="CP102" s="353"/>
      <c r="CQ102" s="353"/>
      <c r="DD102" s="98"/>
      <c r="DE102" s="98"/>
      <c r="DF102" s="98"/>
      <c r="DG102" s="98"/>
      <c r="DH102" s="98"/>
      <c r="DI102" s="98"/>
      <c r="DJ102" s="98"/>
      <c r="DK102" s="98"/>
      <c r="DL102" s="98"/>
      <c r="DM102" s="98"/>
      <c r="DN102" s="98"/>
      <c r="DO102" s="98"/>
      <c r="DP102" s="98" t="str">
        <f t="shared" si="41"/>
        <v/>
      </c>
      <c r="DQ102" s="385" t="str">
        <f t="shared" si="42"/>
        <v/>
      </c>
      <c r="DR102" s="385" t="str">
        <f t="shared" si="43"/>
        <v/>
      </c>
      <c r="DS102" s="385" t="str">
        <f t="shared" si="44"/>
        <v/>
      </c>
    </row>
    <row r="103" spans="1:123" hidden="1" x14ac:dyDescent="0.15">
      <c r="A103" s="97"/>
      <c r="B103" s="97"/>
      <c r="C103" s="97"/>
      <c r="D103" s="97"/>
      <c r="E103" s="97"/>
      <c r="F103" s="97"/>
      <c r="G103" s="97"/>
      <c r="H103" s="97"/>
      <c r="I103" s="97"/>
      <c r="J103" s="97"/>
      <c r="K103" s="245" t="str">
        <f>IF(バルブ!$R$16="無記号","",バルブ!$R$16)</f>
        <v/>
      </c>
      <c r="L103" s="245" t="str">
        <f>IF(バルブ!$R$16="無記号","",バルブ!$R$16)</f>
        <v/>
      </c>
      <c r="M103" s="245" t="str">
        <f>IF(バルブ!$R$16="無記号","",バルブ!$R$16)</f>
        <v/>
      </c>
      <c r="N103" s="245" t="str">
        <f>IF(バルブ!$R$16="無記号","",バルブ!$R$16)</f>
        <v/>
      </c>
      <c r="O103" s="245" t="str">
        <f>IF(バルブ!$R$16="無記号","",バルブ!$R$16)</f>
        <v/>
      </c>
      <c r="P103" s="245" t="str">
        <f>IF(バルブ!$R$16="無記号","",バルブ!$R$16)</f>
        <v/>
      </c>
      <c r="Q103" s="245" t="str">
        <f>IF(バルブ!$R$16="無記号","",バルブ!$R$16)</f>
        <v/>
      </c>
      <c r="R103" s="245" t="str">
        <f>IF(バルブ!$R$16="無記号","",バルブ!$R$16)</f>
        <v/>
      </c>
      <c r="S103" s="245" t="str">
        <f>IF(バルブ!$R$16="無記号","",バルブ!$R$16)</f>
        <v/>
      </c>
      <c r="T103" s="245" t="str">
        <f>IF(バルブ!$R$16="無記号","",バルブ!$R$16)</f>
        <v/>
      </c>
      <c r="U103" s="245" t="str">
        <f>IF(バルブ!$R$16="無記号","",バルブ!$R$16)</f>
        <v/>
      </c>
      <c r="V103" s="245" t="str">
        <f>IF(バルブ!$R$16="無記号","",バルブ!$R$16)</f>
        <v/>
      </c>
      <c r="W103" s="245" t="str">
        <f>IF(バルブ!$R$16="無記号","",バルブ!$R$16)</f>
        <v/>
      </c>
      <c r="X103" s="245" t="str">
        <f>IF(バルブ!$R$16="無記号","",バルブ!$R$16)</f>
        <v/>
      </c>
      <c r="Y103" s="245" t="str">
        <f>IF(バルブ!$R$16="無記号","",バルブ!$R$16)</f>
        <v/>
      </c>
      <c r="Z103" s="245" t="str">
        <f>IF(バルブ!$R$16="無記号","",バルブ!$R$16)</f>
        <v/>
      </c>
      <c r="AA103" s="245" t="str">
        <f>IF(バルブ!$R$16="無記号","",バルブ!$R$16)</f>
        <v/>
      </c>
      <c r="AB103" s="245" t="str">
        <f>IF(バルブ!$R$16="無記号","",バルブ!$R$16)</f>
        <v/>
      </c>
      <c r="AC103" s="245" t="str">
        <f>IF(バルブ!$R$16="無記号","",バルブ!$R$16)</f>
        <v/>
      </c>
      <c r="AD103" s="245" t="str">
        <f>IF(バルブ!$R$16="無記号","",バルブ!$R$16)</f>
        <v/>
      </c>
      <c r="AE103" s="245" t="str">
        <f>IF(バルブ!$R$16="無記号","",バルブ!$R$16)</f>
        <v/>
      </c>
      <c r="AF103" s="245" t="str">
        <f>IF(バルブ!$R$16="無記号","",バルブ!$R$16)</f>
        <v/>
      </c>
      <c r="AG103" s="245" t="str">
        <f>IF(バルブ!$R$16="無記号","",バルブ!$R$16)</f>
        <v/>
      </c>
      <c r="AH103" s="245" t="str">
        <f>IF(バルブ!$R$16="無記号","",バルブ!$R$16)</f>
        <v/>
      </c>
      <c r="AI103" s="97"/>
      <c r="AJ103" s="97"/>
      <c r="AK103" s="97"/>
      <c r="AL103" s="97"/>
      <c r="AM103" s="97"/>
      <c r="AN103" s="97"/>
      <c r="AO103" s="97"/>
      <c r="AP103" s="97"/>
      <c r="AQ103" s="97"/>
      <c r="AR103" s="97"/>
      <c r="AS103" s="97"/>
      <c r="AT103" s="97"/>
      <c r="CJ103" s="392" t="s">
        <v>621</v>
      </c>
      <c r="CK103" s="353"/>
      <c r="CL103" s="353"/>
      <c r="CM103" s="353" t="str">
        <f t="shared" si="45"/>
        <v/>
      </c>
      <c r="CN103" s="353"/>
      <c r="CO103" s="353"/>
      <c r="CP103" s="353"/>
      <c r="CQ103" s="353"/>
      <c r="DD103" s="98"/>
      <c r="DE103" s="98"/>
      <c r="DF103" s="98"/>
      <c r="DG103" s="98"/>
      <c r="DH103" s="98"/>
      <c r="DI103" s="98"/>
      <c r="DJ103" s="98"/>
      <c r="DK103" s="98"/>
      <c r="DL103" s="98"/>
      <c r="DM103" s="98"/>
      <c r="DN103" s="98"/>
      <c r="DO103" s="98"/>
      <c r="DP103" s="98" t="str">
        <f t="shared" si="41"/>
        <v/>
      </c>
      <c r="DQ103" s="385" t="str">
        <f t="shared" si="42"/>
        <v/>
      </c>
      <c r="DR103" s="385" t="str">
        <f t="shared" si="43"/>
        <v/>
      </c>
      <c r="DS103" s="385" t="str">
        <f t="shared" si="44"/>
        <v/>
      </c>
    </row>
    <row r="104" spans="1:123" hidden="1" x14ac:dyDescent="0.15">
      <c r="A104" s="97"/>
      <c r="B104" s="97"/>
      <c r="C104" s="97"/>
      <c r="D104" s="97"/>
      <c r="E104" s="97"/>
      <c r="F104" s="97"/>
      <c r="G104" s="97"/>
      <c r="H104" s="97"/>
      <c r="I104" s="97"/>
      <c r="J104" s="97"/>
      <c r="K104" s="245" t="str">
        <f>IF(バルブ!$V$19&lt;&gt;$AJ$104,バルブ!$V$19,IF(K18="","",K18))</f>
        <v/>
      </c>
      <c r="L104" s="245" t="str">
        <f>IF(バルブ!$V$19&lt;&gt;$AJ$104,バルブ!$V$19,IF(L18="","",L18))</f>
        <v/>
      </c>
      <c r="M104" s="245" t="str">
        <f>IF(バルブ!$V$19&lt;&gt;$AJ$104,バルブ!$V$19,IF(M18="","",M18))</f>
        <v/>
      </c>
      <c r="N104" s="245" t="str">
        <f>IF(バルブ!$V$19&lt;&gt;$AJ$104,バルブ!$V$19,IF(N18="","",N18))</f>
        <v/>
      </c>
      <c r="O104" s="245" t="str">
        <f>IF(バルブ!$V$19&lt;&gt;$AJ$104,バルブ!$V$19,IF(O18="","",O18))</f>
        <v/>
      </c>
      <c r="P104" s="245" t="str">
        <f>IF(バルブ!$V$19&lt;&gt;$AJ$104,バルブ!$V$19,IF(P18="","",P18))</f>
        <v/>
      </c>
      <c r="Q104" s="245" t="str">
        <f>IF(バルブ!$V$19&lt;&gt;$AJ$104,バルブ!$V$19,IF(Q18="","",Q18))</f>
        <v/>
      </c>
      <c r="R104" s="245" t="str">
        <f>IF(バルブ!$V$19&lt;&gt;$AJ$104,バルブ!$V$19,IF(R18="","",R18))</f>
        <v/>
      </c>
      <c r="S104" s="245" t="str">
        <f>IF(バルブ!$V$19&lt;&gt;$AJ$104,バルブ!$V$19,IF(S18="","",S18))</f>
        <v/>
      </c>
      <c r="T104" s="245" t="str">
        <f>IF(バルブ!$V$19&lt;&gt;$AJ$104,バルブ!$V$19,IF(T18="","",T18))</f>
        <v/>
      </c>
      <c r="U104" s="245" t="str">
        <f>IF(バルブ!$V$19&lt;&gt;$AJ$104,バルブ!$V$19,IF(U18="","",U18))</f>
        <v/>
      </c>
      <c r="V104" s="245" t="str">
        <f>IF(バルブ!$V$19&lt;&gt;$AJ$104,バルブ!$V$19,IF(V18="","",V18))</f>
        <v/>
      </c>
      <c r="W104" s="245" t="str">
        <f>IF(バルブ!$R$19="無記号","",バルブ!$R$19)</f>
        <v/>
      </c>
      <c r="X104" s="245" t="str">
        <f>IF(バルブ!$R$19="無記号","",バルブ!$R$19)</f>
        <v/>
      </c>
      <c r="Y104" s="245" t="str">
        <f>IF(バルブ!$R$19="無記号","",バルブ!$R$19)</f>
        <v/>
      </c>
      <c r="Z104" s="245" t="str">
        <f>IF(バルブ!$R$19="無記号","",バルブ!$R$19)</f>
        <v/>
      </c>
      <c r="AA104" s="245" t="str">
        <f>IF(バルブ!$R$19="無記号","",バルブ!$R$19)</f>
        <v/>
      </c>
      <c r="AB104" s="245" t="str">
        <f>IF(バルブ!$R$19="無記号","",バルブ!$R$19)</f>
        <v/>
      </c>
      <c r="AC104" s="245" t="str">
        <f>IF(バルブ!$R$19="無記号","",バルブ!$R$19)</f>
        <v/>
      </c>
      <c r="AD104" s="245" t="str">
        <f>IF(バルブ!$R$19="無記号","",バルブ!$R$19)</f>
        <v/>
      </c>
      <c r="AE104" s="245" t="str">
        <f>IF(バルブ!$R$19="無記号","",バルブ!$R$19)</f>
        <v/>
      </c>
      <c r="AF104" s="245" t="str">
        <f>IF(バルブ!$R$19="無記号","",バルブ!$R$19)</f>
        <v/>
      </c>
      <c r="AG104" s="245" t="str">
        <f>IF(バルブ!$R$19="無記号","",バルブ!$R$19)</f>
        <v/>
      </c>
      <c r="AH104" s="245" t="str">
        <f>IF(バルブ!$R$19="無記号","",バルブ!$R$19)</f>
        <v/>
      </c>
      <c r="AI104" s="97"/>
      <c r="AJ104" s="97" t="s">
        <v>622</v>
      </c>
      <c r="AK104" s="97"/>
      <c r="AL104" s="97"/>
      <c r="AM104" s="97"/>
      <c r="AN104" s="97"/>
      <c r="AO104" s="97"/>
      <c r="AP104" s="97"/>
      <c r="AQ104" s="97"/>
      <c r="AR104" s="97"/>
      <c r="AS104" s="97"/>
      <c r="AT104" s="97"/>
      <c r="CJ104" s="392" t="s">
        <v>623</v>
      </c>
      <c r="CK104" s="353"/>
      <c r="CL104" s="353"/>
      <c r="CM104" s="353" t="str">
        <f t="shared" si="45"/>
        <v/>
      </c>
      <c r="CN104" s="353"/>
      <c r="CO104" s="353"/>
      <c r="CP104" s="353"/>
      <c r="CQ104" s="353"/>
      <c r="DD104" s="98"/>
      <c r="DE104" s="98"/>
      <c r="DF104" s="98"/>
      <c r="DG104" s="98"/>
      <c r="DH104" s="98"/>
      <c r="DI104" s="98"/>
      <c r="DJ104" s="98"/>
      <c r="DK104" s="98"/>
      <c r="DL104" s="98"/>
      <c r="DM104" s="98"/>
      <c r="DN104" s="98"/>
      <c r="DO104" s="98"/>
      <c r="DP104" s="98" t="str">
        <f t="shared" si="41"/>
        <v/>
      </c>
      <c r="DQ104" s="385" t="str">
        <f t="shared" si="42"/>
        <v/>
      </c>
      <c r="DR104" s="385" t="str">
        <f t="shared" si="43"/>
        <v/>
      </c>
      <c r="DS104" s="385" t="str">
        <f t="shared" si="44"/>
        <v/>
      </c>
    </row>
    <row r="105" spans="1:123" hidden="1" x14ac:dyDescent="0.15">
      <c r="A105" s="97"/>
      <c r="B105" s="97"/>
      <c r="C105" s="97"/>
      <c r="D105" s="97"/>
      <c r="E105" s="97"/>
      <c r="F105" s="97"/>
      <c r="G105" s="97"/>
      <c r="H105" s="97"/>
      <c r="I105" s="97"/>
      <c r="J105" s="97"/>
      <c r="K105" s="245">
        <v>1</v>
      </c>
      <c r="L105" s="245">
        <v>1</v>
      </c>
      <c r="M105" s="245">
        <v>1</v>
      </c>
      <c r="N105" s="245">
        <v>1</v>
      </c>
      <c r="O105" s="245">
        <v>1</v>
      </c>
      <c r="P105" s="245">
        <v>1</v>
      </c>
      <c r="Q105" s="245">
        <v>1</v>
      </c>
      <c r="R105" s="245">
        <v>1</v>
      </c>
      <c r="S105" s="245">
        <v>1</v>
      </c>
      <c r="T105" s="245">
        <v>1</v>
      </c>
      <c r="U105" s="245">
        <v>1</v>
      </c>
      <c r="V105" s="245">
        <v>1</v>
      </c>
      <c r="W105" s="245">
        <v>1</v>
      </c>
      <c r="X105" s="245">
        <v>1</v>
      </c>
      <c r="Y105" s="245">
        <v>1</v>
      </c>
      <c r="Z105" s="245">
        <v>1</v>
      </c>
      <c r="AA105" s="245">
        <v>1</v>
      </c>
      <c r="AB105" s="245">
        <v>1</v>
      </c>
      <c r="AC105" s="245">
        <v>1</v>
      </c>
      <c r="AD105" s="245">
        <v>1</v>
      </c>
      <c r="AE105" s="245">
        <v>1</v>
      </c>
      <c r="AF105" s="245">
        <v>1</v>
      </c>
      <c r="AG105" s="245">
        <v>1</v>
      </c>
      <c r="AH105" s="245">
        <v>1</v>
      </c>
      <c r="AI105" s="97"/>
      <c r="AJ105" s="97"/>
      <c r="AK105" s="97"/>
      <c r="AL105" s="97"/>
      <c r="AM105" s="97"/>
      <c r="AN105" s="97"/>
      <c r="AO105" s="97"/>
      <c r="AP105" s="97"/>
      <c r="AQ105" s="97"/>
      <c r="AR105" s="97"/>
      <c r="AS105" s="97"/>
      <c r="AT105" s="97"/>
      <c r="CJ105" s="392" t="s">
        <v>624</v>
      </c>
      <c r="CK105" s="353"/>
      <c r="CL105" s="353"/>
      <c r="CM105" s="353" t="str">
        <f t="shared" si="45"/>
        <v/>
      </c>
      <c r="CN105" s="353"/>
      <c r="CO105" s="353"/>
      <c r="CP105" s="353"/>
      <c r="CQ105" s="353"/>
      <c r="DD105" s="98"/>
      <c r="DE105" s="98"/>
      <c r="DF105" s="98"/>
      <c r="DG105" s="98"/>
      <c r="DH105" s="98"/>
      <c r="DI105" s="98"/>
      <c r="DJ105" s="98"/>
      <c r="DK105" s="98"/>
      <c r="DL105" s="98"/>
      <c r="DM105" s="98"/>
      <c r="DN105" s="98"/>
      <c r="DO105" s="98"/>
      <c r="DP105" s="98" t="str">
        <f t="shared" si="41"/>
        <v/>
      </c>
      <c r="DQ105" s="385" t="str">
        <f t="shared" si="42"/>
        <v/>
      </c>
      <c r="DR105" s="385" t="str">
        <f t="shared" si="43"/>
        <v/>
      </c>
      <c r="DS105" s="385" t="str">
        <f t="shared" si="44"/>
        <v/>
      </c>
    </row>
    <row r="106" spans="1:123" ht="13.5" hidden="1" customHeight="1" x14ac:dyDescent="0.15">
      <c r="A106" s="97"/>
      <c r="B106" s="97"/>
      <c r="C106" s="97"/>
      <c r="D106" s="97"/>
      <c r="E106" s="97"/>
      <c r="F106" s="97"/>
      <c r="G106" s="97"/>
      <c r="H106" s="97"/>
      <c r="I106" s="97"/>
      <c r="J106" s="97"/>
      <c r="K106" s="245" t="str">
        <f t="shared" ref="K106:AH106" si="53">IF(K16="","","-"&amp;K16)</f>
        <v/>
      </c>
      <c r="L106" s="245" t="str">
        <f t="shared" si="53"/>
        <v/>
      </c>
      <c r="M106" s="245" t="str">
        <f t="shared" si="53"/>
        <v/>
      </c>
      <c r="N106" s="245" t="str">
        <f t="shared" si="53"/>
        <v/>
      </c>
      <c r="O106" s="245" t="str">
        <f t="shared" si="53"/>
        <v/>
      </c>
      <c r="P106" s="245" t="str">
        <f t="shared" si="53"/>
        <v/>
      </c>
      <c r="Q106" s="245" t="str">
        <f t="shared" si="53"/>
        <v/>
      </c>
      <c r="R106" s="245" t="str">
        <f t="shared" si="53"/>
        <v/>
      </c>
      <c r="S106" s="245" t="str">
        <f t="shared" si="53"/>
        <v/>
      </c>
      <c r="T106" s="245" t="str">
        <f t="shared" si="53"/>
        <v/>
      </c>
      <c r="U106" s="245" t="str">
        <f t="shared" si="53"/>
        <v/>
      </c>
      <c r="V106" s="245" t="str">
        <f t="shared" si="53"/>
        <v/>
      </c>
      <c r="W106" s="245" t="str">
        <f t="shared" si="53"/>
        <v/>
      </c>
      <c r="X106" s="245" t="str">
        <f t="shared" si="53"/>
        <v/>
      </c>
      <c r="Y106" s="245" t="str">
        <f t="shared" si="53"/>
        <v/>
      </c>
      <c r="Z106" s="245" t="str">
        <f t="shared" si="53"/>
        <v/>
      </c>
      <c r="AA106" s="245" t="str">
        <f t="shared" si="53"/>
        <v/>
      </c>
      <c r="AB106" s="245" t="str">
        <f t="shared" si="53"/>
        <v/>
      </c>
      <c r="AC106" s="245" t="str">
        <f t="shared" si="53"/>
        <v/>
      </c>
      <c r="AD106" s="245" t="str">
        <f t="shared" si="53"/>
        <v/>
      </c>
      <c r="AE106" s="245" t="str">
        <f t="shared" si="53"/>
        <v/>
      </c>
      <c r="AF106" s="245" t="str">
        <f t="shared" si="53"/>
        <v/>
      </c>
      <c r="AG106" s="245" t="str">
        <f t="shared" si="53"/>
        <v/>
      </c>
      <c r="AH106" s="245" t="str">
        <f t="shared" si="53"/>
        <v/>
      </c>
      <c r="AI106" s="97"/>
      <c r="AJ106" s="97"/>
      <c r="AK106" s="97"/>
      <c r="AL106" s="97"/>
      <c r="AM106" s="97"/>
      <c r="AN106" s="97"/>
      <c r="AO106" s="97"/>
      <c r="AP106" s="97"/>
      <c r="AQ106" s="97"/>
      <c r="AR106" s="97"/>
      <c r="AS106" s="97"/>
      <c r="AT106" s="97"/>
      <c r="CJ106" s="392" t="s">
        <v>625</v>
      </c>
      <c r="CK106" s="353"/>
      <c r="CL106" s="353"/>
      <c r="CM106" s="353" t="str">
        <f t="shared" si="45"/>
        <v/>
      </c>
      <c r="CN106" s="353"/>
      <c r="CO106" s="353"/>
      <c r="CP106" s="353"/>
      <c r="CQ106" s="353"/>
      <c r="DD106" s="98"/>
      <c r="DE106" s="98"/>
      <c r="DF106" s="98"/>
      <c r="DG106" s="98"/>
      <c r="DH106" s="98"/>
      <c r="DI106" s="98"/>
      <c r="DJ106" s="98"/>
      <c r="DK106" s="98"/>
      <c r="DL106" s="98"/>
      <c r="DM106" s="98"/>
      <c r="DN106" s="98"/>
      <c r="DO106" s="98"/>
      <c r="DP106" s="98" t="str">
        <f t="shared" si="41"/>
        <v/>
      </c>
      <c r="DQ106" s="385" t="str">
        <f t="shared" si="42"/>
        <v/>
      </c>
      <c r="DR106" s="385" t="str">
        <f t="shared" si="43"/>
        <v/>
      </c>
      <c r="DS106" s="385" t="str">
        <f t="shared" si="44"/>
        <v/>
      </c>
    </row>
    <row r="107" spans="1:123" ht="13.5" hidden="1" customHeight="1" x14ac:dyDescent="0.15">
      <c r="A107" s="97"/>
      <c r="B107" s="97"/>
      <c r="C107" s="97"/>
      <c r="D107" s="97"/>
      <c r="E107" s="97"/>
      <c r="F107" s="97"/>
      <c r="G107" s="97"/>
      <c r="H107" s="97"/>
      <c r="I107" s="97"/>
      <c r="J107" s="97"/>
      <c r="K107" s="245" t="str">
        <f>IF(バルブ!$R$22="無記号","",IF(AND(K32="O",バルブ!$R$22="K"),"",IF(AND(K32="O",バルブ!$R$22="H"),"-B","-"&amp;バルブ!$R$22)))</f>
        <v/>
      </c>
      <c r="L107" s="245" t="str">
        <f>IF(バルブ!$R$22="無記号","",IF(AND(L32="O",バルブ!$R$22="K"),"",IF(AND(L32="O",バルブ!$R$22="H"),"-B","-"&amp;バルブ!$R$22)))</f>
        <v/>
      </c>
      <c r="M107" s="245" t="str">
        <f>IF(バルブ!$R$22="無記号","",IF(AND(M32="O",バルブ!$R$22="K"),"",IF(AND(M32="O",バルブ!$R$22="H"),"-B","-"&amp;バルブ!$R$22)))</f>
        <v/>
      </c>
      <c r="N107" s="245" t="str">
        <f>IF(バルブ!$R$22="無記号","",IF(AND(N32="O",バルブ!$R$22="K"),"",IF(AND(N32="O",バルブ!$R$22="H"),"-B","-"&amp;バルブ!$R$22)))</f>
        <v/>
      </c>
      <c r="O107" s="245" t="str">
        <f>IF(バルブ!$R$22="無記号","",IF(AND(O32="O",バルブ!$R$22="K"),"",IF(AND(O32="O",バルブ!$R$22="H"),"-B","-"&amp;バルブ!$R$22)))</f>
        <v/>
      </c>
      <c r="P107" s="245" t="str">
        <f>IF(バルブ!$R$22="無記号","",IF(AND(P32="O",バルブ!$R$22="K"),"",IF(AND(P32="O",バルブ!$R$22="H"),"-B","-"&amp;バルブ!$R$22)))</f>
        <v/>
      </c>
      <c r="Q107" s="245" t="str">
        <f>IF(バルブ!$R$22="無記号","",IF(AND(Q32="O",バルブ!$R$22="K"),"",IF(AND(Q32="O",バルブ!$R$22="H"),"-B","-"&amp;バルブ!$R$22)))</f>
        <v/>
      </c>
      <c r="R107" s="245" t="str">
        <f>IF(バルブ!$R$22="無記号","",IF(AND(R32="O",バルブ!$R$22="K"),"",IF(AND(R32="O",バルブ!$R$22="H"),"-B","-"&amp;バルブ!$R$22)))</f>
        <v/>
      </c>
      <c r="S107" s="245" t="str">
        <f>IF(バルブ!$R$22="無記号","",IF(AND(S32="O",バルブ!$R$22="K"),"",IF(AND(S32="O",バルブ!$R$22="H"),"-B","-"&amp;バルブ!$R$22)))</f>
        <v/>
      </c>
      <c r="T107" s="245" t="str">
        <f>IF(バルブ!$R$22="無記号","",IF(AND(T32="O",バルブ!$R$22="K"),"",IF(AND(T32="O",バルブ!$R$22="H"),"-B","-"&amp;バルブ!$R$22)))</f>
        <v/>
      </c>
      <c r="U107" s="245" t="str">
        <f>IF(バルブ!$R$22="無記号","",IF(AND(U32="O",バルブ!$R$22="K"),"",IF(AND(U32="O",バルブ!$R$22="H"),"-B","-"&amp;バルブ!$R$22)))</f>
        <v/>
      </c>
      <c r="V107" s="245" t="str">
        <f>IF(バルブ!$R$22="無記号","",IF(AND(V32="O",バルブ!$R$22="K"),"",IF(AND(V32="O",バルブ!$R$22="H"),"-B","-"&amp;バルブ!$R$22)))</f>
        <v/>
      </c>
      <c r="W107" s="245" t="str">
        <f>IF(バルブ!$R$22="無記号","",IF(AND(W32="O",バルブ!$R$22="K"),"",IF(AND(W32="O",バルブ!$R$22="H"),"-B","-"&amp;バルブ!$R$22)))</f>
        <v/>
      </c>
      <c r="X107" s="245" t="str">
        <f>IF(バルブ!$R$22="無記号","",IF(AND(X32="O",バルブ!$R$22="K"),"",IF(AND(X32="O",バルブ!$R$22="H"),"-B","-"&amp;バルブ!$R$22)))</f>
        <v/>
      </c>
      <c r="Y107" s="245" t="str">
        <f>IF(バルブ!$R$22="無記号","",IF(AND(Y32="O",バルブ!$R$22="K"),"",IF(AND(Y32="O",バルブ!$R$22="H"),"-B","-"&amp;バルブ!$R$22)))</f>
        <v/>
      </c>
      <c r="Z107" s="245" t="str">
        <f>IF(バルブ!$R$22="無記号","",IF(AND(Z32="O",バルブ!$R$22="K"),"",IF(AND(Z32="O",バルブ!$R$22="H"),"-B","-"&amp;バルブ!$R$22)))</f>
        <v/>
      </c>
      <c r="AA107" s="245" t="str">
        <f>IF(バルブ!$R$22="無記号","",IF(AND(AA32="O",バルブ!$R$22="K"),"",IF(AND(AA32="O",バルブ!$R$22="H"),"-B","-"&amp;バルブ!$R$22)))</f>
        <v/>
      </c>
      <c r="AB107" s="245" t="str">
        <f>IF(バルブ!$R$22="無記号","",IF(AND(AB32="O",バルブ!$R$22="K"),"",IF(AND(AB32="O",バルブ!$R$22="H"),"-B","-"&amp;バルブ!$R$22)))</f>
        <v/>
      </c>
      <c r="AC107" s="245" t="str">
        <f>IF(バルブ!$R$22="無記号","",IF(AND(AC32="O",バルブ!$R$22="K"),"",IF(AND(AC32="O",バルブ!$R$22="H"),"-B","-"&amp;バルブ!$R$22)))</f>
        <v/>
      </c>
      <c r="AD107" s="245" t="str">
        <f>IF(バルブ!$R$22="無記号","",IF(AND(AD32="O",バルブ!$R$22="K"),"",IF(AND(AD32="O",バルブ!$R$22="H"),"-B","-"&amp;バルブ!$R$22)))</f>
        <v/>
      </c>
      <c r="AE107" s="245" t="str">
        <f>IF(バルブ!$R$22="無記号","",IF(AND(AE32="O",バルブ!$R$22="K"),"",IF(AND(AE32="O",バルブ!$R$22="H"),"-B","-"&amp;バルブ!$R$22)))</f>
        <v/>
      </c>
      <c r="AF107" s="245" t="str">
        <f>IF(バルブ!$R$22="無記号","",IF(AND(AF32="O",バルブ!$R$22="K"),"",IF(AND(AF32="O",バルブ!$R$22="H"),"-B","-"&amp;バルブ!$R$22)))</f>
        <v/>
      </c>
      <c r="AG107" s="245" t="str">
        <f>IF(バルブ!$R$22="無記号","",IF(AND(AG32="O",バルブ!$R$22="K"),"",IF(AND(AG32="O",バルブ!$R$22="H"),"-B","-"&amp;バルブ!$R$22)))</f>
        <v/>
      </c>
      <c r="AH107" s="245" t="str">
        <f>IF(バルブ!$R$22="無記号","",IF(AND(AH32="O",バルブ!$R$22="K"),"",IF(AND(AH32="O",バルブ!$R$22="H"),"-B","-"&amp;バルブ!$R$22)))</f>
        <v/>
      </c>
      <c r="AI107" s="97"/>
      <c r="AJ107" s="97"/>
      <c r="AK107" s="97"/>
      <c r="AL107" s="97"/>
      <c r="AM107" s="97"/>
      <c r="AN107" s="97"/>
      <c r="AO107" s="97"/>
      <c r="AP107" s="97"/>
      <c r="AQ107" s="97"/>
      <c r="AR107" s="97"/>
      <c r="AS107" s="97"/>
      <c r="AT107" s="97"/>
      <c r="CJ107" s="392" t="s">
        <v>626</v>
      </c>
      <c r="CK107" s="353"/>
      <c r="CL107" s="353"/>
      <c r="CM107" s="353" t="str">
        <f t="shared" si="45"/>
        <v/>
      </c>
      <c r="CN107" s="353"/>
      <c r="CO107" s="353"/>
      <c r="CP107" s="353"/>
      <c r="CQ107" s="353"/>
      <c r="DD107" s="98"/>
      <c r="DE107" s="98"/>
      <c r="DF107" s="98"/>
      <c r="DG107" s="98"/>
      <c r="DH107" s="98"/>
      <c r="DI107" s="98"/>
      <c r="DJ107" s="98"/>
      <c r="DK107" s="98"/>
      <c r="DL107" s="98"/>
      <c r="DM107" s="98"/>
      <c r="DN107" s="98"/>
      <c r="DO107" s="98"/>
      <c r="DP107" s="98" t="str">
        <f t="shared" si="41"/>
        <v/>
      </c>
      <c r="DQ107" s="385" t="str">
        <f t="shared" si="42"/>
        <v/>
      </c>
      <c r="DR107" s="385" t="str">
        <f t="shared" si="43"/>
        <v/>
      </c>
      <c r="DS107" s="385" t="str">
        <f t="shared" si="44"/>
        <v/>
      </c>
    </row>
    <row r="108" spans="1:123" ht="3.75" hidden="1" customHeight="1" x14ac:dyDescent="0.15">
      <c r="A108" s="97"/>
      <c r="B108" s="97"/>
      <c r="C108" s="97"/>
      <c r="D108" s="97"/>
      <c r="E108" s="97"/>
      <c r="F108" s="97"/>
      <c r="G108" s="97"/>
      <c r="H108" s="97"/>
      <c r="I108" s="97"/>
      <c r="J108" s="97"/>
      <c r="K108" s="245" t="str">
        <f>IF(バルブ!$R$25="無記号","",バルブ!$R$25)</f>
        <v/>
      </c>
      <c r="L108" s="245" t="str">
        <f>IF(バルブ!$R$25="無記号","",バルブ!$R$25)</f>
        <v/>
      </c>
      <c r="M108" s="245" t="str">
        <f>IF(バルブ!$R$25="無記号","",バルブ!$R$25)</f>
        <v/>
      </c>
      <c r="N108" s="245" t="str">
        <f>IF(バルブ!$R$25="無記号","",バルブ!$R$25)</f>
        <v/>
      </c>
      <c r="O108" s="245" t="str">
        <f>IF(バルブ!$R$25="無記号","",バルブ!$R$25)</f>
        <v/>
      </c>
      <c r="P108" s="245" t="str">
        <f>IF(バルブ!$R$25="無記号","",バルブ!$R$25)</f>
        <v/>
      </c>
      <c r="Q108" s="245" t="str">
        <f>IF(バルブ!$R$25="無記号","",バルブ!$R$25)</f>
        <v/>
      </c>
      <c r="R108" s="245" t="str">
        <f>IF(バルブ!$R$25="無記号","",バルブ!$R$25)</f>
        <v/>
      </c>
      <c r="S108" s="245" t="str">
        <f>IF(バルブ!$R$25="無記号","",バルブ!$R$25)</f>
        <v/>
      </c>
      <c r="T108" s="245" t="str">
        <f>IF(バルブ!$R$25="無記号","",バルブ!$R$25)</f>
        <v/>
      </c>
      <c r="U108" s="245" t="str">
        <f>IF(バルブ!$R$25="無記号","",バルブ!$R$25)</f>
        <v/>
      </c>
      <c r="V108" s="245" t="str">
        <f>IF(バルブ!$R$25="無記号","",バルブ!$R$25)</f>
        <v/>
      </c>
      <c r="W108" s="245" t="str">
        <f>IF(バルブ!$R$25="無記号","",バルブ!$R$25)</f>
        <v/>
      </c>
      <c r="X108" s="245" t="str">
        <f>IF(バルブ!$R$25="無記号","",バルブ!$R$25)</f>
        <v/>
      </c>
      <c r="Y108" s="245" t="str">
        <f>IF(バルブ!$R$25="無記号","",バルブ!$R$25)</f>
        <v/>
      </c>
      <c r="Z108" s="245" t="str">
        <f>IF(バルブ!$R$25="無記号","",バルブ!$R$25)</f>
        <v/>
      </c>
      <c r="AA108" s="245" t="str">
        <f>IF(バルブ!$R$25="無記号","",バルブ!$R$25)</f>
        <v/>
      </c>
      <c r="AB108" s="245" t="str">
        <f>IF(バルブ!$R$25="無記号","",バルブ!$R$25)</f>
        <v/>
      </c>
      <c r="AC108" s="245" t="str">
        <f>IF(バルブ!$R$25="無記号","",バルブ!$R$25)</f>
        <v/>
      </c>
      <c r="AD108" s="245" t="str">
        <f>IF(バルブ!$R$25="無記号","",バルブ!$R$25)</f>
        <v/>
      </c>
      <c r="AE108" s="245" t="str">
        <f>IF(バルブ!$R$25="無記号","",バルブ!$R$25)</f>
        <v/>
      </c>
      <c r="AF108" s="245" t="str">
        <f>IF(バルブ!$R$25="無記号","",バルブ!$R$25)</f>
        <v/>
      </c>
      <c r="AG108" s="245" t="str">
        <f>IF(バルブ!$R$25="無記号","",バルブ!$R$25)</f>
        <v/>
      </c>
      <c r="AH108" s="245" t="str">
        <f>IF(バルブ!$R$25="無記号","",バルブ!$R$25)</f>
        <v/>
      </c>
      <c r="AI108" s="97"/>
      <c r="AJ108" s="97"/>
      <c r="AK108" s="97"/>
      <c r="AL108" s="97"/>
      <c r="AM108" s="97"/>
      <c r="AN108" s="97"/>
      <c r="AO108" s="97"/>
      <c r="AP108" s="97"/>
      <c r="AQ108" s="97"/>
      <c r="AR108" s="97"/>
      <c r="AS108" s="97"/>
      <c r="AT108" s="97"/>
      <c r="CJ108" s="392" t="s">
        <v>627</v>
      </c>
      <c r="CK108" s="353"/>
      <c r="CL108" s="353"/>
      <c r="CM108" s="353" t="str">
        <f t="shared" si="45"/>
        <v/>
      </c>
      <c r="CN108" s="353"/>
      <c r="CO108" s="353"/>
      <c r="CP108" s="353"/>
      <c r="CQ108" s="353"/>
      <c r="DD108" s="98"/>
      <c r="DE108" s="98"/>
      <c r="DF108" s="98"/>
      <c r="DG108" s="98"/>
      <c r="DH108" s="98"/>
      <c r="DI108" s="98"/>
      <c r="DJ108" s="98"/>
      <c r="DK108" s="98"/>
      <c r="DL108" s="98"/>
      <c r="DM108" s="98"/>
      <c r="DN108" s="98"/>
      <c r="DO108" s="98"/>
      <c r="DP108" s="98" t="str">
        <f t="shared" si="41"/>
        <v/>
      </c>
      <c r="DQ108" s="385" t="str">
        <f t="shared" si="42"/>
        <v/>
      </c>
      <c r="DR108" s="385" t="str">
        <f t="shared" si="43"/>
        <v/>
      </c>
      <c r="DS108" s="385" t="str">
        <f t="shared" si="44"/>
        <v/>
      </c>
    </row>
    <row r="109" spans="1:123" hidden="1" x14ac:dyDescent="0.15">
      <c r="A109" s="88"/>
      <c r="B109" s="97"/>
      <c r="C109" s="97"/>
      <c r="D109" s="97"/>
      <c r="E109" s="97"/>
      <c r="F109" s="97"/>
      <c r="G109" s="97"/>
      <c r="H109" s="97"/>
      <c r="I109" s="97"/>
      <c r="J109" s="97"/>
      <c r="K109" s="245" t="str">
        <f>IF(OR(K107="-B",K107=""),"","-K")</f>
        <v/>
      </c>
      <c r="L109" s="245" t="str">
        <f t="shared" ref="L109:V109" si="54">IF(OR(L107="-B",L107=""),"","-K")</f>
        <v/>
      </c>
      <c r="M109" s="245" t="str">
        <f t="shared" si="54"/>
        <v/>
      </c>
      <c r="N109" s="245" t="str">
        <f t="shared" si="54"/>
        <v/>
      </c>
      <c r="O109" s="245" t="str">
        <f t="shared" si="54"/>
        <v/>
      </c>
      <c r="P109" s="245" t="str">
        <f t="shared" si="54"/>
        <v/>
      </c>
      <c r="Q109" s="245" t="str">
        <f t="shared" si="54"/>
        <v/>
      </c>
      <c r="R109" s="245" t="str">
        <f t="shared" si="54"/>
        <v/>
      </c>
      <c r="S109" s="245" t="str">
        <f t="shared" si="54"/>
        <v/>
      </c>
      <c r="T109" s="245" t="str">
        <f t="shared" si="54"/>
        <v/>
      </c>
      <c r="U109" s="245" t="str">
        <f t="shared" si="54"/>
        <v/>
      </c>
      <c r="V109" s="245" t="str">
        <f t="shared" si="54"/>
        <v/>
      </c>
      <c r="W109" s="245"/>
      <c r="X109" s="245"/>
      <c r="Y109" s="245"/>
      <c r="Z109" s="245"/>
      <c r="AA109" s="245"/>
      <c r="AB109" s="245"/>
      <c r="AC109" s="245"/>
      <c r="AD109" s="245"/>
      <c r="AE109" s="245"/>
      <c r="AF109" s="245"/>
      <c r="AG109" s="245"/>
      <c r="AH109" s="245"/>
      <c r="AI109" s="97"/>
      <c r="AJ109" s="97"/>
      <c r="AK109" s="97"/>
      <c r="AL109" s="97"/>
      <c r="AM109" s="97"/>
      <c r="AN109" s="97"/>
      <c r="AO109" s="97"/>
      <c r="AP109" s="97"/>
      <c r="AQ109" s="97"/>
      <c r="AR109" s="97"/>
      <c r="AS109" s="97"/>
      <c r="AT109" s="97"/>
      <c r="CJ109" s="392" t="s">
        <v>628</v>
      </c>
      <c r="CK109" s="353"/>
      <c r="CL109" s="353"/>
      <c r="CM109" s="353" t="str">
        <f t="shared" si="45"/>
        <v/>
      </c>
      <c r="CN109" s="353"/>
      <c r="CO109" s="353"/>
      <c r="CP109" s="353"/>
      <c r="CQ109" s="353"/>
      <c r="DD109" s="98"/>
      <c r="DE109" s="98"/>
      <c r="DF109" s="98"/>
      <c r="DG109" s="98"/>
      <c r="DH109" s="98"/>
      <c r="DI109" s="98"/>
      <c r="DJ109" s="98"/>
      <c r="DK109" s="98"/>
      <c r="DL109" s="98"/>
      <c r="DM109" s="98"/>
      <c r="DN109" s="98"/>
      <c r="DO109" s="98"/>
      <c r="DP109" s="98" t="str">
        <f t="shared" si="41"/>
        <v/>
      </c>
      <c r="DQ109" s="385" t="str">
        <f t="shared" si="42"/>
        <v/>
      </c>
      <c r="DR109" s="385" t="str">
        <f t="shared" si="43"/>
        <v/>
      </c>
      <c r="DS109" s="385" t="str">
        <f t="shared" si="44"/>
        <v/>
      </c>
    </row>
    <row r="110" spans="1:123" ht="3.75" hidden="1" customHeight="1" x14ac:dyDescent="0.15">
      <c r="A110" s="97"/>
      <c r="B110" s="97"/>
      <c r="C110" s="97"/>
      <c r="D110" s="97"/>
      <c r="E110" s="97"/>
      <c r="F110" s="97"/>
      <c r="G110" s="97"/>
      <c r="H110" s="97"/>
      <c r="I110" s="97"/>
      <c r="J110" s="97"/>
      <c r="K110" s="245"/>
      <c r="L110" s="245"/>
      <c r="M110" s="245"/>
      <c r="N110" s="245"/>
      <c r="O110" s="245"/>
      <c r="P110" s="245"/>
      <c r="Q110" s="245"/>
      <c r="R110" s="245"/>
      <c r="S110" s="245"/>
      <c r="T110" s="245"/>
      <c r="U110" s="245"/>
      <c r="V110" s="245"/>
      <c r="W110" s="245"/>
      <c r="X110" s="245"/>
      <c r="Y110" s="245"/>
      <c r="Z110" s="245"/>
      <c r="AA110" s="245"/>
      <c r="AB110" s="245"/>
      <c r="AC110" s="245"/>
      <c r="AD110" s="245"/>
      <c r="AE110" s="245"/>
      <c r="AF110" s="245"/>
      <c r="AG110" s="245"/>
      <c r="AH110" s="245"/>
      <c r="AI110" s="97"/>
      <c r="AJ110" s="97"/>
      <c r="AK110" s="97"/>
      <c r="AL110" s="97"/>
      <c r="AM110" s="97"/>
      <c r="AN110" s="97"/>
      <c r="AO110" s="97"/>
      <c r="AP110" s="97"/>
      <c r="AQ110" s="97"/>
      <c r="AR110" s="97"/>
      <c r="AS110" s="97"/>
      <c r="AT110" s="97"/>
      <c r="CJ110" s="392" t="s">
        <v>629</v>
      </c>
      <c r="CK110" s="353"/>
      <c r="CL110" s="353"/>
      <c r="CM110" s="353" t="str">
        <f t="shared" si="45"/>
        <v/>
      </c>
      <c r="CN110" s="353"/>
      <c r="CO110" s="353"/>
      <c r="CP110" s="353"/>
      <c r="CQ110" s="353"/>
      <c r="DD110" s="98"/>
      <c r="DE110" s="98"/>
      <c r="DF110" s="98"/>
      <c r="DG110" s="98"/>
      <c r="DH110" s="98"/>
      <c r="DI110" s="98"/>
      <c r="DJ110" s="98"/>
      <c r="DK110" s="98"/>
      <c r="DL110" s="98"/>
      <c r="DM110" s="98"/>
      <c r="DN110" s="98"/>
      <c r="DO110" s="98"/>
      <c r="DP110" s="98" t="str">
        <f t="shared" si="41"/>
        <v/>
      </c>
      <c r="DQ110" s="385" t="str">
        <f t="shared" si="42"/>
        <v/>
      </c>
      <c r="DR110" s="385" t="str">
        <f t="shared" si="43"/>
        <v/>
      </c>
      <c r="DS110" s="385" t="str">
        <f t="shared" si="44"/>
        <v/>
      </c>
    </row>
    <row r="111" spans="1:123" ht="13.5" hidden="1" customHeight="1" x14ac:dyDescent="0.15">
      <c r="A111" s="97"/>
      <c r="B111" s="97"/>
      <c r="C111" s="97"/>
      <c r="D111" s="97"/>
      <c r="E111" s="97"/>
      <c r="F111" s="97"/>
      <c r="G111" s="97"/>
      <c r="H111" s="97"/>
      <c r="I111" s="97"/>
      <c r="J111" s="97"/>
      <c r="K111" s="245"/>
      <c r="L111" s="245"/>
      <c r="M111" s="245"/>
      <c r="N111" s="245"/>
      <c r="O111" s="245"/>
      <c r="P111" s="245"/>
      <c r="Q111" s="245"/>
      <c r="R111" s="245"/>
      <c r="S111" s="245"/>
      <c r="T111" s="245"/>
      <c r="U111" s="245"/>
      <c r="V111" s="245"/>
      <c r="W111" s="245"/>
      <c r="X111" s="245"/>
      <c r="Y111" s="245"/>
      <c r="Z111" s="245"/>
      <c r="AA111" s="245"/>
      <c r="AB111" s="245"/>
      <c r="AC111" s="245"/>
      <c r="AD111" s="245"/>
      <c r="AE111" s="245"/>
      <c r="AF111" s="245"/>
      <c r="AG111" s="245"/>
      <c r="AH111" s="245"/>
      <c r="AI111" s="97"/>
      <c r="AJ111" s="97"/>
      <c r="AK111" s="97"/>
      <c r="AL111" s="97"/>
      <c r="AM111" s="97"/>
      <c r="AN111" s="97"/>
      <c r="AO111" s="97"/>
      <c r="AP111" s="97"/>
      <c r="AQ111" s="97"/>
      <c r="AR111" s="97"/>
      <c r="AS111" s="97"/>
      <c r="AT111" s="97"/>
      <c r="CJ111" s="40" t="s">
        <v>840</v>
      </c>
      <c r="CK111" s="41"/>
      <c r="CL111" s="41"/>
      <c r="CM111" s="41" t="str">
        <f>IF((COUNTIF($J$20:$AI$21,CJ111)+COUNTIF($J$69:$AI$76,CJ111))=0,"",(COUNTIF($J$20:$AI$21,CJ111)+COUNTIF($J$69:$AI$76,CJ111)))</f>
        <v/>
      </c>
      <c r="CN111" s="41" t="s">
        <v>512</v>
      </c>
      <c r="CO111" s="353" t="str">
        <f>IF($J$72=$CJ111,"P",IF($J$75=$CJ111,"X",""))</f>
        <v/>
      </c>
      <c r="CP111" s="353" t="str">
        <f>IF($J$73=$CJ111,"EA",IF($J$76=$CJ111,"PE",""))</f>
        <v/>
      </c>
      <c r="CQ111" s="353" t="str">
        <f>IF($J$74=$CJ111,"EB","")</f>
        <v/>
      </c>
      <c r="CR111" s="98" t="str">
        <f>IF(K$66=$CJ111,"A","")&amp;IF(K$67=$CJ111,"B","")&amp;IF(K$20=$CJ111,"A'","")&amp;IF(K$21=$CJ111,"B'","")</f>
        <v/>
      </c>
      <c r="CS111" s="98" t="str">
        <f t="shared" ref="CS111:DC126" si="55">IF(L$66=$CJ111,"A","")&amp;IF(L$67=$CJ111,"B","")&amp;IF(L$20=$CJ111,"A'","")&amp;IF(L$21=$CJ111,"B'","")</f>
        <v/>
      </c>
      <c r="CT111" s="98" t="str">
        <f t="shared" si="55"/>
        <v/>
      </c>
      <c r="CU111" s="98" t="str">
        <f t="shared" si="55"/>
        <v/>
      </c>
      <c r="CV111" s="98" t="str">
        <f t="shared" si="55"/>
        <v/>
      </c>
      <c r="CW111" s="98" t="str">
        <f t="shared" si="55"/>
        <v/>
      </c>
      <c r="CX111" s="98" t="str">
        <f t="shared" si="55"/>
        <v/>
      </c>
      <c r="CY111" s="98" t="str">
        <f t="shared" si="55"/>
        <v/>
      </c>
      <c r="CZ111" s="98" t="str">
        <f t="shared" si="55"/>
        <v/>
      </c>
      <c r="DA111" s="98" t="str">
        <f t="shared" si="55"/>
        <v/>
      </c>
      <c r="DB111" s="98" t="str">
        <f t="shared" si="55"/>
        <v/>
      </c>
      <c r="DC111" s="98" t="str">
        <f t="shared" si="55"/>
        <v/>
      </c>
      <c r="DD111" s="98"/>
      <c r="DE111" s="98"/>
      <c r="DF111" s="98"/>
      <c r="DG111" s="98"/>
      <c r="DH111" s="98"/>
      <c r="DI111" s="98"/>
      <c r="DJ111" s="98"/>
      <c r="DK111" s="98"/>
      <c r="DL111" s="98"/>
      <c r="DM111" s="98"/>
      <c r="DN111" s="98"/>
      <c r="DO111" s="98"/>
      <c r="DP111" s="98" t="str">
        <f t="shared" si="41"/>
        <v/>
      </c>
      <c r="DQ111" s="385" t="str">
        <f>IF($AI$72=$CJ111,"P",IF($AI$75=$CJ111,"X",""))</f>
        <v/>
      </c>
      <c r="DR111" s="385" t="str">
        <f>IF($AI$73=$CJ111,"EA",IF($AI$76=$CJ111,"PE",""))</f>
        <v/>
      </c>
      <c r="DS111" s="385" t="str">
        <f>IF($AI$74=$CJ111,"EB","")</f>
        <v/>
      </c>
    </row>
    <row r="112" spans="1:123" ht="12" hidden="1" customHeight="1" x14ac:dyDescent="0.15">
      <c r="K112" s="236"/>
      <c r="L112" s="236"/>
      <c r="M112" s="236"/>
      <c r="N112" s="236"/>
      <c r="O112" s="236"/>
      <c r="P112" s="236"/>
      <c r="Q112" s="236"/>
      <c r="R112" s="236"/>
      <c r="S112" s="236"/>
      <c r="T112" s="236"/>
      <c r="U112" s="236"/>
      <c r="V112" s="236"/>
      <c r="W112" s="236"/>
      <c r="X112" s="236"/>
      <c r="Y112" s="236"/>
      <c r="Z112" s="236"/>
      <c r="AA112" s="236"/>
      <c r="AB112" s="236"/>
      <c r="AC112" s="236"/>
      <c r="AD112" s="236"/>
      <c r="AE112" s="236"/>
      <c r="AF112" s="236"/>
      <c r="AG112" s="236"/>
      <c r="AH112" s="236"/>
      <c r="AQ112" s="97"/>
      <c r="AR112" s="97"/>
      <c r="AS112" s="97"/>
      <c r="AT112" s="97"/>
      <c r="CJ112" s="40" t="s">
        <v>743</v>
      </c>
      <c r="CK112" s="41"/>
      <c r="CL112" s="41"/>
      <c r="CM112" s="41" t="str">
        <f t="shared" ref="CM112:CM152" si="56">IF((COUNTIF($J$20:$AI$21,CJ112)+COUNTIF($J$69:$AI$76,CJ112))=0,"",(COUNTIF($J$20:$AI$21,CJ112)+COUNTIF($J$69:$AI$76,CJ112)))</f>
        <v/>
      </c>
      <c r="CN112" s="41" t="s">
        <v>841</v>
      </c>
      <c r="CO112" s="353" t="str">
        <f t="shared" ref="CO112:CO152" si="57">IF($J$72=$CJ112,"P",IF($J$75=$CJ112,"X",""))</f>
        <v/>
      </c>
      <c r="CP112" s="353" t="str">
        <f t="shared" ref="CP112:CP152" si="58">IF($J$73=$CJ112,"EA",IF($J$76=$CJ112,"PE",""))</f>
        <v/>
      </c>
      <c r="CQ112" s="353" t="str">
        <f t="shared" ref="CQ112:CQ152" si="59">IF($J$74=$CJ112,"EB","")</f>
        <v/>
      </c>
      <c r="CR112" s="98" t="str">
        <f t="shared" ref="CR112:DC146" si="60">IF(K$66=$CJ112,"A","")&amp;IF(K$67=$CJ112,"B","")&amp;IF(K$20=$CJ112,"A'","")&amp;IF(K$21=$CJ112,"B'","")</f>
        <v/>
      </c>
      <c r="CS112" s="98" t="str">
        <f t="shared" si="55"/>
        <v/>
      </c>
      <c r="CT112" s="98" t="str">
        <f t="shared" si="55"/>
        <v/>
      </c>
      <c r="CU112" s="98" t="str">
        <f t="shared" si="55"/>
        <v/>
      </c>
      <c r="CV112" s="98" t="str">
        <f t="shared" si="55"/>
        <v/>
      </c>
      <c r="CW112" s="98" t="str">
        <f t="shared" si="55"/>
        <v/>
      </c>
      <c r="CX112" s="98" t="str">
        <f t="shared" si="55"/>
        <v/>
      </c>
      <c r="CY112" s="98" t="str">
        <f t="shared" si="55"/>
        <v/>
      </c>
      <c r="CZ112" s="98" t="str">
        <f t="shared" si="55"/>
        <v/>
      </c>
      <c r="DA112" s="98" t="str">
        <f t="shared" si="55"/>
        <v/>
      </c>
      <c r="DB112" s="98" t="str">
        <f t="shared" si="55"/>
        <v/>
      </c>
      <c r="DC112" s="98" t="str">
        <f t="shared" si="55"/>
        <v/>
      </c>
      <c r="DD112" s="98"/>
      <c r="DE112" s="98"/>
      <c r="DF112" s="98"/>
      <c r="DG112" s="98"/>
      <c r="DH112" s="98"/>
      <c r="DI112" s="98"/>
      <c r="DJ112" s="98"/>
      <c r="DK112" s="98"/>
      <c r="DL112" s="98"/>
      <c r="DM112" s="98"/>
      <c r="DN112" s="98"/>
      <c r="DO112" s="98"/>
      <c r="DP112" s="98" t="str">
        <f t="shared" si="41"/>
        <v/>
      </c>
      <c r="DQ112" s="385" t="str">
        <f t="shared" ref="DQ112:DQ152" si="61">IF($AI$72=$CJ112,"P",IF($AI$75=$CJ112,"X",""))</f>
        <v/>
      </c>
      <c r="DR112" s="385" t="str">
        <f t="shared" ref="DR112:DR152" si="62">IF($AI$73=$CJ112,"EA",IF($AI$76=$CJ112,"PE",""))</f>
        <v/>
      </c>
      <c r="DS112" s="385" t="str">
        <f t="shared" ref="DS112:DS152" si="63">IF($AI$74=$CJ112,"EB","")</f>
        <v/>
      </c>
    </row>
    <row r="113" spans="2:123" ht="10.5" hidden="1" customHeight="1" x14ac:dyDescent="0.15">
      <c r="AQ113" s="97"/>
      <c r="AR113" s="97"/>
      <c r="AS113" s="97"/>
      <c r="AT113" s="97"/>
      <c r="CJ113" s="40" t="s">
        <v>755</v>
      </c>
      <c r="CK113" s="41"/>
      <c r="CL113" s="41"/>
      <c r="CM113" s="41" t="str">
        <f t="shared" si="56"/>
        <v/>
      </c>
      <c r="CN113" s="41" t="s">
        <v>166</v>
      </c>
      <c r="CO113" s="353" t="str">
        <f t="shared" si="57"/>
        <v/>
      </c>
      <c r="CP113" s="353" t="str">
        <f t="shared" si="58"/>
        <v/>
      </c>
      <c r="CQ113" s="353" t="str">
        <f t="shared" si="59"/>
        <v/>
      </c>
      <c r="CR113" s="98" t="str">
        <f t="shared" si="60"/>
        <v/>
      </c>
      <c r="CS113" s="98" t="str">
        <f t="shared" si="55"/>
        <v/>
      </c>
      <c r="CT113" s="98" t="str">
        <f t="shared" si="55"/>
        <v/>
      </c>
      <c r="CU113" s="98" t="str">
        <f t="shared" si="55"/>
        <v/>
      </c>
      <c r="CV113" s="98" t="str">
        <f t="shared" si="55"/>
        <v/>
      </c>
      <c r="CW113" s="98" t="str">
        <f t="shared" si="55"/>
        <v/>
      </c>
      <c r="CX113" s="98" t="str">
        <f t="shared" si="55"/>
        <v/>
      </c>
      <c r="CY113" s="98" t="str">
        <f t="shared" si="55"/>
        <v/>
      </c>
      <c r="CZ113" s="98" t="str">
        <f t="shared" si="55"/>
        <v/>
      </c>
      <c r="DA113" s="98" t="str">
        <f t="shared" si="55"/>
        <v/>
      </c>
      <c r="DB113" s="98" t="str">
        <f t="shared" si="55"/>
        <v/>
      </c>
      <c r="DC113" s="98" t="str">
        <f t="shared" si="55"/>
        <v/>
      </c>
      <c r="DD113" s="98"/>
      <c r="DE113" s="98"/>
      <c r="DF113" s="98"/>
      <c r="DG113" s="98"/>
      <c r="DH113" s="98"/>
      <c r="DI113" s="98"/>
      <c r="DJ113" s="98"/>
      <c r="DK113" s="98"/>
      <c r="DL113" s="98"/>
      <c r="DM113" s="98"/>
      <c r="DN113" s="98"/>
      <c r="DO113" s="98"/>
      <c r="DP113" s="98" t="str">
        <f t="shared" si="41"/>
        <v/>
      </c>
      <c r="DQ113" s="385" t="str">
        <f t="shared" si="61"/>
        <v/>
      </c>
      <c r="DR113" s="385" t="str">
        <f t="shared" si="62"/>
        <v/>
      </c>
      <c r="DS113" s="385" t="str">
        <f t="shared" si="63"/>
        <v/>
      </c>
    </row>
    <row r="114" spans="2:123" ht="11.25" hidden="1" customHeight="1" x14ac:dyDescent="0.15">
      <c r="AQ114" s="97"/>
      <c r="AR114" s="97"/>
      <c r="AS114" s="97"/>
      <c r="AT114" s="97"/>
      <c r="CJ114" s="40" t="s">
        <v>756</v>
      </c>
      <c r="CK114" s="41"/>
      <c r="CL114" s="41"/>
      <c r="CM114" s="41" t="str">
        <f t="shared" si="56"/>
        <v/>
      </c>
      <c r="CN114" s="41" t="s">
        <v>842</v>
      </c>
      <c r="CO114" s="353" t="str">
        <f t="shared" si="57"/>
        <v/>
      </c>
      <c r="CP114" s="353" t="str">
        <f t="shared" si="58"/>
        <v/>
      </c>
      <c r="CQ114" s="353" t="str">
        <f t="shared" si="59"/>
        <v/>
      </c>
      <c r="CR114" s="98" t="str">
        <f t="shared" si="60"/>
        <v/>
      </c>
      <c r="CS114" s="98" t="str">
        <f t="shared" si="55"/>
        <v/>
      </c>
      <c r="CT114" s="98" t="str">
        <f t="shared" si="55"/>
        <v/>
      </c>
      <c r="CU114" s="98" t="str">
        <f t="shared" si="55"/>
        <v/>
      </c>
      <c r="CV114" s="98" t="str">
        <f t="shared" si="55"/>
        <v/>
      </c>
      <c r="CW114" s="98" t="str">
        <f t="shared" si="55"/>
        <v/>
      </c>
      <c r="CX114" s="98" t="str">
        <f t="shared" si="55"/>
        <v/>
      </c>
      <c r="CY114" s="98" t="str">
        <f t="shared" si="55"/>
        <v/>
      </c>
      <c r="CZ114" s="98" t="str">
        <f t="shared" si="55"/>
        <v/>
      </c>
      <c r="DA114" s="98" t="str">
        <f t="shared" si="55"/>
        <v/>
      </c>
      <c r="DB114" s="98" t="str">
        <f t="shared" si="55"/>
        <v/>
      </c>
      <c r="DC114" s="98" t="str">
        <f t="shared" si="55"/>
        <v/>
      </c>
      <c r="DD114" s="98"/>
      <c r="DE114" s="98"/>
      <c r="DF114" s="98"/>
      <c r="DG114" s="98"/>
      <c r="DH114" s="98"/>
      <c r="DI114" s="98"/>
      <c r="DJ114" s="98"/>
      <c r="DK114" s="98"/>
      <c r="DL114" s="98"/>
      <c r="DM114" s="98"/>
      <c r="DN114" s="98"/>
      <c r="DO114" s="98"/>
      <c r="DP114" s="98" t="str">
        <f t="shared" si="41"/>
        <v/>
      </c>
      <c r="DQ114" s="385" t="str">
        <f t="shared" si="61"/>
        <v/>
      </c>
      <c r="DR114" s="385" t="str">
        <f t="shared" si="62"/>
        <v/>
      </c>
      <c r="DS114" s="385" t="str">
        <f t="shared" si="63"/>
        <v/>
      </c>
    </row>
    <row r="115" spans="2:123" hidden="1" x14ac:dyDescent="0.15">
      <c r="AQ115" s="97"/>
      <c r="AR115" s="97"/>
      <c r="AS115" s="97"/>
      <c r="AT115" s="97"/>
      <c r="CJ115" s="40" t="s">
        <v>757</v>
      </c>
      <c r="CK115" s="41"/>
      <c r="CL115" s="41"/>
      <c r="CM115" s="41" t="str">
        <f t="shared" si="56"/>
        <v/>
      </c>
      <c r="CN115" s="41" t="s">
        <v>167</v>
      </c>
      <c r="CO115" s="353" t="str">
        <f t="shared" si="57"/>
        <v/>
      </c>
      <c r="CP115" s="353" t="str">
        <f t="shared" si="58"/>
        <v/>
      </c>
      <c r="CQ115" s="353" t="str">
        <f t="shared" si="59"/>
        <v/>
      </c>
      <c r="CR115" s="98" t="str">
        <f t="shared" si="60"/>
        <v/>
      </c>
      <c r="CS115" s="98" t="str">
        <f t="shared" si="55"/>
        <v/>
      </c>
      <c r="CT115" s="98" t="str">
        <f t="shared" si="55"/>
        <v/>
      </c>
      <c r="CU115" s="98" t="str">
        <f t="shared" si="55"/>
        <v/>
      </c>
      <c r="CV115" s="98" t="str">
        <f t="shared" si="55"/>
        <v/>
      </c>
      <c r="CW115" s="98" t="str">
        <f t="shared" si="55"/>
        <v/>
      </c>
      <c r="CX115" s="98" t="str">
        <f t="shared" si="55"/>
        <v/>
      </c>
      <c r="CY115" s="98" t="str">
        <f t="shared" si="55"/>
        <v/>
      </c>
      <c r="CZ115" s="98" t="str">
        <f t="shared" si="55"/>
        <v/>
      </c>
      <c r="DA115" s="98" t="str">
        <f t="shared" si="55"/>
        <v/>
      </c>
      <c r="DB115" s="98" t="str">
        <f t="shared" si="55"/>
        <v/>
      </c>
      <c r="DC115" s="98" t="str">
        <f t="shared" si="55"/>
        <v/>
      </c>
      <c r="DD115" s="98"/>
      <c r="DE115" s="98"/>
      <c r="DF115" s="98"/>
      <c r="DG115" s="98"/>
      <c r="DH115" s="98"/>
      <c r="DI115" s="98"/>
      <c r="DJ115" s="98"/>
      <c r="DK115" s="98"/>
      <c r="DL115" s="98"/>
      <c r="DM115" s="98"/>
      <c r="DN115" s="98"/>
      <c r="DO115" s="98"/>
      <c r="DP115" s="98" t="str">
        <f t="shared" si="41"/>
        <v/>
      </c>
      <c r="DQ115" s="385" t="str">
        <f t="shared" si="61"/>
        <v/>
      </c>
      <c r="DR115" s="385" t="str">
        <f t="shared" si="62"/>
        <v/>
      </c>
      <c r="DS115" s="385" t="str">
        <f t="shared" si="63"/>
        <v/>
      </c>
    </row>
    <row r="116" spans="2:123" hidden="1" x14ac:dyDescent="0.15">
      <c r="AQ116" s="97"/>
      <c r="AR116" s="97"/>
      <c r="AS116" s="97"/>
      <c r="AT116" s="97"/>
      <c r="CJ116" s="40" t="s">
        <v>758</v>
      </c>
      <c r="CK116" s="41"/>
      <c r="CL116" s="41"/>
      <c r="CM116" s="41" t="str">
        <f t="shared" si="56"/>
        <v/>
      </c>
      <c r="CN116" s="41" t="s">
        <v>843</v>
      </c>
      <c r="CO116" s="353" t="str">
        <f t="shared" si="57"/>
        <v/>
      </c>
      <c r="CP116" s="353" t="str">
        <f t="shared" si="58"/>
        <v/>
      </c>
      <c r="CQ116" s="353" t="str">
        <f t="shared" si="59"/>
        <v/>
      </c>
      <c r="CR116" s="98" t="str">
        <f t="shared" si="60"/>
        <v/>
      </c>
      <c r="CS116" s="98" t="str">
        <f t="shared" si="55"/>
        <v/>
      </c>
      <c r="CT116" s="98" t="str">
        <f t="shared" si="55"/>
        <v/>
      </c>
      <c r="CU116" s="98" t="str">
        <f t="shared" si="55"/>
        <v/>
      </c>
      <c r="CV116" s="98" t="str">
        <f t="shared" si="55"/>
        <v/>
      </c>
      <c r="CW116" s="98" t="str">
        <f t="shared" si="55"/>
        <v/>
      </c>
      <c r="CX116" s="98" t="str">
        <f t="shared" si="55"/>
        <v/>
      </c>
      <c r="CY116" s="98" t="str">
        <f t="shared" si="55"/>
        <v/>
      </c>
      <c r="CZ116" s="98" t="str">
        <f t="shared" si="55"/>
        <v/>
      </c>
      <c r="DA116" s="98" t="str">
        <f t="shared" si="55"/>
        <v/>
      </c>
      <c r="DB116" s="98" t="str">
        <f t="shared" si="55"/>
        <v/>
      </c>
      <c r="DC116" s="98" t="str">
        <f t="shared" si="55"/>
        <v/>
      </c>
      <c r="DD116" s="98"/>
      <c r="DE116" s="98"/>
      <c r="DF116" s="98"/>
      <c r="DG116" s="98"/>
      <c r="DH116" s="98"/>
      <c r="DI116" s="98"/>
      <c r="DJ116" s="98"/>
      <c r="DK116" s="98"/>
      <c r="DL116" s="98"/>
      <c r="DM116" s="98"/>
      <c r="DN116" s="98"/>
      <c r="DO116" s="98"/>
      <c r="DP116" s="98" t="str">
        <f t="shared" si="41"/>
        <v/>
      </c>
      <c r="DQ116" s="385" t="str">
        <f t="shared" si="61"/>
        <v/>
      </c>
      <c r="DR116" s="385" t="str">
        <f t="shared" si="62"/>
        <v/>
      </c>
      <c r="DS116" s="385" t="str">
        <f t="shared" si="63"/>
        <v/>
      </c>
    </row>
    <row r="117" spans="2:123" hidden="1" x14ac:dyDescent="0.15">
      <c r="AQ117" s="97"/>
      <c r="AR117" s="97"/>
      <c r="AS117" s="97"/>
      <c r="AT117" s="97"/>
      <c r="CJ117" s="40" t="s">
        <v>759</v>
      </c>
      <c r="CK117" s="41"/>
      <c r="CL117" s="41"/>
      <c r="CM117" s="41" t="str">
        <f t="shared" si="56"/>
        <v/>
      </c>
      <c r="CN117" s="41" t="s">
        <v>168</v>
      </c>
      <c r="CO117" s="353" t="str">
        <f t="shared" si="57"/>
        <v/>
      </c>
      <c r="CP117" s="353" t="str">
        <f t="shared" si="58"/>
        <v/>
      </c>
      <c r="CQ117" s="353" t="str">
        <f t="shared" si="59"/>
        <v/>
      </c>
      <c r="CR117" s="98" t="str">
        <f t="shared" si="60"/>
        <v/>
      </c>
      <c r="CS117" s="98" t="str">
        <f t="shared" si="55"/>
        <v/>
      </c>
      <c r="CT117" s="98" t="str">
        <f t="shared" si="55"/>
        <v/>
      </c>
      <c r="CU117" s="98" t="str">
        <f t="shared" si="55"/>
        <v/>
      </c>
      <c r="CV117" s="98" t="str">
        <f t="shared" si="55"/>
        <v/>
      </c>
      <c r="CW117" s="98" t="str">
        <f t="shared" si="55"/>
        <v/>
      </c>
      <c r="CX117" s="98" t="str">
        <f t="shared" si="55"/>
        <v/>
      </c>
      <c r="CY117" s="98" t="str">
        <f t="shared" si="55"/>
        <v/>
      </c>
      <c r="CZ117" s="98" t="str">
        <f t="shared" si="55"/>
        <v/>
      </c>
      <c r="DA117" s="98" t="str">
        <f t="shared" si="55"/>
        <v/>
      </c>
      <c r="DB117" s="98" t="str">
        <f t="shared" si="55"/>
        <v/>
      </c>
      <c r="DC117" s="98" t="str">
        <f t="shared" si="55"/>
        <v/>
      </c>
      <c r="DD117" s="98"/>
      <c r="DE117" s="98"/>
      <c r="DF117" s="98"/>
      <c r="DG117" s="98"/>
      <c r="DH117" s="98"/>
      <c r="DI117" s="98"/>
      <c r="DJ117" s="98"/>
      <c r="DK117" s="98"/>
      <c r="DL117" s="98"/>
      <c r="DM117" s="98"/>
      <c r="DN117" s="98"/>
      <c r="DO117" s="98"/>
      <c r="DP117" s="98" t="str">
        <f t="shared" si="41"/>
        <v/>
      </c>
      <c r="DQ117" s="385" t="str">
        <f t="shared" si="61"/>
        <v/>
      </c>
      <c r="DR117" s="385" t="str">
        <f t="shared" si="62"/>
        <v/>
      </c>
      <c r="DS117" s="385" t="str">
        <f t="shared" si="63"/>
        <v/>
      </c>
    </row>
    <row r="118" spans="2:123" hidden="1" x14ac:dyDescent="0.15">
      <c r="AQ118" s="97"/>
      <c r="AR118" s="97"/>
      <c r="AS118" s="97"/>
      <c r="AT118" s="97"/>
      <c r="CJ118" s="40" t="s">
        <v>795</v>
      </c>
      <c r="CK118" s="41"/>
      <c r="CL118" s="41"/>
      <c r="CM118" s="41" t="str">
        <f t="shared" si="56"/>
        <v/>
      </c>
      <c r="CN118" s="41" t="s">
        <v>510</v>
      </c>
      <c r="CO118" s="353" t="str">
        <f t="shared" si="57"/>
        <v/>
      </c>
      <c r="CP118" s="353" t="str">
        <f t="shared" si="58"/>
        <v/>
      </c>
      <c r="CQ118" s="353" t="str">
        <f t="shared" si="59"/>
        <v/>
      </c>
      <c r="CR118" s="98" t="str">
        <f t="shared" si="60"/>
        <v/>
      </c>
      <c r="CS118" s="98" t="str">
        <f t="shared" si="55"/>
        <v/>
      </c>
      <c r="CT118" s="98" t="str">
        <f t="shared" si="55"/>
        <v/>
      </c>
      <c r="CU118" s="98" t="str">
        <f t="shared" si="55"/>
        <v/>
      </c>
      <c r="CV118" s="98" t="str">
        <f t="shared" si="55"/>
        <v/>
      </c>
      <c r="CW118" s="98" t="str">
        <f t="shared" si="55"/>
        <v/>
      </c>
      <c r="CX118" s="98" t="str">
        <f t="shared" si="55"/>
        <v/>
      </c>
      <c r="CY118" s="98" t="str">
        <f t="shared" si="55"/>
        <v/>
      </c>
      <c r="CZ118" s="98" t="str">
        <f t="shared" si="55"/>
        <v/>
      </c>
      <c r="DA118" s="98" t="str">
        <f t="shared" si="55"/>
        <v/>
      </c>
      <c r="DB118" s="98" t="str">
        <f t="shared" si="55"/>
        <v/>
      </c>
      <c r="DC118" s="98" t="str">
        <f t="shared" si="55"/>
        <v/>
      </c>
      <c r="DD118" s="98"/>
      <c r="DE118" s="98"/>
      <c r="DF118" s="98"/>
      <c r="DG118" s="98"/>
      <c r="DH118" s="98"/>
      <c r="DI118" s="98"/>
      <c r="DJ118" s="98"/>
      <c r="DK118" s="98"/>
      <c r="DL118" s="98"/>
      <c r="DM118" s="98"/>
      <c r="DN118" s="98"/>
      <c r="DO118" s="98"/>
      <c r="DP118" s="98" t="str">
        <f t="shared" si="41"/>
        <v/>
      </c>
      <c r="DQ118" s="385" t="str">
        <f t="shared" si="61"/>
        <v/>
      </c>
      <c r="DR118" s="385" t="str">
        <f t="shared" si="62"/>
        <v/>
      </c>
      <c r="DS118" s="385" t="str">
        <f t="shared" si="63"/>
        <v/>
      </c>
    </row>
    <row r="119" spans="2:123" hidden="1" x14ac:dyDescent="0.15">
      <c r="AQ119" s="97"/>
      <c r="AR119" s="97"/>
      <c r="AS119" s="97"/>
      <c r="AT119" s="97"/>
      <c r="CJ119" s="40" t="s">
        <v>796</v>
      </c>
      <c r="CK119" s="41"/>
      <c r="CL119" s="41"/>
      <c r="CM119" s="41" t="str">
        <f t="shared" si="56"/>
        <v/>
      </c>
      <c r="CN119" s="41" t="s">
        <v>509</v>
      </c>
      <c r="CO119" s="353" t="str">
        <f t="shared" si="57"/>
        <v/>
      </c>
      <c r="CP119" s="353" t="str">
        <f t="shared" si="58"/>
        <v/>
      </c>
      <c r="CQ119" s="353" t="str">
        <f t="shared" si="59"/>
        <v/>
      </c>
      <c r="CR119" s="98" t="str">
        <f t="shared" si="60"/>
        <v/>
      </c>
      <c r="CS119" s="98" t="str">
        <f t="shared" si="55"/>
        <v/>
      </c>
      <c r="CT119" s="98" t="str">
        <f t="shared" si="55"/>
        <v/>
      </c>
      <c r="CU119" s="98" t="str">
        <f t="shared" si="55"/>
        <v/>
      </c>
      <c r="CV119" s="98" t="str">
        <f t="shared" si="55"/>
        <v/>
      </c>
      <c r="CW119" s="98" t="str">
        <f t="shared" si="55"/>
        <v/>
      </c>
      <c r="CX119" s="98" t="str">
        <f t="shared" si="55"/>
        <v/>
      </c>
      <c r="CY119" s="98" t="str">
        <f t="shared" si="55"/>
        <v/>
      </c>
      <c r="CZ119" s="98" t="str">
        <f t="shared" si="55"/>
        <v/>
      </c>
      <c r="DA119" s="98" t="str">
        <f t="shared" si="55"/>
        <v/>
      </c>
      <c r="DB119" s="98" t="str">
        <f t="shared" si="55"/>
        <v/>
      </c>
      <c r="DC119" s="98" t="str">
        <f t="shared" si="55"/>
        <v/>
      </c>
      <c r="DD119" s="98"/>
      <c r="DE119" s="98"/>
      <c r="DF119" s="98"/>
      <c r="DG119" s="98"/>
      <c r="DH119" s="98"/>
      <c r="DI119" s="98"/>
      <c r="DJ119" s="98"/>
      <c r="DK119" s="98"/>
      <c r="DL119" s="98"/>
      <c r="DM119" s="98"/>
      <c r="DN119" s="98"/>
      <c r="DO119" s="98"/>
      <c r="DP119" s="98" t="str">
        <f t="shared" si="41"/>
        <v/>
      </c>
      <c r="DQ119" s="385" t="str">
        <f t="shared" si="61"/>
        <v/>
      </c>
      <c r="DR119" s="385" t="str">
        <f t="shared" si="62"/>
        <v/>
      </c>
      <c r="DS119" s="385" t="str">
        <f t="shared" si="63"/>
        <v/>
      </c>
    </row>
    <row r="120" spans="2:123" hidden="1" x14ac:dyDescent="0.15">
      <c r="AQ120" s="97"/>
      <c r="AR120" s="97"/>
      <c r="AS120" s="97"/>
      <c r="AT120" s="97"/>
      <c r="CJ120" s="40" t="s">
        <v>797</v>
      </c>
      <c r="CK120" s="41"/>
      <c r="CL120" s="41"/>
      <c r="CM120" s="41" t="str">
        <f t="shared" si="56"/>
        <v/>
      </c>
      <c r="CN120" s="41" t="s">
        <v>511</v>
      </c>
      <c r="CO120" s="353" t="str">
        <f t="shared" si="57"/>
        <v/>
      </c>
      <c r="CP120" s="353" t="str">
        <f t="shared" si="58"/>
        <v/>
      </c>
      <c r="CQ120" s="353" t="str">
        <f t="shared" si="59"/>
        <v/>
      </c>
      <c r="CR120" s="98" t="str">
        <f t="shared" si="60"/>
        <v/>
      </c>
      <c r="CS120" s="98" t="str">
        <f t="shared" si="55"/>
        <v/>
      </c>
      <c r="CT120" s="98" t="str">
        <f t="shared" si="55"/>
        <v/>
      </c>
      <c r="CU120" s="98" t="str">
        <f t="shared" si="55"/>
        <v/>
      </c>
      <c r="CV120" s="98" t="str">
        <f t="shared" si="55"/>
        <v/>
      </c>
      <c r="CW120" s="98" t="str">
        <f t="shared" si="55"/>
        <v/>
      </c>
      <c r="CX120" s="98" t="str">
        <f t="shared" si="55"/>
        <v/>
      </c>
      <c r="CY120" s="98" t="str">
        <f t="shared" si="55"/>
        <v/>
      </c>
      <c r="CZ120" s="98" t="str">
        <f t="shared" si="55"/>
        <v/>
      </c>
      <c r="DA120" s="98" t="str">
        <f t="shared" si="55"/>
        <v/>
      </c>
      <c r="DB120" s="98" t="str">
        <f t="shared" si="55"/>
        <v/>
      </c>
      <c r="DC120" s="98" t="str">
        <f t="shared" si="55"/>
        <v/>
      </c>
      <c r="DD120" s="98"/>
      <c r="DE120" s="98"/>
      <c r="DF120" s="98"/>
      <c r="DG120" s="98"/>
      <c r="DH120" s="98"/>
      <c r="DI120" s="98"/>
      <c r="DJ120" s="98"/>
      <c r="DK120" s="98"/>
      <c r="DL120" s="98"/>
      <c r="DM120" s="98"/>
      <c r="DN120" s="98"/>
      <c r="DO120" s="98"/>
      <c r="DP120" s="98" t="str">
        <f t="shared" si="41"/>
        <v/>
      </c>
      <c r="DQ120" s="385" t="str">
        <f t="shared" si="61"/>
        <v/>
      </c>
      <c r="DR120" s="385" t="str">
        <f t="shared" si="62"/>
        <v/>
      </c>
      <c r="DS120" s="385" t="str">
        <f t="shared" si="63"/>
        <v/>
      </c>
    </row>
    <row r="121" spans="2:123" hidden="1" x14ac:dyDescent="0.15">
      <c r="AQ121" s="97"/>
      <c r="AR121" s="97"/>
      <c r="AS121" s="97"/>
      <c r="AT121" s="97"/>
      <c r="CJ121" s="40" t="s">
        <v>798</v>
      </c>
      <c r="CK121" s="41"/>
      <c r="CL121" s="41"/>
      <c r="CM121" s="41" t="str">
        <f t="shared" si="56"/>
        <v/>
      </c>
      <c r="CN121" s="41" t="s">
        <v>844</v>
      </c>
      <c r="CO121" s="353" t="str">
        <f t="shared" si="57"/>
        <v/>
      </c>
      <c r="CP121" s="353" t="str">
        <f t="shared" si="58"/>
        <v/>
      </c>
      <c r="CQ121" s="353" t="str">
        <f t="shared" si="59"/>
        <v/>
      </c>
      <c r="CR121" s="98" t="str">
        <f t="shared" si="60"/>
        <v/>
      </c>
      <c r="CS121" s="98" t="str">
        <f t="shared" si="55"/>
        <v/>
      </c>
      <c r="CT121" s="98" t="str">
        <f t="shared" si="55"/>
        <v/>
      </c>
      <c r="CU121" s="98" t="str">
        <f t="shared" si="55"/>
        <v/>
      </c>
      <c r="CV121" s="98" t="str">
        <f t="shared" si="55"/>
        <v/>
      </c>
      <c r="CW121" s="98" t="str">
        <f t="shared" si="55"/>
        <v/>
      </c>
      <c r="CX121" s="98" t="str">
        <f t="shared" si="55"/>
        <v/>
      </c>
      <c r="CY121" s="98" t="str">
        <f t="shared" si="55"/>
        <v/>
      </c>
      <c r="CZ121" s="98" t="str">
        <f t="shared" si="55"/>
        <v/>
      </c>
      <c r="DA121" s="98" t="str">
        <f t="shared" si="55"/>
        <v/>
      </c>
      <c r="DB121" s="98" t="str">
        <f t="shared" si="55"/>
        <v/>
      </c>
      <c r="DC121" s="98" t="str">
        <f t="shared" si="55"/>
        <v/>
      </c>
      <c r="DD121" s="98"/>
      <c r="DE121" s="98"/>
      <c r="DF121" s="98"/>
      <c r="DG121" s="98"/>
      <c r="DH121" s="98"/>
      <c r="DI121" s="98"/>
      <c r="DJ121" s="98"/>
      <c r="DK121" s="98"/>
      <c r="DL121" s="98"/>
      <c r="DM121" s="98"/>
      <c r="DN121" s="98"/>
      <c r="DO121" s="98"/>
      <c r="DP121" s="98" t="str">
        <f t="shared" si="41"/>
        <v/>
      </c>
      <c r="DQ121" s="385" t="str">
        <f t="shared" si="61"/>
        <v/>
      </c>
      <c r="DR121" s="385" t="str">
        <f t="shared" si="62"/>
        <v/>
      </c>
      <c r="DS121" s="385" t="str">
        <f t="shared" si="63"/>
        <v/>
      </c>
    </row>
    <row r="122" spans="2:123" hidden="1" x14ac:dyDescent="0.15">
      <c r="B122" s="11"/>
      <c r="AQ122" s="97"/>
      <c r="AR122" s="97"/>
      <c r="AS122" s="97"/>
      <c r="AT122" s="97"/>
      <c r="CJ122" s="40" t="s">
        <v>845</v>
      </c>
      <c r="CK122" s="41"/>
      <c r="CL122" s="41"/>
      <c r="CM122" s="41" t="str">
        <f t="shared" si="56"/>
        <v/>
      </c>
      <c r="CN122" s="41" t="s">
        <v>505</v>
      </c>
      <c r="CO122" s="353" t="str">
        <f t="shared" si="57"/>
        <v/>
      </c>
      <c r="CP122" s="353" t="str">
        <f t="shared" si="58"/>
        <v/>
      </c>
      <c r="CQ122" s="353" t="str">
        <f t="shared" si="59"/>
        <v/>
      </c>
      <c r="CR122" s="98" t="str">
        <f t="shared" si="60"/>
        <v/>
      </c>
      <c r="CS122" s="98" t="str">
        <f t="shared" si="55"/>
        <v/>
      </c>
      <c r="CT122" s="98" t="str">
        <f t="shared" si="55"/>
        <v/>
      </c>
      <c r="CU122" s="98" t="str">
        <f t="shared" si="55"/>
        <v/>
      </c>
      <c r="CV122" s="98" t="str">
        <f t="shared" si="55"/>
        <v/>
      </c>
      <c r="CW122" s="98" t="str">
        <f t="shared" si="55"/>
        <v/>
      </c>
      <c r="CX122" s="98" t="str">
        <f t="shared" si="55"/>
        <v/>
      </c>
      <c r="CY122" s="98" t="str">
        <f t="shared" si="55"/>
        <v/>
      </c>
      <c r="CZ122" s="98" t="str">
        <f t="shared" si="55"/>
        <v/>
      </c>
      <c r="DA122" s="98" t="str">
        <f t="shared" si="55"/>
        <v/>
      </c>
      <c r="DB122" s="98" t="str">
        <f t="shared" si="55"/>
        <v/>
      </c>
      <c r="DC122" s="98" t="str">
        <f t="shared" si="55"/>
        <v/>
      </c>
      <c r="DD122" s="98"/>
      <c r="DE122" s="98"/>
      <c r="DF122" s="98"/>
      <c r="DG122" s="98"/>
      <c r="DH122" s="98"/>
      <c r="DI122" s="98"/>
      <c r="DJ122" s="98"/>
      <c r="DK122" s="98"/>
      <c r="DL122" s="98"/>
      <c r="DM122" s="98"/>
      <c r="DN122" s="98"/>
      <c r="DO122" s="98"/>
      <c r="DP122" s="98" t="str">
        <f t="shared" si="41"/>
        <v/>
      </c>
      <c r="DQ122" s="385" t="str">
        <f t="shared" si="61"/>
        <v/>
      </c>
      <c r="DR122" s="385" t="str">
        <f t="shared" si="62"/>
        <v/>
      </c>
      <c r="DS122" s="385" t="str">
        <f t="shared" si="63"/>
        <v/>
      </c>
    </row>
    <row r="123" spans="2:123" hidden="1" x14ac:dyDescent="0.15">
      <c r="B123" s="11"/>
      <c r="AQ123" s="97"/>
      <c r="AR123" s="97"/>
      <c r="AS123" s="97"/>
      <c r="AT123" s="97"/>
      <c r="CJ123" s="40" t="s">
        <v>846</v>
      </c>
      <c r="CK123" s="41"/>
      <c r="CL123" s="41"/>
      <c r="CM123" s="41" t="str">
        <f t="shared" si="56"/>
        <v/>
      </c>
      <c r="CN123" s="41" t="s">
        <v>491</v>
      </c>
      <c r="CO123" s="353" t="str">
        <f t="shared" si="57"/>
        <v/>
      </c>
      <c r="CP123" s="353" t="str">
        <f t="shared" si="58"/>
        <v/>
      </c>
      <c r="CQ123" s="353" t="str">
        <f t="shared" si="59"/>
        <v/>
      </c>
      <c r="CR123" s="98" t="str">
        <f t="shared" si="60"/>
        <v/>
      </c>
      <c r="CS123" s="98" t="str">
        <f t="shared" si="55"/>
        <v/>
      </c>
      <c r="CT123" s="98" t="str">
        <f t="shared" si="55"/>
        <v/>
      </c>
      <c r="CU123" s="98" t="str">
        <f t="shared" si="55"/>
        <v/>
      </c>
      <c r="CV123" s="98" t="str">
        <f t="shared" si="55"/>
        <v/>
      </c>
      <c r="CW123" s="98" t="str">
        <f t="shared" si="55"/>
        <v/>
      </c>
      <c r="CX123" s="98" t="str">
        <f t="shared" si="55"/>
        <v/>
      </c>
      <c r="CY123" s="98" t="str">
        <f t="shared" si="55"/>
        <v/>
      </c>
      <c r="CZ123" s="98" t="str">
        <f t="shared" si="55"/>
        <v/>
      </c>
      <c r="DA123" s="98" t="str">
        <f t="shared" si="55"/>
        <v/>
      </c>
      <c r="DB123" s="98" t="str">
        <f t="shared" si="55"/>
        <v/>
      </c>
      <c r="DC123" s="98" t="str">
        <f t="shared" si="55"/>
        <v/>
      </c>
      <c r="DD123" s="98"/>
      <c r="DE123" s="98"/>
      <c r="DF123" s="98"/>
      <c r="DG123" s="98"/>
      <c r="DH123" s="98"/>
      <c r="DI123" s="98"/>
      <c r="DJ123" s="98"/>
      <c r="DK123" s="98"/>
      <c r="DL123" s="98"/>
      <c r="DM123" s="98"/>
      <c r="DN123" s="98"/>
      <c r="DO123" s="98"/>
      <c r="DP123" s="98"/>
      <c r="DQ123" s="385" t="str">
        <f t="shared" si="61"/>
        <v/>
      </c>
      <c r="DR123" s="385" t="str">
        <f t="shared" si="62"/>
        <v/>
      </c>
      <c r="DS123" s="385" t="str">
        <f t="shared" si="63"/>
        <v/>
      </c>
    </row>
    <row r="124" spans="2:123" hidden="1" x14ac:dyDescent="0.15">
      <c r="B124" s="11"/>
      <c r="AQ124" s="97"/>
      <c r="AR124" s="97"/>
      <c r="AS124" s="97"/>
      <c r="AT124" s="97"/>
      <c r="CJ124" s="40" t="s">
        <v>803</v>
      </c>
      <c r="CK124" s="41"/>
      <c r="CL124" s="41"/>
      <c r="CM124" s="41" t="str">
        <f t="shared" si="56"/>
        <v/>
      </c>
      <c r="CN124" s="41" t="s">
        <v>490</v>
      </c>
      <c r="CO124" s="353" t="str">
        <f t="shared" si="57"/>
        <v/>
      </c>
      <c r="CP124" s="353" t="str">
        <f t="shared" si="58"/>
        <v/>
      </c>
      <c r="CQ124" s="353" t="str">
        <f t="shared" si="59"/>
        <v/>
      </c>
      <c r="CR124" s="98" t="str">
        <f t="shared" si="60"/>
        <v/>
      </c>
      <c r="CS124" s="98" t="str">
        <f t="shared" si="55"/>
        <v/>
      </c>
      <c r="CT124" s="98" t="str">
        <f t="shared" si="55"/>
        <v/>
      </c>
      <c r="CU124" s="98" t="str">
        <f t="shared" si="55"/>
        <v/>
      </c>
      <c r="CV124" s="98" t="str">
        <f t="shared" si="55"/>
        <v/>
      </c>
      <c r="CW124" s="98" t="str">
        <f t="shared" si="55"/>
        <v/>
      </c>
      <c r="CX124" s="98" t="str">
        <f t="shared" si="55"/>
        <v/>
      </c>
      <c r="CY124" s="98" t="str">
        <f t="shared" si="55"/>
        <v/>
      </c>
      <c r="CZ124" s="98" t="str">
        <f t="shared" si="55"/>
        <v/>
      </c>
      <c r="DA124" s="98" t="str">
        <f t="shared" si="55"/>
        <v/>
      </c>
      <c r="DB124" s="98" t="str">
        <f t="shared" si="55"/>
        <v/>
      </c>
      <c r="DC124" s="98" t="str">
        <f t="shared" si="55"/>
        <v/>
      </c>
      <c r="DQ124" s="385" t="str">
        <f t="shared" si="61"/>
        <v/>
      </c>
      <c r="DR124" s="385" t="str">
        <f t="shared" si="62"/>
        <v/>
      </c>
      <c r="DS124" s="385" t="str">
        <f t="shared" si="63"/>
        <v/>
      </c>
    </row>
    <row r="125" spans="2:123" hidden="1" x14ac:dyDescent="0.15">
      <c r="B125" s="11"/>
      <c r="AQ125" s="97"/>
      <c r="AR125" s="97"/>
      <c r="AS125" s="97"/>
      <c r="AT125" s="97"/>
      <c r="CJ125" s="40" t="s">
        <v>801</v>
      </c>
      <c r="CK125" s="41"/>
      <c r="CL125" s="41"/>
      <c r="CM125" s="41" t="str">
        <f t="shared" si="56"/>
        <v/>
      </c>
      <c r="CN125" s="41" t="s">
        <v>507</v>
      </c>
      <c r="CO125" s="353" t="str">
        <f t="shared" si="57"/>
        <v/>
      </c>
      <c r="CP125" s="353" t="str">
        <f t="shared" si="58"/>
        <v/>
      </c>
      <c r="CQ125" s="353" t="str">
        <f t="shared" si="59"/>
        <v/>
      </c>
      <c r="CR125" s="98" t="str">
        <f t="shared" si="60"/>
        <v/>
      </c>
      <c r="CS125" s="98" t="str">
        <f t="shared" si="55"/>
        <v/>
      </c>
      <c r="CT125" s="98" t="str">
        <f t="shared" si="55"/>
        <v/>
      </c>
      <c r="CU125" s="98" t="str">
        <f t="shared" si="55"/>
        <v/>
      </c>
      <c r="CV125" s="98" t="str">
        <f t="shared" si="55"/>
        <v/>
      </c>
      <c r="CW125" s="98" t="str">
        <f t="shared" si="55"/>
        <v/>
      </c>
      <c r="CX125" s="98" t="str">
        <f t="shared" si="55"/>
        <v/>
      </c>
      <c r="CY125" s="98" t="str">
        <f t="shared" si="55"/>
        <v/>
      </c>
      <c r="CZ125" s="98" t="str">
        <f t="shared" si="55"/>
        <v/>
      </c>
      <c r="DA125" s="98" t="str">
        <f t="shared" si="55"/>
        <v/>
      </c>
      <c r="DB125" s="98" t="str">
        <f t="shared" si="55"/>
        <v/>
      </c>
      <c r="DC125" s="98" t="str">
        <f t="shared" si="55"/>
        <v/>
      </c>
      <c r="DQ125" s="385" t="str">
        <f t="shared" si="61"/>
        <v/>
      </c>
      <c r="DR125" s="385" t="str">
        <f t="shared" si="62"/>
        <v/>
      </c>
      <c r="DS125" s="385" t="str">
        <f t="shared" si="63"/>
        <v/>
      </c>
    </row>
    <row r="126" spans="2:123" hidden="1" x14ac:dyDescent="0.15">
      <c r="B126" s="11"/>
      <c r="AQ126" s="97"/>
      <c r="AR126" s="97"/>
      <c r="AS126" s="97"/>
      <c r="AT126" s="97"/>
      <c r="CJ126" s="40" t="s">
        <v>802</v>
      </c>
      <c r="CK126" s="41"/>
      <c r="CL126" s="41"/>
      <c r="CM126" s="41" t="str">
        <f t="shared" si="56"/>
        <v/>
      </c>
      <c r="CN126" s="41" t="s">
        <v>492</v>
      </c>
      <c r="CO126" s="353" t="str">
        <f t="shared" si="57"/>
        <v/>
      </c>
      <c r="CP126" s="353" t="str">
        <f t="shared" si="58"/>
        <v/>
      </c>
      <c r="CQ126" s="353" t="str">
        <f t="shared" si="59"/>
        <v/>
      </c>
      <c r="CR126" s="98" t="str">
        <f t="shared" si="60"/>
        <v/>
      </c>
      <c r="CS126" s="98" t="str">
        <f t="shared" si="55"/>
        <v/>
      </c>
      <c r="CT126" s="98" t="str">
        <f t="shared" si="55"/>
        <v/>
      </c>
      <c r="CU126" s="98" t="str">
        <f t="shared" si="55"/>
        <v/>
      </c>
      <c r="CV126" s="98" t="str">
        <f t="shared" si="55"/>
        <v/>
      </c>
      <c r="CW126" s="98" t="str">
        <f t="shared" si="55"/>
        <v/>
      </c>
      <c r="CX126" s="98" t="str">
        <f t="shared" si="55"/>
        <v/>
      </c>
      <c r="CY126" s="98" t="str">
        <f t="shared" si="55"/>
        <v/>
      </c>
      <c r="CZ126" s="98" t="str">
        <f t="shared" si="55"/>
        <v/>
      </c>
      <c r="DA126" s="98" t="str">
        <f t="shared" si="55"/>
        <v/>
      </c>
      <c r="DB126" s="98" t="str">
        <f t="shared" si="55"/>
        <v/>
      </c>
      <c r="DC126" s="98" t="str">
        <f t="shared" si="55"/>
        <v/>
      </c>
      <c r="DQ126" s="385" t="str">
        <f t="shared" si="61"/>
        <v/>
      </c>
      <c r="DR126" s="385" t="str">
        <f t="shared" si="62"/>
        <v/>
      </c>
      <c r="DS126" s="385" t="str">
        <f t="shared" si="63"/>
        <v/>
      </c>
    </row>
    <row r="127" spans="2:123" hidden="1" x14ac:dyDescent="0.15">
      <c r="B127" s="70"/>
      <c r="AQ127" s="97"/>
      <c r="AR127" s="97"/>
      <c r="AS127" s="97"/>
      <c r="AT127" s="97"/>
      <c r="CJ127" s="40" t="s">
        <v>847</v>
      </c>
      <c r="CK127" s="41"/>
      <c r="CL127" s="41"/>
      <c r="CM127" s="41" t="str">
        <f t="shared" si="56"/>
        <v/>
      </c>
      <c r="CN127" s="41" t="s">
        <v>489</v>
      </c>
      <c r="CO127" s="353" t="str">
        <f t="shared" si="57"/>
        <v/>
      </c>
      <c r="CP127" s="353" t="str">
        <f t="shared" si="58"/>
        <v/>
      </c>
      <c r="CQ127" s="353" t="str">
        <f t="shared" si="59"/>
        <v/>
      </c>
      <c r="CR127" s="98" t="str">
        <f t="shared" si="60"/>
        <v/>
      </c>
      <c r="CS127" s="98" t="str">
        <f t="shared" si="60"/>
        <v/>
      </c>
      <c r="CT127" s="98" t="str">
        <f t="shared" si="60"/>
        <v/>
      </c>
      <c r="CU127" s="98" t="str">
        <f t="shared" si="60"/>
        <v/>
      </c>
      <c r="CV127" s="98" t="str">
        <f t="shared" si="60"/>
        <v/>
      </c>
      <c r="CW127" s="98" t="str">
        <f t="shared" si="60"/>
        <v/>
      </c>
      <c r="CX127" s="98" t="str">
        <f t="shared" si="60"/>
        <v/>
      </c>
      <c r="CY127" s="98" t="str">
        <f t="shared" si="60"/>
        <v/>
      </c>
      <c r="CZ127" s="98" t="str">
        <f t="shared" si="60"/>
        <v/>
      </c>
      <c r="DA127" s="98" t="str">
        <f t="shared" si="60"/>
        <v/>
      </c>
      <c r="DB127" s="98" t="str">
        <f t="shared" si="60"/>
        <v/>
      </c>
      <c r="DC127" s="98" t="str">
        <f t="shared" si="60"/>
        <v/>
      </c>
      <c r="DQ127" s="385" t="str">
        <f t="shared" si="61"/>
        <v/>
      </c>
      <c r="DR127" s="385" t="str">
        <f t="shared" si="62"/>
        <v/>
      </c>
      <c r="DS127" s="385" t="str">
        <f t="shared" si="63"/>
        <v/>
      </c>
    </row>
    <row r="128" spans="2:123" hidden="1" x14ac:dyDescent="0.15">
      <c r="B128" s="29"/>
      <c r="AQ128" s="97"/>
      <c r="AR128" s="97"/>
      <c r="AS128" s="97"/>
      <c r="AT128" s="97"/>
      <c r="CJ128" s="40" t="s">
        <v>848</v>
      </c>
      <c r="CK128" s="41"/>
      <c r="CL128" s="41"/>
      <c r="CM128" s="41" t="str">
        <f t="shared" si="56"/>
        <v/>
      </c>
      <c r="CN128" s="41" t="s">
        <v>508</v>
      </c>
      <c r="CO128" s="353" t="str">
        <f t="shared" si="57"/>
        <v/>
      </c>
      <c r="CP128" s="353" t="str">
        <f t="shared" si="58"/>
        <v/>
      </c>
      <c r="CQ128" s="353" t="str">
        <f t="shared" si="59"/>
        <v/>
      </c>
      <c r="CR128" s="98" t="str">
        <f t="shared" si="60"/>
        <v/>
      </c>
      <c r="CS128" s="98" t="str">
        <f t="shared" si="60"/>
        <v/>
      </c>
      <c r="CT128" s="98" t="str">
        <f t="shared" si="60"/>
        <v/>
      </c>
      <c r="CU128" s="98" t="str">
        <f t="shared" si="60"/>
        <v/>
      </c>
      <c r="CV128" s="98" t="str">
        <f t="shared" si="60"/>
        <v/>
      </c>
      <c r="CW128" s="98" t="str">
        <f t="shared" si="60"/>
        <v/>
      </c>
      <c r="CX128" s="98" t="str">
        <f t="shared" si="60"/>
        <v/>
      </c>
      <c r="CY128" s="98" t="str">
        <f t="shared" si="60"/>
        <v/>
      </c>
      <c r="CZ128" s="98" t="str">
        <f t="shared" si="60"/>
        <v/>
      </c>
      <c r="DA128" s="98" t="str">
        <f t="shared" si="60"/>
        <v/>
      </c>
      <c r="DB128" s="98" t="str">
        <f t="shared" si="60"/>
        <v/>
      </c>
      <c r="DC128" s="98" t="str">
        <f t="shared" si="60"/>
        <v/>
      </c>
      <c r="DQ128" s="385" t="str">
        <f t="shared" si="61"/>
        <v/>
      </c>
      <c r="DR128" s="385" t="str">
        <f t="shared" si="62"/>
        <v/>
      </c>
      <c r="DS128" s="385" t="str">
        <f t="shared" si="63"/>
        <v/>
      </c>
    </row>
    <row r="129" spans="2:123" hidden="1" x14ac:dyDescent="0.15">
      <c r="B129" s="348"/>
      <c r="R129" s="95"/>
      <c r="S129" s="95"/>
      <c r="AQ129" s="97"/>
      <c r="AR129" s="97"/>
      <c r="AS129" s="97"/>
      <c r="AT129" s="97"/>
      <c r="CJ129" s="40" t="s">
        <v>776</v>
      </c>
      <c r="CK129" s="41"/>
      <c r="CL129" s="41"/>
      <c r="CM129" s="41" t="str">
        <f t="shared" si="56"/>
        <v/>
      </c>
      <c r="CN129" s="41" t="s">
        <v>488</v>
      </c>
      <c r="CO129" s="353" t="str">
        <f t="shared" si="57"/>
        <v/>
      </c>
      <c r="CP129" s="353" t="str">
        <f t="shared" si="58"/>
        <v/>
      </c>
      <c r="CQ129" s="353" t="str">
        <f t="shared" si="59"/>
        <v/>
      </c>
      <c r="CR129" s="98" t="str">
        <f t="shared" si="60"/>
        <v/>
      </c>
      <c r="CS129" s="98" t="str">
        <f t="shared" si="60"/>
        <v/>
      </c>
      <c r="CT129" s="98" t="str">
        <f t="shared" si="60"/>
        <v/>
      </c>
      <c r="CU129" s="98" t="str">
        <f t="shared" si="60"/>
        <v/>
      </c>
      <c r="CV129" s="98" t="str">
        <f t="shared" si="60"/>
        <v/>
      </c>
      <c r="CW129" s="98" t="str">
        <f t="shared" si="60"/>
        <v/>
      </c>
      <c r="CX129" s="98" t="str">
        <f t="shared" si="60"/>
        <v/>
      </c>
      <c r="CY129" s="98" t="str">
        <f t="shared" si="60"/>
        <v/>
      </c>
      <c r="CZ129" s="98" t="str">
        <f t="shared" si="60"/>
        <v/>
      </c>
      <c r="DA129" s="98" t="str">
        <f t="shared" si="60"/>
        <v/>
      </c>
      <c r="DB129" s="98" t="str">
        <f t="shared" si="60"/>
        <v/>
      </c>
      <c r="DC129" s="98" t="str">
        <f t="shared" si="60"/>
        <v/>
      </c>
      <c r="DQ129" s="385" t="str">
        <f t="shared" si="61"/>
        <v/>
      </c>
      <c r="DR129" s="385" t="str">
        <f t="shared" si="62"/>
        <v/>
      </c>
      <c r="DS129" s="385" t="str">
        <f t="shared" si="63"/>
        <v/>
      </c>
    </row>
    <row r="130" spans="2:123" hidden="1" x14ac:dyDescent="0.15">
      <c r="B130" s="348"/>
      <c r="C130" s="11"/>
      <c r="D130" s="11"/>
      <c r="E130" s="11"/>
      <c r="F130" s="11"/>
      <c r="G130" s="11"/>
      <c r="H130" s="11"/>
      <c r="I130" s="11"/>
      <c r="J130" s="11"/>
      <c r="K130" s="11"/>
      <c r="L130" s="11"/>
      <c r="M130" s="11"/>
      <c r="N130" s="11"/>
      <c r="O130" s="11"/>
      <c r="R130" s="95"/>
      <c r="S130" s="95"/>
      <c r="AQ130" s="97"/>
      <c r="AR130" s="97"/>
      <c r="AS130" s="97"/>
      <c r="AT130" s="97"/>
      <c r="CJ130" s="40" t="s">
        <v>786</v>
      </c>
      <c r="CK130" s="41"/>
      <c r="CL130" s="41"/>
      <c r="CM130" s="41" t="str">
        <f t="shared" si="56"/>
        <v/>
      </c>
      <c r="CN130" s="41" t="s">
        <v>487</v>
      </c>
      <c r="CO130" s="353" t="str">
        <f t="shared" si="57"/>
        <v/>
      </c>
      <c r="CP130" s="353" t="str">
        <f t="shared" si="58"/>
        <v/>
      </c>
      <c r="CQ130" s="353" t="str">
        <f t="shared" si="59"/>
        <v/>
      </c>
      <c r="CR130" s="98" t="str">
        <f t="shared" si="60"/>
        <v/>
      </c>
      <c r="CS130" s="98" t="str">
        <f t="shared" si="60"/>
        <v/>
      </c>
      <c r="CT130" s="98" t="str">
        <f t="shared" si="60"/>
        <v/>
      </c>
      <c r="CU130" s="98" t="str">
        <f t="shared" si="60"/>
        <v/>
      </c>
      <c r="CV130" s="98" t="str">
        <f t="shared" si="60"/>
        <v/>
      </c>
      <c r="CW130" s="98" t="str">
        <f t="shared" si="60"/>
        <v/>
      </c>
      <c r="CX130" s="98" t="str">
        <f t="shared" si="60"/>
        <v/>
      </c>
      <c r="CY130" s="98" t="str">
        <f t="shared" si="60"/>
        <v/>
      </c>
      <c r="CZ130" s="98" t="str">
        <f t="shared" si="60"/>
        <v/>
      </c>
      <c r="DA130" s="98" t="str">
        <f t="shared" si="60"/>
        <v/>
      </c>
      <c r="DB130" s="98" t="str">
        <f t="shared" si="60"/>
        <v/>
      </c>
      <c r="DC130" s="98" t="str">
        <f t="shared" si="60"/>
        <v/>
      </c>
      <c r="DQ130" s="385" t="str">
        <f t="shared" si="61"/>
        <v/>
      </c>
      <c r="DR130" s="385" t="str">
        <f t="shared" si="62"/>
        <v/>
      </c>
      <c r="DS130" s="385" t="str">
        <f t="shared" si="63"/>
        <v/>
      </c>
    </row>
    <row r="131" spans="2:123" ht="32.25" x14ac:dyDescent="0.15">
      <c r="B131" s="348"/>
      <c r="C131" s="11"/>
      <c r="D131" s="11"/>
      <c r="E131" s="11"/>
      <c r="F131" s="11"/>
      <c r="G131" s="11"/>
      <c r="H131" s="11"/>
      <c r="I131" s="11"/>
      <c r="J131" s="11"/>
      <c r="K131" s="11"/>
      <c r="L131" s="11"/>
      <c r="M131" s="11"/>
      <c r="N131" s="11"/>
      <c r="O131" s="11"/>
      <c r="R131" s="95"/>
      <c r="S131" s="95"/>
      <c r="T131" s="98"/>
      <c r="U131" s="349"/>
      <c r="V131" s="349"/>
      <c r="W131" s="349"/>
      <c r="X131" s="349"/>
      <c r="Y131" s="349"/>
      <c r="Z131" s="98"/>
      <c r="AA131" s="350"/>
      <c r="AB131" s="350"/>
      <c r="AC131" s="350"/>
      <c r="AD131" s="95"/>
      <c r="AE131" s="350"/>
      <c r="AF131" s="350"/>
      <c r="AG131" s="350"/>
      <c r="AH131" s="350"/>
      <c r="AI131" s="350"/>
      <c r="AJ131" s="95"/>
      <c r="AK131" s="350"/>
      <c r="AL131" s="350"/>
      <c r="AM131" s="350"/>
      <c r="AN131" s="350"/>
      <c r="AO131" s="350"/>
      <c r="AP131" s="351"/>
      <c r="AQ131" s="97"/>
      <c r="AR131" s="97"/>
      <c r="AS131" s="97"/>
      <c r="AT131" s="97"/>
      <c r="CJ131" s="40" t="s">
        <v>781</v>
      </c>
      <c r="CK131" s="41"/>
      <c r="CL131" s="41"/>
      <c r="CM131" s="41" t="str">
        <f t="shared" si="56"/>
        <v/>
      </c>
      <c r="CN131" s="41" t="s">
        <v>486</v>
      </c>
      <c r="CO131" s="353" t="str">
        <f t="shared" si="57"/>
        <v/>
      </c>
      <c r="CP131" s="353" t="str">
        <f t="shared" si="58"/>
        <v/>
      </c>
      <c r="CQ131" s="353" t="str">
        <f t="shared" si="59"/>
        <v/>
      </c>
      <c r="CR131" s="98" t="str">
        <f t="shared" si="60"/>
        <v/>
      </c>
      <c r="CS131" s="98" t="str">
        <f t="shared" si="60"/>
        <v/>
      </c>
      <c r="CT131" s="98" t="str">
        <f t="shared" si="60"/>
        <v/>
      </c>
      <c r="CU131" s="98" t="str">
        <f t="shared" si="60"/>
        <v/>
      </c>
      <c r="CV131" s="98" t="str">
        <f t="shared" si="60"/>
        <v/>
      </c>
      <c r="CW131" s="98" t="str">
        <f t="shared" si="60"/>
        <v/>
      </c>
      <c r="CX131" s="98" t="str">
        <f t="shared" si="60"/>
        <v/>
      </c>
      <c r="CY131" s="98" t="str">
        <f t="shared" si="60"/>
        <v/>
      </c>
      <c r="CZ131" s="98" t="str">
        <f t="shared" si="60"/>
        <v/>
      </c>
      <c r="DA131" s="98" t="str">
        <f t="shared" si="60"/>
        <v/>
      </c>
      <c r="DB131" s="98" t="str">
        <f t="shared" si="60"/>
        <v/>
      </c>
      <c r="DC131" s="98" t="str">
        <f t="shared" si="60"/>
        <v/>
      </c>
      <c r="DQ131" s="385" t="str">
        <f t="shared" si="61"/>
        <v/>
      </c>
      <c r="DR131" s="385" t="str">
        <f t="shared" si="62"/>
        <v/>
      </c>
      <c r="DS131" s="385" t="str">
        <f t="shared" si="63"/>
        <v/>
      </c>
    </row>
    <row r="132" spans="2:123" ht="32.25" x14ac:dyDescent="0.15">
      <c r="C132" s="11"/>
      <c r="D132" s="11"/>
      <c r="E132" s="11"/>
      <c r="F132" s="11"/>
      <c r="G132" s="11"/>
      <c r="H132" s="11"/>
      <c r="I132" s="11"/>
      <c r="J132" s="11"/>
      <c r="K132" s="11"/>
      <c r="L132" s="41"/>
      <c r="M132" s="41"/>
      <c r="N132" s="352"/>
      <c r="O132" s="353"/>
      <c r="P132" s="240"/>
      <c r="Q132" s="240"/>
      <c r="R132" s="95"/>
      <c r="S132" s="95"/>
      <c r="T132" s="98"/>
      <c r="U132" s="349"/>
      <c r="V132" s="349"/>
      <c r="W132" s="349"/>
      <c r="X132" s="349"/>
      <c r="Y132" s="349"/>
      <c r="Z132" s="98"/>
      <c r="AA132" s="350"/>
      <c r="AB132" s="350"/>
      <c r="AC132" s="350"/>
      <c r="AD132" s="95"/>
      <c r="AE132" s="350"/>
      <c r="AF132" s="350"/>
      <c r="AG132" s="350"/>
      <c r="AH132" s="350"/>
      <c r="AI132" s="350"/>
      <c r="AJ132" s="95"/>
      <c r="AK132" s="350"/>
      <c r="AL132" s="350"/>
      <c r="AM132" s="350"/>
      <c r="AN132" s="350"/>
      <c r="AO132" s="350"/>
      <c r="AP132" s="351"/>
      <c r="AQ132" s="97"/>
      <c r="AR132" s="97"/>
      <c r="AS132" s="97"/>
      <c r="AT132" s="97"/>
      <c r="CJ132" s="40" t="s">
        <v>849</v>
      </c>
      <c r="CK132" s="41"/>
      <c r="CL132" s="41"/>
      <c r="CM132" s="41" t="str">
        <f t="shared" si="56"/>
        <v/>
      </c>
      <c r="CN132" s="41" t="s">
        <v>506</v>
      </c>
      <c r="CO132" s="353" t="str">
        <f t="shared" si="57"/>
        <v/>
      </c>
      <c r="CP132" s="353" t="str">
        <f t="shared" si="58"/>
        <v/>
      </c>
      <c r="CQ132" s="353" t="str">
        <f t="shared" si="59"/>
        <v/>
      </c>
      <c r="CR132" s="98" t="str">
        <f t="shared" si="60"/>
        <v/>
      </c>
      <c r="CS132" s="98" t="str">
        <f t="shared" si="60"/>
        <v/>
      </c>
      <c r="CT132" s="98" t="str">
        <f t="shared" si="60"/>
        <v/>
      </c>
      <c r="CU132" s="98" t="str">
        <f t="shared" si="60"/>
        <v/>
      </c>
      <c r="CV132" s="98" t="str">
        <f t="shared" si="60"/>
        <v/>
      </c>
      <c r="CW132" s="98" t="str">
        <f t="shared" si="60"/>
        <v/>
      </c>
      <c r="CX132" s="98" t="str">
        <f t="shared" si="60"/>
        <v/>
      </c>
      <c r="CY132" s="98" t="str">
        <f t="shared" si="60"/>
        <v/>
      </c>
      <c r="CZ132" s="98" t="str">
        <f t="shared" si="60"/>
        <v/>
      </c>
      <c r="DA132" s="98" t="str">
        <f t="shared" si="60"/>
        <v/>
      </c>
      <c r="DB132" s="98" t="str">
        <f t="shared" si="60"/>
        <v/>
      </c>
      <c r="DC132" s="98" t="str">
        <f t="shared" si="60"/>
        <v/>
      </c>
      <c r="DQ132" s="385" t="str">
        <f t="shared" si="61"/>
        <v/>
      </c>
      <c r="DR132" s="385" t="str">
        <f t="shared" si="62"/>
        <v/>
      </c>
      <c r="DS132" s="385" t="str">
        <f t="shared" si="63"/>
        <v/>
      </c>
    </row>
    <row r="133" spans="2:123" x14ac:dyDescent="0.15">
      <c r="AQ133" s="97"/>
      <c r="AR133" s="97"/>
      <c r="AS133" s="97"/>
      <c r="AT133" s="97"/>
      <c r="CJ133" s="40" t="s">
        <v>799</v>
      </c>
      <c r="CK133" s="41"/>
      <c r="CL133" s="41"/>
      <c r="CM133" s="41" t="str">
        <f t="shared" si="56"/>
        <v/>
      </c>
      <c r="CN133" s="41" t="s">
        <v>850</v>
      </c>
      <c r="CO133" s="353" t="str">
        <f t="shared" si="57"/>
        <v/>
      </c>
      <c r="CP133" s="353" t="str">
        <f t="shared" si="58"/>
        <v/>
      </c>
      <c r="CQ133" s="353" t="str">
        <f t="shared" si="59"/>
        <v/>
      </c>
      <c r="CR133" s="98" t="str">
        <f t="shared" si="60"/>
        <v/>
      </c>
      <c r="CS133" s="98" t="str">
        <f t="shared" si="60"/>
        <v/>
      </c>
      <c r="CT133" s="98" t="str">
        <f t="shared" si="60"/>
        <v/>
      </c>
      <c r="CU133" s="98" t="str">
        <f t="shared" si="60"/>
        <v/>
      </c>
      <c r="CV133" s="98" t="str">
        <f t="shared" si="60"/>
        <v/>
      </c>
      <c r="CW133" s="98" t="str">
        <f t="shared" si="60"/>
        <v/>
      </c>
      <c r="CX133" s="98" t="str">
        <f t="shared" si="60"/>
        <v/>
      </c>
      <c r="CY133" s="98" t="str">
        <f t="shared" si="60"/>
        <v/>
      </c>
      <c r="CZ133" s="98" t="str">
        <f t="shared" si="60"/>
        <v/>
      </c>
      <c r="DA133" s="98" t="str">
        <f t="shared" si="60"/>
        <v/>
      </c>
      <c r="DB133" s="98" t="str">
        <f t="shared" si="60"/>
        <v/>
      </c>
      <c r="DC133" s="98" t="str">
        <f t="shared" si="60"/>
        <v/>
      </c>
      <c r="DQ133" s="385" t="str">
        <f t="shared" si="61"/>
        <v/>
      </c>
      <c r="DR133" s="385" t="str">
        <f t="shared" si="62"/>
        <v/>
      </c>
      <c r="DS133" s="385" t="str">
        <f t="shared" si="63"/>
        <v/>
      </c>
    </row>
    <row r="134" spans="2:123" ht="17.25" x14ac:dyDescent="0.15">
      <c r="C134" s="70"/>
      <c r="D134" s="70"/>
      <c r="E134" s="70"/>
      <c r="F134" s="33"/>
      <c r="G134" s="33"/>
      <c r="H134" s="33"/>
      <c r="I134" s="33"/>
      <c r="J134" s="33"/>
      <c r="K134" s="33"/>
      <c r="L134" s="33"/>
      <c r="M134" s="33"/>
      <c r="N134" s="33"/>
      <c r="O134" s="33"/>
      <c r="P134" s="33"/>
      <c r="Q134" s="33"/>
      <c r="S134" s="70"/>
      <c r="T134" s="70"/>
      <c r="U134" s="70"/>
      <c r="V134" s="70"/>
      <c r="Y134" s="70"/>
      <c r="Z134" s="70"/>
      <c r="AA134" s="70"/>
      <c r="AB134" s="70"/>
      <c r="AC134" s="33"/>
      <c r="AD134" s="33"/>
      <c r="AE134" s="33"/>
      <c r="AF134" s="33"/>
      <c r="AG134" s="33"/>
      <c r="AH134" s="33"/>
      <c r="AI134" s="33"/>
      <c r="AJ134" s="33"/>
      <c r="AK134" s="33"/>
      <c r="AL134" s="33"/>
      <c r="AM134" s="33"/>
      <c r="AN134" s="33"/>
      <c r="AO134" s="33"/>
      <c r="AQ134" s="97"/>
      <c r="AR134" s="97"/>
      <c r="AS134" s="97"/>
      <c r="AT134" s="97"/>
      <c r="CJ134" s="40" t="s">
        <v>787</v>
      </c>
      <c r="CK134" s="41"/>
      <c r="CL134" s="41"/>
      <c r="CM134" s="41" t="str">
        <f t="shared" si="56"/>
        <v/>
      </c>
      <c r="CN134" s="41" t="s">
        <v>504</v>
      </c>
      <c r="CO134" s="353" t="str">
        <f t="shared" si="57"/>
        <v/>
      </c>
      <c r="CP134" s="353" t="str">
        <f t="shared" si="58"/>
        <v/>
      </c>
      <c r="CQ134" s="353" t="str">
        <f t="shared" si="59"/>
        <v/>
      </c>
      <c r="CR134" s="98" t="str">
        <f t="shared" si="60"/>
        <v/>
      </c>
      <c r="CS134" s="98" t="str">
        <f t="shared" si="60"/>
        <v/>
      </c>
      <c r="CT134" s="98" t="str">
        <f t="shared" si="60"/>
        <v/>
      </c>
      <c r="CU134" s="98" t="str">
        <f t="shared" si="60"/>
        <v/>
      </c>
      <c r="CV134" s="98" t="str">
        <f t="shared" si="60"/>
        <v/>
      </c>
      <c r="CW134" s="98" t="str">
        <f t="shared" si="60"/>
        <v/>
      </c>
      <c r="CX134" s="98" t="str">
        <f t="shared" si="60"/>
        <v/>
      </c>
      <c r="CY134" s="98" t="str">
        <f t="shared" si="60"/>
        <v/>
      </c>
      <c r="CZ134" s="98" t="str">
        <f t="shared" si="60"/>
        <v/>
      </c>
      <c r="DA134" s="98" t="str">
        <f t="shared" si="60"/>
        <v/>
      </c>
      <c r="DB134" s="98" t="str">
        <f t="shared" si="60"/>
        <v/>
      </c>
      <c r="DC134" s="98" t="str">
        <f t="shared" si="60"/>
        <v/>
      </c>
      <c r="DQ134" s="385" t="str">
        <f t="shared" si="61"/>
        <v/>
      </c>
      <c r="DR134" s="385" t="str">
        <f t="shared" si="62"/>
        <v/>
      </c>
      <c r="DS134" s="385" t="str">
        <f t="shared" si="63"/>
        <v/>
      </c>
    </row>
    <row r="135" spans="2:123" ht="17.25" x14ac:dyDescent="0.15">
      <c r="C135" s="29"/>
      <c r="D135" s="29"/>
      <c r="E135" s="29"/>
      <c r="F135" s="102"/>
      <c r="G135" s="102"/>
      <c r="H135" s="102"/>
      <c r="I135" s="102"/>
      <c r="J135" s="102"/>
      <c r="K135" s="102"/>
      <c r="L135" s="102"/>
      <c r="M135" s="102"/>
      <c r="N135" s="102"/>
      <c r="O135" s="102"/>
      <c r="P135" s="102"/>
      <c r="Q135" s="102"/>
      <c r="S135" s="29"/>
      <c r="T135" s="29"/>
      <c r="U135" s="29"/>
      <c r="V135" s="29"/>
      <c r="W135" s="236"/>
      <c r="Y135" s="29"/>
      <c r="Z135" s="29"/>
      <c r="AA135" s="29"/>
      <c r="AB135" s="29"/>
      <c r="AC135" s="103"/>
      <c r="AD135" s="103"/>
      <c r="AE135" s="103"/>
      <c r="AF135" s="103"/>
      <c r="AG135" s="103"/>
      <c r="AH135" s="103"/>
      <c r="AI135" s="103"/>
      <c r="AJ135" s="103"/>
      <c r="AK135" s="103"/>
      <c r="AL135" s="103"/>
      <c r="AM135" s="103"/>
      <c r="AN135" s="103"/>
      <c r="AO135" s="103"/>
      <c r="AQ135" s="97"/>
      <c r="AR135" s="97"/>
      <c r="AS135" s="97"/>
      <c r="AT135" s="97"/>
      <c r="CJ135" s="40" t="s">
        <v>788</v>
      </c>
      <c r="CK135" s="41"/>
      <c r="CL135" s="41"/>
      <c r="CM135" s="41" t="str">
        <f t="shared" si="56"/>
        <v/>
      </c>
      <c r="CN135" s="41" t="s">
        <v>501</v>
      </c>
      <c r="CO135" s="353" t="str">
        <f t="shared" si="57"/>
        <v/>
      </c>
      <c r="CP135" s="353" t="str">
        <f t="shared" si="58"/>
        <v/>
      </c>
      <c r="CQ135" s="353" t="str">
        <f t="shared" si="59"/>
        <v/>
      </c>
      <c r="CR135" s="98" t="str">
        <f t="shared" si="60"/>
        <v/>
      </c>
      <c r="CS135" s="98" t="str">
        <f t="shared" si="60"/>
        <v/>
      </c>
      <c r="CT135" s="98" t="str">
        <f t="shared" si="60"/>
        <v/>
      </c>
      <c r="CU135" s="98" t="str">
        <f t="shared" si="60"/>
        <v/>
      </c>
      <c r="CV135" s="98" t="str">
        <f t="shared" si="60"/>
        <v/>
      </c>
      <c r="CW135" s="98" t="str">
        <f t="shared" si="60"/>
        <v/>
      </c>
      <c r="CX135" s="98" t="str">
        <f t="shared" si="60"/>
        <v/>
      </c>
      <c r="CY135" s="98" t="str">
        <f t="shared" si="60"/>
        <v/>
      </c>
      <c r="CZ135" s="98" t="str">
        <f t="shared" si="60"/>
        <v/>
      </c>
      <c r="DA135" s="98" t="str">
        <f t="shared" si="60"/>
        <v/>
      </c>
      <c r="DB135" s="98" t="str">
        <f t="shared" si="60"/>
        <v/>
      </c>
      <c r="DC135" s="98" t="str">
        <f t="shared" si="60"/>
        <v/>
      </c>
      <c r="DQ135" s="385" t="str">
        <f t="shared" si="61"/>
        <v/>
      </c>
      <c r="DR135" s="385" t="str">
        <f t="shared" si="62"/>
        <v/>
      </c>
      <c r="DS135" s="385" t="str">
        <f t="shared" si="63"/>
        <v/>
      </c>
    </row>
    <row r="136" spans="2:123" x14ac:dyDescent="0.15">
      <c r="C136" s="348"/>
      <c r="D136" s="348"/>
      <c r="E136" s="348"/>
      <c r="F136" s="348"/>
      <c r="G136" s="348"/>
      <c r="H136" s="348"/>
      <c r="I136" s="348"/>
      <c r="K136" s="354"/>
      <c r="L136" s="354"/>
      <c r="M136" s="354"/>
      <c r="N136" s="354"/>
      <c r="O136" s="354"/>
      <c r="P136" s="354"/>
      <c r="Q136" s="354"/>
      <c r="R136" s="354"/>
      <c r="S136" s="354"/>
      <c r="T136" s="354"/>
      <c r="U136" s="354"/>
      <c r="V136" s="354"/>
      <c r="W136" s="354"/>
      <c r="X136" s="354"/>
      <c r="Y136" s="354"/>
      <c r="Z136" s="354"/>
      <c r="AA136" s="354"/>
      <c r="AB136" s="354"/>
      <c r="AC136" s="354"/>
      <c r="AD136" s="354"/>
      <c r="AE136" s="354"/>
      <c r="AF136" s="354"/>
      <c r="AG136" s="354"/>
      <c r="AH136" s="354"/>
      <c r="AI136" s="355"/>
      <c r="AJ136" s="95"/>
      <c r="AK136" s="95"/>
      <c r="AL136" s="95"/>
      <c r="AM136" s="95"/>
      <c r="AN136" s="95"/>
      <c r="AO136" s="95"/>
      <c r="AQ136" s="97"/>
      <c r="AR136" s="97"/>
      <c r="AS136" s="97"/>
      <c r="AT136" s="97"/>
      <c r="CJ136" s="40" t="s">
        <v>774</v>
      </c>
      <c r="CK136" s="41"/>
      <c r="CL136" s="41"/>
      <c r="CM136" s="41" t="str">
        <f t="shared" si="56"/>
        <v/>
      </c>
      <c r="CN136" s="41" t="s">
        <v>498</v>
      </c>
      <c r="CO136" s="353" t="str">
        <f t="shared" si="57"/>
        <v/>
      </c>
      <c r="CP136" s="353" t="str">
        <f t="shared" si="58"/>
        <v/>
      </c>
      <c r="CQ136" s="353" t="str">
        <f t="shared" si="59"/>
        <v/>
      </c>
      <c r="CR136" s="98" t="str">
        <f t="shared" si="60"/>
        <v/>
      </c>
      <c r="CS136" s="98" t="str">
        <f t="shared" si="60"/>
        <v/>
      </c>
      <c r="CT136" s="98" t="str">
        <f t="shared" si="60"/>
        <v/>
      </c>
      <c r="CU136" s="98" t="str">
        <f t="shared" si="60"/>
        <v/>
      </c>
      <c r="CV136" s="98" t="str">
        <f t="shared" si="60"/>
        <v/>
      </c>
      <c r="CW136" s="98" t="str">
        <f t="shared" si="60"/>
        <v/>
      </c>
      <c r="CX136" s="98" t="str">
        <f t="shared" si="60"/>
        <v/>
      </c>
      <c r="CY136" s="98" t="str">
        <f t="shared" si="60"/>
        <v/>
      </c>
      <c r="CZ136" s="98" t="str">
        <f t="shared" si="60"/>
        <v/>
      </c>
      <c r="DA136" s="98" t="str">
        <f t="shared" si="60"/>
        <v/>
      </c>
      <c r="DB136" s="98" t="str">
        <f t="shared" si="60"/>
        <v/>
      </c>
      <c r="DC136" s="98" t="str">
        <f t="shared" si="60"/>
        <v/>
      </c>
      <c r="DQ136" s="385" t="str">
        <f t="shared" si="61"/>
        <v/>
      </c>
      <c r="DR136" s="385" t="str">
        <f t="shared" si="62"/>
        <v/>
      </c>
      <c r="DS136" s="385" t="str">
        <f t="shared" si="63"/>
        <v/>
      </c>
    </row>
    <row r="137" spans="2:123" ht="14.25" x14ac:dyDescent="0.15">
      <c r="C137" s="348"/>
      <c r="D137" s="356"/>
      <c r="E137" s="356"/>
      <c r="F137" s="348"/>
      <c r="G137" s="348"/>
      <c r="H137" s="348"/>
      <c r="I137" s="348"/>
      <c r="J137" s="11"/>
      <c r="K137" s="68"/>
      <c r="L137" s="68"/>
      <c r="M137" s="68"/>
      <c r="N137" s="68"/>
      <c r="O137" s="68"/>
      <c r="P137" s="68"/>
      <c r="Q137" s="68"/>
      <c r="R137" s="68"/>
      <c r="S137" s="68"/>
      <c r="T137" s="68"/>
      <c r="U137" s="68"/>
      <c r="V137" s="68"/>
      <c r="W137" s="68"/>
      <c r="X137" s="68"/>
      <c r="Y137" s="68"/>
      <c r="Z137" s="68"/>
      <c r="AA137" s="68"/>
      <c r="AB137" s="68"/>
      <c r="AC137" s="68"/>
      <c r="AD137" s="68"/>
      <c r="AE137" s="68"/>
      <c r="AF137" s="68"/>
      <c r="AG137" s="68"/>
      <c r="AH137" s="68"/>
      <c r="AI137" s="11"/>
      <c r="AP137" s="11"/>
      <c r="AQ137" s="97"/>
      <c r="AR137" s="97"/>
      <c r="AS137" s="97"/>
      <c r="AT137" s="97"/>
      <c r="CJ137" s="40" t="s">
        <v>775</v>
      </c>
      <c r="CK137" s="41"/>
      <c r="CL137" s="41"/>
      <c r="CM137" s="41" t="str">
        <f t="shared" si="56"/>
        <v/>
      </c>
      <c r="CN137" s="41" t="s">
        <v>495</v>
      </c>
      <c r="CO137" s="353" t="str">
        <f t="shared" si="57"/>
        <v/>
      </c>
      <c r="CP137" s="353" t="str">
        <f t="shared" si="58"/>
        <v/>
      </c>
      <c r="CQ137" s="353" t="str">
        <f t="shared" si="59"/>
        <v/>
      </c>
      <c r="CR137" s="98" t="str">
        <f t="shared" si="60"/>
        <v/>
      </c>
      <c r="CS137" s="98" t="str">
        <f t="shared" si="60"/>
        <v/>
      </c>
      <c r="CT137" s="98" t="str">
        <f t="shared" si="60"/>
        <v/>
      </c>
      <c r="CU137" s="98" t="str">
        <f t="shared" si="60"/>
        <v/>
      </c>
      <c r="CV137" s="98" t="str">
        <f t="shared" si="60"/>
        <v/>
      </c>
      <c r="CW137" s="98" t="str">
        <f t="shared" si="60"/>
        <v/>
      </c>
      <c r="CX137" s="98" t="str">
        <f t="shared" si="60"/>
        <v/>
      </c>
      <c r="CY137" s="98" t="str">
        <f t="shared" si="60"/>
        <v/>
      </c>
      <c r="CZ137" s="98" t="str">
        <f t="shared" si="60"/>
        <v/>
      </c>
      <c r="DA137" s="98" t="str">
        <f t="shared" si="60"/>
        <v/>
      </c>
      <c r="DB137" s="98" t="str">
        <f t="shared" si="60"/>
        <v/>
      </c>
      <c r="DC137" s="98" t="str">
        <f t="shared" si="60"/>
        <v/>
      </c>
      <c r="DQ137" s="385" t="str">
        <f t="shared" si="61"/>
        <v/>
      </c>
      <c r="DR137" s="385" t="str">
        <f t="shared" si="62"/>
        <v/>
      </c>
      <c r="DS137" s="385" t="str">
        <f t="shared" si="63"/>
        <v/>
      </c>
    </row>
    <row r="138" spans="2:123" ht="14.25" x14ac:dyDescent="0.15">
      <c r="C138" s="348"/>
      <c r="D138" s="356"/>
      <c r="E138" s="356"/>
      <c r="F138" s="348"/>
      <c r="G138" s="348"/>
      <c r="H138" s="348"/>
      <c r="I138" s="348"/>
      <c r="J138" s="11"/>
      <c r="AI138" s="11"/>
      <c r="AP138" s="11"/>
      <c r="AQ138" s="97"/>
      <c r="AR138" s="97"/>
      <c r="AS138" s="97"/>
      <c r="AT138" s="97"/>
      <c r="CJ138" s="40" t="s">
        <v>789</v>
      </c>
      <c r="CK138" s="41"/>
      <c r="CL138" s="41"/>
      <c r="CM138" s="41" t="str">
        <f t="shared" si="56"/>
        <v/>
      </c>
      <c r="CN138" s="41" t="s">
        <v>851</v>
      </c>
      <c r="CO138" s="353" t="str">
        <f t="shared" si="57"/>
        <v/>
      </c>
      <c r="CP138" s="353" t="str">
        <f t="shared" si="58"/>
        <v/>
      </c>
      <c r="CQ138" s="353" t="str">
        <f t="shared" si="59"/>
        <v/>
      </c>
      <c r="CR138" s="98" t="str">
        <f t="shared" si="60"/>
        <v/>
      </c>
      <c r="CS138" s="98" t="str">
        <f t="shared" si="60"/>
        <v/>
      </c>
      <c r="CT138" s="98" t="str">
        <f t="shared" si="60"/>
        <v/>
      </c>
      <c r="CU138" s="98" t="str">
        <f t="shared" si="60"/>
        <v/>
      </c>
      <c r="CV138" s="98" t="str">
        <f t="shared" si="60"/>
        <v/>
      </c>
      <c r="CW138" s="98" t="str">
        <f t="shared" si="60"/>
        <v/>
      </c>
      <c r="CX138" s="98" t="str">
        <f t="shared" si="60"/>
        <v/>
      </c>
      <c r="CY138" s="98" t="str">
        <f t="shared" si="60"/>
        <v/>
      </c>
      <c r="CZ138" s="98" t="str">
        <f t="shared" si="60"/>
        <v/>
      </c>
      <c r="DA138" s="98" t="str">
        <f t="shared" si="60"/>
        <v/>
      </c>
      <c r="DB138" s="98" t="str">
        <f t="shared" si="60"/>
        <v/>
      </c>
      <c r="DC138" s="98" t="str">
        <f t="shared" si="60"/>
        <v/>
      </c>
      <c r="DQ138" s="385" t="str">
        <f t="shared" si="61"/>
        <v/>
      </c>
      <c r="DR138" s="385" t="str">
        <f t="shared" si="62"/>
        <v/>
      </c>
      <c r="DS138" s="385" t="str">
        <f t="shared" si="63"/>
        <v/>
      </c>
    </row>
    <row r="139" spans="2:123" x14ac:dyDescent="0.15">
      <c r="J139" s="11"/>
      <c r="AI139" s="11"/>
      <c r="AJ139" s="11"/>
      <c r="AK139" s="11"/>
      <c r="AL139" s="11"/>
      <c r="AM139" s="11"/>
      <c r="AN139" s="11"/>
      <c r="AO139" s="11"/>
      <c r="AQ139" s="97"/>
      <c r="AR139" s="97"/>
      <c r="AS139" s="97"/>
      <c r="AT139" s="97"/>
      <c r="CJ139" s="40" t="s">
        <v>790</v>
      </c>
      <c r="CK139" s="41"/>
      <c r="CL139" s="41"/>
      <c r="CM139" s="41" t="str">
        <f t="shared" si="56"/>
        <v/>
      </c>
      <c r="CN139" s="41" t="s">
        <v>852</v>
      </c>
      <c r="CO139" s="353" t="str">
        <f t="shared" si="57"/>
        <v/>
      </c>
      <c r="CP139" s="353" t="str">
        <f t="shared" si="58"/>
        <v/>
      </c>
      <c r="CQ139" s="353" t="str">
        <f t="shared" si="59"/>
        <v/>
      </c>
      <c r="CR139" s="98" t="str">
        <f t="shared" si="60"/>
        <v/>
      </c>
      <c r="CS139" s="98" t="str">
        <f t="shared" si="60"/>
        <v/>
      </c>
      <c r="CT139" s="98" t="str">
        <f t="shared" si="60"/>
        <v/>
      </c>
      <c r="CU139" s="98" t="str">
        <f t="shared" si="60"/>
        <v/>
      </c>
      <c r="CV139" s="98" t="str">
        <f t="shared" si="60"/>
        <v/>
      </c>
      <c r="CW139" s="98" t="str">
        <f t="shared" si="60"/>
        <v/>
      </c>
      <c r="CX139" s="98" t="str">
        <f t="shared" si="60"/>
        <v/>
      </c>
      <c r="CY139" s="98" t="str">
        <f t="shared" si="60"/>
        <v/>
      </c>
      <c r="CZ139" s="98" t="str">
        <f t="shared" si="60"/>
        <v/>
      </c>
      <c r="DA139" s="98" t="str">
        <f t="shared" si="60"/>
        <v/>
      </c>
      <c r="DB139" s="98" t="str">
        <f t="shared" si="60"/>
        <v/>
      </c>
      <c r="DC139" s="98" t="str">
        <f t="shared" si="60"/>
        <v/>
      </c>
      <c r="DQ139" s="385" t="str">
        <f t="shared" si="61"/>
        <v/>
      </c>
      <c r="DR139" s="385" t="str">
        <f t="shared" si="62"/>
        <v/>
      </c>
      <c r="DS139" s="385" t="str">
        <f t="shared" si="63"/>
        <v/>
      </c>
    </row>
    <row r="140" spans="2:123" x14ac:dyDescent="0.15">
      <c r="AQ140" s="97"/>
      <c r="AR140" s="97"/>
      <c r="AS140" s="97"/>
      <c r="AT140" s="97"/>
      <c r="CJ140" s="40" t="s">
        <v>791</v>
      </c>
      <c r="CK140" s="41"/>
      <c r="CL140" s="41"/>
      <c r="CM140" s="41" t="str">
        <f t="shared" si="56"/>
        <v/>
      </c>
      <c r="CN140" s="41" t="s">
        <v>480</v>
      </c>
      <c r="CO140" s="353" t="str">
        <f t="shared" si="57"/>
        <v/>
      </c>
      <c r="CP140" s="353" t="str">
        <f t="shared" si="58"/>
        <v/>
      </c>
      <c r="CQ140" s="353" t="str">
        <f t="shared" si="59"/>
        <v/>
      </c>
      <c r="CR140" s="98" t="str">
        <f t="shared" si="60"/>
        <v/>
      </c>
      <c r="CS140" s="98" t="str">
        <f t="shared" si="60"/>
        <v/>
      </c>
      <c r="CT140" s="98" t="str">
        <f t="shared" si="60"/>
        <v/>
      </c>
      <c r="CU140" s="98" t="str">
        <f t="shared" si="60"/>
        <v/>
      </c>
      <c r="CV140" s="98" t="str">
        <f t="shared" si="60"/>
        <v/>
      </c>
      <c r="CW140" s="98" t="str">
        <f t="shared" si="60"/>
        <v/>
      </c>
      <c r="CX140" s="98" t="str">
        <f t="shared" si="60"/>
        <v/>
      </c>
      <c r="CY140" s="98" t="str">
        <f t="shared" si="60"/>
        <v/>
      </c>
      <c r="CZ140" s="98" t="str">
        <f t="shared" si="60"/>
        <v/>
      </c>
      <c r="DA140" s="98" t="str">
        <f t="shared" si="60"/>
        <v/>
      </c>
      <c r="DB140" s="98" t="str">
        <f t="shared" si="60"/>
        <v/>
      </c>
      <c r="DC140" s="98" t="str">
        <f t="shared" si="60"/>
        <v/>
      </c>
      <c r="DQ140" s="385" t="str">
        <f t="shared" si="61"/>
        <v/>
      </c>
      <c r="DR140" s="385" t="str">
        <f t="shared" si="62"/>
        <v/>
      </c>
      <c r="DS140" s="385" t="str">
        <f t="shared" si="63"/>
        <v/>
      </c>
    </row>
    <row r="141" spans="2:123" x14ac:dyDescent="0.15">
      <c r="AQ141" s="97"/>
      <c r="AR141" s="97"/>
      <c r="AS141" s="97"/>
      <c r="AT141" s="97"/>
      <c r="CJ141" s="40" t="s">
        <v>777</v>
      </c>
      <c r="CK141" s="41"/>
      <c r="CL141" s="41"/>
      <c r="CM141" s="41" t="str">
        <f t="shared" si="56"/>
        <v/>
      </c>
      <c r="CN141" s="41" t="s">
        <v>503</v>
      </c>
      <c r="CO141" s="353" t="str">
        <f t="shared" si="57"/>
        <v/>
      </c>
      <c r="CP141" s="353" t="str">
        <f t="shared" si="58"/>
        <v/>
      </c>
      <c r="CQ141" s="353" t="str">
        <f t="shared" si="59"/>
        <v/>
      </c>
      <c r="CR141" s="98" t="str">
        <f t="shared" si="60"/>
        <v/>
      </c>
      <c r="CS141" s="98" t="str">
        <f t="shared" si="60"/>
        <v/>
      </c>
      <c r="CT141" s="98" t="str">
        <f t="shared" si="60"/>
        <v/>
      </c>
      <c r="CU141" s="98" t="str">
        <f t="shared" si="60"/>
        <v/>
      </c>
      <c r="CV141" s="98" t="str">
        <f t="shared" si="60"/>
        <v/>
      </c>
      <c r="CW141" s="98" t="str">
        <f t="shared" si="60"/>
        <v/>
      </c>
      <c r="CX141" s="98" t="str">
        <f t="shared" si="60"/>
        <v/>
      </c>
      <c r="CY141" s="98" t="str">
        <f t="shared" si="60"/>
        <v/>
      </c>
      <c r="CZ141" s="98" t="str">
        <f t="shared" si="60"/>
        <v/>
      </c>
      <c r="DA141" s="98" t="str">
        <f t="shared" si="60"/>
        <v/>
      </c>
      <c r="DB141" s="98" t="str">
        <f t="shared" si="60"/>
        <v/>
      </c>
      <c r="DC141" s="98" t="str">
        <f t="shared" si="60"/>
        <v/>
      </c>
      <c r="DQ141" s="385" t="str">
        <f t="shared" si="61"/>
        <v/>
      </c>
      <c r="DR141" s="385" t="str">
        <f t="shared" si="62"/>
        <v/>
      </c>
      <c r="DS141" s="385" t="str">
        <f t="shared" si="63"/>
        <v/>
      </c>
    </row>
    <row r="142" spans="2:123" x14ac:dyDescent="0.15">
      <c r="AQ142" s="97"/>
      <c r="AR142" s="97"/>
      <c r="AS142" s="97"/>
      <c r="AT142" s="97"/>
      <c r="CJ142" s="40" t="s">
        <v>778</v>
      </c>
      <c r="CK142" s="41"/>
      <c r="CL142" s="41"/>
      <c r="CM142" s="41" t="str">
        <f t="shared" si="56"/>
        <v/>
      </c>
      <c r="CN142" s="41" t="s">
        <v>500</v>
      </c>
      <c r="CO142" s="353" t="str">
        <f t="shared" si="57"/>
        <v/>
      </c>
      <c r="CP142" s="353" t="str">
        <f t="shared" si="58"/>
        <v/>
      </c>
      <c r="CQ142" s="353" t="str">
        <f t="shared" si="59"/>
        <v/>
      </c>
      <c r="CR142" s="98" t="str">
        <f t="shared" si="60"/>
        <v/>
      </c>
      <c r="CS142" s="98" t="str">
        <f t="shared" si="60"/>
        <v/>
      </c>
      <c r="CT142" s="98" t="str">
        <f t="shared" si="60"/>
        <v/>
      </c>
      <c r="CU142" s="98" t="str">
        <f t="shared" si="60"/>
        <v/>
      </c>
      <c r="CV142" s="98" t="str">
        <f t="shared" si="60"/>
        <v/>
      </c>
      <c r="CW142" s="98" t="str">
        <f t="shared" si="60"/>
        <v/>
      </c>
      <c r="CX142" s="98" t="str">
        <f t="shared" si="60"/>
        <v/>
      </c>
      <c r="CY142" s="98" t="str">
        <f t="shared" si="60"/>
        <v/>
      </c>
      <c r="CZ142" s="98" t="str">
        <f t="shared" si="60"/>
        <v/>
      </c>
      <c r="DA142" s="98" t="str">
        <f t="shared" si="60"/>
        <v/>
      </c>
      <c r="DB142" s="98" t="str">
        <f t="shared" si="60"/>
        <v/>
      </c>
      <c r="DC142" s="98" t="str">
        <f t="shared" si="60"/>
        <v/>
      </c>
      <c r="DQ142" s="385" t="str">
        <f t="shared" si="61"/>
        <v/>
      </c>
      <c r="DR142" s="385" t="str">
        <f t="shared" si="62"/>
        <v/>
      </c>
      <c r="DS142" s="385" t="str">
        <f t="shared" si="63"/>
        <v/>
      </c>
    </row>
    <row r="143" spans="2:123" x14ac:dyDescent="0.15">
      <c r="AQ143" s="97"/>
      <c r="AR143" s="97"/>
      <c r="AS143" s="97"/>
      <c r="AT143" s="97"/>
      <c r="CJ143" s="40" t="s">
        <v>779</v>
      </c>
      <c r="CK143" s="41"/>
      <c r="CL143" s="41"/>
      <c r="CM143" s="41" t="str">
        <f t="shared" si="56"/>
        <v/>
      </c>
      <c r="CN143" s="41" t="s">
        <v>497</v>
      </c>
      <c r="CO143" s="353" t="str">
        <f t="shared" si="57"/>
        <v/>
      </c>
      <c r="CP143" s="353" t="str">
        <f t="shared" si="58"/>
        <v/>
      </c>
      <c r="CQ143" s="353" t="str">
        <f t="shared" si="59"/>
        <v/>
      </c>
      <c r="CR143" s="98" t="str">
        <f t="shared" si="60"/>
        <v/>
      </c>
      <c r="CS143" s="98" t="str">
        <f t="shared" si="60"/>
        <v/>
      </c>
      <c r="CT143" s="98" t="str">
        <f t="shared" si="60"/>
        <v/>
      </c>
      <c r="CU143" s="98" t="str">
        <f t="shared" si="60"/>
        <v/>
      </c>
      <c r="CV143" s="98" t="str">
        <f t="shared" si="60"/>
        <v/>
      </c>
      <c r="CW143" s="98" t="str">
        <f t="shared" si="60"/>
        <v/>
      </c>
      <c r="CX143" s="98" t="str">
        <f t="shared" si="60"/>
        <v/>
      </c>
      <c r="CY143" s="98" t="str">
        <f t="shared" si="60"/>
        <v/>
      </c>
      <c r="CZ143" s="98" t="str">
        <f t="shared" si="60"/>
        <v/>
      </c>
      <c r="DA143" s="98" t="str">
        <f t="shared" si="60"/>
        <v/>
      </c>
      <c r="DB143" s="98" t="str">
        <f t="shared" si="60"/>
        <v/>
      </c>
      <c r="DC143" s="98" t="str">
        <f t="shared" si="60"/>
        <v/>
      </c>
      <c r="DQ143" s="385" t="str">
        <f t="shared" si="61"/>
        <v/>
      </c>
      <c r="DR143" s="385" t="str">
        <f t="shared" si="62"/>
        <v/>
      </c>
      <c r="DS143" s="385" t="str">
        <f t="shared" si="63"/>
        <v/>
      </c>
    </row>
    <row r="144" spans="2:123" x14ac:dyDescent="0.15">
      <c r="AQ144" s="97"/>
      <c r="AR144" s="97"/>
      <c r="AS144" s="97"/>
      <c r="AT144" s="97"/>
      <c r="CJ144" s="40" t="s">
        <v>780</v>
      </c>
      <c r="CK144" s="11"/>
      <c r="CL144" s="11"/>
      <c r="CM144" s="41" t="str">
        <f t="shared" si="56"/>
        <v/>
      </c>
      <c r="CN144" s="41" t="s">
        <v>494</v>
      </c>
      <c r="CO144" s="353" t="str">
        <f t="shared" si="57"/>
        <v/>
      </c>
      <c r="CP144" s="353" t="str">
        <f t="shared" si="58"/>
        <v/>
      </c>
      <c r="CQ144" s="353" t="str">
        <f t="shared" si="59"/>
        <v/>
      </c>
      <c r="CR144" s="98" t="str">
        <f t="shared" si="60"/>
        <v/>
      </c>
      <c r="CS144" s="98" t="str">
        <f t="shared" si="60"/>
        <v/>
      </c>
      <c r="CT144" s="98" t="str">
        <f t="shared" si="60"/>
        <v/>
      </c>
      <c r="CU144" s="98" t="str">
        <f t="shared" si="60"/>
        <v/>
      </c>
      <c r="CV144" s="98" t="str">
        <f t="shared" si="60"/>
        <v/>
      </c>
      <c r="CW144" s="98" t="str">
        <f t="shared" si="60"/>
        <v/>
      </c>
      <c r="CX144" s="98" t="str">
        <f t="shared" si="60"/>
        <v/>
      </c>
      <c r="CY144" s="98" t="str">
        <f t="shared" si="60"/>
        <v/>
      </c>
      <c r="CZ144" s="98" t="str">
        <f t="shared" si="60"/>
        <v/>
      </c>
      <c r="DA144" s="98" t="str">
        <f t="shared" si="60"/>
        <v/>
      </c>
      <c r="DB144" s="98" t="str">
        <f t="shared" si="60"/>
        <v/>
      </c>
      <c r="DC144" s="98" t="str">
        <f t="shared" si="60"/>
        <v/>
      </c>
      <c r="DQ144" s="385" t="str">
        <f t="shared" si="61"/>
        <v/>
      </c>
      <c r="DR144" s="385" t="str">
        <f t="shared" si="62"/>
        <v/>
      </c>
      <c r="DS144" s="385" t="str">
        <f t="shared" si="63"/>
        <v/>
      </c>
    </row>
    <row r="145" spans="1:123" x14ac:dyDescent="0.15">
      <c r="AQ145" s="97"/>
      <c r="AR145" s="97"/>
      <c r="AS145" s="97"/>
      <c r="AT145" s="97"/>
      <c r="CJ145" s="40" t="s">
        <v>792</v>
      </c>
      <c r="CK145" s="11"/>
      <c r="CL145" s="11"/>
      <c r="CM145" s="41" t="str">
        <f t="shared" si="56"/>
        <v/>
      </c>
      <c r="CN145" s="41" t="s">
        <v>853</v>
      </c>
      <c r="CO145" s="353" t="str">
        <f t="shared" si="57"/>
        <v/>
      </c>
      <c r="CP145" s="353" t="str">
        <f t="shared" si="58"/>
        <v/>
      </c>
      <c r="CQ145" s="353" t="str">
        <f t="shared" si="59"/>
        <v/>
      </c>
      <c r="CR145" s="98" t="str">
        <f t="shared" si="60"/>
        <v/>
      </c>
      <c r="CS145" s="98" t="str">
        <f t="shared" si="60"/>
        <v/>
      </c>
      <c r="CT145" s="98" t="str">
        <f t="shared" si="60"/>
        <v/>
      </c>
      <c r="CU145" s="98" t="str">
        <f t="shared" si="60"/>
        <v/>
      </c>
      <c r="CV145" s="98" t="str">
        <f t="shared" si="60"/>
        <v/>
      </c>
      <c r="CW145" s="98" t="str">
        <f t="shared" si="60"/>
        <v/>
      </c>
      <c r="CX145" s="98" t="str">
        <f t="shared" si="60"/>
        <v/>
      </c>
      <c r="CY145" s="98" t="str">
        <f t="shared" si="60"/>
        <v/>
      </c>
      <c r="CZ145" s="98" t="str">
        <f t="shared" si="60"/>
        <v/>
      </c>
      <c r="DA145" s="98" t="str">
        <f t="shared" si="60"/>
        <v/>
      </c>
      <c r="DB145" s="98" t="str">
        <f t="shared" si="60"/>
        <v/>
      </c>
      <c r="DC145" s="98" t="str">
        <f t="shared" si="60"/>
        <v/>
      </c>
      <c r="DQ145" s="385" t="str">
        <f t="shared" si="61"/>
        <v/>
      </c>
      <c r="DR145" s="385" t="str">
        <f t="shared" si="62"/>
        <v/>
      </c>
      <c r="DS145" s="385" t="str">
        <f t="shared" si="63"/>
        <v/>
      </c>
    </row>
    <row r="146" spans="1:123" x14ac:dyDescent="0.1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c r="AA146" s="97"/>
      <c r="AB146" s="97"/>
      <c r="AC146" s="97"/>
      <c r="AD146" s="97"/>
      <c r="AE146" s="97"/>
      <c r="AF146" s="97"/>
      <c r="AG146" s="97"/>
      <c r="AH146" s="97"/>
      <c r="AI146" s="97"/>
      <c r="AJ146" s="97"/>
      <c r="AK146" s="97"/>
      <c r="AL146" s="97"/>
      <c r="AM146" s="97"/>
      <c r="AN146" s="97"/>
      <c r="AO146" s="97"/>
      <c r="AP146" s="97"/>
      <c r="AQ146" s="97"/>
      <c r="AR146" s="97"/>
      <c r="AS146" s="97"/>
      <c r="AT146" s="97"/>
      <c r="CJ146" s="40" t="s">
        <v>793</v>
      </c>
      <c r="CK146" s="11"/>
      <c r="CL146" s="11"/>
      <c r="CM146" s="41" t="str">
        <f t="shared" si="56"/>
        <v/>
      </c>
      <c r="CN146" s="41" t="s">
        <v>854</v>
      </c>
      <c r="CO146" s="353" t="str">
        <f t="shared" si="57"/>
        <v/>
      </c>
      <c r="CP146" s="353" t="str">
        <f t="shared" si="58"/>
        <v/>
      </c>
      <c r="CQ146" s="353" t="str">
        <f t="shared" si="59"/>
        <v/>
      </c>
      <c r="CR146" s="98" t="str">
        <f t="shared" si="60"/>
        <v/>
      </c>
      <c r="CS146" s="98" t="str">
        <f t="shared" si="60"/>
        <v/>
      </c>
      <c r="CT146" s="98" t="str">
        <f t="shared" si="60"/>
        <v/>
      </c>
      <c r="CU146" s="98" t="str">
        <f t="shared" si="60"/>
        <v/>
      </c>
      <c r="CV146" s="98" t="str">
        <f t="shared" si="60"/>
        <v/>
      </c>
      <c r="CW146" s="98" t="str">
        <f t="shared" si="60"/>
        <v/>
      </c>
      <c r="CX146" s="98" t="str">
        <f t="shared" si="60"/>
        <v/>
      </c>
      <c r="CY146" s="98" t="str">
        <f t="shared" si="60"/>
        <v/>
      </c>
      <c r="CZ146" s="98" t="str">
        <f t="shared" si="60"/>
        <v/>
      </c>
      <c r="DA146" s="98" t="str">
        <f t="shared" si="60"/>
        <v/>
      </c>
      <c r="DB146" s="98" t="str">
        <f t="shared" si="60"/>
        <v/>
      </c>
      <c r="DC146" s="98" t="str">
        <f t="shared" si="60"/>
        <v/>
      </c>
      <c r="DQ146" s="385" t="str">
        <f t="shared" si="61"/>
        <v/>
      </c>
      <c r="DR146" s="385" t="str">
        <f t="shared" si="62"/>
        <v/>
      </c>
      <c r="DS146" s="385" t="str">
        <f t="shared" si="63"/>
        <v/>
      </c>
    </row>
    <row r="147" spans="1:123" x14ac:dyDescent="0.1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c r="AA147" s="97"/>
      <c r="AB147" s="97"/>
      <c r="AC147" s="97"/>
      <c r="AD147" s="97"/>
      <c r="AE147" s="97"/>
      <c r="AF147" s="97"/>
      <c r="AG147" s="97"/>
      <c r="AH147" s="97"/>
      <c r="AI147" s="97"/>
      <c r="AJ147" s="97"/>
      <c r="AK147" s="97"/>
      <c r="AL147" s="97"/>
      <c r="AM147" s="97"/>
      <c r="AN147" s="97"/>
      <c r="AO147" s="97"/>
      <c r="AP147" s="97"/>
      <c r="AQ147" s="97"/>
      <c r="AR147" s="97"/>
      <c r="AS147" s="97"/>
      <c r="AT147" s="97"/>
      <c r="CJ147" s="40" t="s">
        <v>794</v>
      </c>
      <c r="CK147" s="11"/>
      <c r="CL147" s="11"/>
      <c r="CM147" s="41" t="str">
        <f t="shared" si="56"/>
        <v/>
      </c>
      <c r="CN147" s="41" t="s">
        <v>479</v>
      </c>
      <c r="CO147" s="353" t="str">
        <f t="shared" si="57"/>
        <v/>
      </c>
      <c r="CP147" s="353" t="str">
        <f t="shared" si="58"/>
        <v/>
      </c>
      <c r="CQ147" s="353" t="str">
        <f t="shared" si="59"/>
        <v/>
      </c>
      <c r="CR147" s="98" t="str">
        <f t="shared" ref="CR147:DC152" si="64">IF(K$66=$CJ147,"A","")&amp;IF(K$67=$CJ147,"B","")&amp;IF(K$20=$CJ147,"A'","")&amp;IF(K$21=$CJ147,"B'","")</f>
        <v/>
      </c>
      <c r="CS147" s="98" t="str">
        <f t="shared" si="64"/>
        <v/>
      </c>
      <c r="CT147" s="98" t="str">
        <f t="shared" si="64"/>
        <v/>
      </c>
      <c r="CU147" s="98" t="str">
        <f t="shared" si="64"/>
        <v/>
      </c>
      <c r="CV147" s="98" t="str">
        <f t="shared" si="64"/>
        <v/>
      </c>
      <c r="CW147" s="98" t="str">
        <f t="shared" si="64"/>
        <v/>
      </c>
      <c r="CX147" s="98" t="str">
        <f t="shared" si="64"/>
        <v/>
      </c>
      <c r="CY147" s="98" t="str">
        <f t="shared" si="64"/>
        <v/>
      </c>
      <c r="CZ147" s="98" t="str">
        <f t="shared" si="64"/>
        <v/>
      </c>
      <c r="DA147" s="98" t="str">
        <f t="shared" si="64"/>
        <v/>
      </c>
      <c r="DB147" s="98" t="str">
        <f t="shared" si="64"/>
        <v/>
      </c>
      <c r="DC147" s="98" t="str">
        <f t="shared" si="64"/>
        <v/>
      </c>
      <c r="DQ147" s="385" t="str">
        <f t="shared" si="61"/>
        <v/>
      </c>
      <c r="DR147" s="385" t="str">
        <f t="shared" si="62"/>
        <v/>
      </c>
      <c r="DS147" s="385" t="str">
        <f t="shared" si="63"/>
        <v/>
      </c>
    </row>
    <row r="148" spans="1:123" x14ac:dyDescent="0.1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c r="AA148" s="97"/>
      <c r="AB148" s="97"/>
      <c r="AC148" s="97"/>
      <c r="AD148" s="97"/>
      <c r="AE148" s="97"/>
      <c r="AF148" s="97"/>
      <c r="AG148" s="97"/>
      <c r="AH148" s="97"/>
      <c r="AI148" s="97"/>
      <c r="AJ148" s="97"/>
      <c r="AK148" s="97"/>
      <c r="AL148" s="97"/>
      <c r="AM148" s="97"/>
      <c r="AN148" s="97"/>
      <c r="AO148" s="97"/>
      <c r="AP148" s="97"/>
      <c r="AQ148" s="97"/>
      <c r="AR148" s="97"/>
      <c r="AS148" s="97"/>
      <c r="AT148" s="97"/>
      <c r="CJ148" s="40" t="s">
        <v>782</v>
      </c>
      <c r="CK148" s="11"/>
      <c r="CL148" s="11"/>
      <c r="CM148" s="41" t="str">
        <f t="shared" si="56"/>
        <v/>
      </c>
      <c r="CN148" s="41" t="s">
        <v>502</v>
      </c>
      <c r="CO148" s="353" t="str">
        <f t="shared" si="57"/>
        <v/>
      </c>
      <c r="CP148" s="353" t="str">
        <f t="shared" si="58"/>
        <v/>
      </c>
      <c r="CQ148" s="353" t="str">
        <f t="shared" si="59"/>
        <v/>
      </c>
      <c r="CR148" s="98" t="str">
        <f t="shared" si="64"/>
        <v/>
      </c>
      <c r="CS148" s="98" t="str">
        <f t="shared" si="64"/>
        <v/>
      </c>
      <c r="CT148" s="98" t="str">
        <f t="shared" si="64"/>
        <v/>
      </c>
      <c r="CU148" s="98" t="str">
        <f t="shared" si="64"/>
        <v/>
      </c>
      <c r="CV148" s="98" t="str">
        <f t="shared" si="64"/>
        <v/>
      </c>
      <c r="CW148" s="98" t="str">
        <f t="shared" si="64"/>
        <v/>
      </c>
      <c r="CX148" s="98" t="str">
        <f t="shared" si="64"/>
        <v/>
      </c>
      <c r="CY148" s="98" t="str">
        <f t="shared" si="64"/>
        <v/>
      </c>
      <c r="CZ148" s="98" t="str">
        <f t="shared" si="64"/>
        <v/>
      </c>
      <c r="DA148" s="98" t="str">
        <f t="shared" si="64"/>
        <v/>
      </c>
      <c r="DB148" s="98" t="str">
        <f t="shared" si="64"/>
        <v/>
      </c>
      <c r="DC148" s="98" t="str">
        <f t="shared" si="64"/>
        <v/>
      </c>
      <c r="DQ148" s="385" t="str">
        <f t="shared" si="61"/>
        <v/>
      </c>
      <c r="DR148" s="385" t="str">
        <f t="shared" si="62"/>
        <v/>
      </c>
      <c r="DS148" s="385" t="str">
        <f t="shared" si="63"/>
        <v/>
      </c>
    </row>
    <row r="149" spans="1:123" x14ac:dyDescent="0.15">
      <c r="A149" s="97"/>
      <c r="B149" s="97"/>
      <c r="C149" s="97"/>
      <c r="D149" s="97"/>
      <c r="E149" s="97"/>
      <c r="F149" s="97"/>
      <c r="G149" s="97"/>
      <c r="H149" s="97"/>
      <c r="I149" s="97"/>
      <c r="J149" s="198"/>
      <c r="K149" s="198"/>
      <c r="L149" s="198"/>
      <c r="M149" s="198"/>
      <c r="N149" s="198"/>
      <c r="O149" s="198"/>
      <c r="P149" s="198"/>
      <c r="Q149" s="198"/>
      <c r="R149" s="198"/>
      <c r="S149" s="198"/>
      <c r="T149" s="198"/>
      <c r="U149" s="198"/>
      <c r="V149" s="198"/>
      <c r="W149" s="198"/>
      <c r="X149" s="198"/>
      <c r="Y149" s="198"/>
      <c r="Z149" s="198"/>
      <c r="AA149" s="198"/>
      <c r="AB149" s="198"/>
      <c r="AC149" s="198"/>
      <c r="AD149" s="198"/>
      <c r="AE149" s="198"/>
      <c r="AF149" s="198"/>
      <c r="AG149" s="198"/>
      <c r="AH149" s="198"/>
      <c r="AI149" s="198"/>
      <c r="AJ149" s="97"/>
      <c r="AK149" s="97"/>
      <c r="AL149" s="97"/>
      <c r="AM149" s="97"/>
      <c r="AN149" s="97"/>
      <c r="AO149" s="97"/>
      <c r="AP149" s="97"/>
      <c r="AQ149" s="97"/>
      <c r="AR149" s="97"/>
      <c r="AS149" s="97"/>
      <c r="AT149" s="97"/>
      <c r="CJ149" s="40" t="s">
        <v>783</v>
      </c>
      <c r="CK149" s="11"/>
      <c r="CL149" s="11"/>
      <c r="CM149" s="41" t="str">
        <f t="shared" si="56"/>
        <v/>
      </c>
      <c r="CN149" s="41" t="s">
        <v>499</v>
      </c>
      <c r="CO149" s="353" t="str">
        <f t="shared" si="57"/>
        <v/>
      </c>
      <c r="CP149" s="353" t="str">
        <f t="shared" si="58"/>
        <v/>
      </c>
      <c r="CQ149" s="353" t="str">
        <f t="shared" si="59"/>
        <v/>
      </c>
      <c r="CR149" s="98" t="str">
        <f t="shared" si="64"/>
        <v/>
      </c>
      <c r="CS149" s="98" t="str">
        <f t="shared" si="64"/>
        <v/>
      </c>
      <c r="CT149" s="98" t="str">
        <f t="shared" si="64"/>
        <v/>
      </c>
      <c r="CU149" s="98" t="str">
        <f t="shared" si="64"/>
        <v/>
      </c>
      <c r="CV149" s="98" t="str">
        <f t="shared" si="64"/>
        <v/>
      </c>
      <c r="CW149" s="98" t="str">
        <f t="shared" si="64"/>
        <v/>
      </c>
      <c r="CX149" s="98" t="str">
        <f t="shared" si="64"/>
        <v/>
      </c>
      <c r="CY149" s="98" t="str">
        <f t="shared" si="64"/>
        <v/>
      </c>
      <c r="CZ149" s="98" t="str">
        <f t="shared" si="64"/>
        <v/>
      </c>
      <c r="DA149" s="98" t="str">
        <f t="shared" si="64"/>
        <v/>
      </c>
      <c r="DB149" s="98" t="str">
        <f t="shared" si="64"/>
        <v/>
      </c>
      <c r="DC149" s="98" t="str">
        <f t="shared" si="64"/>
        <v/>
      </c>
      <c r="DQ149" s="385" t="str">
        <f t="shared" si="61"/>
        <v/>
      </c>
      <c r="DR149" s="385" t="str">
        <f t="shared" si="62"/>
        <v/>
      </c>
      <c r="DS149" s="385" t="str">
        <f t="shared" si="63"/>
        <v/>
      </c>
    </row>
    <row r="150" spans="1:123" x14ac:dyDescent="0.15">
      <c r="A150" s="97"/>
      <c r="B150" s="97"/>
      <c r="C150" s="97"/>
      <c r="D150" s="97"/>
      <c r="E150" s="97"/>
      <c r="F150" s="97"/>
      <c r="G150" s="97"/>
      <c r="H150" s="97"/>
      <c r="I150" s="97"/>
      <c r="J150" s="198"/>
      <c r="K150" s="198"/>
      <c r="L150" s="198"/>
      <c r="M150" s="198"/>
      <c r="N150" s="198"/>
      <c r="O150" s="198"/>
      <c r="P150" s="198"/>
      <c r="Q150" s="198"/>
      <c r="R150" s="198"/>
      <c r="S150" s="198"/>
      <c r="T150" s="198"/>
      <c r="U150" s="198"/>
      <c r="V150" s="198"/>
      <c r="W150" s="198"/>
      <c r="X150" s="198"/>
      <c r="Y150" s="198"/>
      <c r="Z150" s="198"/>
      <c r="AA150" s="198"/>
      <c r="AB150" s="198"/>
      <c r="AC150" s="198"/>
      <c r="AD150" s="198"/>
      <c r="AE150" s="198"/>
      <c r="AF150" s="198"/>
      <c r="AG150" s="198"/>
      <c r="AH150" s="198"/>
      <c r="AI150" s="198"/>
      <c r="AJ150" s="97"/>
      <c r="AK150" s="97"/>
      <c r="AL150" s="97"/>
      <c r="AM150" s="97"/>
      <c r="AN150" s="97"/>
      <c r="AO150" s="97"/>
      <c r="AP150" s="97"/>
      <c r="AQ150" s="97"/>
      <c r="AR150" s="97"/>
      <c r="AS150" s="97"/>
      <c r="AT150" s="97"/>
      <c r="CJ150" s="40" t="s">
        <v>784</v>
      </c>
      <c r="CK150" s="11"/>
      <c r="CL150" s="11"/>
      <c r="CM150" s="41" t="str">
        <f t="shared" si="56"/>
        <v/>
      </c>
      <c r="CN150" s="41" t="s">
        <v>496</v>
      </c>
      <c r="CO150" s="353" t="str">
        <f t="shared" si="57"/>
        <v/>
      </c>
      <c r="CP150" s="353" t="str">
        <f t="shared" si="58"/>
        <v/>
      </c>
      <c r="CQ150" s="353" t="str">
        <f t="shared" si="59"/>
        <v/>
      </c>
      <c r="CR150" s="98" t="str">
        <f t="shared" si="64"/>
        <v/>
      </c>
      <c r="CS150" s="98" t="str">
        <f t="shared" si="64"/>
        <v/>
      </c>
      <c r="CT150" s="98" t="str">
        <f t="shared" si="64"/>
        <v/>
      </c>
      <c r="CU150" s="98" t="str">
        <f t="shared" si="64"/>
        <v/>
      </c>
      <c r="CV150" s="98" t="str">
        <f t="shared" si="64"/>
        <v/>
      </c>
      <c r="CW150" s="98" t="str">
        <f t="shared" si="64"/>
        <v/>
      </c>
      <c r="CX150" s="98" t="str">
        <f t="shared" si="64"/>
        <v/>
      </c>
      <c r="CY150" s="98" t="str">
        <f t="shared" si="64"/>
        <v/>
      </c>
      <c r="CZ150" s="98" t="str">
        <f t="shared" si="64"/>
        <v/>
      </c>
      <c r="DA150" s="98" t="str">
        <f t="shared" si="64"/>
        <v/>
      </c>
      <c r="DB150" s="98" t="str">
        <f t="shared" si="64"/>
        <v/>
      </c>
      <c r="DC150" s="98" t="str">
        <f t="shared" si="64"/>
        <v/>
      </c>
      <c r="DQ150" s="385" t="str">
        <f t="shared" si="61"/>
        <v/>
      </c>
      <c r="DR150" s="385" t="str">
        <f t="shared" si="62"/>
        <v/>
      </c>
      <c r="DS150" s="385" t="str">
        <f t="shared" si="63"/>
        <v/>
      </c>
    </row>
    <row r="151" spans="1:123" x14ac:dyDescent="0.15">
      <c r="A151" s="97"/>
      <c r="B151" s="97"/>
      <c r="C151" s="97"/>
      <c r="D151" s="97"/>
      <c r="E151" s="97"/>
      <c r="F151" s="97"/>
      <c r="G151" s="97"/>
      <c r="H151" s="97"/>
      <c r="I151" s="97"/>
      <c r="J151" s="198"/>
      <c r="K151" s="198"/>
      <c r="L151" s="198"/>
      <c r="M151" s="198"/>
      <c r="N151" s="198"/>
      <c r="O151" s="198"/>
      <c r="P151" s="198"/>
      <c r="Q151" s="198"/>
      <c r="R151" s="198"/>
      <c r="S151" s="198"/>
      <c r="T151" s="198"/>
      <c r="U151" s="198"/>
      <c r="V151" s="198"/>
      <c r="W151" s="198"/>
      <c r="X151" s="198"/>
      <c r="Y151" s="198"/>
      <c r="Z151" s="198"/>
      <c r="AA151" s="198"/>
      <c r="AB151" s="198"/>
      <c r="AC151" s="198"/>
      <c r="AD151" s="198"/>
      <c r="AE151" s="198"/>
      <c r="AF151" s="198"/>
      <c r="AG151" s="198"/>
      <c r="AH151" s="198"/>
      <c r="AI151" s="198"/>
      <c r="AJ151" s="97"/>
      <c r="AK151" s="97"/>
      <c r="AL151" s="97"/>
      <c r="AM151" s="97"/>
      <c r="AN151" s="97"/>
      <c r="AO151" s="97"/>
      <c r="AP151" s="97"/>
      <c r="AQ151" s="97"/>
      <c r="AR151" s="97"/>
      <c r="AS151" s="97"/>
      <c r="AT151" s="97"/>
      <c r="CJ151" s="40" t="s">
        <v>785</v>
      </c>
      <c r="CK151" s="11"/>
      <c r="CL151" s="11"/>
      <c r="CM151" s="41" t="str">
        <f t="shared" si="56"/>
        <v/>
      </c>
      <c r="CN151" s="41" t="s">
        <v>493</v>
      </c>
      <c r="CO151" s="353" t="str">
        <f t="shared" si="57"/>
        <v/>
      </c>
      <c r="CP151" s="353" t="str">
        <f t="shared" si="58"/>
        <v/>
      </c>
      <c r="CQ151" s="353" t="str">
        <f t="shared" si="59"/>
        <v/>
      </c>
      <c r="CR151" s="98" t="str">
        <f t="shared" si="64"/>
        <v/>
      </c>
      <c r="CS151" s="98" t="str">
        <f t="shared" si="64"/>
        <v/>
      </c>
      <c r="CT151" s="98" t="str">
        <f t="shared" si="64"/>
        <v/>
      </c>
      <c r="CU151" s="98" t="str">
        <f t="shared" si="64"/>
        <v/>
      </c>
      <c r="CV151" s="98" t="str">
        <f t="shared" si="64"/>
        <v/>
      </c>
      <c r="CW151" s="98" t="str">
        <f t="shared" si="64"/>
        <v/>
      </c>
      <c r="CX151" s="98" t="str">
        <f t="shared" si="64"/>
        <v/>
      </c>
      <c r="CY151" s="98" t="str">
        <f t="shared" si="64"/>
        <v/>
      </c>
      <c r="CZ151" s="98" t="str">
        <f t="shared" si="64"/>
        <v/>
      </c>
      <c r="DA151" s="98" t="str">
        <f t="shared" si="64"/>
        <v/>
      </c>
      <c r="DB151" s="98" t="str">
        <f t="shared" si="64"/>
        <v/>
      </c>
      <c r="DC151" s="98" t="str">
        <f t="shared" si="64"/>
        <v/>
      </c>
      <c r="DQ151" s="385" t="str">
        <f t="shared" si="61"/>
        <v/>
      </c>
      <c r="DR151" s="385" t="str">
        <f t="shared" si="62"/>
        <v/>
      </c>
      <c r="DS151" s="385" t="str">
        <f t="shared" si="63"/>
        <v/>
      </c>
    </row>
    <row r="152" spans="1:123" x14ac:dyDescent="0.15">
      <c r="A152" s="97"/>
      <c r="B152" s="97"/>
      <c r="C152" s="97"/>
      <c r="D152" s="97"/>
      <c r="E152" s="97"/>
      <c r="F152" s="97"/>
      <c r="G152" s="97"/>
      <c r="H152" s="97"/>
      <c r="I152" s="97"/>
      <c r="J152" s="198"/>
      <c r="K152" s="198"/>
      <c r="L152" s="198"/>
      <c r="M152" s="198"/>
      <c r="N152" s="198"/>
      <c r="O152" s="198"/>
      <c r="P152" s="198"/>
      <c r="Q152" s="198"/>
      <c r="R152" s="198"/>
      <c r="S152" s="198"/>
      <c r="T152" s="198"/>
      <c r="U152" s="198"/>
      <c r="V152" s="198"/>
      <c r="W152" s="198"/>
      <c r="X152" s="198"/>
      <c r="Y152" s="198"/>
      <c r="Z152" s="198"/>
      <c r="AA152" s="198"/>
      <c r="AB152" s="198"/>
      <c r="AC152" s="198"/>
      <c r="AD152" s="198"/>
      <c r="AE152" s="198"/>
      <c r="AF152" s="198"/>
      <c r="AG152" s="198"/>
      <c r="AH152" s="198"/>
      <c r="AI152" s="198"/>
      <c r="AJ152" s="97"/>
      <c r="AK152" s="97"/>
      <c r="AL152" s="97"/>
      <c r="AM152" s="97"/>
      <c r="AN152" s="97"/>
      <c r="AO152" s="97"/>
      <c r="AP152" s="97"/>
      <c r="AQ152" s="97"/>
      <c r="AR152" s="97"/>
      <c r="AS152" s="97"/>
      <c r="AT152" s="97"/>
      <c r="CJ152" s="40" t="s">
        <v>800</v>
      </c>
      <c r="CK152" s="11"/>
      <c r="CL152" s="11"/>
      <c r="CM152" s="41" t="str">
        <f t="shared" si="56"/>
        <v/>
      </c>
      <c r="CN152" s="41" t="s">
        <v>855</v>
      </c>
      <c r="CO152" s="353" t="str">
        <f t="shared" si="57"/>
        <v/>
      </c>
      <c r="CP152" s="353" t="str">
        <f t="shared" si="58"/>
        <v/>
      </c>
      <c r="CQ152" s="353" t="str">
        <f t="shared" si="59"/>
        <v/>
      </c>
      <c r="CR152" s="98" t="str">
        <f t="shared" si="64"/>
        <v/>
      </c>
      <c r="CS152" s="98" t="str">
        <f t="shared" si="64"/>
        <v/>
      </c>
      <c r="CT152" s="98" t="str">
        <f t="shared" si="64"/>
        <v/>
      </c>
      <c r="CU152" s="98" t="str">
        <f t="shared" si="64"/>
        <v/>
      </c>
      <c r="CV152" s="98" t="str">
        <f t="shared" si="64"/>
        <v/>
      </c>
      <c r="CW152" s="98" t="str">
        <f t="shared" si="64"/>
        <v/>
      </c>
      <c r="CX152" s="98" t="str">
        <f t="shared" si="64"/>
        <v/>
      </c>
      <c r="CY152" s="98" t="str">
        <f t="shared" si="64"/>
        <v/>
      </c>
      <c r="CZ152" s="98" t="str">
        <f t="shared" si="64"/>
        <v/>
      </c>
      <c r="DA152" s="98" t="str">
        <f t="shared" si="64"/>
        <v/>
      </c>
      <c r="DB152" s="98" t="str">
        <f t="shared" si="64"/>
        <v/>
      </c>
      <c r="DC152" s="98" t="str">
        <f t="shared" si="64"/>
        <v/>
      </c>
      <c r="DQ152" s="385" t="str">
        <f t="shared" si="61"/>
        <v/>
      </c>
      <c r="DR152" s="385" t="str">
        <f t="shared" si="62"/>
        <v/>
      </c>
      <c r="DS152" s="385" t="str">
        <f t="shared" si="63"/>
        <v/>
      </c>
    </row>
    <row r="153" spans="1:123" x14ac:dyDescent="0.15">
      <c r="A153" s="97"/>
      <c r="B153" s="97"/>
      <c r="C153" s="97"/>
      <c r="D153" s="97"/>
      <c r="E153" s="97"/>
      <c r="F153" s="97"/>
      <c r="G153" s="97"/>
      <c r="H153" s="97"/>
      <c r="I153" s="97"/>
      <c r="J153" s="198"/>
      <c r="K153" s="198"/>
      <c r="L153" s="198"/>
      <c r="M153" s="198"/>
      <c r="N153" s="198"/>
      <c r="O153" s="198"/>
      <c r="P153" s="198"/>
      <c r="Q153" s="198"/>
      <c r="R153" s="198"/>
      <c r="S153" s="198"/>
      <c r="T153" s="198"/>
      <c r="U153" s="198"/>
      <c r="V153" s="198"/>
      <c r="W153" s="198"/>
      <c r="X153" s="198"/>
      <c r="Y153" s="198"/>
      <c r="Z153" s="198"/>
      <c r="AA153" s="198"/>
      <c r="AB153" s="198"/>
      <c r="AC153" s="198"/>
      <c r="AD153" s="198"/>
      <c r="AE153" s="198"/>
      <c r="AF153" s="198"/>
      <c r="AG153" s="198"/>
      <c r="AH153" s="198"/>
      <c r="AI153" s="198"/>
      <c r="AJ153" s="97"/>
      <c r="AK153" s="97"/>
      <c r="AL153" s="97"/>
      <c r="AM153" s="97"/>
      <c r="AN153" s="97"/>
      <c r="AO153" s="97"/>
      <c r="AP153" s="97"/>
      <c r="AQ153" s="97"/>
      <c r="AR153" s="97"/>
      <c r="AS153" s="97"/>
      <c r="AT153" s="97"/>
      <c r="CO153" s="353" t="s">
        <v>756</v>
      </c>
      <c r="CP153" s="353"/>
      <c r="CQ153" s="353"/>
      <c r="CR153" s="98">
        <v>1</v>
      </c>
      <c r="CS153" s="98">
        <v>2</v>
      </c>
      <c r="CT153" s="98">
        <v>3</v>
      </c>
      <c r="CU153" s="98">
        <v>4</v>
      </c>
      <c r="CV153" s="98">
        <v>5</v>
      </c>
      <c r="CW153" s="98">
        <v>6</v>
      </c>
      <c r="CX153" s="98">
        <v>7</v>
      </c>
      <c r="CY153" s="98">
        <v>8</v>
      </c>
      <c r="CZ153" s="98">
        <v>9</v>
      </c>
      <c r="DA153" s="98">
        <v>10</v>
      </c>
      <c r="DB153" s="98">
        <v>11</v>
      </c>
      <c r="DC153" s="98">
        <v>12</v>
      </c>
    </row>
    <row r="154" spans="1:123" x14ac:dyDescent="0.15">
      <c r="A154" s="97"/>
      <c r="B154" s="97"/>
      <c r="C154" s="97"/>
      <c r="D154" s="97"/>
      <c r="E154" s="97"/>
      <c r="F154" s="97"/>
      <c r="G154" s="97"/>
      <c r="H154" s="97"/>
      <c r="I154" s="97"/>
      <c r="J154" s="198"/>
      <c r="K154" s="198"/>
      <c r="L154" s="198"/>
      <c r="M154" s="198"/>
      <c r="N154" s="198"/>
      <c r="O154" s="198"/>
      <c r="P154" s="198"/>
      <c r="Q154" s="198"/>
      <c r="R154" s="198"/>
      <c r="S154" s="198"/>
      <c r="T154" s="198"/>
      <c r="U154" s="198"/>
      <c r="V154" s="198"/>
      <c r="W154" s="198"/>
      <c r="X154" s="198"/>
      <c r="Y154" s="198"/>
      <c r="Z154" s="198"/>
      <c r="AA154" s="198"/>
      <c r="AB154" s="198"/>
      <c r="AC154" s="198"/>
      <c r="AD154" s="198"/>
      <c r="AE154" s="198"/>
      <c r="AF154" s="198"/>
      <c r="AG154" s="198"/>
      <c r="AH154" s="198"/>
      <c r="AI154" s="198"/>
      <c r="AJ154" s="97"/>
      <c r="AK154" s="97"/>
      <c r="AL154" s="97"/>
      <c r="AM154" s="97"/>
      <c r="AN154" s="97"/>
      <c r="AO154" s="97"/>
      <c r="AP154" s="97"/>
      <c r="AQ154" s="97"/>
      <c r="AR154" s="97"/>
      <c r="AS154" s="97"/>
      <c r="AT154" s="97"/>
    </row>
    <row r="155" spans="1:123" x14ac:dyDescent="0.1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c r="AA155" s="97"/>
      <c r="AB155" s="97"/>
      <c r="AC155" s="97"/>
      <c r="AD155" s="97"/>
      <c r="AE155" s="97"/>
      <c r="AF155" s="97"/>
      <c r="AG155" s="97"/>
      <c r="AH155" s="97"/>
      <c r="AI155" s="97"/>
      <c r="AJ155" s="97"/>
      <c r="AK155" s="97"/>
      <c r="AL155" s="97"/>
      <c r="AM155" s="97"/>
      <c r="AN155" s="97"/>
      <c r="AO155" s="97"/>
      <c r="AP155" s="97"/>
    </row>
    <row r="156" spans="1:123" x14ac:dyDescent="0.1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c r="AA156" s="97"/>
      <c r="AB156" s="97"/>
      <c r="AC156" s="97"/>
      <c r="AD156" s="97"/>
      <c r="AE156" s="97"/>
      <c r="AF156" s="97"/>
      <c r="AG156" s="97"/>
      <c r="AH156" s="97"/>
      <c r="AI156" s="97"/>
      <c r="AJ156" s="97"/>
      <c r="AK156" s="97"/>
      <c r="AL156" s="97"/>
      <c r="AM156" s="97"/>
      <c r="AN156" s="97"/>
      <c r="AO156" s="97"/>
      <c r="AP156" s="97"/>
    </row>
    <row r="157" spans="1:123" x14ac:dyDescent="0.1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c r="AA157" s="97"/>
      <c r="AB157" s="97"/>
      <c r="AC157" s="97"/>
      <c r="AD157" s="97"/>
      <c r="AE157" s="97"/>
      <c r="AF157" s="97"/>
      <c r="AG157" s="97"/>
      <c r="AH157" s="97"/>
      <c r="AI157" s="97"/>
      <c r="AJ157" s="97"/>
      <c r="AK157" s="97"/>
      <c r="AL157" s="97"/>
      <c r="AM157" s="97"/>
      <c r="AN157" s="97"/>
      <c r="AO157" s="97"/>
      <c r="AP157" s="97"/>
    </row>
    <row r="158" spans="1:123" x14ac:dyDescent="0.1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c r="AA158" s="97"/>
      <c r="AB158" s="97"/>
      <c r="AC158" s="97"/>
      <c r="AD158" s="97"/>
      <c r="AE158" s="97"/>
      <c r="AF158" s="97"/>
      <c r="AG158" s="97"/>
      <c r="AH158" s="97"/>
      <c r="AI158" s="97"/>
      <c r="AJ158" s="97"/>
      <c r="AK158" s="97"/>
      <c r="AL158" s="97"/>
      <c r="AM158" s="97"/>
      <c r="AN158" s="97"/>
      <c r="AO158" s="97"/>
      <c r="AP158" s="97"/>
    </row>
    <row r="159" spans="1:123" x14ac:dyDescent="0.1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c r="AA159" s="97"/>
      <c r="AB159" s="97"/>
      <c r="AC159" s="97"/>
      <c r="AD159" s="97"/>
      <c r="AE159" s="97"/>
      <c r="AF159" s="97"/>
      <c r="AG159" s="97"/>
      <c r="AH159" s="97"/>
      <c r="AI159" s="97"/>
      <c r="AJ159" s="97"/>
      <c r="AK159" s="97"/>
      <c r="AL159" s="97"/>
      <c r="AM159" s="97"/>
      <c r="AN159" s="97"/>
      <c r="AO159" s="97"/>
      <c r="AP159" s="97"/>
    </row>
    <row r="160" spans="1:123" x14ac:dyDescent="0.1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c r="AA160" s="97"/>
      <c r="AB160" s="97"/>
      <c r="AC160" s="97"/>
      <c r="AD160" s="97"/>
      <c r="AE160" s="97"/>
      <c r="AF160" s="97"/>
      <c r="AG160" s="97"/>
      <c r="AH160" s="97"/>
      <c r="AI160" s="97"/>
      <c r="AJ160" s="97"/>
      <c r="AK160" s="97"/>
      <c r="AL160" s="97"/>
      <c r="AM160" s="97"/>
      <c r="AN160" s="97"/>
      <c r="AO160" s="97"/>
      <c r="AP160" s="97"/>
    </row>
    <row r="161" spans="1:42" x14ac:dyDescent="0.1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c r="AA161" s="97"/>
      <c r="AB161" s="97"/>
      <c r="AC161" s="97"/>
      <c r="AD161" s="97"/>
      <c r="AE161" s="97"/>
      <c r="AF161" s="97"/>
      <c r="AG161" s="97"/>
      <c r="AH161" s="97"/>
      <c r="AI161" s="97"/>
      <c r="AJ161" s="97"/>
      <c r="AK161" s="97"/>
      <c r="AL161" s="97"/>
      <c r="AM161" s="97"/>
      <c r="AN161" s="97"/>
      <c r="AO161" s="97"/>
      <c r="AP161" s="97"/>
    </row>
    <row r="162" spans="1:42" x14ac:dyDescent="0.1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c r="AA162" s="97"/>
      <c r="AB162" s="97"/>
      <c r="AC162" s="97"/>
      <c r="AD162" s="97"/>
      <c r="AE162" s="97"/>
      <c r="AF162" s="97"/>
      <c r="AG162" s="97"/>
      <c r="AH162" s="97"/>
      <c r="AI162" s="97"/>
      <c r="AJ162" s="97"/>
      <c r="AK162" s="97"/>
      <c r="AL162" s="97"/>
      <c r="AM162" s="97"/>
      <c r="AN162" s="97"/>
      <c r="AO162" s="97"/>
      <c r="AP162" s="97"/>
    </row>
    <row r="163" spans="1:42" x14ac:dyDescent="0.1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c r="AA163" s="97"/>
      <c r="AB163" s="97"/>
      <c r="AC163" s="97"/>
      <c r="AD163" s="97"/>
      <c r="AE163" s="97"/>
      <c r="AF163" s="97"/>
      <c r="AG163" s="97"/>
      <c r="AH163" s="97"/>
      <c r="AI163" s="97"/>
      <c r="AJ163" s="97"/>
      <c r="AK163" s="97"/>
      <c r="AL163" s="97"/>
      <c r="AM163" s="97"/>
      <c r="AN163" s="97"/>
      <c r="AO163" s="97"/>
      <c r="AP163" s="97"/>
    </row>
    <row r="164" spans="1:42" x14ac:dyDescent="0.1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c r="AA164" s="97"/>
      <c r="AB164" s="97"/>
      <c r="AC164" s="97"/>
      <c r="AD164" s="97"/>
      <c r="AE164" s="97"/>
      <c r="AF164" s="97"/>
      <c r="AG164" s="97"/>
      <c r="AH164" s="97"/>
      <c r="AI164" s="97"/>
      <c r="AJ164" s="97"/>
      <c r="AK164" s="97"/>
      <c r="AL164" s="97"/>
      <c r="AM164" s="97"/>
      <c r="AN164" s="97"/>
      <c r="AO164" s="97"/>
      <c r="AP164" s="97"/>
    </row>
    <row r="165" spans="1:42" x14ac:dyDescent="0.1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c r="AA165" s="97"/>
      <c r="AB165" s="97"/>
      <c r="AC165" s="97"/>
      <c r="AD165" s="97"/>
      <c r="AE165" s="97"/>
      <c r="AF165" s="97"/>
      <c r="AG165" s="97"/>
      <c r="AH165" s="97"/>
      <c r="AI165" s="97"/>
      <c r="AJ165" s="97"/>
      <c r="AK165" s="97"/>
      <c r="AL165" s="97"/>
      <c r="AM165" s="97"/>
      <c r="AN165" s="97"/>
      <c r="AO165" s="97"/>
      <c r="AP165" s="97"/>
    </row>
    <row r="166" spans="1:42" x14ac:dyDescent="0.1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c r="AA166" s="97"/>
      <c r="AB166" s="97"/>
      <c r="AC166" s="97"/>
      <c r="AD166" s="97"/>
      <c r="AE166" s="97"/>
      <c r="AF166" s="97"/>
      <c r="AG166" s="97"/>
      <c r="AH166" s="97"/>
      <c r="AI166" s="97"/>
      <c r="AJ166" s="97"/>
      <c r="AK166" s="97"/>
      <c r="AL166" s="97"/>
      <c r="AM166" s="97"/>
      <c r="AN166" s="97"/>
      <c r="AO166" s="97"/>
      <c r="AP166" s="97"/>
    </row>
    <row r="167" spans="1:42" x14ac:dyDescent="0.1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c r="AA167" s="97"/>
      <c r="AB167" s="97"/>
      <c r="AC167" s="97"/>
      <c r="AD167" s="97"/>
      <c r="AE167" s="97"/>
      <c r="AF167" s="97"/>
      <c r="AG167" s="97"/>
      <c r="AH167" s="97"/>
      <c r="AI167" s="97"/>
      <c r="AJ167" s="97"/>
      <c r="AK167" s="97"/>
      <c r="AL167" s="97"/>
      <c r="AM167" s="97"/>
      <c r="AN167" s="97"/>
      <c r="AO167" s="97"/>
      <c r="AP167" s="97"/>
    </row>
    <row r="168" spans="1:42" x14ac:dyDescent="0.1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c r="AA168" s="97"/>
      <c r="AB168" s="97"/>
      <c r="AC168" s="97"/>
      <c r="AD168" s="97"/>
      <c r="AE168" s="97"/>
      <c r="AF168" s="97"/>
      <c r="AG168" s="97"/>
      <c r="AH168" s="97"/>
      <c r="AI168" s="97"/>
      <c r="AJ168" s="97"/>
      <c r="AK168" s="97"/>
      <c r="AL168" s="97"/>
      <c r="AM168" s="97"/>
      <c r="AN168" s="97"/>
      <c r="AO168" s="97"/>
      <c r="AP168" s="97"/>
    </row>
    <row r="169" spans="1:42" x14ac:dyDescent="0.1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c r="AA169" s="97"/>
      <c r="AB169" s="97"/>
      <c r="AC169" s="97"/>
      <c r="AD169" s="97"/>
      <c r="AE169" s="97"/>
      <c r="AF169" s="97"/>
      <c r="AG169" s="97"/>
      <c r="AH169" s="97"/>
      <c r="AI169" s="97"/>
      <c r="AJ169" s="97"/>
      <c r="AK169" s="97"/>
      <c r="AL169" s="97"/>
      <c r="AM169" s="97"/>
      <c r="AN169" s="97"/>
      <c r="AO169" s="97"/>
      <c r="AP169" s="97"/>
    </row>
    <row r="170" spans="1:42" x14ac:dyDescent="0.1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c r="AA170" s="97"/>
      <c r="AB170" s="97"/>
      <c r="AC170" s="97"/>
      <c r="AD170" s="97"/>
      <c r="AE170" s="97"/>
      <c r="AF170" s="97"/>
      <c r="AG170" s="97"/>
      <c r="AH170" s="97"/>
      <c r="AI170" s="97"/>
      <c r="AJ170" s="97"/>
      <c r="AK170" s="97"/>
      <c r="AL170" s="97"/>
      <c r="AM170" s="97"/>
      <c r="AN170" s="97"/>
      <c r="AO170" s="97"/>
      <c r="AP170" s="97"/>
    </row>
    <row r="171" spans="1:42" x14ac:dyDescent="0.1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c r="AA171" s="97"/>
      <c r="AB171" s="97"/>
      <c r="AC171" s="97"/>
      <c r="AD171" s="97"/>
      <c r="AE171" s="97"/>
      <c r="AF171" s="97"/>
      <c r="AG171" s="97"/>
      <c r="AH171" s="97"/>
      <c r="AI171" s="97"/>
      <c r="AJ171" s="97"/>
      <c r="AK171" s="97"/>
      <c r="AL171" s="97"/>
      <c r="AM171" s="97"/>
      <c r="AN171" s="97"/>
      <c r="AO171" s="97"/>
      <c r="AP171" s="97"/>
    </row>
    <row r="172" spans="1:42" x14ac:dyDescent="0.1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c r="AA172" s="97"/>
      <c r="AB172" s="97"/>
      <c r="AC172" s="97"/>
      <c r="AD172" s="97"/>
      <c r="AE172" s="97"/>
      <c r="AF172" s="97"/>
      <c r="AG172" s="97"/>
      <c r="AH172" s="97"/>
      <c r="AI172" s="97"/>
      <c r="AJ172" s="97"/>
      <c r="AK172" s="97"/>
      <c r="AL172" s="97"/>
      <c r="AM172" s="97"/>
      <c r="AN172" s="97"/>
      <c r="AO172" s="97"/>
      <c r="AP172" s="97"/>
    </row>
    <row r="173" spans="1:42" x14ac:dyDescent="0.1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c r="AA173" s="97"/>
      <c r="AB173" s="97"/>
      <c r="AC173" s="97"/>
      <c r="AD173" s="97"/>
      <c r="AE173" s="97"/>
      <c r="AF173" s="97"/>
      <c r="AG173" s="97"/>
      <c r="AH173" s="97"/>
      <c r="AI173" s="97"/>
      <c r="AJ173" s="97"/>
      <c r="AK173" s="97"/>
      <c r="AL173" s="97"/>
      <c r="AM173" s="97"/>
      <c r="AN173" s="97"/>
      <c r="AO173" s="97"/>
      <c r="AP173" s="97"/>
    </row>
    <row r="174" spans="1:42" x14ac:dyDescent="0.1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c r="AA174" s="97"/>
      <c r="AB174" s="97"/>
      <c r="AC174" s="97"/>
      <c r="AD174" s="97"/>
      <c r="AE174" s="97"/>
      <c r="AF174" s="97"/>
      <c r="AG174" s="97"/>
      <c r="AH174" s="97"/>
      <c r="AI174" s="97"/>
      <c r="AJ174" s="97"/>
      <c r="AK174" s="97"/>
      <c r="AL174" s="97"/>
      <c r="AM174" s="97"/>
      <c r="AN174" s="97"/>
      <c r="AO174" s="97"/>
      <c r="AP174" s="97"/>
    </row>
    <row r="175" spans="1:42" x14ac:dyDescent="0.1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c r="AA175" s="97"/>
      <c r="AB175" s="97"/>
      <c r="AC175" s="97"/>
      <c r="AD175" s="97"/>
      <c r="AE175" s="97"/>
      <c r="AF175" s="97"/>
      <c r="AG175" s="97"/>
      <c r="AH175" s="97"/>
      <c r="AI175" s="97"/>
      <c r="AJ175" s="97"/>
      <c r="AK175" s="97"/>
      <c r="AL175" s="97"/>
      <c r="AM175" s="97"/>
      <c r="AN175" s="97"/>
      <c r="AO175" s="97"/>
      <c r="AP175" s="97"/>
    </row>
    <row r="176" spans="1:42" x14ac:dyDescent="0.1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c r="AA176" s="97"/>
      <c r="AB176" s="97"/>
      <c r="AC176" s="97"/>
      <c r="AD176" s="97"/>
      <c r="AE176" s="97"/>
      <c r="AF176" s="97"/>
      <c r="AG176" s="97"/>
      <c r="AH176" s="97"/>
      <c r="AI176" s="97"/>
      <c r="AJ176" s="97"/>
      <c r="AK176" s="97"/>
      <c r="AL176" s="97"/>
      <c r="AM176" s="97"/>
      <c r="AN176" s="97"/>
      <c r="AO176" s="97"/>
      <c r="AP176" s="97"/>
    </row>
    <row r="177" spans="1:42" x14ac:dyDescent="0.1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c r="AA177" s="97"/>
      <c r="AB177" s="97"/>
      <c r="AC177" s="97"/>
      <c r="AD177" s="97"/>
      <c r="AE177" s="97"/>
      <c r="AF177" s="97"/>
      <c r="AG177" s="97"/>
      <c r="AH177" s="97"/>
      <c r="AI177" s="97"/>
      <c r="AJ177" s="97"/>
      <c r="AK177" s="97"/>
      <c r="AL177" s="97"/>
      <c r="AM177" s="97"/>
      <c r="AN177" s="97"/>
      <c r="AO177" s="97"/>
      <c r="AP177" s="97"/>
    </row>
    <row r="178" spans="1:42" x14ac:dyDescent="0.1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c r="AA178" s="97"/>
      <c r="AB178" s="97"/>
      <c r="AC178" s="97"/>
      <c r="AD178" s="97"/>
      <c r="AE178" s="97"/>
      <c r="AF178" s="97"/>
      <c r="AG178" s="97"/>
      <c r="AH178" s="97"/>
      <c r="AI178" s="97"/>
      <c r="AJ178" s="97"/>
      <c r="AK178" s="97"/>
      <c r="AL178" s="97"/>
      <c r="AM178" s="97"/>
      <c r="AN178" s="97"/>
      <c r="AO178" s="97"/>
      <c r="AP178" s="97"/>
    </row>
    <row r="179" spans="1:42" x14ac:dyDescent="0.1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c r="AA179" s="97"/>
      <c r="AB179" s="97"/>
      <c r="AC179" s="97"/>
      <c r="AD179" s="97"/>
      <c r="AE179" s="97"/>
      <c r="AF179" s="97"/>
      <c r="AG179" s="97"/>
      <c r="AH179" s="97"/>
      <c r="AI179" s="97"/>
      <c r="AJ179" s="97"/>
      <c r="AK179" s="97"/>
      <c r="AL179" s="97"/>
      <c r="AM179" s="97"/>
      <c r="AN179" s="97"/>
      <c r="AO179" s="97"/>
      <c r="AP179" s="97"/>
    </row>
    <row r="180" spans="1:42" x14ac:dyDescent="0.1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c r="AA180" s="97"/>
      <c r="AB180" s="97"/>
      <c r="AC180" s="97"/>
      <c r="AD180" s="97"/>
      <c r="AE180" s="97"/>
      <c r="AF180" s="97"/>
      <c r="AG180" s="97"/>
      <c r="AH180" s="97"/>
      <c r="AI180" s="97"/>
      <c r="AJ180" s="97"/>
      <c r="AK180" s="97"/>
      <c r="AL180" s="97"/>
      <c r="AM180" s="97"/>
      <c r="AN180" s="97"/>
      <c r="AO180" s="97"/>
      <c r="AP180" s="97"/>
    </row>
    <row r="181" spans="1:42" x14ac:dyDescent="0.1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c r="AA181" s="97"/>
      <c r="AB181" s="97"/>
      <c r="AC181" s="97"/>
      <c r="AD181" s="97"/>
      <c r="AE181" s="97"/>
      <c r="AF181" s="97"/>
      <c r="AG181" s="97"/>
      <c r="AH181" s="97"/>
      <c r="AI181" s="97"/>
      <c r="AJ181" s="97"/>
      <c r="AK181" s="97"/>
      <c r="AL181" s="97"/>
      <c r="AM181" s="97"/>
      <c r="AN181" s="97"/>
      <c r="AO181" s="97"/>
      <c r="AP181" s="97"/>
    </row>
    <row r="182" spans="1:42" x14ac:dyDescent="0.1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c r="AA182" s="97"/>
      <c r="AB182" s="97"/>
      <c r="AC182" s="97"/>
      <c r="AD182" s="97"/>
      <c r="AE182" s="97"/>
      <c r="AF182" s="97"/>
      <c r="AG182" s="97"/>
      <c r="AH182" s="97"/>
      <c r="AI182" s="97"/>
      <c r="AJ182" s="97"/>
      <c r="AK182" s="97"/>
      <c r="AL182" s="97"/>
      <c r="AM182" s="97"/>
      <c r="AN182" s="97"/>
      <c r="AO182" s="97"/>
      <c r="AP182" s="97"/>
    </row>
    <row r="183" spans="1:42" x14ac:dyDescent="0.1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c r="AA183" s="97"/>
      <c r="AB183" s="97"/>
      <c r="AC183" s="97"/>
      <c r="AD183" s="97"/>
      <c r="AE183" s="97"/>
      <c r="AF183" s="97"/>
      <c r="AG183" s="97"/>
      <c r="AH183" s="97"/>
      <c r="AI183" s="97"/>
      <c r="AJ183" s="97"/>
      <c r="AK183" s="97"/>
      <c r="AL183" s="97"/>
      <c r="AM183" s="97"/>
      <c r="AN183" s="97"/>
      <c r="AO183" s="97"/>
      <c r="AP183" s="97"/>
    </row>
    <row r="184" spans="1:42" x14ac:dyDescent="0.1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c r="AA184" s="97"/>
      <c r="AB184" s="97"/>
      <c r="AC184" s="97"/>
      <c r="AD184" s="97"/>
      <c r="AE184" s="97"/>
      <c r="AF184" s="97"/>
      <c r="AG184" s="97"/>
      <c r="AH184" s="97"/>
      <c r="AI184" s="97"/>
      <c r="AJ184" s="97"/>
      <c r="AK184" s="97"/>
      <c r="AL184" s="97"/>
      <c r="AM184" s="97"/>
      <c r="AN184" s="97"/>
      <c r="AO184" s="97"/>
      <c r="AP184" s="97"/>
    </row>
    <row r="185" spans="1:42" x14ac:dyDescent="0.1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c r="AA185" s="97"/>
      <c r="AB185" s="97"/>
      <c r="AC185" s="97"/>
      <c r="AD185" s="97"/>
      <c r="AE185" s="97"/>
      <c r="AF185" s="97"/>
      <c r="AG185" s="97"/>
      <c r="AH185" s="97"/>
      <c r="AI185" s="97"/>
      <c r="AJ185" s="97"/>
      <c r="AK185" s="97"/>
      <c r="AL185" s="97"/>
      <c r="AM185" s="97"/>
      <c r="AN185" s="97"/>
      <c r="AO185" s="97"/>
      <c r="AP185" s="97"/>
    </row>
    <row r="186" spans="1:42" x14ac:dyDescent="0.1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c r="AA186" s="97"/>
      <c r="AB186" s="97"/>
      <c r="AC186" s="97"/>
      <c r="AD186" s="97"/>
      <c r="AE186" s="97"/>
      <c r="AF186" s="97"/>
      <c r="AG186" s="97"/>
      <c r="AH186" s="97"/>
      <c r="AI186" s="97"/>
      <c r="AJ186" s="97"/>
      <c r="AK186" s="97"/>
      <c r="AL186" s="97"/>
      <c r="AM186" s="97"/>
      <c r="AN186" s="97"/>
      <c r="AO186" s="97"/>
      <c r="AP186" s="97"/>
    </row>
    <row r="187" spans="1:42" x14ac:dyDescent="0.1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c r="AA187" s="97"/>
      <c r="AB187" s="97"/>
      <c r="AC187" s="97"/>
      <c r="AD187" s="97"/>
      <c r="AE187" s="97"/>
      <c r="AF187" s="97"/>
      <c r="AG187" s="97"/>
      <c r="AH187" s="97"/>
      <c r="AI187" s="97"/>
      <c r="AJ187" s="97"/>
      <c r="AK187" s="97"/>
      <c r="AL187" s="97"/>
      <c r="AM187" s="97"/>
      <c r="AN187" s="97"/>
      <c r="AO187" s="97"/>
      <c r="AP187" s="97"/>
    </row>
    <row r="188" spans="1:42" x14ac:dyDescent="0.1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c r="AA188" s="97"/>
      <c r="AB188" s="97"/>
      <c r="AC188" s="97"/>
      <c r="AD188" s="97"/>
      <c r="AE188" s="97"/>
      <c r="AF188" s="97"/>
      <c r="AG188" s="97"/>
      <c r="AH188" s="97"/>
      <c r="AI188" s="97"/>
      <c r="AJ188" s="97"/>
      <c r="AK188" s="97"/>
      <c r="AL188" s="97"/>
      <c r="AM188" s="97"/>
      <c r="AN188" s="97"/>
      <c r="AO188" s="97"/>
      <c r="AP188" s="97"/>
    </row>
    <row r="189" spans="1:42" x14ac:dyDescent="0.1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c r="AA189" s="97"/>
      <c r="AB189" s="97"/>
      <c r="AC189" s="97"/>
      <c r="AD189" s="97"/>
      <c r="AE189" s="97"/>
      <c r="AF189" s="97"/>
      <c r="AG189" s="97"/>
      <c r="AH189" s="97"/>
      <c r="AI189" s="97"/>
      <c r="AJ189" s="97"/>
      <c r="AK189" s="97"/>
      <c r="AL189" s="97"/>
      <c r="AM189" s="97"/>
      <c r="AN189" s="97"/>
      <c r="AO189" s="97"/>
      <c r="AP189" s="97"/>
    </row>
    <row r="190" spans="1:42" x14ac:dyDescent="0.1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c r="AA190" s="97"/>
      <c r="AB190" s="97"/>
      <c r="AC190" s="97"/>
      <c r="AD190" s="97"/>
      <c r="AE190" s="97"/>
      <c r="AF190" s="97"/>
      <c r="AG190" s="97"/>
      <c r="AH190" s="97"/>
      <c r="AI190" s="97"/>
      <c r="AJ190" s="97"/>
      <c r="AK190" s="97"/>
      <c r="AL190" s="97"/>
      <c r="AM190" s="97"/>
      <c r="AN190" s="97"/>
      <c r="AO190" s="97"/>
      <c r="AP190" s="97"/>
    </row>
    <row r="191" spans="1:42" x14ac:dyDescent="0.1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c r="AA191" s="97"/>
      <c r="AB191" s="97"/>
      <c r="AC191" s="97"/>
      <c r="AD191" s="97"/>
      <c r="AE191" s="97"/>
      <c r="AF191" s="97"/>
      <c r="AG191" s="97"/>
      <c r="AH191" s="97"/>
      <c r="AI191" s="97"/>
      <c r="AJ191" s="97"/>
      <c r="AK191" s="97"/>
      <c r="AL191" s="97"/>
      <c r="AM191" s="97"/>
      <c r="AN191" s="97"/>
      <c r="AO191" s="97"/>
      <c r="AP191" s="97"/>
    </row>
    <row r="192" spans="1:42" x14ac:dyDescent="0.1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c r="AA192" s="97"/>
      <c r="AB192" s="97"/>
      <c r="AC192" s="97"/>
      <c r="AD192" s="97"/>
      <c r="AE192" s="97"/>
      <c r="AF192" s="97"/>
      <c r="AG192" s="97"/>
      <c r="AH192" s="97"/>
      <c r="AI192" s="97"/>
      <c r="AJ192" s="97"/>
      <c r="AK192" s="97"/>
      <c r="AL192" s="97"/>
      <c r="AM192" s="97"/>
      <c r="AN192" s="97"/>
      <c r="AO192" s="97"/>
      <c r="AP192" s="97"/>
    </row>
    <row r="193" spans="1:42" x14ac:dyDescent="0.1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c r="AA193" s="97"/>
      <c r="AB193" s="97"/>
      <c r="AC193" s="97"/>
      <c r="AD193" s="97"/>
      <c r="AE193" s="97"/>
      <c r="AF193" s="97"/>
      <c r="AG193" s="97"/>
      <c r="AH193" s="97"/>
      <c r="AI193" s="97"/>
      <c r="AJ193" s="97"/>
      <c r="AK193" s="97"/>
      <c r="AL193" s="97"/>
      <c r="AM193" s="97"/>
      <c r="AN193" s="97"/>
      <c r="AO193" s="97"/>
      <c r="AP193" s="97"/>
    </row>
    <row r="194" spans="1:42" x14ac:dyDescent="0.1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c r="AA194" s="97"/>
      <c r="AB194" s="97"/>
      <c r="AC194" s="97"/>
      <c r="AD194" s="97"/>
      <c r="AE194" s="97"/>
      <c r="AF194" s="97"/>
      <c r="AG194" s="97"/>
      <c r="AH194" s="97"/>
      <c r="AI194" s="97"/>
      <c r="AJ194" s="97"/>
      <c r="AK194" s="97"/>
      <c r="AL194" s="97"/>
      <c r="AM194" s="97"/>
      <c r="AN194" s="97"/>
      <c r="AO194" s="97"/>
      <c r="AP194" s="97"/>
    </row>
    <row r="195" spans="1:42" x14ac:dyDescent="0.1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c r="AA195" s="97"/>
      <c r="AB195" s="97"/>
      <c r="AC195" s="97"/>
      <c r="AD195" s="97"/>
      <c r="AE195" s="97"/>
      <c r="AF195" s="97"/>
      <c r="AG195" s="97"/>
      <c r="AH195" s="97"/>
      <c r="AI195" s="97"/>
      <c r="AJ195" s="97"/>
      <c r="AK195" s="97"/>
      <c r="AL195" s="97"/>
      <c r="AM195" s="97"/>
      <c r="AN195" s="97"/>
      <c r="AO195" s="97"/>
      <c r="AP195" s="97"/>
    </row>
    <row r="196" spans="1:42" x14ac:dyDescent="0.1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c r="AA196" s="97"/>
      <c r="AB196" s="97"/>
      <c r="AC196" s="97"/>
      <c r="AD196" s="97"/>
      <c r="AE196" s="97"/>
      <c r="AF196" s="97"/>
      <c r="AG196" s="97"/>
      <c r="AH196" s="97"/>
      <c r="AI196" s="97"/>
      <c r="AJ196" s="97"/>
      <c r="AK196" s="97"/>
      <c r="AL196" s="97"/>
      <c r="AM196" s="97"/>
      <c r="AN196" s="97"/>
      <c r="AO196" s="97"/>
      <c r="AP196" s="97"/>
    </row>
    <row r="197" spans="1:42" x14ac:dyDescent="0.1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c r="AA197" s="97"/>
      <c r="AB197" s="97"/>
      <c r="AC197" s="97"/>
      <c r="AD197" s="97"/>
      <c r="AE197" s="97"/>
      <c r="AF197" s="97"/>
      <c r="AG197" s="97"/>
      <c r="AH197" s="97"/>
      <c r="AI197" s="97"/>
      <c r="AJ197" s="97"/>
      <c r="AK197" s="97"/>
      <c r="AL197" s="97"/>
      <c r="AM197" s="97"/>
      <c r="AN197" s="97"/>
      <c r="AO197" s="97"/>
      <c r="AP197" s="97"/>
    </row>
    <row r="198" spans="1:42" x14ac:dyDescent="0.1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c r="AA198" s="97"/>
      <c r="AB198" s="97"/>
      <c r="AC198" s="97"/>
      <c r="AD198" s="97"/>
      <c r="AE198" s="97"/>
      <c r="AF198" s="97"/>
      <c r="AG198" s="97"/>
      <c r="AH198" s="97"/>
      <c r="AI198" s="97"/>
      <c r="AJ198" s="97"/>
      <c r="AK198" s="97"/>
      <c r="AL198" s="97"/>
      <c r="AM198" s="97"/>
      <c r="AN198" s="97"/>
      <c r="AO198" s="97"/>
      <c r="AP198" s="97"/>
    </row>
    <row r="199" spans="1:42" x14ac:dyDescent="0.1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c r="AA199" s="97"/>
      <c r="AB199" s="97"/>
      <c r="AC199" s="97"/>
      <c r="AD199" s="97"/>
      <c r="AE199" s="97"/>
      <c r="AF199" s="97"/>
      <c r="AG199" s="97"/>
      <c r="AH199" s="97"/>
      <c r="AI199" s="97"/>
      <c r="AJ199" s="97"/>
      <c r="AK199" s="97"/>
      <c r="AL199" s="97"/>
      <c r="AM199" s="97"/>
      <c r="AN199" s="97"/>
      <c r="AO199" s="97"/>
      <c r="AP199" s="97"/>
    </row>
    <row r="200" spans="1:42" x14ac:dyDescent="0.1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c r="AA200" s="97"/>
      <c r="AB200" s="97"/>
      <c r="AC200" s="97"/>
      <c r="AD200" s="97"/>
      <c r="AE200" s="97"/>
      <c r="AF200" s="97"/>
      <c r="AG200" s="97"/>
      <c r="AH200" s="97"/>
      <c r="AI200" s="97"/>
      <c r="AJ200" s="97"/>
      <c r="AK200" s="97"/>
      <c r="AL200" s="97"/>
      <c r="AM200" s="97"/>
      <c r="AN200" s="97"/>
      <c r="AO200" s="97"/>
      <c r="AP200" s="97"/>
    </row>
    <row r="201" spans="1:42" x14ac:dyDescent="0.1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c r="AA201" s="97"/>
      <c r="AB201" s="97"/>
      <c r="AC201" s="97"/>
      <c r="AD201" s="97"/>
      <c r="AE201" s="97"/>
      <c r="AF201" s="97"/>
      <c r="AG201" s="97"/>
      <c r="AH201" s="97"/>
      <c r="AI201" s="97"/>
      <c r="AJ201" s="97"/>
      <c r="AK201" s="97"/>
      <c r="AL201" s="97"/>
      <c r="AM201" s="97"/>
      <c r="AN201" s="97"/>
      <c r="AO201" s="97"/>
      <c r="AP201" s="97"/>
    </row>
    <row r="202" spans="1:42" x14ac:dyDescent="0.1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c r="AA202" s="97"/>
      <c r="AB202" s="97"/>
      <c r="AC202" s="97"/>
      <c r="AD202" s="97"/>
      <c r="AE202" s="97"/>
      <c r="AF202" s="97"/>
      <c r="AG202" s="97"/>
      <c r="AH202" s="97"/>
      <c r="AI202" s="97"/>
      <c r="AJ202" s="97"/>
      <c r="AK202" s="97"/>
      <c r="AL202" s="97"/>
      <c r="AM202" s="97"/>
      <c r="AN202" s="97"/>
      <c r="AO202" s="97"/>
      <c r="AP202" s="97"/>
    </row>
    <row r="203" spans="1:42" x14ac:dyDescent="0.1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c r="AA203" s="97"/>
      <c r="AB203" s="97"/>
      <c r="AC203" s="97"/>
      <c r="AD203" s="97"/>
      <c r="AE203" s="97"/>
      <c r="AF203" s="97"/>
      <c r="AG203" s="97"/>
      <c r="AH203" s="97"/>
      <c r="AI203" s="97"/>
      <c r="AJ203" s="97"/>
      <c r="AK203" s="97"/>
      <c r="AL203" s="97"/>
      <c r="AM203" s="97"/>
      <c r="AN203" s="97"/>
      <c r="AO203" s="97"/>
      <c r="AP203" s="97"/>
    </row>
    <row r="204" spans="1:42" x14ac:dyDescent="0.1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c r="AA204" s="97"/>
      <c r="AB204" s="97"/>
      <c r="AC204" s="97"/>
      <c r="AD204" s="97"/>
      <c r="AE204" s="97"/>
      <c r="AF204" s="97"/>
      <c r="AG204" s="97"/>
      <c r="AH204" s="97"/>
      <c r="AI204" s="97"/>
      <c r="AJ204" s="97"/>
      <c r="AK204" s="97"/>
      <c r="AL204" s="97"/>
      <c r="AM204" s="97"/>
      <c r="AN204" s="97"/>
      <c r="AO204" s="97"/>
      <c r="AP204" s="97"/>
    </row>
    <row r="205" spans="1:42" x14ac:dyDescent="0.1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c r="AA205" s="97"/>
      <c r="AB205" s="97"/>
      <c r="AC205" s="97"/>
      <c r="AD205" s="97"/>
      <c r="AE205" s="97"/>
      <c r="AF205" s="97"/>
      <c r="AG205" s="97"/>
      <c r="AH205" s="97"/>
      <c r="AI205" s="97"/>
      <c r="AJ205" s="97"/>
      <c r="AK205" s="97"/>
      <c r="AL205" s="97"/>
      <c r="AM205" s="97"/>
      <c r="AN205" s="97"/>
      <c r="AO205" s="97"/>
      <c r="AP205" s="97"/>
    </row>
    <row r="206" spans="1:42" x14ac:dyDescent="0.1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c r="AA206" s="97"/>
      <c r="AB206" s="97"/>
      <c r="AC206" s="97"/>
      <c r="AD206" s="97"/>
      <c r="AE206" s="97"/>
      <c r="AF206" s="97"/>
      <c r="AG206" s="97"/>
      <c r="AH206" s="97"/>
      <c r="AI206" s="97"/>
      <c r="AJ206" s="97"/>
      <c r="AK206" s="97"/>
      <c r="AL206" s="97"/>
      <c r="AM206" s="97"/>
      <c r="AN206" s="97"/>
      <c r="AO206" s="97"/>
      <c r="AP206" s="97"/>
    </row>
    <row r="207" spans="1:42" x14ac:dyDescent="0.1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c r="AA207" s="97"/>
      <c r="AB207" s="97"/>
      <c r="AC207" s="97"/>
      <c r="AD207" s="97"/>
      <c r="AE207" s="97"/>
      <c r="AF207" s="97"/>
      <c r="AG207" s="97"/>
      <c r="AH207" s="97"/>
      <c r="AI207" s="97"/>
      <c r="AJ207" s="97"/>
      <c r="AK207" s="97"/>
      <c r="AL207" s="97"/>
      <c r="AM207" s="97"/>
      <c r="AN207" s="97"/>
      <c r="AO207" s="97"/>
      <c r="AP207" s="97"/>
    </row>
    <row r="208" spans="1:42" x14ac:dyDescent="0.1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c r="AA208" s="97"/>
      <c r="AB208" s="97"/>
      <c r="AC208" s="97"/>
      <c r="AD208" s="97"/>
      <c r="AE208" s="97"/>
      <c r="AF208" s="97"/>
      <c r="AG208" s="97"/>
      <c r="AH208" s="97"/>
      <c r="AI208" s="97"/>
      <c r="AJ208" s="97"/>
      <c r="AK208" s="97"/>
      <c r="AL208" s="97"/>
      <c r="AM208" s="97"/>
      <c r="AN208" s="97"/>
      <c r="AO208" s="97"/>
      <c r="AP208" s="97"/>
    </row>
    <row r="209" spans="1:42" x14ac:dyDescent="0.1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c r="AA209" s="97"/>
      <c r="AB209" s="97"/>
      <c r="AC209" s="97"/>
      <c r="AD209" s="97"/>
      <c r="AE209" s="97"/>
      <c r="AF209" s="97"/>
      <c r="AG209" s="97"/>
      <c r="AH209" s="97"/>
      <c r="AI209" s="97"/>
      <c r="AJ209" s="97"/>
      <c r="AK209" s="97"/>
      <c r="AL209" s="97"/>
      <c r="AM209" s="97"/>
      <c r="AN209" s="97"/>
      <c r="AO209" s="97"/>
      <c r="AP209" s="97"/>
    </row>
    <row r="210" spans="1:42" x14ac:dyDescent="0.1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c r="AA210" s="97"/>
      <c r="AB210" s="97"/>
      <c r="AC210" s="97"/>
      <c r="AD210" s="97"/>
      <c r="AE210" s="97"/>
      <c r="AF210" s="97"/>
      <c r="AG210" s="97"/>
      <c r="AH210" s="97"/>
      <c r="AI210" s="97"/>
      <c r="AJ210" s="97"/>
      <c r="AK210" s="97"/>
      <c r="AL210" s="97"/>
      <c r="AM210" s="97"/>
      <c r="AN210" s="97"/>
      <c r="AO210" s="97"/>
      <c r="AP210" s="97"/>
    </row>
    <row r="211" spans="1:42" x14ac:dyDescent="0.1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c r="AA211" s="97"/>
      <c r="AB211" s="97"/>
      <c r="AC211" s="97"/>
      <c r="AD211" s="97"/>
      <c r="AE211" s="97"/>
      <c r="AF211" s="97"/>
      <c r="AG211" s="97"/>
      <c r="AH211" s="97"/>
      <c r="AI211" s="97"/>
      <c r="AJ211" s="97"/>
      <c r="AK211" s="97"/>
      <c r="AL211" s="97"/>
      <c r="AM211" s="97"/>
      <c r="AN211" s="97"/>
      <c r="AO211" s="97"/>
      <c r="AP211" s="97"/>
    </row>
    <row r="212" spans="1:42" x14ac:dyDescent="0.1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c r="AA212" s="97"/>
      <c r="AB212" s="97"/>
      <c r="AC212" s="97"/>
      <c r="AD212" s="97"/>
      <c r="AE212" s="97"/>
      <c r="AF212" s="97"/>
      <c r="AG212" s="97"/>
      <c r="AH212" s="97"/>
      <c r="AI212" s="97"/>
      <c r="AJ212" s="97"/>
      <c r="AK212" s="97"/>
      <c r="AL212" s="97"/>
      <c r="AM212" s="97"/>
      <c r="AN212" s="97"/>
      <c r="AO212" s="97"/>
      <c r="AP212" s="97"/>
    </row>
    <row r="213" spans="1:42" x14ac:dyDescent="0.1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c r="AA213" s="97"/>
      <c r="AB213" s="97"/>
      <c r="AC213" s="97"/>
      <c r="AD213" s="97"/>
      <c r="AE213" s="97"/>
      <c r="AF213" s="97"/>
      <c r="AG213" s="97"/>
      <c r="AH213" s="97"/>
      <c r="AI213" s="97"/>
      <c r="AJ213" s="97"/>
      <c r="AK213" s="97"/>
      <c r="AL213" s="97"/>
      <c r="AM213" s="97"/>
      <c r="AN213" s="97"/>
      <c r="AO213" s="97"/>
      <c r="AP213" s="97"/>
    </row>
    <row r="214" spans="1:42" x14ac:dyDescent="0.1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c r="AA214" s="97"/>
      <c r="AB214" s="97"/>
      <c r="AC214" s="97"/>
      <c r="AD214" s="97"/>
      <c r="AE214" s="97"/>
      <c r="AF214" s="97"/>
      <c r="AG214" s="97"/>
      <c r="AH214" s="97"/>
      <c r="AI214" s="97"/>
      <c r="AJ214" s="97"/>
      <c r="AK214" s="97"/>
      <c r="AL214" s="97"/>
      <c r="AM214" s="97"/>
      <c r="AN214" s="97"/>
      <c r="AO214" s="97"/>
      <c r="AP214" s="97"/>
    </row>
    <row r="215" spans="1:42" x14ac:dyDescent="0.1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c r="AA215" s="97"/>
      <c r="AB215" s="97"/>
      <c r="AC215" s="97"/>
      <c r="AD215" s="97"/>
      <c r="AE215" s="97"/>
      <c r="AF215" s="97"/>
      <c r="AG215" s="97"/>
      <c r="AH215" s="97"/>
      <c r="AI215" s="97"/>
      <c r="AJ215" s="97"/>
      <c r="AK215" s="97"/>
      <c r="AL215" s="97"/>
      <c r="AM215" s="97"/>
      <c r="AN215" s="97"/>
      <c r="AO215" s="97"/>
      <c r="AP215" s="97"/>
    </row>
    <row r="216" spans="1:42" x14ac:dyDescent="0.1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c r="AA216" s="97"/>
      <c r="AB216" s="97"/>
      <c r="AC216" s="97"/>
      <c r="AD216" s="97"/>
      <c r="AE216" s="97"/>
      <c r="AF216" s="97"/>
      <c r="AG216" s="97"/>
      <c r="AH216" s="97"/>
      <c r="AI216" s="97"/>
      <c r="AJ216" s="97"/>
      <c r="AK216" s="97"/>
      <c r="AL216" s="97"/>
      <c r="AM216" s="97"/>
      <c r="AN216" s="97"/>
      <c r="AO216" s="97"/>
      <c r="AP216" s="97"/>
    </row>
    <row r="217" spans="1:42" x14ac:dyDescent="0.1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c r="AA217" s="97"/>
      <c r="AB217" s="97"/>
      <c r="AC217" s="97"/>
      <c r="AD217" s="97"/>
      <c r="AE217" s="97"/>
      <c r="AF217" s="97"/>
      <c r="AG217" s="97"/>
      <c r="AH217" s="97"/>
      <c r="AI217" s="97"/>
      <c r="AJ217" s="97"/>
      <c r="AK217" s="97"/>
      <c r="AL217" s="97"/>
      <c r="AM217" s="97"/>
      <c r="AN217" s="97"/>
      <c r="AO217" s="97"/>
      <c r="AP217" s="97"/>
    </row>
    <row r="218" spans="1:42" x14ac:dyDescent="0.1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c r="AA218" s="97"/>
      <c r="AB218" s="97"/>
      <c r="AC218" s="97"/>
      <c r="AD218" s="97"/>
      <c r="AE218" s="97"/>
      <c r="AF218" s="97"/>
      <c r="AG218" s="97"/>
      <c r="AH218" s="97"/>
      <c r="AI218" s="97"/>
      <c r="AJ218" s="97"/>
      <c r="AK218" s="97"/>
      <c r="AL218" s="97"/>
      <c r="AM218" s="97"/>
      <c r="AN218" s="97"/>
      <c r="AO218" s="97"/>
      <c r="AP218" s="97"/>
    </row>
    <row r="219" spans="1:42" x14ac:dyDescent="0.1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c r="AA219" s="97"/>
      <c r="AB219" s="97"/>
      <c r="AC219" s="97"/>
      <c r="AD219" s="97"/>
      <c r="AE219" s="97"/>
      <c r="AF219" s="97"/>
      <c r="AG219" s="97"/>
      <c r="AH219" s="97"/>
      <c r="AI219" s="97"/>
      <c r="AJ219" s="97"/>
      <c r="AK219" s="97"/>
      <c r="AL219" s="97"/>
      <c r="AM219" s="97"/>
      <c r="AN219" s="97"/>
      <c r="AO219" s="97"/>
      <c r="AP219" s="97"/>
    </row>
    <row r="220" spans="1:42" x14ac:dyDescent="0.1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c r="AA220" s="97"/>
      <c r="AB220" s="97"/>
      <c r="AC220" s="97"/>
      <c r="AD220" s="97"/>
      <c r="AE220" s="97"/>
      <c r="AF220" s="97"/>
      <c r="AG220" s="97"/>
      <c r="AH220" s="97"/>
      <c r="AI220" s="97"/>
      <c r="AJ220" s="97"/>
      <c r="AK220" s="97"/>
      <c r="AL220" s="97"/>
      <c r="AM220" s="97"/>
      <c r="AN220" s="97"/>
      <c r="AO220" s="97"/>
      <c r="AP220" s="97"/>
    </row>
    <row r="221" spans="1:42" x14ac:dyDescent="0.1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c r="AA221" s="97"/>
      <c r="AB221" s="97"/>
      <c r="AC221" s="97"/>
      <c r="AD221" s="97"/>
      <c r="AE221" s="97"/>
      <c r="AF221" s="97"/>
      <c r="AG221" s="97"/>
      <c r="AH221" s="97"/>
      <c r="AI221" s="97"/>
      <c r="AJ221" s="97"/>
      <c r="AK221" s="97"/>
      <c r="AL221" s="97"/>
      <c r="AM221" s="97"/>
      <c r="AN221" s="97"/>
      <c r="AO221" s="97"/>
      <c r="AP221" s="97"/>
    </row>
    <row r="222" spans="1:42" x14ac:dyDescent="0.1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c r="AA222" s="97"/>
      <c r="AB222" s="97"/>
      <c r="AC222" s="97"/>
      <c r="AD222" s="97"/>
      <c r="AE222" s="97"/>
      <c r="AF222" s="97"/>
      <c r="AG222" s="97"/>
      <c r="AH222" s="97"/>
      <c r="AI222" s="97"/>
      <c r="AJ222" s="97"/>
      <c r="AK222" s="97"/>
      <c r="AL222" s="97"/>
      <c r="AM222" s="97"/>
      <c r="AN222" s="97"/>
      <c r="AO222" s="97"/>
      <c r="AP222" s="97"/>
    </row>
    <row r="223" spans="1:42" x14ac:dyDescent="0.1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c r="AA223" s="97"/>
      <c r="AB223" s="97"/>
      <c r="AC223" s="97"/>
      <c r="AD223" s="97"/>
      <c r="AE223" s="97"/>
      <c r="AF223" s="97"/>
      <c r="AG223" s="97"/>
      <c r="AH223" s="97"/>
      <c r="AI223" s="97"/>
      <c r="AJ223" s="97"/>
      <c r="AK223" s="97"/>
      <c r="AL223" s="97"/>
      <c r="AM223" s="97"/>
      <c r="AN223" s="97"/>
      <c r="AO223" s="97"/>
      <c r="AP223" s="97"/>
    </row>
    <row r="224" spans="1:42" x14ac:dyDescent="0.1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c r="AA224" s="97"/>
      <c r="AB224" s="97"/>
      <c r="AC224" s="97"/>
      <c r="AD224" s="97"/>
      <c r="AE224" s="97"/>
      <c r="AF224" s="97"/>
      <c r="AG224" s="97"/>
      <c r="AH224" s="97"/>
      <c r="AI224" s="97"/>
      <c r="AJ224" s="97"/>
      <c r="AK224" s="97"/>
      <c r="AL224" s="97"/>
      <c r="AM224" s="97"/>
      <c r="AN224" s="97"/>
      <c r="AO224" s="97"/>
      <c r="AP224" s="97"/>
    </row>
    <row r="225" spans="1:229" x14ac:dyDescent="0.1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c r="AA225" s="97"/>
      <c r="AB225" s="97"/>
      <c r="AC225" s="97"/>
      <c r="AD225" s="97"/>
      <c r="AE225" s="97"/>
      <c r="AF225" s="97"/>
      <c r="AG225" s="97"/>
      <c r="AH225" s="97"/>
      <c r="AI225" s="97"/>
      <c r="AJ225" s="97"/>
      <c r="AK225" s="97"/>
      <c r="AL225" s="97"/>
      <c r="AM225" s="97"/>
      <c r="AN225" s="97"/>
      <c r="AO225" s="97"/>
      <c r="AP225" s="97"/>
    </row>
    <row r="226" spans="1:229" x14ac:dyDescent="0.1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c r="AA226" s="97"/>
      <c r="AB226" s="97"/>
      <c r="AC226" s="97"/>
      <c r="AD226" s="97"/>
      <c r="AE226" s="97"/>
      <c r="AF226" s="97"/>
      <c r="AG226" s="97"/>
      <c r="AH226" s="97"/>
      <c r="AI226" s="97"/>
      <c r="AJ226" s="97"/>
      <c r="AK226" s="97"/>
      <c r="AL226" s="97"/>
      <c r="AM226" s="97"/>
      <c r="AN226" s="97"/>
      <c r="AO226" s="97"/>
      <c r="AP226" s="97"/>
    </row>
    <row r="227" spans="1:229" x14ac:dyDescent="0.1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c r="AA227" s="97"/>
      <c r="AB227" s="97"/>
      <c r="AC227" s="97"/>
      <c r="AD227" s="97"/>
      <c r="AE227" s="97"/>
      <c r="AF227" s="97"/>
      <c r="AG227" s="97"/>
      <c r="AH227" s="97"/>
      <c r="AI227" s="97"/>
      <c r="AJ227" s="97"/>
      <c r="AK227" s="97"/>
      <c r="AL227" s="97"/>
      <c r="AM227" s="97"/>
      <c r="AN227" s="97"/>
      <c r="AO227" s="97"/>
      <c r="AP227" s="97"/>
    </row>
    <row r="228" spans="1:229" s="97" customFormat="1" x14ac:dyDescent="0.15">
      <c r="AQ228" s="199"/>
      <c r="AR228" s="199"/>
      <c r="AS228" s="199"/>
      <c r="AT228" s="199"/>
      <c r="AU228" s="385"/>
      <c r="AV228" s="385"/>
      <c r="AW228" s="385"/>
      <c r="AX228" s="385"/>
      <c r="AY228" s="385"/>
      <c r="AZ228" s="385"/>
      <c r="BA228" s="385"/>
      <c r="BB228" s="357"/>
      <c r="BC228" s="357"/>
      <c r="BD228" s="357"/>
      <c r="BE228" s="357"/>
      <c r="BF228" s="357"/>
      <c r="BG228" s="385"/>
      <c r="BH228" s="385"/>
      <c r="BI228" s="385"/>
      <c r="BJ228" s="385"/>
      <c r="BK228" s="385"/>
      <c r="BL228" s="385"/>
      <c r="BM228" s="385"/>
      <c r="BN228" s="385"/>
      <c r="BO228" s="385"/>
      <c r="BP228" s="385"/>
      <c r="BQ228" s="385"/>
      <c r="BR228" s="385"/>
      <c r="BS228" s="385"/>
      <c r="BT228" s="385"/>
      <c r="BU228" s="385"/>
      <c r="BV228" s="385"/>
      <c r="BW228" s="385"/>
      <c r="BX228" s="385"/>
      <c r="BY228" s="385"/>
      <c r="BZ228" s="385"/>
      <c r="CA228" s="385"/>
      <c r="CB228" s="385"/>
      <c r="CC228" s="385"/>
      <c r="CD228" s="385"/>
      <c r="CE228" s="385"/>
      <c r="CF228" s="385"/>
      <c r="CG228" s="385"/>
      <c r="CH228" s="385"/>
      <c r="CI228" s="385"/>
      <c r="CJ228" s="385"/>
      <c r="CK228" s="385"/>
      <c r="CL228" s="385"/>
      <c r="CM228" s="385"/>
      <c r="CN228" s="385"/>
      <c r="CO228" s="385"/>
      <c r="CP228" s="385"/>
      <c r="CQ228" s="385"/>
      <c r="CR228" s="353"/>
      <c r="CS228" s="353"/>
      <c r="CT228" s="353"/>
      <c r="CU228" s="353"/>
      <c r="CV228" s="353"/>
      <c r="CW228" s="353"/>
      <c r="CX228" s="353"/>
      <c r="CY228" s="353"/>
      <c r="CZ228" s="353"/>
      <c r="DA228" s="353"/>
      <c r="DB228" s="353"/>
      <c r="DC228" s="353"/>
      <c r="DD228" s="353"/>
      <c r="DE228" s="353"/>
      <c r="DF228" s="353"/>
      <c r="DG228" s="353"/>
      <c r="DH228" s="353"/>
      <c r="DI228" s="353"/>
      <c r="DJ228" s="353"/>
      <c r="DK228" s="353"/>
      <c r="DL228" s="353"/>
      <c r="DM228" s="353"/>
      <c r="DN228" s="353"/>
      <c r="DO228" s="353"/>
      <c r="DP228" s="353"/>
      <c r="DQ228" s="385"/>
      <c r="DR228" s="385"/>
      <c r="DS228" s="385"/>
      <c r="DT228" s="385"/>
      <c r="DU228" s="385"/>
      <c r="DV228" s="385"/>
      <c r="DW228" s="385"/>
      <c r="DX228" s="385"/>
      <c r="DY228" s="385"/>
      <c r="DZ228" s="385"/>
      <c r="EA228" s="385"/>
      <c r="EB228" s="385"/>
      <c r="EC228" s="385"/>
      <c r="ED228" s="385"/>
      <c r="EE228" s="385"/>
      <c r="EF228" s="385"/>
      <c r="EG228" s="385"/>
      <c r="EH228" s="385"/>
      <c r="EI228" s="385"/>
      <c r="EJ228" s="385"/>
      <c r="EK228" s="385"/>
      <c r="EL228" s="385"/>
      <c r="EM228" s="385"/>
      <c r="EN228" s="385"/>
      <c r="EO228" s="385"/>
      <c r="EP228" s="385"/>
      <c r="EQ228" s="385"/>
      <c r="ER228" s="385"/>
      <c r="ES228" s="385"/>
      <c r="ET228" s="385"/>
      <c r="EU228" s="385"/>
      <c r="EV228" s="385"/>
      <c r="EW228" s="385"/>
      <c r="EX228" s="385"/>
      <c r="EY228" s="385"/>
      <c r="EZ228" s="385"/>
      <c r="FA228" s="385"/>
      <c r="FB228" s="385"/>
      <c r="FC228" s="385"/>
      <c r="FD228" s="385"/>
      <c r="FE228" s="385"/>
      <c r="FF228" s="385"/>
      <c r="FG228" s="385"/>
      <c r="FH228" s="385"/>
      <c r="FI228" s="385"/>
      <c r="FJ228" s="385"/>
      <c r="FK228" s="385"/>
      <c r="FL228" s="385"/>
      <c r="FM228" s="385"/>
      <c r="FN228" s="385"/>
      <c r="FO228" s="385"/>
      <c r="FP228" s="385"/>
      <c r="FQ228" s="385"/>
      <c r="FR228" s="385"/>
      <c r="FS228" s="385"/>
      <c r="FT228" s="385"/>
      <c r="FU228" s="385"/>
      <c r="FV228" s="385"/>
      <c r="FW228" s="385"/>
      <c r="FX228" s="385"/>
      <c r="FY228" s="385"/>
      <c r="FZ228" s="385"/>
      <c r="GA228" s="385"/>
      <c r="GB228" s="385"/>
      <c r="GC228" s="385"/>
      <c r="GD228" s="385"/>
      <c r="GE228" s="385"/>
      <c r="GF228" s="385"/>
      <c r="GG228" s="385"/>
      <c r="GH228" s="385"/>
      <c r="GI228" s="385"/>
      <c r="GJ228" s="385"/>
      <c r="GK228" s="385"/>
      <c r="GL228" s="385"/>
      <c r="GM228" s="385"/>
      <c r="GN228" s="385"/>
      <c r="GO228" s="385"/>
      <c r="GP228" s="385"/>
      <c r="GQ228" s="385"/>
      <c r="GR228" s="385"/>
      <c r="GS228" s="385"/>
      <c r="GT228" s="385"/>
      <c r="GU228" s="385"/>
      <c r="GV228" s="385"/>
      <c r="GW228" s="385"/>
      <c r="GX228" s="385"/>
      <c r="GY228" s="385"/>
      <c r="GZ228" s="385"/>
      <c r="HA228" s="385"/>
      <c r="HB228" s="385"/>
      <c r="HC228" s="385"/>
      <c r="HD228" s="385"/>
      <c r="HE228" s="385"/>
      <c r="HF228" s="385"/>
      <c r="HG228" s="385"/>
      <c r="HH228" s="385"/>
      <c r="HI228" s="385"/>
      <c r="HJ228" s="385"/>
      <c r="HK228" s="385"/>
      <c r="HL228" s="385"/>
      <c r="HM228" s="385"/>
      <c r="HN228" s="385"/>
      <c r="HO228" s="385"/>
      <c r="HP228" s="385"/>
      <c r="HQ228" s="385"/>
      <c r="HR228" s="385"/>
      <c r="HS228" s="385"/>
      <c r="HT228" s="385"/>
      <c r="HU228" s="385"/>
    </row>
    <row r="229" spans="1:229" s="97" customFormat="1" x14ac:dyDescent="0.15">
      <c r="AQ229" s="199"/>
      <c r="AR229" s="199"/>
      <c r="AS229" s="199"/>
      <c r="AT229" s="199"/>
      <c r="AU229" s="385"/>
      <c r="AV229" s="385"/>
      <c r="AW229" s="385"/>
      <c r="AX229" s="385"/>
      <c r="AY229" s="385"/>
      <c r="AZ229" s="385"/>
      <c r="BA229" s="385"/>
      <c r="BB229" s="357"/>
      <c r="BC229" s="357"/>
      <c r="BD229" s="357"/>
      <c r="BE229" s="357"/>
      <c r="BF229" s="357"/>
      <c r="BG229" s="385"/>
      <c r="BH229" s="385"/>
      <c r="BI229" s="385"/>
      <c r="BJ229" s="385"/>
      <c r="BK229" s="385"/>
      <c r="BL229" s="385"/>
      <c r="BM229" s="385"/>
      <c r="BN229" s="385"/>
      <c r="BO229" s="385"/>
      <c r="BP229" s="385"/>
      <c r="BQ229" s="385"/>
      <c r="BR229" s="385"/>
      <c r="BS229" s="385"/>
      <c r="BT229" s="385"/>
      <c r="BU229" s="385"/>
      <c r="BV229" s="385"/>
      <c r="BW229" s="385"/>
      <c r="BX229" s="385"/>
      <c r="BY229" s="385"/>
      <c r="BZ229" s="385"/>
      <c r="CA229" s="385"/>
      <c r="CB229" s="385"/>
      <c r="CC229" s="385"/>
      <c r="CD229" s="385"/>
      <c r="CE229" s="385"/>
      <c r="CF229" s="385"/>
      <c r="CG229" s="385"/>
      <c r="CH229" s="385"/>
      <c r="CI229" s="385"/>
      <c r="CJ229" s="385"/>
      <c r="CK229" s="385"/>
      <c r="CL229" s="385"/>
      <c r="CM229" s="385"/>
      <c r="CN229" s="385"/>
      <c r="CO229" s="385"/>
      <c r="CP229" s="385"/>
      <c r="CQ229" s="385"/>
      <c r="CR229" s="353"/>
      <c r="CS229" s="353"/>
      <c r="CT229" s="353"/>
      <c r="CU229" s="353"/>
      <c r="CV229" s="353"/>
      <c r="CW229" s="353"/>
      <c r="CX229" s="353"/>
      <c r="CY229" s="353"/>
      <c r="CZ229" s="353"/>
      <c r="DA229" s="353"/>
      <c r="DB229" s="353"/>
      <c r="DC229" s="353"/>
      <c r="DD229" s="353"/>
      <c r="DE229" s="353"/>
      <c r="DF229" s="353"/>
      <c r="DG229" s="353"/>
      <c r="DH229" s="353"/>
      <c r="DI229" s="353"/>
      <c r="DJ229" s="353"/>
      <c r="DK229" s="353"/>
      <c r="DL229" s="353"/>
      <c r="DM229" s="353"/>
      <c r="DN229" s="353"/>
      <c r="DO229" s="353"/>
      <c r="DP229" s="353"/>
      <c r="DQ229" s="385"/>
      <c r="DR229" s="385"/>
      <c r="DS229" s="385"/>
      <c r="DT229" s="385"/>
      <c r="DU229" s="385"/>
      <c r="DV229" s="385"/>
      <c r="DW229" s="385"/>
      <c r="DX229" s="385"/>
      <c r="DY229" s="385"/>
      <c r="DZ229" s="385"/>
      <c r="EA229" s="385"/>
      <c r="EB229" s="385"/>
      <c r="EC229" s="385"/>
      <c r="ED229" s="385"/>
      <c r="EE229" s="385"/>
      <c r="EF229" s="385"/>
      <c r="EG229" s="385"/>
      <c r="EH229" s="385"/>
      <c r="EI229" s="385"/>
      <c r="EJ229" s="385"/>
      <c r="EK229" s="385"/>
      <c r="EL229" s="385"/>
      <c r="EM229" s="385"/>
      <c r="EN229" s="385"/>
      <c r="EO229" s="385"/>
      <c r="EP229" s="385"/>
      <c r="EQ229" s="385"/>
      <c r="ER229" s="385"/>
      <c r="ES229" s="385"/>
      <c r="ET229" s="385"/>
      <c r="EU229" s="385"/>
      <c r="EV229" s="385"/>
      <c r="EW229" s="385"/>
      <c r="EX229" s="385"/>
      <c r="EY229" s="385"/>
      <c r="EZ229" s="385"/>
      <c r="FA229" s="385"/>
      <c r="FB229" s="385"/>
      <c r="FC229" s="385"/>
      <c r="FD229" s="385"/>
      <c r="FE229" s="385"/>
      <c r="FF229" s="385"/>
      <c r="FG229" s="385"/>
      <c r="FH229" s="385"/>
      <c r="FI229" s="385"/>
      <c r="FJ229" s="385"/>
      <c r="FK229" s="385"/>
      <c r="FL229" s="385"/>
      <c r="FM229" s="385"/>
      <c r="FN229" s="385"/>
      <c r="FO229" s="385"/>
      <c r="FP229" s="385"/>
      <c r="FQ229" s="385"/>
      <c r="FR229" s="385"/>
      <c r="FS229" s="385"/>
      <c r="FT229" s="385"/>
      <c r="FU229" s="385"/>
      <c r="FV229" s="385"/>
      <c r="FW229" s="385"/>
      <c r="FX229" s="385"/>
      <c r="FY229" s="385"/>
      <c r="FZ229" s="385"/>
      <c r="GA229" s="385"/>
      <c r="GB229" s="385"/>
      <c r="GC229" s="385"/>
      <c r="GD229" s="385"/>
      <c r="GE229" s="385"/>
      <c r="GF229" s="385"/>
      <c r="GG229" s="385"/>
      <c r="GH229" s="385"/>
      <c r="GI229" s="385"/>
      <c r="GJ229" s="385"/>
      <c r="GK229" s="385"/>
      <c r="GL229" s="385"/>
      <c r="GM229" s="385"/>
      <c r="GN229" s="385"/>
      <c r="GO229" s="385"/>
      <c r="GP229" s="385"/>
      <c r="GQ229" s="385"/>
      <c r="GR229" s="385"/>
      <c r="GS229" s="385"/>
      <c r="GT229" s="385"/>
      <c r="GU229" s="385"/>
      <c r="GV229" s="385"/>
      <c r="GW229" s="385"/>
      <c r="GX229" s="385"/>
      <c r="GY229" s="385"/>
      <c r="GZ229" s="385"/>
      <c r="HA229" s="385"/>
      <c r="HB229" s="385"/>
      <c r="HC229" s="385"/>
      <c r="HD229" s="385"/>
      <c r="HE229" s="385"/>
      <c r="HF229" s="385"/>
      <c r="HG229" s="385"/>
      <c r="HH229" s="385"/>
      <c r="HI229" s="385"/>
      <c r="HJ229" s="385"/>
      <c r="HK229" s="385"/>
      <c r="HL229" s="385"/>
      <c r="HM229" s="385"/>
      <c r="HN229" s="385"/>
      <c r="HO229" s="385"/>
      <c r="HP229" s="385"/>
      <c r="HQ229" s="385"/>
      <c r="HR229" s="385"/>
      <c r="HS229" s="385"/>
      <c r="HT229" s="385"/>
      <c r="HU229" s="385"/>
    </row>
    <row r="230" spans="1:229" s="97" customFormat="1" x14ac:dyDescent="0.15">
      <c r="AQ230" s="199"/>
      <c r="AR230" s="199"/>
      <c r="AS230" s="199"/>
      <c r="AT230" s="199"/>
      <c r="AU230" s="385"/>
      <c r="AV230" s="385"/>
      <c r="AW230" s="385"/>
      <c r="AX230" s="385"/>
      <c r="AY230" s="385"/>
      <c r="AZ230" s="385"/>
      <c r="BA230" s="385"/>
      <c r="BB230" s="357"/>
      <c r="BC230" s="357"/>
      <c r="BD230" s="357"/>
      <c r="BE230" s="357"/>
      <c r="BF230" s="357"/>
      <c r="BG230" s="385"/>
      <c r="BH230" s="385"/>
      <c r="BI230" s="385"/>
      <c r="BJ230" s="385"/>
      <c r="BK230" s="385"/>
      <c r="BL230" s="385"/>
      <c r="BM230" s="385"/>
      <c r="BN230" s="385"/>
      <c r="BO230" s="385"/>
      <c r="BP230" s="385"/>
      <c r="BQ230" s="385"/>
      <c r="BR230" s="385"/>
      <c r="BS230" s="385"/>
      <c r="BT230" s="385"/>
      <c r="BU230" s="385"/>
      <c r="BV230" s="385"/>
      <c r="BW230" s="385"/>
      <c r="BX230" s="385"/>
      <c r="BY230" s="385"/>
      <c r="BZ230" s="385"/>
      <c r="CA230" s="385"/>
      <c r="CB230" s="385"/>
      <c r="CC230" s="385"/>
      <c r="CD230" s="385"/>
      <c r="CE230" s="385"/>
      <c r="CF230" s="385"/>
      <c r="CG230" s="385"/>
      <c r="CH230" s="385"/>
      <c r="CI230" s="385"/>
      <c r="CJ230" s="385"/>
      <c r="CK230" s="385"/>
      <c r="CL230" s="385"/>
      <c r="CM230" s="385"/>
      <c r="CN230" s="385"/>
      <c r="CO230" s="385"/>
      <c r="CP230" s="385"/>
      <c r="CQ230" s="385"/>
      <c r="CR230" s="353"/>
      <c r="CS230" s="353"/>
      <c r="CT230" s="353"/>
      <c r="CU230" s="353"/>
      <c r="CV230" s="353"/>
      <c r="CW230" s="353"/>
      <c r="CX230" s="353"/>
      <c r="CY230" s="353"/>
      <c r="CZ230" s="353"/>
      <c r="DA230" s="353"/>
      <c r="DB230" s="353"/>
      <c r="DC230" s="353"/>
      <c r="DD230" s="353"/>
      <c r="DE230" s="353"/>
      <c r="DF230" s="353"/>
      <c r="DG230" s="353"/>
      <c r="DH230" s="353"/>
      <c r="DI230" s="353"/>
      <c r="DJ230" s="353"/>
      <c r="DK230" s="353"/>
      <c r="DL230" s="353"/>
      <c r="DM230" s="353"/>
      <c r="DN230" s="353"/>
      <c r="DO230" s="353"/>
      <c r="DP230" s="353"/>
      <c r="DQ230" s="385"/>
      <c r="DR230" s="385"/>
      <c r="DS230" s="385"/>
      <c r="DT230" s="385"/>
      <c r="DU230" s="385"/>
      <c r="DV230" s="385"/>
      <c r="DW230" s="385"/>
      <c r="DX230" s="385"/>
      <c r="DY230" s="385"/>
      <c r="DZ230" s="385"/>
      <c r="EA230" s="385"/>
      <c r="EB230" s="385"/>
      <c r="EC230" s="385"/>
      <c r="ED230" s="385"/>
      <c r="EE230" s="385"/>
      <c r="EF230" s="385"/>
      <c r="EG230" s="385"/>
      <c r="EH230" s="385"/>
      <c r="EI230" s="385"/>
      <c r="EJ230" s="385"/>
      <c r="EK230" s="385"/>
      <c r="EL230" s="385"/>
      <c r="EM230" s="385"/>
      <c r="EN230" s="385"/>
      <c r="EO230" s="385"/>
      <c r="EP230" s="385"/>
      <c r="EQ230" s="385"/>
      <c r="ER230" s="385"/>
      <c r="ES230" s="385"/>
      <c r="ET230" s="385"/>
      <c r="EU230" s="385"/>
      <c r="EV230" s="385"/>
      <c r="EW230" s="385"/>
      <c r="EX230" s="385"/>
      <c r="EY230" s="385"/>
      <c r="EZ230" s="385"/>
      <c r="FA230" s="385"/>
      <c r="FB230" s="385"/>
      <c r="FC230" s="385"/>
      <c r="FD230" s="385"/>
      <c r="FE230" s="385"/>
      <c r="FF230" s="385"/>
      <c r="FG230" s="385"/>
      <c r="FH230" s="385"/>
      <c r="FI230" s="385"/>
      <c r="FJ230" s="385"/>
      <c r="FK230" s="385"/>
      <c r="FL230" s="385"/>
      <c r="FM230" s="385"/>
      <c r="FN230" s="385"/>
      <c r="FO230" s="385"/>
      <c r="FP230" s="385"/>
      <c r="FQ230" s="385"/>
      <c r="FR230" s="385"/>
      <c r="FS230" s="385"/>
      <c r="FT230" s="385"/>
      <c r="FU230" s="385"/>
      <c r="FV230" s="385"/>
      <c r="FW230" s="385"/>
      <c r="FX230" s="385"/>
      <c r="FY230" s="385"/>
      <c r="FZ230" s="385"/>
      <c r="GA230" s="385"/>
      <c r="GB230" s="385"/>
      <c r="GC230" s="385"/>
      <c r="GD230" s="385"/>
      <c r="GE230" s="385"/>
      <c r="GF230" s="385"/>
      <c r="GG230" s="385"/>
      <c r="GH230" s="385"/>
      <c r="GI230" s="385"/>
      <c r="GJ230" s="385"/>
      <c r="GK230" s="385"/>
      <c r="GL230" s="385"/>
      <c r="GM230" s="385"/>
      <c r="GN230" s="385"/>
      <c r="GO230" s="385"/>
      <c r="GP230" s="385"/>
      <c r="GQ230" s="385"/>
      <c r="GR230" s="385"/>
      <c r="GS230" s="385"/>
      <c r="GT230" s="385"/>
      <c r="GU230" s="385"/>
      <c r="GV230" s="385"/>
      <c r="GW230" s="385"/>
      <c r="GX230" s="385"/>
      <c r="GY230" s="385"/>
      <c r="GZ230" s="385"/>
      <c r="HA230" s="385"/>
      <c r="HB230" s="385"/>
      <c r="HC230" s="385"/>
      <c r="HD230" s="385"/>
      <c r="HE230" s="385"/>
      <c r="HF230" s="385"/>
      <c r="HG230" s="385"/>
      <c r="HH230" s="385"/>
      <c r="HI230" s="385"/>
      <c r="HJ230" s="385"/>
      <c r="HK230" s="385"/>
      <c r="HL230" s="385"/>
      <c r="HM230" s="385"/>
      <c r="HN230" s="385"/>
      <c r="HO230" s="385"/>
      <c r="HP230" s="385"/>
      <c r="HQ230" s="385"/>
      <c r="HR230" s="385"/>
      <c r="HS230" s="385"/>
      <c r="HT230" s="385"/>
      <c r="HU230" s="385"/>
    </row>
    <row r="231" spans="1:229" s="97" customFormat="1" x14ac:dyDescent="0.15">
      <c r="AQ231" s="199"/>
      <c r="AR231" s="199"/>
      <c r="AS231" s="199"/>
      <c r="AT231" s="199"/>
      <c r="AU231" s="385"/>
      <c r="AV231" s="385"/>
      <c r="AW231" s="385"/>
      <c r="AX231" s="385"/>
      <c r="AY231" s="385"/>
      <c r="AZ231" s="385"/>
      <c r="BA231" s="385"/>
      <c r="BB231" s="357"/>
      <c r="BC231" s="357"/>
      <c r="BD231" s="357"/>
      <c r="BE231" s="357"/>
      <c r="BF231" s="357"/>
      <c r="BG231" s="385"/>
      <c r="BH231" s="385"/>
      <c r="BI231" s="385"/>
      <c r="BJ231" s="385"/>
      <c r="BK231" s="385"/>
      <c r="BL231" s="385"/>
      <c r="BM231" s="385"/>
      <c r="BN231" s="385"/>
      <c r="BO231" s="385"/>
      <c r="BP231" s="385"/>
      <c r="BQ231" s="385"/>
      <c r="BR231" s="385"/>
      <c r="BS231" s="385"/>
      <c r="BT231" s="385"/>
      <c r="BU231" s="385"/>
      <c r="BV231" s="385"/>
      <c r="BW231" s="385"/>
      <c r="BX231" s="385"/>
      <c r="BY231" s="385"/>
      <c r="BZ231" s="385"/>
      <c r="CA231" s="385"/>
      <c r="CB231" s="385"/>
      <c r="CC231" s="385"/>
      <c r="CD231" s="385"/>
      <c r="CE231" s="385"/>
      <c r="CF231" s="385"/>
      <c r="CG231" s="385"/>
      <c r="CH231" s="385"/>
      <c r="CI231" s="385"/>
      <c r="CJ231" s="385"/>
      <c r="CK231" s="385"/>
      <c r="CL231" s="385"/>
      <c r="CM231" s="385"/>
      <c r="CN231" s="385"/>
      <c r="CO231" s="385"/>
      <c r="CP231" s="385"/>
      <c r="CQ231" s="385"/>
      <c r="CR231" s="353"/>
      <c r="CS231" s="353"/>
      <c r="CT231" s="353"/>
      <c r="CU231" s="353"/>
      <c r="CV231" s="353"/>
      <c r="CW231" s="353"/>
      <c r="CX231" s="353"/>
      <c r="CY231" s="353"/>
      <c r="CZ231" s="353"/>
      <c r="DA231" s="353"/>
      <c r="DB231" s="353"/>
      <c r="DC231" s="353"/>
      <c r="DD231" s="353"/>
      <c r="DE231" s="353"/>
      <c r="DF231" s="353"/>
      <c r="DG231" s="353"/>
      <c r="DH231" s="353"/>
      <c r="DI231" s="353"/>
      <c r="DJ231" s="353"/>
      <c r="DK231" s="353"/>
      <c r="DL231" s="353"/>
      <c r="DM231" s="353"/>
      <c r="DN231" s="353"/>
      <c r="DO231" s="353"/>
      <c r="DP231" s="353"/>
      <c r="DQ231" s="385"/>
      <c r="DR231" s="385"/>
      <c r="DS231" s="385"/>
      <c r="DT231" s="385"/>
      <c r="DU231" s="385"/>
      <c r="DV231" s="385"/>
      <c r="DW231" s="385"/>
      <c r="DX231" s="385"/>
      <c r="DY231" s="385"/>
      <c r="DZ231" s="385"/>
      <c r="EA231" s="385"/>
      <c r="EB231" s="385"/>
      <c r="EC231" s="385"/>
      <c r="ED231" s="385"/>
      <c r="EE231" s="385"/>
      <c r="EF231" s="385"/>
      <c r="EG231" s="385"/>
      <c r="EH231" s="385"/>
      <c r="EI231" s="385"/>
      <c r="EJ231" s="385"/>
      <c r="EK231" s="385"/>
      <c r="EL231" s="385"/>
      <c r="EM231" s="385"/>
      <c r="EN231" s="385"/>
      <c r="EO231" s="385"/>
      <c r="EP231" s="385"/>
      <c r="EQ231" s="385"/>
      <c r="ER231" s="385"/>
      <c r="ES231" s="385"/>
      <c r="ET231" s="385"/>
      <c r="EU231" s="385"/>
      <c r="EV231" s="385"/>
      <c r="EW231" s="385"/>
      <c r="EX231" s="385"/>
      <c r="EY231" s="385"/>
      <c r="EZ231" s="385"/>
      <c r="FA231" s="385"/>
      <c r="FB231" s="385"/>
      <c r="FC231" s="385"/>
      <c r="FD231" s="385"/>
      <c r="FE231" s="385"/>
      <c r="FF231" s="385"/>
      <c r="FG231" s="385"/>
      <c r="FH231" s="385"/>
      <c r="FI231" s="385"/>
      <c r="FJ231" s="385"/>
      <c r="FK231" s="385"/>
      <c r="FL231" s="385"/>
      <c r="FM231" s="385"/>
      <c r="FN231" s="385"/>
      <c r="FO231" s="385"/>
      <c r="FP231" s="385"/>
      <c r="FQ231" s="385"/>
      <c r="FR231" s="385"/>
      <c r="FS231" s="385"/>
      <c r="FT231" s="385"/>
      <c r="FU231" s="385"/>
      <c r="FV231" s="385"/>
      <c r="FW231" s="385"/>
      <c r="FX231" s="385"/>
      <c r="FY231" s="385"/>
      <c r="FZ231" s="385"/>
      <c r="GA231" s="385"/>
      <c r="GB231" s="385"/>
      <c r="GC231" s="385"/>
      <c r="GD231" s="385"/>
      <c r="GE231" s="385"/>
      <c r="GF231" s="385"/>
      <c r="GG231" s="385"/>
      <c r="GH231" s="385"/>
      <c r="GI231" s="385"/>
      <c r="GJ231" s="385"/>
      <c r="GK231" s="385"/>
      <c r="GL231" s="385"/>
      <c r="GM231" s="385"/>
      <c r="GN231" s="385"/>
      <c r="GO231" s="385"/>
      <c r="GP231" s="385"/>
      <c r="GQ231" s="385"/>
      <c r="GR231" s="385"/>
      <c r="GS231" s="385"/>
      <c r="GT231" s="385"/>
      <c r="GU231" s="385"/>
      <c r="GV231" s="385"/>
      <c r="GW231" s="385"/>
      <c r="GX231" s="385"/>
      <c r="GY231" s="385"/>
      <c r="GZ231" s="385"/>
      <c r="HA231" s="385"/>
      <c r="HB231" s="385"/>
      <c r="HC231" s="385"/>
      <c r="HD231" s="385"/>
      <c r="HE231" s="385"/>
      <c r="HF231" s="385"/>
      <c r="HG231" s="385"/>
      <c r="HH231" s="385"/>
      <c r="HI231" s="385"/>
      <c r="HJ231" s="385"/>
      <c r="HK231" s="385"/>
      <c r="HL231" s="385"/>
      <c r="HM231" s="385"/>
      <c r="HN231" s="385"/>
      <c r="HO231" s="385"/>
      <c r="HP231" s="385"/>
      <c r="HQ231" s="385"/>
      <c r="HR231" s="385"/>
      <c r="HS231" s="385"/>
      <c r="HT231" s="385"/>
      <c r="HU231" s="385"/>
    </row>
    <row r="232" spans="1:229" s="97" customFormat="1" x14ac:dyDescent="0.15">
      <c r="AQ232" s="199"/>
      <c r="AR232" s="199"/>
      <c r="AS232" s="199"/>
      <c r="AT232" s="199"/>
      <c r="AU232" s="385"/>
      <c r="AV232" s="385"/>
      <c r="AW232" s="385"/>
      <c r="AX232" s="385"/>
      <c r="AY232" s="385"/>
      <c r="AZ232" s="385"/>
      <c r="BA232" s="385"/>
      <c r="BB232" s="357"/>
      <c r="BC232" s="357"/>
      <c r="BD232" s="357"/>
      <c r="BE232" s="357"/>
      <c r="BF232" s="357"/>
      <c r="BG232" s="385"/>
      <c r="BH232" s="385"/>
      <c r="BI232" s="385"/>
      <c r="BJ232" s="385"/>
      <c r="BK232" s="385"/>
      <c r="BL232" s="385"/>
      <c r="BM232" s="385"/>
      <c r="BN232" s="385"/>
      <c r="BO232" s="385"/>
      <c r="BP232" s="385"/>
      <c r="BQ232" s="385"/>
      <c r="BR232" s="385"/>
      <c r="BS232" s="385"/>
      <c r="BT232" s="385"/>
      <c r="BU232" s="385"/>
      <c r="BV232" s="385"/>
      <c r="BW232" s="385"/>
      <c r="BX232" s="385"/>
      <c r="BY232" s="385"/>
      <c r="BZ232" s="385"/>
      <c r="CA232" s="385"/>
      <c r="CB232" s="385"/>
      <c r="CC232" s="385"/>
      <c r="CD232" s="385"/>
      <c r="CE232" s="385"/>
      <c r="CF232" s="385"/>
      <c r="CG232" s="385"/>
      <c r="CH232" s="385"/>
      <c r="CI232" s="385"/>
      <c r="CJ232" s="385"/>
      <c r="CK232" s="385"/>
      <c r="CL232" s="385"/>
      <c r="CM232" s="385"/>
      <c r="CN232" s="385"/>
      <c r="CO232" s="385"/>
      <c r="CP232" s="385"/>
      <c r="CQ232" s="385"/>
      <c r="CR232" s="353"/>
      <c r="CS232" s="353"/>
      <c r="CT232" s="353"/>
      <c r="CU232" s="353"/>
      <c r="CV232" s="353"/>
      <c r="CW232" s="353"/>
      <c r="CX232" s="353"/>
      <c r="CY232" s="353"/>
      <c r="CZ232" s="353"/>
      <c r="DA232" s="353"/>
      <c r="DB232" s="353"/>
      <c r="DC232" s="353"/>
      <c r="DD232" s="353"/>
      <c r="DE232" s="353"/>
      <c r="DF232" s="353"/>
      <c r="DG232" s="353"/>
      <c r="DH232" s="353"/>
      <c r="DI232" s="353"/>
      <c r="DJ232" s="353"/>
      <c r="DK232" s="353"/>
      <c r="DL232" s="353"/>
      <c r="DM232" s="353"/>
      <c r="DN232" s="353"/>
      <c r="DO232" s="353"/>
      <c r="DP232" s="353"/>
      <c r="DQ232" s="385"/>
      <c r="DR232" s="385"/>
      <c r="DS232" s="385"/>
      <c r="DT232" s="385"/>
      <c r="DU232" s="385"/>
      <c r="DV232" s="385"/>
      <c r="DW232" s="385"/>
      <c r="DX232" s="385"/>
      <c r="DY232" s="385"/>
      <c r="DZ232" s="385"/>
      <c r="EA232" s="385"/>
      <c r="EB232" s="385"/>
      <c r="EC232" s="385"/>
      <c r="ED232" s="385"/>
      <c r="EE232" s="385"/>
      <c r="EF232" s="385"/>
      <c r="EG232" s="385"/>
      <c r="EH232" s="385"/>
      <c r="EI232" s="385"/>
      <c r="EJ232" s="385"/>
      <c r="EK232" s="385"/>
      <c r="EL232" s="385"/>
      <c r="EM232" s="385"/>
      <c r="EN232" s="385"/>
      <c r="EO232" s="385"/>
      <c r="EP232" s="385"/>
      <c r="EQ232" s="385"/>
      <c r="ER232" s="385"/>
      <c r="ES232" s="385"/>
      <c r="ET232" s="385"/>
      <c r="EU232" s="385"/>
      <c r="EV232" s="385"/>
      <c r="EW232" s="385"/>
      <c r="EX232" s="385"/>
      <c r="EY232" s="385"/>
      <c r="EZ232" s="385"/>
      <c r="FA232" s="385"/>
      <c r="FB232" s="385"/>
      <c r="FC232" s="385"/>
      <c r="FD232" s="385"/>
      <c r="FE232" s="385"/>
      <c r="FF232" s="385"/>
      <c r="FG232" s="385"/>
      <c r="FH232" s="385"/>
      <c r="FI232" s="385"/>
      <c r="FJ232" s="385"/>
      <c r="FK232" s="385"/>
      <c r="FL232" s="385"/>
      <c r="FM232" s="385"/>
      <c r="FN232" s="385"/>
      <c r="FO232" s="385"/>
      <c r="FP232" s="385"/>
      <c r="FQ232" s="385"/>
      <c r="FR232" s="385"/>
      <c r="FS232" s="385"/>
      <c r="FT232" s="385"/>
      <c r="FU232" s="385"/>
      <c r="FV232" s="385"/>
      <c r="FW232" s="385"/>
      <c r="FX232" s="385"/>
      <c r="FY232" s="385"/>
      <c r="FZ232" s="385"/>
      <c r="GA232" s="385"/>
      <c r="GB232" s="385"/>
      <c r="GC232" s="385"/>
      <c r="GD232" s="385"/>
      <c r="GE232" s="385"/>
      <c r="GF232" s="385"/>
      <c r="GG232" s="385"/>
      <c r="GH232" s="385"/>
      <c r="GI232" s="385"/>
      <c r="GJ232" s="385"/>
      <c r="GK232" s="385"/>
      <c r="GL232" s="385"/>
      <c r="GM232" s="385"/>
      <c r="GN232" s="385"/>
      <c r="GO232" s="385"/>
      <c r="GP232" s="385"/>
      <c r="GQ232" s="385"/>
      <c r="GR232" s="385"/>
      <c r="GS232" s="385"/>
      <c r="GT232" s="385"/>
      <c r="GU232" s="385"/>
      <c r="GV232" s="385"/>
      <c r="GW232" s="385"/>
      <c r="GX232" s="385"/>
      <c r="GY232" s="385"/>
      <c r="GZ232" s="385"/>
      <c r="HA232" s="385"/>
      <c r="HB232" s="385"/>
      <c r="HC232" s="385"/>
      <c r="HD232" s="385"/>
      <c r="HE232" s="385"/>
      <c r="HF232" s="385"/>
      <c r="HG232" s="385"/>
      <c r="HH232" s="385"/>
      <c r="HI232" s="385"/>
      <c r="HJ232" s="385"/>
      <c r="HK232" s="385"/>
      <c r="HL232" s="385"/>
      <c r="HM232" s="385"/>
      <c r="HN232" s="385"/>
      <c r="HO232" s="385"/>
      <c r="HP232" s="385"/>
      <c r="HQ232" s="385"/>
      <c r="HR232" s="385"/>
      <c r="HS232" s="385"/>
      <c r="HT232" s="385"/>
      <c r="HU232" s="385"/>
    </row>
    <row r="233" spans="1:229" s="97" customFormat="1" x14ac:dyDescent="0.15">
      <c r="AQ233" s="199"/>
      <c r="AR233" s="199"/>
      <c r="AS233" s="199"/>
      <c r="AT233" s="199"/>
      <c r="AU233" s="385"/>
      <c r="AV233" s="385"/>
      <c r="AW233" s="385"/>
      <c r="AX233" s="385"/>
      <c r="AY233" s="385"/>
      <c r="AZ233" s="385"/>
      <c r="BA233" s="385"/>
      <c r="BB233" s="357"/>
      <c r="BC233" s="357"/>
      <c r="BD233" s="357"/>
      <c r="BE233" s="357"/>
      <c r="BF233" s="357"/>
      <c r="BG233" s="385"/>
      <c r="BH233" s="385"/>
      <c r="BI233" s="385"/>
      <c r="BJ233" s="385"/>
      <c r="BK233" s="385"/>
      <c r="BL233" s="385"/>
      <c r="BM233" s="385"/>
      <c r="BN233" s="385"/>
      <c r="BO233" s="385"/>
      <c r="BP233" s="385"/>
      <c r="BQ233" s="385"/>
      <c r="BR233" s="385"/>
      <c r="BS233" s="385"/>
      <c r="BT233" s="385"/>
      <c r="BU233" s="385"/>
      <c r="BV233" s="385"/>
      <c r="BW233" s="385"/>
      <c r="BX233" s="385"/>
      <c r="BY233" s="385"/>
      <c r="BZ233" s="385"/>
      <c r="CA233" s="385"/>
      <c r="CB233" s="385"/>
      <c r="CC233" s="385"/>
      <c r="CD233" s="385"/>
      <c r="CE233" s="385"/>
      <c r="CF233" s="385"/>
      <c r="CG233" s="385"/>
      <c r="CH233" s="385"/>
      <c r="CI233" s="385"/>
      <c r="CJ233" s="385"/>
      <c r="CK233" s="385"/>
      <c r="CL233" s="385"/>
      <c r="CM233" s="385"/>
      <c r="CN233" s="385"/>
      <c r="CO233" s="385"/>
      <c r="CP233" s="385"/>
      <c r="CQ233" s="385"/>
      <c r="CR233" s="353"/>
      <c r="CS233" s="353"/>
      <c r="CT233" s="353"/>
      <c r="CU233" s="353"/>
      <c r="CV233" s="353"/>
      <c r="CW233" s="353"/>
      <c r="CX233" s="353"/>
      <c r="CY233" s="353"/>
      <c r="CZ233" s="353"/>
      <c r="DA233" s="353"/>
      <c r="DB233" s="353"/>
      <c r="DC233" s="353"/>
      <c r="DD233" s="353"/>
      <c r="DE233" s="353"/>
      <c r="DF233" s="353"/>
      <c r="DG233" s="353"/>
      <c r="DH233" s="353"/>
      <c r="DI233" s="353"/>
      <c r="DJ233" s="353"/>
      <c r="DK233" s="353"/>
      <c r="DL233" s="353"/>
      <c r="DM233" s="353"/>
      <c r="DN233" s="353"/>
      <c r="DO233" s="353"/>
      <c r="DP233" s="353"/>
      <c r="DQ233" s="385"/>
      <c r="DR233" s="385"/>
      <c r="DS233" s="385"/>
      <c r="DT233" s="385"/>
      <c r="DU233" s="385"/>
      <c r="DV233" s="385"/>
      <c r="DW233" s="385"/>
      <c r="DX233" s="385"/>
      <c r="DY233" s="385"/>
      <c r="DZ233" s="385"/>
      <c r="EA233" s="385"/>
      <c r="EB233" s="385"/>
      <c r="EC233" s="385"/>
      <c r="ED233" s="385"/>
      <c r="EE233" s="385"/>
      <c r="EF233" s="385"/>
      <c r="EG233" s="385"/>
      <c r="EH233" s="385"/>
      <c r="EI233" s="385"/>
      <c r="EJ233" s="385"/>
      <c r="EK233" s="385"/>
      <c r="EL233" s="385"/>
      <c r="EM233" s="385"/>
      <c r="EN233" s="385"/>
      <c r="EO233" s="385"/>
      <c r="EP233" s="385"/>
      <c r="EQ233" s="385"/>
      <c r="ER233" s="385"/>
      <c r="ES233" s="385"/>
      <c r="ET233" s="385"/>
      <c r="EU233" s="385"/>
      <c r="EV233" s="385"/>
      <c r="EW233" s="385"/>
      <c r="EX233" s="385"/>
      <c r="EY233" s="385"/>
      <c r="EZ233" s="385"/>
      <c r="FA233" s="385"/>
      <c r="FB233" s="385"/>
      <c r="FC233" s="385"/>
      <c r="FD233" s="385"/>
      <c r="FE233" s="385"/>
      <c r="FF233" s="385"/>
      <c r="FG233" s="385"/>
      <c r="FH233" s="385"/>
      <c r="FI233" s="385"/>
      <c r="FJ233" s="385"/>
      <c r="FK233" s="385"/>
      <c r="FL233" s="385"/>
      <c r="FM233" s="385"/>
      <c r="FN233" s="385"/>
      <c r="FO233" s="385"/>
      <c r="FP233" s="385"/>
      <c r="FQ233" s="385"/>
      <c r="FR233" s="385"/>
      <c r="FS233" s="385"/>
      <c r="FT233" s="385"/>
      <c r="FU233" s="385"/>
      <c r="FV233" s="385"/>
      <c r="FW233" s="385"/>
      <c r="FX233" s="385"/>
      <c r="FY233" s="385"/>
      <c r="FZ233" s="385"/>
      <c r="GA233" s="385"/>
      <c r="GB233" s="385"/>
      <c r="GC233" s="385"/>
      <c r="GD233" s="385"/>
      <c r="GE233" s="385"/>
      <c r="GF233" s="385"/>
      <c r="GG233" s="385"/>
      <c r="GH233" s="385"/>
      <c r="GI233" s="385"/>
      <c r="GJ233" s="385"/>
      <c r="GK233" s="385"/>
      <c r="GL233" s="385"/>
      <c r="GM233" s="385"/>
      <c r="GN233" s="385"/>
      <c r="GO233" s="385"/>
      <c r="GP233" s="385"/>
      <c r="GQ233" s="385"/>
      <c r="GR233" s="385"/>
      <c r="GS233" s="385"/>
      <c r="GT233" s="385"/>
      <c r="GU233" s="385"/>
      <c r="GV233" s="385"/>
      <c r="GW233" s="385"/>
      <c r="GX233" s="385"/>
      <c r="GY233" s="385"/>
      <c r="GZ233" s="385"/>
      <c r="HA233" s="385"/>
      <c r="HB233" s="385"/>
      <c r="HC233" s="385"/>
      <c r="HD233" s="385"/>
      <c r="HE233" s="385"/>
      <c r="HF233" s="385"/>
      <c r="HG233" s="385"/>
      <c r="HH233" s="385"/>
      <c r="HI233" s="385"/>
      <c r="HJ233" s="385"/>
      <c r="HK233" s="385"/>
      <c r="HL233" s="385"/>
      <c r="HM233" s="385"/>
      <c r="HN233" s="385"/>
      <c r="HO233" s="385"/>
      <c r="HP233" s="385"/>
      <c r="HQ233" s="385"/>
      <c r="HR233" s="385"/>
      <c r="HS233" s="385"/>
      <c r="HT233" s="385"/>
      <c r="HU233" s="385"/>
    </row>
    <row r="234" spans="1:229" s="97" customFormat="1" x14ac:dyDescent="0.15">
      <c r="AQ234" s="199"/>
      <c r="AR234" s="199"/>
      <c r="AS234" s="199"/>
      <c r="AT234" s="199"/>
      <c r="AU234" s="385"/>
      <c r="AV234" s="385"/>
      <c r="AW234" s="385"/>
      <c r="AX234" s="385"/>
      <c r="AY234" s="385"/>
      <c r="AZ234" s="385"/>
      <c r="BA234" s="385"/>
      <c r="BB234" s="357"/>
      <c r="BC234" s="357"/>
      <c r="BD234" s="357"/>
      <c r="BE234" s="357"/>
      <c r="BF234" s="357"/>
      <c r="BG234" s="385"/>
      <c r="BH234" s="385"/>
      <c r="BI234" s="385"/>
      <c r="BJ234" s="385"/>
      <c r="BK234" s="385"/>
      <c r="BL234" s="385"/>
      <c r="BM234" s="385"/>
      <c r="BN234" s="385"/>
      <c r="BO234" s="385"/>
      <c r="BP234" s="385"/>
      <c r="BQ234" s="385"/>
      <c r="BR234" s="385"/>
      <c r="BS234" s="385"/>
      <c r="BT234" s="385"/>
      <c r="BU234" s="385"/>
      <c r="BV234" s="385"/>
      <c r="BW234" s="385"/>
      <c r="BX234" s="385"/>
      <c r="BY234" s="385"/>
      <c r="BZ234" s="385"/>
      <c r="CA234" s="385"/>
      <c r="CB234" s="385"/>
      <c r="CC234" s="385"/>
      <c r="CD234" s="385"/>
      <c r="CE234" s="385"/>
      <c r="CF234" s="385"/>
      <c r="CG234" s="385"/>
      <c r="CH234" s="385"/>
      <c r="CI234" s="385"/>
      <c r="CJ234" s="385"/>
      <c r="CK234" s="385"/>
      <c r="CL234" s="385"/>
      <c r="CM234" s="385"/>
      <c r="CN234" s="385"/>
      <c r="CO234" s="385"/>
      <c r="CP234" s="385"/>
      <c r="CQ234" s="385"/>
      <c r="CR234" s="353"/>
      <c r="CS234" s="353"/>
      <c r="CT234" s="353"/>
      <c r="CU234" s="353"/>
      <c r="CV234" s="353"/>
      <c r="CW234" s="353"/>
      <c r="CX234" s="353"/>
      <c r="CY234" s="353"/>
      <c r="CZ234" s="353"/>
      <c r="DA234" s="353"/>
      <c r="DB234" s="353"/>
      <c r="DC234" s="353"/>
      <c r="DD234" s="353"/>
      <c r="DE234" s="353"/>
      <c r="DF234" s="353"/>
      <c r="DG234" s="353"/>
      <c r="DH234" s="353"/>
      <c r="DI234" s="353"/>
      <c r="DJ234" s="353"/>
      <c r="DK234" s="353"/>
      <c r="DL234" s="353"/>
      <c r="DM234" s="353"/>
      <c r="DN234" s="353"/>
      <c r="DO234" s="353"/>
      <c r="DP234" s="353"/>
      <c r="DQ234" s="385"/>
      <c r="DR234" s="385"/>
      <c r="DS234" s="385"/>
      <c r="DT234" s="385"/>
      <c r="DU234" s="385"/>
      <c r="DV234" s="385"/>
      <c r="DW234" s="385"/>
      <c r="DX234" s="385"/>
      <c r="DY234" s="385"/>
      <c r="DZ234" s="385"/>
      <c r="EA234" s="385"/>
      <c r="EB234" s="385"/>
      <c r="EC234" s="385"/>
      <c r="ED234" s="385"/>
      <c r="EE234" s="385"/>
      <c r="EF234" s="385"/>
      <c r="EG234" s="385"/>
      <c r="EH234" s="385"/>
      <c r="EI234" s="385"/>
      <c r="EJ234" s="385"/>
      <c r="EK234" s="385"/>
      <c r="EL234" s="385"/>
      <c r="EM234" s="385"/>
      <c r="EN234" s="385"/>
      <c r="EO234" s="385"/>
      <c r="EP234" s="385"/>
      <c r="EQ234" s="385"/>
      <c r="ER234" s="385"/>
      <c r="ES234" s="385"/>
      <c r="ET234" s="385"/>
      <c r="EU234" s="385"/>
      <c r="EV234" s="385"/>
      <c r="EW234" s="385"/>
      <c r="EX234" s="385"/>
      <c r="EY234" s="385"/>
      <c r="EZ234" s="385"/>
      <c r="FA234" s="385"/>
      <c r="FB234" s="385"/>
      <c r="FC234" s="385"/>
      <c r="FD234" s="385"/>
      <c r="FE234" s="385"/>
      <c r="FF234" s="385"/>
      <c r="FG234" s="385"/>
      <c r="FH234" s="385"/>
      <c r="FI234" s="385"/>
      <c r="FJ234" s="385"/>
      <c r="FK234" s="385"/>
      <c r="FL234" s="385"/>
      <c r="FM234" s="385"/>
      <c r="FN234" s="385"/>
      <c r="FO234" s="385"/>
      <c r="FP234" s="385"/>
      <c r="FQ234" s="385"/>
      <c r="FR234" s="385"/>
      <c r="FS234" s="385"/>
      <c r="FT234" s="385"/>
      <c r="FU234" s="385"/>
      <c r="FV234" s="385"/>
      <c r="FW234" s="385"/>
      <c r="FX234" s="385"/>
      <c r="FY234" s="385"/>
      <c r="FZ234" s="385"/>
      <c r="GA234" s="385"/>
      <c r="GB234" s="385"/>
      <c r="GC234" s="385"/>
      <c r="GD234" s="385"/>
      <c r="GE234" s="385"/>
      <c r="GF234" s="385"/>
      <c r="GG234" s="385"/>
      <c r="GH234" s="385"/>
      <c r="GI234" s="385"/>
      <c r="GJ234" s="385"/>
      <c r="GK234" s="385"/>
      <c r="GL234" s="385"/>
      <c r="GM234" s="385"/>
      <c r="GN234" s="385"/>
      <c r="GO234" s="385"/>
      <c r="GP234" s="385"/>
      <c r="GQ234" s="385"/>
      <c r="GR234" s="385"/>
      <c r="GS234" s="385"/>
      <c r="GT234" s="385"/>
      <c r="GU234" s="385"/>
      <c r="GV234" s="385"/>
      <c r="GW234" s="385"/>
      <c r="GX234" s="385"/>
      <c r="GY234" s="385"/>
      <c r="GZ234" s="385"/>
      <c r="HA234" s="385"/>
      <c r="HB234" s="385"/>
      <c r="HC234" s="385"/>
      <c r="HD234" s="385"/>
      <c r="HE234" s="385"/>
      <c r="HF234" s="385"/>
      <c r="HG234" s="385"/>
      <c r="HH234" s="385"/>
      <c r="HI234" s="385"/>
      <c r="HJ234" s="385"/>
      <c r="HK234" s="385"/>
      <c r="HL234" s="385"/>
      <c r="HM234" s="385"/>
      <c r="HN234" s="385"/>
      <c r="HO234" s="385"/>
      <c r="HP234" s="385"/>
      <c r="HQ234" s="385"/>
      <c r="HR234" s="385"/>
      <c r="HS234" s="385"/>
      <c r="HT234" s="385"/>
      <c r="HU234" s="385"/>
    </row>
    <row r="235" spans="1:229" s="97" customFormat="1" x14ac:dyDescent="0.15">
      <c r="AQ235" s="199"/>
      <c r="AR235" s="199"/>
      <c r="AS235" s="199"/>
      <c r="AT235" s="199"/>
      <c r="AU235" s="385"/>
      <c r="AV235" s="385"/>
      <c r="AW235" s="385"/>
      <c r="AX235" s="385"/>
      <c r="AY235" s="385"/>
      <c r="AZ235" s="385"/>
      <c r="BA235" s="385"/>
      <c r="BB235" s="357"/>
      <c r="BC235" s="357"/>
      <c r="BD235" s="357"/>
      <c r="BE235" s="357"/>
      <c r="BF235" s="357"/>
      <c r="BG235" s="385"/>
      <c r="BH235" s="385"/>
      <c r="BI235" s="385"/>
      <c r="BJ235" s="385"/>
      <c r="BK235" s="385"/>
      <c r="BL235" s="385"/>
      <c r="BM235" s="385"/>
      <c r="BN235" s="385"/>
      <c r="BO235" s="385"/>
      <c r="BP235" s="385"/>
      <c r="BQ235" s="385"/>
      <c r="BR235" s="385"/>
      <c r="BS235" s="385"/>
      <c r="BT235" s="385"/>
      <c r="BU235" s="385"/>
      <c r="BV235" s="385"/>
      <c r="BW235" s="385"/>
      <c r="BX235" s="385"/>
      <c r="BY235" s="385"/>
      <c r="BZ235" s="385"/>
      <c r="CA235" s="385"/>
      <c r="CB235" s="385"/>
      <c r="CC235" s="385"/>
      <c r="CD235" s="385"/>
      <c r="CE235" s="385"/>
      <c r="CF235" s="385"/>
      <c r="CG235" s="385"/>
      <c r="CH235" s="385"/>
      <c r="CI235" s="385"/>
      <c r="CJ235" s="385"/>
      <c r="CK235" s="385"/>
      <c r="CL235" s="385"/>
      <c r="CM235" s="385"/>
      <c r="CN235" s="385"/>
      <c r="CO235" s="385"/>
      <c r="CP235" s="385"/>
      <c r="CQ235" s="385"/>
      <c r="CR235" s="353"/>
      <c r="CS235" s="353"/>
      <c r="CT235" s="353"/>
      <c r="CU235" s="353"/>
      <c r="CV235" s="353"/>
      <c r="CW235" s="353"/>
      <c r="CX235" s="353"/>
      <c r="CY235" s="353"/>
      <c r="CZ235" s="353"/>
      <c r="DA235" s="353"/>
      <c r="DB235" s="353"/>
      <c r="DC235" s="353"/>
      <c r="DD235" s="353"/>
      <c r="DE235" s="353"/>
      <c r="DF235" s="353"/>
      <c r="DG235" s="353"/>
      <c r="DH235" s="353"/>
      <c r="DI235" s="353"/>
      <c r="DJ235" s="353"/>
      <c r="DK235" s="353"/>
      <c r="DL235" s="353"/>
      <c r="DM235" s="353"/>
      <c r="DN235" s="353"/>
      <c r="DO235" s="353"/>
      <c r="DP235" s="353"/>
      <c r="DQ235" s="385"/>
      <c r="DR235" s="385"/>
      <c r="DS235" s="385"/>
      <c r="DT235" s="385"/>
      <c r="DU235" s="385"/>
      <c r="DV235" s="385"/>
      <c r="DW235" s="385"/>
      <c r="DX235" s="385"/>
      <c r="DY235" s="385"/>
      <c r="DZ235" s="385"/>
      <c r="EA235" s="385"/>
      <c r="EB235" s="385"/>
      <c r="EC235" s="385"/>
      <c r="ED235" s="385"/>
      <c r="EE235" s="385"/>
      <c r="EF235" s="385"/>
      <c r="EG235" s="385"/>
      <c r="EH235" s="385"/>
      <c r="EI235" s="385"/>
      <c r="EJ235" s="385"/>
      <c r="EK235" s="385"/>
      <c r="EL235" s="385"/>
      <c r="EM235" s="385"/>
      <c r="EN235" s="385"/>
      <c r="EO235" s="385"/>
      <c r="EP235" s="385"/>
      <c r="EQ235" s="385"/>
      <c r="ER235" s="385"/>
      <c r="ES235" s="385"/>
      <c r="ET235" s="385"/>
      <c r="EU235" s="385"/>
      <c r="EV235" s="385"/>
      <c r="EW235" s="385"/>
      <c r="EX235" s="385"/>
      <c r="EY235" s="385"/>
      <c r="EZ235" s="385"/>
      <c r="FA235" s="385"/>
      <c r="FB235" s="385"/>
      <c r="FC235" s="385"/>
      <c r="FD235" s="385"/>
      <c r="FE235" s="385"/>
      <c r="FF235" s="385"/>
      <c r="FG235" s="385"/>
      <c r="FH235" s="385"/>
      <c r="FI235" s="385"/>
      <c r="FJ235" s="385"/>
      <c r="FK235" s="385"/>
      <c r="FL235" s="385"/>
      <c r="FM235" s="385"/>
      <c r="FN235" s="385"/>
      <c r="FO235" s="385"/>
      <c r="FP235" s="385"/>
      <c r="FQ235" s="385"/>
      <c r="FR235" s="385"/>
      <c r="FS235" s="385"/>
      <c r="FT235" s="385"/>
      <c r="FU235" s="385"/>
      <c r="FV235" s="385"/>
      <c r="FW235" s="385"/>
      <c r="FX235" s="385"/>
      <c r="FY235" s="385"/>
      <c r="FZ235" s="385"/>
      <c r="GA235" s="385"/>
      <c r="GB235" s="385"/>
      <c r="GC235" s="385"/>
      <c r="GD235" s="385"/>
      <c r="GE235" s="385"/>
      <c r="GF235" s="385"/>
      <c r="GG235" s="385"/>
      <c r="GH235" s="385"/>
      <c r="GI235" s="385"/>
      <c r="GJ235" s="385"/>
      <c r="GK235" s="385"/>
      <c r="GL235" s="385"/>
      <c r="GM235" s="385"/>
      <c r="GN235" s="385"/>
      <c r="GO235" s="385"/>
      <c r="GP235" s="385"/>
      <c r="GQ235" s="385"/>
      <c r="GR235" s="385"/>
      <c r="GS235" s="385"/>
      <c r="GT235" s="385"/>
      <c r="GU235" s="385"/>
      <c r="GV235" s="385"/>
      <c r="GW235" s="385"/>
      <c r="GX235" s="385"/>
      <c r="GY235" s="385"/>
      <c r="GZ235" s="385"/>
      <c r="HA235" s="385"/>
      <c r="HB235" s="385"/>
      <c r="HC235" s="385"/>
      <c r="HD235" s="385"/>
      <c r="HE235" s="385"/>
      <c r="HF235" s="385"/>
      <c r="HG235" s="385"/>
      <c r="HH235" s="385"/>
      <c r="HI235" s="385"/>
      <c r="HJ235" s="385"/>
      <c r="HK235" s="385"/>
      <c r="HL235" s="385"/>
      <c r="HM235" s="385"/>
      <c r="HN235" s="385"/>
      <c r="HO235" s="385"/>
      <c r="HP235" s="385"/>
      <c r="HQ235" s="385"/>
      <c r="HR235" s="385"/>
      <c r="HS235" s="385"/>
      <c r="HT235" s="385"/>
      <c r="HU235" s="385"/>
    </row>
    <row r="236" spans="1:229" s="97" customFormat="1" x14ac:dyDescent="0.15">
      <c r="AQ236" s="199"/>
      <c r="AR236" s="199"/>
      <c r="AS236" s="199"/>
      <c r="AT236" s="199"/>
      <c r="AU236" s="385"/>
      <c r="AV236" s="385"/>
      <c r="AW236" s="385"/>
      <c r="AX236" s="385"/>
      <c r="AY236" s="385"/>
      <c r="AZ236" s="385"/>
      <c r="BA236" s="385"/>
      <c r="BB236" s="357"/>
      <c r="BC236" s="357"/>
      <c r="BD236" s="357"/>
      <c r="BE236" s="357"/>
      <c r="BF236" s="357"/>
      <c r="BG236" s="385"/>
      <c r="BH236" s="385"/>
      <c r="BI236" s="385"/>
      <c r="BJ236" s="385"/>
      <c r="BK236" s="385"/>
      <c r="BL236" s="385"/>
      <c r="BM236" s="385"/>
      <c r="BN236" s="385"/>
      <c r="BO236" s="385"/>
      <c r="BP236" s="385"/>
      <c r="BQ236" s="385"/>
      <c r="BR236" s="385"/>
      <c r="BS236" s="385"/>
      <c r="BT236" s="385"/>
      <c r="BU236" s="385"/>
      <c r="BV236" s="385"/>
      <c r="BW236" s="385"/>
      <c r="BX236" s="385"/>
      <c r="BY236" s="385"/>
      <c r="BZ236" s="385"/>
      <c r="CA236" s="385"/>
      <c r="CB236" s="385"/>
      <c r="CC236" s="385"/>
      <c r="CD236" s="385"/>
      <c r="CE236" s="385"/>
      <c r="CF236" s="385"/>
      <c r="CG236" s="385"/>
      <c r="CH236" s="385"/>
      <c r="CI236" s="385"/>
      <c r="CJ236" s="385"/>
      <c r="CK236" s="385"/>
      <c r="CL236" s="385"/>
      <c r="CM236" s="385"/>
      <c r="CN236" s="385"/>
      <c r="CO236" s="385"/>
      <c r="CP236" s="385"/>
      <c r="CQ236" s="385"/>
      <c r="CR236" s="353"/>
      <c r="CS236" s="353"/>
      <c r="CT236" s="353"/>
      <c r="CU236" s="353"/>
      <c r="CV236" s="353"/>
      <c r="CW236" s="353"/>
      <c r="CX236" s="353"/>
      <c r="CY236" s="353"/>
      <c r="CZ236" s="353"/>
      <c r="DA236" s="353"/>
      <c r="DB236" s="353"/>
      <c r="DC236" s="353"/>
      <c r="DD236" s="353"/>
      <c r="DE236" s="353"/>
      <c r="DF236" s="353"/>
      <c r="DG236" s="353"/>
      <c r="DH236" s="353"/>
      <c r="DI236" s="353"/>
      <c r="DJ236" s="353"/>
      <c r="DK236" s="353"/>
      <c r="DL236" s="353"/>
      <c r="DM236" s="353"/>
      <c r="DN236" s="353"/>
      <c r="DO236" s="353"/>
      <c r="DP236" s="353"/>
      <c r="DQ236" s="385"/>
      <c r="DR236" s="385"/>
      <c r="DS236" s="385"/>
      <c r="DT236" s="385"/>
      <c r="DU236" s="385"/>
      <c r="DV236" s="385"/>
      <c r="DW236" s="385"/>
      <c r="DX236" s="385"/>
      <c r="DY236" s="385"/>
      <c r="DZ236" s="385"/>
      <c r="EA236" s="385"/>
      <c r="EB236" s="385"/>
      <c r="EC236" s="385"/>
      <c r="ED236" s="385"/>
      <c r="EE236" s="385"/>
      <c r="EF236" s="385"/>
      <c r="EG236" s="385"/>
      <c r="EH236" s="385"/>
      <c r="EI236" s="385"/>
      <c r="EJ236" s="385"/>
      <c r="EK236" s="385"/>
      <c r="EL236" s="385"/>
      <c r="EM236" s="385"/>
      <c r="EN236" s="385"/>
      <c r="EO236" s="385"/>
      <c r="EP236" s="385"/>
      <c r="EQ236" s="385"/>
      <c r="ER236" s="385"/>
      <c r="ES236" s="385"/>
      <c r="ET236" s="385"/>
      <c r="EU236" s="385"/>
      <c r="EV236" s="385"/>
      <c r="EW236" s="385"/>
      <c r="EX236" s="385"/>
      <c r="EY236" s="385"/>
      <c r="EZ236" s="385"/>
      <c r="FA236" s="385"/>
      <c r="FB236" s="385"/>
      <c r="FC236" s="385"/>
      <c r="FD236" s="385"/>
      <c r="FE236" s="385"/>
      <c r="FF236" s="385"/>
      <c r="FG236" s="385"/>
      <c r="FH236" s="385"/>
      <c r="FI236" s="385"/>
      <c r="FJ236" s="385"/>
      <c r="FK236" s="385"/>
      <c r="FL236" s="385"/>
      <c r="FM236" s="385"/>
      <c r="FN236" s="385"/>
      <c r="FO236" s="385"/>
      <c r="FP236" s="385"/>
      <c r="FQ236" s="385"/>
      <c r="FR236" s="385"/>
      <c r="FS236" s="385"/>
      <c r="FT236" s="385"/>
      <c r="FU236" s="385"/>
      <c r="FV236" s="385"/>
      <c r="FW236" s="385"/>
      <c r="FX236" s="385"/>
      <c r="FY236" s="385"/>
      <c r="FZ236" s="385"/>
      <c r="GA236" s="385"/>
      <c r="GB236" s="385"/>
      <c r="GC236" s="385"/>
      <c r="GD236" s="385"/>
      <c r="GE236" s="385"/>
      <c r="GF236" s="385"/>
      <c r="GG236" s="385"/>
      <c r="GH236" s="385"/>
      <c r="GI236" s="385"/>
      <c r="GJ236" s="385"/>
      <c r="GK236" s="385"/>
      <c r="GL236" s="385"/>
      <c r="GM236" s="385"/>
      <c r="GN236" s="385"/>
      <c r="GO236" s="385"/>
      <c r="GP236" s="385"/>
      <c r="GQ236" s="385"/>
      <c r="GR236" s="385"/>
      <c r="GS236" s="385"/>
      <c r="GT236" s="385"/>
      <c r="GU236" s="385"/>
      <c r="GV236" s="385"/>
      <c r="GW236" s="385"/>
      <c r="GX236" s="385"/>
      <c r="GY236" s="385"/>
      <c r="GZ236" s="385"/>
      <c r="HA236" s="385"/>
      <c r="HB236" s="385"/>
      <c r="HC236" s="385"/>
      <c r="HD236" s="385"/>
      <c r="HE236" s="385"/>
      <c r="HF236" s="385"/>
      <c r="HG236" s="385"/>
      <c r="HH236" s="385"/>
      <c r="HI236" s="385"/>
      <c r="HJ236" s="385"/>
      <c r="HK236" s="385"/>
      <c r="HL236" s="385"/>
      <c r="HM236" s="385"/>
      <c r="HN236" s="385"/>
      <c r="HO236" s="385"/>
      <c r="HP236" s="385"/>
      <c r="HQ236" s="385"/>
      <c r="HR236" s="385"/>
      <c r="HS236" s="385"/>
      <c r="HT236" s="385"/>
      <c r="HU236" s="385"/>
    </row>
    <row r="237" spans="1:229" s="97" customFormat="1" x14ac:dyDescent="0.15">
      <c r="AQ237" s="199"/>
      <c r="AR237" s="199"/>
      <c r="AS237" s="199"/>
      <c r="AT237" s="199"/>
      <c r="AU237" s="385"/>
      <c r="AV237" s="385"/>
      <c r="AW237" s="385"/>
      <c r="AX237" s="385"/>
      <c r="AY237" s="385"/>
      <c r="AZ237" s="385"/>
      <c r="BA237" s="385"/>
      <c r="BB237" s="357"/>
      <c r="BC237" s="357"/>
      <c r="BD237" s="357"/>
      <c r="BE237" s="357"/>
      <c r="BF237" s="357"/>
      <c r="BG237" s="385"/>
      <c r="BH237" s="385"/>
      <c r="BI237" s="385"/>
      <c r="BJ237" s="385"/>
      <c r="BK237" s="385"/>
      <c r="BL237" s="385"/>
      <c r="BM237" s="385"/>
      <c r="BN237" s="385"/>
      <c r="BO237" s="385"/>
      <c r="BP237" s="385"/>
      <c r="BQ237" s="385"/>
      <c r="BR237" s="385"/>
      <c r="BS237" s="385"/>
      <c r="BT237" s="385"/>
      <c r="BU237" s="385"/>
      <c r="BV237" s="385"/>
      <c r="BW237" s="385"/>
      <c r="BX237" s="385"/>
      <c r="BY237" s="385"/>
      <c r="BZ237" s="385"/>
      <c r="CA237" s="385"/>
      <c r="CB237" s="385"/>
      <c r="CC237" s="385"/>
      <c r="CD237" s="385"/>
      <c r="CE237" s="385"/>
      <c r="CF237" s="385"/>
      <c r="CG237" s="385"/>
      <c r="CH237" s="385"/>
      <c r="CI237" s="385"/>
      <c r="CJ237" s="385"/>
      <c r="CK237" s="385"/>
      <c r="CL237" s="385"/>
      <c r="CM237" s="385"/>
      <c r="CN237" s="385"/>
      <c r="CO237" s="385"/>
      <c r="CP237" s="385"/>
      <c r="CQ237" s="385"/>
      <c r="CR237" s="353"/>
      <c r="CS237" s="353"/>
      <c r="CT237" s="353"/>
      <c r="CU237" s="353"/>
      <c r="CV237" s="353"/>
      <c r="CW237" s="353"/>
      <c r="CX237" s="353"/>
      <c r="CY237" s="353"/>
      <c r="CZ237" s="353"/>
      <c r="DA237" s="353"/>
      <c r="DB237" s="353"/>
      <c r="DC237" s="353"/>
      <c r="DD237" s="353"/>
      <c r="DE237" s="353"/>
      <c r="DF237" s="353"/>
      <c r="DG237" s="353"/>
      <c r="DH237" s="353"/>
      <c r="DI237" s="353"/>
      <c r="DJ237" s="353"/>
      <c r="DK237" s="353"/>
      <c r="DL237" s="353"/>
      <c r="DM237" s="353"/>
      <c r="DN237" s="353"/>
      <c r="DO237" s="353"/>
      <c r="DP237" s="353"/>
      <c r="DQ237" s="385"/>
      <c r="DR237" s="385"/>
      <c r="DS237" s="385"/>
      <c r="DT237" s="385"/>
      <c r="DU237" s="385"/>
      <c r="DV237" s="385"/>
      <c r="DW237" s="385"/>
      <c r="DX237" s="385"/>
      <c r="DY237" s="385"/>
      <c r="DZ237" s="385"/>
      <c r="EA237" s="385"/>
      <c r="EB237" s="385"/>
      <c r="EC237" s="385"/>
      <c r="ED237" s="385"/>
      <c r="EE237" s="385"/>
      <c r="EF237" s="385"/>
      <c r="EG237" s="385"/>
      <c r="EH237" s="385"/>
      <c r="EI237" s="385"/>
      <c r="EJ237" s="385"/>
      <c r="EK237" s="385"/>
      <c r="EL237" s="385"/>
      <c r="EM237" s="385"/>
      <c r="EN237" s="385"/>
      <c r="EO237" s="385"/>
      <c r="EP237" s="385"/>
      <c r="EQ237" s="385"/>
      <c r="ER237" s="385"/>
      <c r="ES237" s="385"/>
      <c r="ET237" s="385"/>
      <c r="EU237" s="385"/>
      <c r="EV237" s="385"/>
      <c r="EW237" s="385"/>
      <c r="EX237" s="385"/>
      <c r="EY237" s="385"/>
      <c r="EZ237" s="385"/>
      <c r="FA237" s="385"/>
      <c r="FB237" s="385"/>
      <c r="FC237" s="385"/>
      <c r="FD237" s="385"/>
      <c r="FE237" s="385"/>
      <c r="FF237" s="385"/>
      <c r="FG237" s="385"/>
      <c r="FH237" s="385"/>
      <c r="FI237" s="385"/>
      <c r="FJ237" s="385"/>
      <c r="FK237" s="385"/>
      <c r="FL237" s="385"/>
      <c r="FM237" s="385"/>
      <c r="FN237" s="385"/>
      <c r="FO237" s="385"/>
      <c r="FP237" s="385"/>
      <c r="FQ237" s="385"/>
      <c r="FR237" s="385"/>
      <c r="FS237" s="385"/>
      <c r="FT237" s="385"/>
      <c r="FU237" s="385"/>
      <c r="FV237" s="385"/>
      <c r="FW237" s="385"/>
      <c r="FX237" s="385"/>
      <c r="FY237" s="385"/>
      <c r="FZ237" s="385"/>
      <c r="GA237" s="385"/>
      <c r="GB237" s="385"/>
      <c r="GC237" s="385"/>
      <c r="GD237" s="385"/>
      <c r="GE237" s="385"/>
      <c r="GF237" s="385"/>
      <c r="GG237" s="385"/>
      <c r="GH237" s="385"/>
      <c r="GI237" s="385"/>
      <c r="GJ237" s="385"/>
      <c r="GK237" s="385"/>
      <c r="GL237" s="385"/>
      <c r="GM237" s="385"/>
      <c r="GN237" s="385"/>
      <c r="GO237" s="385"/>
      <c r="GP237" s="385"/>
      <c r="GQ237" s="385"/>
      <c r="GR237" s="385"/>
      <c r="GS237" s="385"/>
      <c r="GT237" s="385"/>
      <c r="GU237" s="385"/>
      <c r="GV237" s="385"/>
      <c r="GW237" s="385"/>
      <c r="GX237" s="385"/>
      <c r="GY237" s="385"/>
      <c r="GZ237" s="385"/>
      <c r="HA237" s="385"/>
      <c r="HB237" s="385"/>
      <c r="HC237" s="385"/>
      <c r="HD237" s="385"/>
      <c r="HE237" s="385"/>
      <c r="HF237" s="385"/>
      <c r="HG237" s="385"/>
      <c r="HH237" s="385"/>
      <c r="HI237" s="385"/>
      <c r="HJ237" s="385"/>
      <c r="HK237" s="385"/>
      <c r="HL237" s="385"/>
      <c r="HM237" s="385"/>
      <c r="HN237" s="385"/>
      <c r="HO237" s="385"/>
      <c r="HP237" s="385"/>
      <c r="HQ237" s="385"/>
      <c r="HR237" s="385"/>
      <c r="HS237" s="385"/>
      <c r="HT237" s="385"/>
      <c r="HU237" s="385"/>
    </row>
    <row r="238" spans="1:229" s="97" customFormat="1" x14ac:dyDescent="0.15">
      <c r="AQ238" s="199"/>
      <c r="AR238" s="199"/>
      <c r="AS238" s="199"/>
      <c r="AT238" s="199"/>
      <c r="AU238" s="385"/>
      <c r="AV238" s="385"/>
      <c r="AW238" s="385"/>
      <c r="AX238" s="385"/>
      <c r="AY238" s="385"/>
      <c r="AZ238" s="385"/>
      <c r="BA238" s="385"/>
      <c r="BB238" s="357"/>
      <c r="BC238" s="357"/>
      <c r="BD238" s="357"/>
      <c r="BE238" s="357"/>
      <c r="BF238" s="357"/>
      <c r="BG238" s="385"/>
      <c r="BH238" s="385"/>
      <c r="BI238" s="385"/>
      <c r="BJ238" s="385"/>
      <c r="BK238" s="385"/>
      <c r="BL238" s="385"/>
      <c r="BM238" s="385"/>
      <c r="BN238" s="385"/>
      <c r="BO238" s="385"/>
      <c r="BP238" s="385"/>
      <c r="BQ238" s="385"/>
      <c r="BR238" s="385"/>
      <c r="BS238" s="385"/>
      <c r="BT238" s="385"/>
      <c r="BU238" s="385"/>
      <c r="BV238" s="385"/>
      <c r="BW238" s="385"/>
      <c r="BX238" s="385"/>
      <c r="BY238" s="385"/>
      <c r="BZ238" s="385"/>
      <c r="CA238" s="385"/>
      <c r="CB238" s="385"/>
      <c r="CC238" s="385"/>
      <c r="CD238" s="385"/>
      <c r="CE238" s="385"/>
      <c r="CF238" s="385"/>
      <c r="CG238" s="385"/>
      <c r="CH238" s="385"/>
      <c r="CI238" s="385"/>
      <c r="CJ238" s="385"/>
      <c r="CK238" s="385"/>
      <c r="CL238" s="385"/>
      <c r="CM238" s="385"/>
      <c r="CN238" s="385"/>
      <c r="CO238" s="385"/>
      <c r="CP238" s="385"/>
      <c r="CQ238" s="385"/>
      <c r="CR238" s="353"/>
      <c r="CS238" s="353"/>
      <c r="CT238" s="353"/>
      <c r="CU238" s="353"/>
      <c r="CV238" s="353"/>
      <c r="CW238" s="353"/>
      <c r="CX238" s="353"/>
      <c r="CY238" s="353"/>
      <c r="CZ238" s="353"/>
      <c r="DA238" s="353"/>
      <c r="DB238" s="353"/>
      <c r="DC238" s="353"/>
      <c r="DD238" s="353"/>
      <c r="DE238" s="353"/>
      <c r="DF238" s="353"/>
      <c r="DG238" s="353"/>
      <c r="DH238" s="353"/>
      <c r="DI238" s="353"/>
      <c r="DJ238" s="353"/>
      <c r="DK238" s="353"/>
      <c r="DL238" s="353"/>
      <c r="DM238" s="353"/>
      <c r="DN238" s="353"/>
      <c r="DO238" s="353"/>
      <c r="DP238" s="353"/>
      <c r="DQ238" s="385"/>
      <c r="DR238" s="385"/>
      <c r="DS238" s="385"/>
      <c r="DT238" s="385"/>
      <c r="DU238" s="385"/>
      <c r="DV238" s="385"/>
      <c r="DW238" s="385"/>
      <c r="DX238" s="385"/>
      <c r="DY238" s="385"/>
      <c r="DZ238" s="385"/>
      <c r="EA238" s="385"/>
      <c r="EB238" s="385"/>
      <c r="EC238" s="385"/>
      <c r="ED238" s="385"/>
      <c r="EE238" s="385"/>
      <c r="EF238" s="385"/>
      <c r="EG238" s="385"/>
      <c r="EH238" s="385"/>
      <c r="EI238" s="385"/>
      <c r="EJ238" s="385"/>
      <c r="EK238" s="385"/>
      <c r="EL238" s="385"/>
      <c r="EM238" s="385"/>
      <c r="EN238" s="385"/>
      <c r="EO238" s="385"/>
      <c r="EP238" s="385"/>
      <c r="EQ238" s="385"/>
      <c r="ER238" s="385"/>
      <c r="ES238" s="385"/>
      <c r="ET238" s="385"/>
      <c r="EU238" s="385"/>
      <c r="EV238" s="385"/>
      <c r="EW238" s="385"/>
      <c r="EX238" s="385"/>
      <c r="EY238" s="385"/>
      <c r="EZ238" s="385"/>
      <c r="FA238" s="385"/>
      <c r="FB238" s="385"/>
      <c r="FC238" s="385"/>
      <c r="FD238" s="385"/>
      <c r="FE238" s="385"/>
      <c r="FF238" s="385"/>
      <c r="FG238" s="385"/>
      <c r="FH238" s="385"/>
      <c r="FI238" s="385"/>
      <c r="FJ238" s="385"/>
      <c r="FK238" s="385"/>
      <c r="FL238" s="385"/>
      <c r="FM238" s="385"/>
      <c r="FN238" s="385"/>
      <c r="FO238" s="385"/>
      <c r="FP238" s="385"/>
      <c r="FQ238" s="385"/>
      <c r="FR238" s="385"/>
      <c r="FS238" s="385"/>
      <c r="FT238" s="385"/>
      <c r="FU238" s="385"/>
      <c r="FV238" s="385"/>
      <c r="FW238" s="385"/>
      <c r="FX238" s="385"/>
      <c r="FY238" s="385"/>
      <c r="FZ238" s="385"/>
      <c r="GA238" s="385"/>
      <c r="GB238" s="385"/>
      <c r="GC238" s="385"/>
      <c r="GD238" s="385"/>
      <c r="GE238" s="385"/>
      <c r="GF238" s="385"/>
      <c r="GG238" s="385"/>
      <c r="GH238" s="385"/>
      <c r="GI238" s="385"/>
      <c r="GJ238" s="385"/>
      <c r="GK238" s="385"/>
      <c r="GL238" s="385"/>
      <c r="GM238" s="385"/>
      <c r="GN238" s="385"/>
      <c r="GO238" s="385"/>
      <c r="GP238" s="385"/>
      <c r="GQ238" s="385"/>
      <c r="GR238" s="385"/>
      <c r="GS238" s="385"/>
      <c r="GT238" s="385"/>
      <c r="GU238" s="385"/>
      <c r="GV238" s="385"/>
      <c r="GW238" s="385"/>
      <c r="GX238" s="385"/>
      <c r="GY238" s="385"/>
      <c r="GZ238" s="385"/>
      <c r="HA238" s="385"/>
      <c r="HB238" s="385"/>
      <c r="HC238" s="385"/>
      <c r="HD238" s="385"/>
      <c r="HE238" s="385"/>
      <c r="HF238" s="385"/>
      <c r="HG238" s="385"/>
      <c r="HH238" s="385"/>
      <c r="HI238" s="385"/>
      <c r="HJ238" s="385"/>
      <c r="HK238" s="385"/>
      <c r="HL238" s="385"/>
      <c r="HM238" s="385"/>
      <c r="HN238" s="385"/>
      <c r="HO238" s="385"/>
      <c r="HP238" s="385"/>
      <c r="HQ238" s="385"/>
      <c r="HR238" s="385"/>
      <c r="HS238" s="385"/>
      <c r="HT238" s="385"/>
      <c r="HU238" s="385"/>
    </row>
    <row r="239" spans="1:229" s="97" customFormat="1" x14ac:dyDescent="0.15">
      <c r="AQ239" s="199"/>
      <c r="AR239" s="199"/>
      <c r="AS239" s="199"/>
      <c r="AT239" s="199"/>
      <c r="AU239" s="385"/>
      <c r="AV239" s="385"/>
      <c r="AW239" s="385"/>
      <c r="AX239" s="385"/>
      <c r="AY239" s="385"/>
      <c r="AZ239" s="385"/>
      <c r="BA239" s="385"/>
      <c r="BB239" s="357"/>
      <c r="BC239" s="357"/>
      <c r="BD239" s="357"/>
      <c r="BE239" s="357"/>
      <c r="BF239" s="357"/>
      <c r="BG239" s="385"/>
      <c r="BH239" s="385"/>
      <c r="BI239" s="385"/>
      <c r="BJ239" s="385"/>
      <c r="BK239" s="385"/>
      <c r="BL239" s="385"/>
      <c r="BM239" s="385"/>
      <c r="BN239" s="385"/>
      <c r="BO239" s="385"/>
      <c r="BP239" s="385"/>
      <c r="BQ239" s="385"/>
      <c r="BR239" s="385"/>
      <c r="BS239" s="385"/>
      <c r="BT239" s="385"/>
      <c r="BU239" s="385"/>
      <c r="BV239" s="385"/>
      <c r="BW239" s="385"/>
      <c r="BX239" s="385"/>
      <c r="BY239" s="385"/>
      <c r="BZ239" s="385"/>
      <c r="CA239" s="385"/>
      <c r="CB239" s="385"/>
      <c r="CC239" s="385"/>
      <c r="CD239" s="385"/>
      <c r="CE239" s="385"/>
      <c r="CF239" s="385"/>
      <c r="CG239" s="385"/>
      <c r="CH239" s="385"/>
      <c r="CI239" s="385"/>
      <c r="CJ239" s="385"/>
      <c r="CK239" s="385"/>
      <c r="CL239" s="385"/>
      <c r="CM239" s="385"/>
      <c r="CN239" s="385"/>
      <c r="CO239" s="385"/>
      <c r="CP239" s="385"/>
      <c r="CQ239" s="385"/>
      <c r="CR239" s="353"/>
      <c r="CS239" s="353"/>
      <c r="CT239" s="353"/>
      <c r="CU239" s="353"/>
      <c r="CV239" s="353"/>
      <c r="CW239" s="353"/>
      <c r="CX239" s="353"/>
      <c r="CY239" s="353"/>
      <c r="CZ239" s="353"/>
      <c r="DA239" s="353"/>
      <c r="DB239" s="353"/>
      <c r="DC239" s="353"/>
      <c r="DD239" s="353"/>
      <c r="DE239" s="353"/>
      <c r="DF239" s="353"/>
      <c r="DG239" s="353"/>
      <c r="DH239" s="353"/>
      <c r="DI239" s="353"/>
      <c r="DJ239" s="353"/>
      <c r="DK239" s="353"/>
      <c r="DL239" s="353"/>
      <c r="DM239" s="353"/>
      <c r="DN239" s="353"/>
      <c r="DO239" s="353"/>
      <c r="DP239" s="353"/>
      <c r="DQ239" s="385"/>
      <c r="DR239" s="385"/>
      <c r="DS239" s="385"/>
      <c r="DT239" s="385"/>
      <c r="DU239" s="385"/>
      <c r="DV239" s="385"/>
      <c r="DW239" s="385"/>
      <c r="DX239" s="385"/>
      <c r="DY239" s="385"/>
      <c r="DZ239" s="385"/>
      <c r="EA239" s="385"/>
      <c r="EB239" s="385"/>
      <c r="EC239" s="385"/>
      <c r="ED239" s="385"/>
      <c r="EE239" s="385"/>
      <c r="EF239" s="385"/>
      <c r="EG239" s="385"/>
      <c r="EH239" s="385"/>
      <c r="EI239" s="385"/>
      <c r="EJ239" s="385"/>
      <c r="EK239" s="385"/>
      <c r="EL239" s="385"/>
      <c r="EM239" s="385"/>
      <c r="EN239" s="385"/>
      <c r="EO239" s="385"/>
      <c r="EP239" s="385"/>
      <c r="EQ239" s="385"/>
      <c r="ER239" s="385"/>
      <c r="ES239" s="385"/>
      <c r="ET239" s="385"/>
      <c r="EU239" s="385"/>
      <c r="EV239" s="385"/>
      <c r="EW239" s="385"/>
      <c r="EX239" s="385"/>
      <c r="EY239" s="385"/>
      <c r="EZ239" s="385"/>
      <c r="FA239" s="385"/>
      <c r="FB239" s="385"/>
      <c r="FC239" s="385"/>
      <c r="FD239" s="385"/>
      <c r="FE239" s="385"/>
      <c r="FF239" s="385"/>
      <c r="FG239" s="385"/>
      <c r="FH239" s="385"/>
      <c r="FI239" s="385"/>
      <c r="FJ239" s="385"/>
      <c r="FK239" s="385"/>
      <c r="FL239" s="385"/>
      <c r="FM239" s="385"/>
      <c r="FN239" s="385"/>
      <c r="FO239" s="385"/>
      <c r="FP239" s="385"/>
      <c r="FQ239" s="385"/>
      <c r="FR239" s="385"/>
      <c r="FS239" s="385"/>
      <c r="FT239" s="385"/>
      <c r="FU239" s="385"/>
      <c r="FV239" s="385"/>
      <c r="FW239" s="385"/>
      <c r="FX239" s="385"/>
      <c r="FY239" s="385"/>
      <c r="FZ239" s="385"/>
      <c r="GA239" s="385"/>
      <c r="GB239" s="385"/>
      <c r="GC239" s="385"/>
      <c r="GD239" s="385"/>
      <c r="GE239" s="385"/>
      <c r="GF239" s="385"/>
      <c r="GG239" s="385"/>
      <c r="GH239" s="385"/>
      <c r="GI239" s="385"/>
      <c r="GJ239" s="385"/>
      <c r="GK239" s="385"/>
      <c r="GL239" s="385"/>
      <c r="GM239" s="385"/>
      <c r="GN239" s="385"/>
      <c r="GO239" s="385"/>
      <c r="GP239" s="385"/>
      <c r="GQ239" s="385"/>
      <c r="GR239" s="385"/>
      <c r="GS239" s="385"/>
      <c r="GT239" s="385"/>
      <c r="GU239" s="385"/>
      <c r="GV239" s="385"/>
      <c r="GW239" s="385"/>
      <c r="GX239" s="385"/>
      <c r="GY239" s="385"/>
      <c r="GZ239" s="385"/>
      <c r="HA239" s="385"/>
      <c r="HB239" s="385"/>
      <c r="HC239" s="385"/>
      <c r="HD239" s="385"/>
      <c r="HE239" s="385"/>
      <c r="HF239" s="385"/>
      <c r="HG239" s="385"/>
      <c r="HH239" s="385"/>
      <c r="HI239" s="385"/>
      <c r="HJ239" s="385"/>
      <c r="HK239" s="385"/>
      <c r="HL239" s="385"/>
      <c r="HM239" s="385"/>
      <c r="HN239" s="385"/>
      <c r="HO239" s="385"/>
      <c r="HP239" s="385"/>
      <c r="HQ239" s="385"/>
      <c r="HR239" s="385"/>
      <c r="HS239" s="385"/>
      <c r="HT239" s="385"/>
      <c r="HU239" s="385"/>
    </row>
    <row r="240" spans="1:229" s="97" customFormat="1" x14ac:dyDescent="0.15">
      <c r="AQ240" s="199"/>
      <c r="AR240" s="199"/>
      <c r="AS240" s="199"/>
      <c r="AT240" s="199"/>
      <c r="AU240" s="385"/>
      <c r="AV240" s="385"/>
      <c r="AW240" s="385"/>
      <c r="AX240" s="385"/>
      <c r="AY240" s="385"/>
      <c r="AZ240" s="385"/>
      <c r="BA240" s="385"/>
      <c r="BB240" s="357"/>
      <c r="BC240" s="357"/>
      <c r="BD240" s="357"/>
      <c r="BE240" s="357"/>
      <c r="BF240" s="357"/>
      <c r="BG240" s="385"/>
      <c r="BH240" s="385"/>
      <c r="BI240" s="385"/>
      <c r="BJ240" s="385"/>
      <c r="BK240" s="385"/>
      <c r="BL240" s="385"/>
      <c r="BM240" s="385"/>
      <c r="BN240" s="385"/>
      <c r="BO240" s="385"/>
      <c r="BP240" s="385"/>
      <c r="BQ240" s="385"/>
      <c r="BR240" s="385"/>
      <c r="BS240" s="385"/>
      <c r="BT240" s="385"/>
      <c r="BU240" s="385"/>
      <c r="BV240" s="385"/>
      <c r="BW240" s="385"/>
      <c r="BX240" s="385"/>
      <c r="BY240" s="385"/>
      <c r="BZ240" s="385"/>
      <c r="CA240" s="385"/>
      <c r="CB240" s="385"/>
      <c r="CC240" s="385"/>
      <c r="CD240" s="385"/>
      <c r="CE240" s="385"/>
      <c r="CF240" s="385"/>
      <c r="CG240" s="385"/>
      <c r="CH240" s="385"/>
      <c r="CI240" s="385"/>
      <c r="CJ240" s="385"/>
      <c r="CK240" s="385"/>
      <c r="CL240" s="385"/>
      <c r="CM240" s="385"/>
      <c r="CN240" s="385"/>
      <c r="CO240" s="385"/>
      <c r="CP240" s="385"/>
      <c r="CQ240" s="385"/>
      <c r="CR240" s="353"/>
      <c r="CS240" s="353"/>
      <c r="CT240" s="353"/>
      <c r="CU240" s="353"/>
      <c r="CV240" s="353"/>
      <c r="CW240" s="353"/>
      <c r="CX240" s="353"/>
      <c r="CY240" s="353"/>
      <c r="CZ240" s="353"/>
      <c r="DA240" s="353"/>
      <c r="DB240" s="353"/>
      <c r="DC240" s="353"/>
      <c r="DD240" s="353"/>
      <c r="DE240" s="353"/>
      <c r="DF240" s="353"/>
      <c r="DG240" s="353"/>
      <c r="DH240" s="353"/>
      <c r="DI240" s="353"/>
      <c r="DJ240" s="353"/>
      <c r="DK240" s="353"/>
      <c r="DL240" s="353"/>
      <c r="DM240" s="353"/>
      <c r="DN240" s="353"/>
      <c r="DO240" s="353"/>
      <c r="DP240" s="353"/>
      <c r="DQ240" s="385"/>
      <c r="DR240" s="385"/>
      <c r="DS240" s="385"/>
      <c r="DT240" s="385"/>
      <c r="DU240" s="385"/>
      <c r="DV240" s="385"/>
      <c r="DW240" s="385"/>
      <c r="DX240" s="385"/>
      <c r="DY240" s="385"/>
      <c r="DZ240" s="385"/>
      <c r="EA240" s="385"/>
      <c r="EB240" s="385"/>
      <c r="EC240" s="385"/>
      <c r="ED240" s="385"/>
      <c r="EE240" s="385"/>
      <c r="EF240" s="385"/>
      <c r="EG240" s="385"/>
      <c r="EH240" s="385"/>
      <c r="EI240" s="385"/>
      <c r="EJ240" s="385"/>
      <c r="EK240" s="385"/>
      <c r="EL240" s="385"/>
      <c r="EM240" s="385"/>
      <c r="EN240" s="385"/>
      <c r="EO240" s="385"/>
      <c r="EP240" s="385"/>
      <c r="EQ240" s="385"/>
      <c r="ER240" s="385"/>
      <c r="ES240" s="385"/>
      <c r="ET240" s="385"/>
      <c r="EU240" s="385"/>
      <c r="EV240" s="385"/>
      <c r="EW240" s="385"/>
      <c r="EX240" s="385"/>
      <c r="EY240" s="385"/>
      <c r="EZ240" s="385"/>
      <c r="FA240" s="385"/>
      <c r="FB240" s="385"/>
      <c r="FC240" s="385"/>
      <c r="FD240" s="385"/>
      <c r="FE240" s="385"/>
      <c r="FF240" s="385"/>
      <c r="FG240" s="385"/>
      <c r="FH240" s="385"/>
      <c r="FI240" s="385"/>
      <c r="FJ240" s="385"/>
      <c r="FK240" s="385"/>
      <c r="FL240" s="385"/>
      <c r="FM240" s="385"/>
      <c r="FN240" s="385"/>
      <c r="FO240" s="385"/>
      <c r="FP240" s="385"/>
      <c r="FQ240" s="385"/>
      <c r="FR240" s="385"/>
      <c r="FS240" s="385"/>
      <c r="FT240" s="385"/>
      <c r="FU240" s="385"/>
      <c r="FV240" s="385"/>
      <c r="FW240" s="385"/>
      <c r="FX240" s="385"/>
      <c r="FY240" s="385"/>
      <c r="FZ240" s="385"/>
      <c r="GA240" s="385"/>
      <c r="GB240" s="385"/>
      <c r="GC240" s="385"/>
      <c r="GD240" s="385"/>
      <c r="GE240" s="385"/>
      <c r="GF240" s="385"/>
      <c r="GG240" s="385"/>
      <c r="GH240" s="385"/>
      <c r="GI240" s="385"/>
      <c r="GJ240" s="385"/>
      <c r="GK240" s="385"/>
      <c r="GL240" s="385"/>
      <c r="GM240" s="385"/>
      <c r="GN240" s="385"/>
      <c r="GO240" s="385"/>
      <c r="GP240" s="385"/>
      <c r="GQ240" s="385"/>
      <c r="GR240" s="385"/>
      <c r="GS240" s="385"/>
      <c r="GT240" s="385"/>
      <c r="GU240" s="385"/>
      <c r="GV240" s="385"/>
      <c r="GW240" s="385"/>
      <c r="GX240" s="385"/>
      <c r="GY240" s="385"/>
      <c r="GZ240" s="385"/>
      <c r="HA240" s="385"/>
      <c r="HB240" s="385"/>
      <c r="HC240" s="385"/>
      <c r="HD240" s="385"/>
      <c r="HE240" s="385"/>
      <c r="HF240" s="385"/>
      <c r="HG240" s="385"/>
      <c r="HH240" s="385"/>
      <c r="HI240" s="385"/>
      <c r="HJ240" s="385"/>
      <c r="HK240" s="385"/>
      <c r="HL240" s="385"/>
      <c r="HM240" s="385"/>
      <c r="HN240" s="385"/>
      <c r="HO240" s="385"/>
      <c r="HP240" s="385"/>
      <c r="HQ240" s="385"/>
      <c r="HR240" s="385"/>
      <c r="HS240" s="385"/>
      <c r="HT240" s="385"/>
      <c r="HU240" s="385"/>
    </row>
    <row r="241" spans="1:229" s="97" customFormat="1" x14ac:dyDescent="0.15">
      <c r="AQ241" s="199"/>
      <c r="AR241" s="199"/>
      <c r="AS241" s="199"/>
      <c r="AT241" s="199"/>
      <c r="AU241" s="385"/>
      <c r="AV241" s="385"/>
      <c r="AW241" s="385"/>
      <c r="AX241" s="385"/>
      <c r="AY241" s="385"/>
      <c r="AZ241" s="385"/>
      <c r="BA241" s="385"/>
      <c r="BB241" s="357"/>
      <c r="BC241" s="357"/>
      <c r="BD241" s="357"/>
      <c r="BE241" s="357"/>
      <c r="BF241" s="357"/>
      <c r="BG241" s="385"/>
      <c r="BH241" s="385"/>
      <c r="BI241" s="385"/>
      <c r="BJ241" s="385"/>
      <c r="BK241" s="385"/>
      <c r="BL241" s="385"/>
      <c r="BM241" s="385"/>
      <c r="BN241" s="385"/>
      <c r="BO241" s="385"/>
      <c r="BP241" s="385"/>
      <c r="BQ241" s="385"/>
      <c r="BR241" s="385"/>
      <c r="BS241" s="385"/>
      <c r="BT241" s="385"/>
      <c r="BU241" s="385"/>
      <c r="BV241" s="385"/>
      <c r="BW241" s="385"/>
      <c r="BX241" s="385"/>
      <c r="BY241" s="385"/>
      <c r="BZ241" s="385"/>
      <c r="CA241" s="385"/>
      <c r="CB241" s="385"/>
      <c r="CC241" s="385"/>
      <c r="CD241" s="385"/>
      <c r="CE241" s="385"/>
      <c r="CF241" s="385"/>
      <c r="CG241" s="385"/>
      <c r="CH241" s="385"/>
      <c r="CI241" s="385"/>
      <c r="CJ241" s="385"/>
      <c r="CK241" s="385"/>
      <c r="CL241" s="385"/>
      <c r="CM241" s="385"/>
      <c r="CN241" s="385"/>
      <c r="CO241" s="385"/>
      <c r="CP241" s="385"/>
      <c r="CQ241" s="385"/>
      <c r="CR241" s="353"/>
      <c r="CS241" s="353"/>
      <c r="CT241" s="353"/>
      <c r="CU241" s="353"/>
      <c r="CV241" s="353"/>
      <c r="CW241" s="353"/>
      <c r="CX241" s="353"/>
      <c r="CY241" s="353"/>
      <c r="CZ241" s="353"/>
      <c r="DA241" s="353"/>
      <c r="DB241" s="353"/>
      <c r="DC241" s="353"/>
      <c r="DD241" s="353"/>
      <c r="DE241" s="353"/>
      <c r="DF241" s="353"/>
      <c r="DG241" s="353"/>
      <c r="DH241" s="353"/>
      <c r="DI241" s="353"/>
      <c r="DJ241" s="353"/>
      <c r="DK241" s="353"/>
      <c r="DL241" s="353"/>
      <c r="DM241" s="353"/>
      <c r="DN241" s="353"/>
      <c r="DO241" s="353"/>
      <c r="DP241" s="353"/>
      <c r="DQ241" s="385"/>
      <c r="DR241" s="385"/>
      <c r="DS241" s="385"/>
      <c r="DT241" s="385"/>
      <c r="DU241" s="385"/>
      <c r="DV241" s="385"/>
      <c r="DW241" s="385"/>
      <c r="DX241" s="385"/>
      <c r="DY241" s="385"/>
      <c r="DZ241" s="385"/>
      <c r="EA241" s="385"/>
      <c r="EB241" s="385"/>
      <c r="EC241" s="385"/>
      <c r="ED241" s="385"/>
      <c r="EE241" s="385"/>
      <c r="EF241" s="385"/>
      <c r="EG241" s="385"/>
      <c r="EH241" s="385"/>
      <c r="EI241" s="385"/>
      <c r="EJ241" s="385"/>
      <c r="EK241" s="385"/>
      <c r="EL241" s="385"/>
      <c r="EM241" s="385"/>
      <c r="EN241" s="385"/>
      <c r="EO241" s="385"/>
      <c r="EP241" s="385"/>
      <c r="EQ241" s="385"/>
      <c r="ER241" s="385"/>
      <c r="ES241" s="385"/>
      <c r="ET241" s="385"/>
      <c r="EU241" s="385"/>
      <c r="EV241" s="385"/>
      <c r="EW241" s="385"/>
      <c r="EX241" s="385"/>
      <c r="EY241" s="385"/>
      <c r="EZ241" s="385"/>
      <c r="FA241" s="385"/>
      <c r="FB241" s="385"/>
      <c r="FC241" s="385"/>
      <c r="FD241" s="385"/>
      <c r="FE241" s="385"/>
      <c r="FF241" s="385"/>
      <c r="FG241" s="385"/>
      <c r="FH241" s="385"/>
      <c r="FI241" s="385"/>
      <c r="FJ241" s="385"/>
      <c r="FK241" s="385"/>
      <c r="FL241" s="385"/>
      <c r="FM241" s="385"/>
      <c r="FN241" s="385"/>
      <c r="FO241" s="385"/>
      <c r="FP241" s="385"/>
      <c r="FQ241" s="385"/>
      <c r="FR241" s="385"/>
      <c r="FS241" s="385"/>
      <c r="FT241" s="385"/>
      <c r="FU241" s="385"/>
      <c r="FV241" s="385"/>
      <c r="FW241" s="385"/>
      <c r="FX241" s="385"/>
      <c r="FY241" s="385"/>
      <c r="FZ241" s="385"/>
      <c r="GA241" s="385"/>
      <c r="GB241" s="385"/>
      <c r="GC241" s="385"/>
      <c r="GD241" s="385"/>
      <c r="GE241" s="385"/>
      <c r="GF241" s="385"/>
      <c r="GG241" s="385"/>
      <c r="GH241" s="385"/>
      <c r="GI241" s="385"/>
      <c r="GJ241" s="385"/>
      <c r="GK241" s="385"/>
      <c r="GL241" s="385"/>
      <c r="GM241" s="385"/>
      <c r="GN241" s="385"/>
      <c r="GO241" s="385"/>
      <c r="GP241" s="385"/>
      <c r="GQ241" s="385"/>
      <c r="GR241" s="385"/>
      <c r="GS241" s="385"/>
      <c r="GT241" s="385"/>
      <c r="GU241" s="385"/>
      <c r="GV241" s="385"/>
      <c r="GW241" s="385"/>
      <c r="GX241" s="385"/>
      <c r="GY241" s="385"/>
      <c r="GZ241" s="385"/>
      <c r="HA241" s="385"/>
      <c r="HB241" s="385"/>
      <c r="HC241" s="385"/>
      <c r="HD241" s="385"/>
      <c r="HE241" s="385"/>
      <c r="HF241" s="385"/>
      <c r="HG241" s="385"/>
      <c r="HH241" s="385"/>
      <c r="HI241" s="385"/>
      <c r="HJ241" s="385"/>
      <c r="HK241" s="385"/>
      <c r="HL241" s="385"/>
      <c r="HM241" s="385"/>
      <c r="HN241" s="385"/>
      <c r="HO241" s="385"/>
      <c r="HP241" s="385"/>
      <c r="HQ241" s="385"/>
      <c r="HR241" s="385"/>
      <c r="HS241" s="385"/>
      <c r="HT241" s="385"/>
      <c r="HU241" s="385"/>
    </row>
    <row r="242" spans="1:229" s="97" customFormat="1" x14ac:dyDescent="0.15">
      <c r="AQ242" s="199"/>
      <c r="AR242" s="199"/>
      <c r="AS242" s="199"/>
      <c r="AT242" s="199"/>
      <c r="AU242" s="385"/>
      <c r="AV242" s="385"/>
      <c r="AW242" s="385"/>
      <c r="AX242" s="385"/>
      <c r="AY242" s="385"/>
      <c r="AZ242" s="385"/>
      <c r="BA242" s="385"/>
      <c r="BB242" s="357"/>
      <c r="BC242" s="357"/>
      <c r="BD242" s="357"/>
      <c r="BE242" s="357"/>
      <c r="BF242" s="357"/>
      <c r="BG242" s="385"/>
      <c r="BH242" s="385"/>
      <c r="BI242" s="385"/>
      <c r="BJ242" s="385"/>
      <c r="BK242" s="385"/>
      <c r="BL242" s="385"/>
      <c r="BM242" s="385"/>
      <c r="BN242" s="385"/>
      <c r="BO242" s="385"/>
      <c r="BP242" s="385"/>
      <c r="BQ242" s="385"/>
      <c r="BR242" s="385"/>
      <c r="BS242" s="385"/>
      <c r="BT242" s="385"/>
      <c r="BU242" s="385"/>
      <c r="BV242" s="385"/>
      <c r="BW242" s="385"/>
      <c r="BX242" s="385"/>
      <c r="BY242" s="385"/>
      <c r="BZ242" s="385"/>
      <c r="CA242" s="385"/>
      <c r="CB242" s="385"/>
      <c r="CC242" s="385"/>
      <c r="CD242" s="385"/>
      <c r="CE242" s="385"/>
      <c r="CF242" s="385"/>
      <c r="CG242" s="385"/>
      <c r="CH242" s="385"/>
      <c r="CI242" s="385"/>
      <c r="CJ242" s="385"/>
      <c r="CK242" s="385"/>
      <c r="CL242" s="385"/>
      <c r="CM242" s="385"/>
      <c r="CN242" s="385"/>
      <c r="CO242" s="385"/>
      <c r="CP242" s="385"/>
      <c r="CQ242" s="385"/>
      <c r="CR242" s="353"/>
      <c r="CS242" s="353"/>
      <c r="CT242" s="353"/>
      <c r="CU242" s="353"/>
      <c r="CV242" s="353"/>
      <c r="CW242" s="353"/>
      <c r="CX242" s="353"/>
      <c r="CY242" s="353"/>
      <c r="CZ242" s="353"/>
      <c r="DA242" s="353"/>
      <c r="DB242" s="353"/>
      <c r="DC242" s="353"/>
      <c r="DD242" s="353"/>
      <c r="DE242" s="353"/>
      <c r="DF242" s="353"/>
      <c r="DG242" s="353"/>
      <c r="DH242" s="353"/>
      <c r="DI242" s="353"/>
      <c r="DJ242" s="353"/>
      <c r="DK242" s="353"/>
      <c r="DL242" s="353"/>
      <c r="DM242" s="353"/>
      <c r="DN242" s="353"/>
      <c r="DO242" s="353"/>
      <c r="DP242" s="353"/>
      <c r="DQ242" s="385"/>
      <c r="DR242" s="385"/>
      <c r="DS242" s="385"/>
      <c r="DT242" s="385"/>
      <c r="DU242" s="385"/>
      <c r="DV242" s="385"/>
      <c r="DW242" s="385"/>
      <c r="DX242" s="385"/>
      <c r="DY242" s="385"/>
      <c r="DZ242" s="385"/>
      <c r="EA242" s="385"/>
      <c r="EB242" s="385"/>
      <c r="EC242" s="385"/>
      <c r="ED242" s="385"/>
      <c r="EE242" s="385"/>
      <c r="EF242" s="385"/>
      <c r="EG242" s="385"/>
      <c r="EH242" s="385"/>
      <c r="EI242" s="385"/>
      <c r="EJ242" s="385"/>
      <c r="EK242" s="385"/>
      <c r="EL242" s="385"/>
      <c r="EM242" s="385"/>
      <c r="EN242" s="385"/>
      <c r="EO242" s="385"/>
      <c r="EP242" s="385"/>
      <c r="EQ242" s="385"/>
      <c r="ER242" s="385"/>
      <c r="ES242" s="385"/>
      <c r="ET242" s="385"/>
      <c r="EU242" s="385"/>
      <c r="EV242" s="385"/>
      <c r="EW242" s="385"/>
      <c r="EX242" s="385"/>
      <c r="EY242" s="385"/>
      <c r="EZ242" s="385"/>
      <c r="FA242" s="385"/>
      <c r="FB242" s="385"/>
      <c r="FC242" s="385"/>
      <c r="FD242" s="385"/>
      <c r="FE242" s="385"/>
      <c r="FF242" s="385"/>
      <c r="FG242" s="385"/>
      <c r="FH242" s="385"/>
      <c r="FI242" s="385"/>
      <c r="FJ242" s="385"/>
      <c r="FK242" s="385"/>
      <c r="FL242" s="385"/>
      <c r="FM242" s="385"/>
      <c r="FN242" s="385"/>
      <c r="FO242" s="385"/>
      <c r="FP242" s="385"/>
      <c r="FQ242" s="385"/>
      <c r="FR242" s="385"/>
      <c r="FS242" s="385"/>
      <c r="FT242" s="385"/>
      <c r="FU242" s="385"/>
      <c r="FV242" s="385"/>
      <c r="FW242" s="385"/>
      <c r="FX242" s="385"/>
      <c r="FY242" s="385"/>
      <c r="FZ242" s="385"/>
      <c r="GA242" s="385"/>
      <c r="GB242" s="385"/>
      <c r="GC242" s="385"/>
      <c r="GD242" s="385"/>
      <c r="GE242" s="385"/>
      <c r="GF242" s="385"/>
      <c r="GG242" s="385"/>
      <c r="GH242" s="385"/>
      <c r="GI242" s="385"/>
      <c r="GJ242" s="385"/>
      <c r="GK242" s="385"/>
      <c r="GL242" s="385"/>
      <c r="GM242" s="385"/>
      <c r="GN242" s="385"/>
      <c r="GO242" s="385"/>
      <c r="GP242" s="385"/>
      <c r="GQ242" s="385"/>
      <c r="GR242" s="385"/>
      <c r="GS242" s="385"/>
      <c r="GT242" s="385"/>
      <c r="GU242" s="385"/>
      <c r="GV242" s="385"/>
      <c r="GW242" s="385"/>
      <c r="GX242" s="385"/>
      <c r="GY242" s="385"/>
      <c r="GZ242" s="385"/>
      <c r="HA242" s="385"/>
      <c r="HB242" s="385"/>
      <c r="HC242" s="385"/>
      <c r="HD242" s="385"/>
      <c r="HE242" s="385"/>
      <c r="HF242" s="385"/>
      <c r="HG242" s="385"/>
      <c r="HH242" s="385"/>
      <c r="HI242" s="385"/>
      <c r="HJ242" s="385"/>
      <c r="HK242" s="385"/>
      <c r="HL242" s="385"/>
      <c r="HM242" s="385"/>
      <c r="HN242" s="385"/>
      <c r="HO242" s="385"/>
      <c r="HP242" s="385"/>
      <c r="HQ242" s="385"/>
      <c r="HR242" s="385"/>
      <c r="HS242" s="385"/>
      <c r="HT242" s="385"/>
      <c r="HU242" s="385"/>
    </row>
    <row r="243" spans="1:229" s="97" customFormat="1" x14ac:dyDescent="0.15">
      <c r="AQ243" s="199"/>
      <c r="AR243" s="199"/>
      <c r="AS243" s="199"/>
      <c r="AT243" s="199"/>
      <c r="AU243" s="385"/>
      <c r="AV243" s="385"/>
      <c r="AW243" s="385"/>
      <c r="AX243" s="385"/>
      <c r="AY243" s="385"/>
      <c r="AZ243" s="385"/>
      <c r="BA243" s="385"/>
      <c r="BB243" s="357"/>
      <c r="BC243" s="357"/>
      <c r="BD243" s="357"/>
      <c r="BE243" s="357"/>
      <c r="BF243" s="357"/>
      <c r="BG243" s="385"/>
      <c r="BH243" s="385"/>
      <c r="BI243" s="385"/>
      <c r="BJ243" s="385"/>
      <c r="BK243" s="385"/>
      <c r="BL243" s="385"/>
      <c r="BM243" s="385"/>
      <c r="BN243" s="385"/>
      <c r="BO243" s="385"/>
      <c r="BP243" s="385"/>
      <c r="BQ243" s="385"/>
      <c r="BR243" s="385"/>
      <c r="BS243" s="385"/>
      <c r="BT243" s="385"/>
      <c r="BU243" s="385"/>
      <c r="BV243" s="385"/>
      <c r="BW243" s="385"/>
      <c r="BX243" s="385"/>
      <c r="BY243" s="385"/>
      <c r="BZ243" s="385"/>
      <c r="CA243" s="385"/>
      <c r="CB243" s="385"/>
      <c r="CC243" s="385"/>
      <c r="CD243" s="385"/>
      <c r="CE243" s="385"/>
      <c r="CF243" s="385"/>
      <c r="CG243" s="385"/>
      <c r="CH243" s="385"/>
      <c r="CI243" s="385"/>
      <c r="CJ243" s="385"/>
      <c r="CK243" s="385"/>
      <c r="CL243" s="385"/>
      <c r="CM243" s="385"/>
      <c r="CN243" s="385"/>
      <c r="CO243" s="385"/>
      <c r="CP243" s="385"/>
      <c r="CQ243" s="385"/>
      <c r="CR243" s="353"/>
      <c r="CS243" s="353"/>
      <c r="CT243" s="353"/>
      <c r="CU243" s="353"/>
      <c r="CV243" s="353"/>
      <c r="CW243" s="353"/>
      <c r="CX243" s="353"/>
      <c r="CY243" s="353"/>
      <c r="CZ243" s="353"/>
      <c r="DA243" s="353"/>
      <c r="DB243" s="353"/>
      <c r="DC243" s="353"/>
      <c r="DD243" s="353"/>
      <c r="DE243" s="353"/>
      <c r="DF243" s="353"/>
      <c r="DG243" s="353"/>
      <c r="DH243" s="353"/>
      <c r="DI243" s="353"/>
      <c r="DJ243" s="353"/>
      <c r="DK243" s="353"/>
      <c r="DL243" s="353"/>
      <c r="DM243" s="353"/>
      <c r="DN243" s="353"/>
      <c r="DO243" s="353"/>
      <c r="DP243" s="353"/>
      <c r="DQ243" s="385"/>
      <c r="DR243" s="385"/>
      <c r="DS243" s="385"/>
      <c r="DT243" s="385"/>
      <c r="DU243" s="385"/>
      <c r="DV243" s="385"/>
      <c r="DW243" s="385"/>
      <c r="DX243" s="385"/>
      <c r="DY243" s="385"/>
      <c r="DZ243" s="385"/>
      <c r="EA243" s="385"/>
      <c r="EB243" s="385"/>
      <c r="EC243" s="385"/>
      <c r="ED243" s="385"/>
      <c r="EE243" s="385"/>
      <c r="EF243" s="385"/>
      <c r="EG243" s="385"/>
      <c r="EH243" s="385"/>
      <c r="EI243" s="385"/>
      <c r="EJ243" s="385"/>
      <c r="EK243" s="385"/>
      <c r="EL243" s="385"/>
      <c r="EM243" s="385"/>
      <c r="EN243" s="385"/>
      <c r="EO243" s="385"/>
      <c r="EP243" s="385"/>
      <c r="EQ243" s="385"/>
      <c r="ER243" s="385"/>
      <c r="ES243" s="385"/>
      <c r="ET243" s="385"/>
      <c r="EU243" s="385"/>
      <c r="EV243" s="385"/>
      <c r="EW243" s="385"/>
      <c r="EX243" s="385"/>
      <c r="EY243" s="385"/>
      <c r="EZ243" s="385"/>
      <c r="FA243" s="385"/>
      <c r="FB243" s="385"/>
      <c r="FC243" s="385"/>
      <c r="FD243" s="385"/>
      <c r="FE243" s="385"/>
      <c r="FF243" s="385"/>
      <c r="FG243" s="385"/>
      <c r="FH243" s="385"/>
      <c r="FI243" s="385"/>
      <c r="FJ243" s="385"/>
      <c r="FK243" s="385"/>
      <c r="FL243" s="385"/>
      <c r="FM243" s="385"/>
      <c r="FN243" s="385"/>
      <c r="FO243" s="385"/>
      <c r="FP243" s="385"/>
      <c r="FQ243" s="385"/>
      <c r="FR243" s="385"/>
      <c r="FS243" s="385"/>
      <c r="FT243" s="385"/>
      <c r="FU243" s="385"/>
      <c r="FV243" s="385"/>
      <c r="FW243" s="385"/>
      <c r="FX243" s="385"/>
      <c r="FY243" s="385"/>
      <c r="FZ243" s="385"/>
      <c r="GA243" s="385"/>
      <c r="GB243" s="385"/>
      <c r="GC243" s="385"/>
      <c r="GD243" s="385"/>
      <c r="GE243" s="385"/>
      <c r="GF243" s="385"/>
      <c r="GG243" s="385"/>
      <c r="GH243" s="385"/>
      <c r="GI243" s="385"/>
      <c r="GJ243" s="385"/>
      <c r="GK243" s="385"/>
      <c r="GL243" s="385"/>
      <c r="GM243" s="385"/>
      <c r="GN243" s="385"/>
      <c r="GO243" s="385"/>
      <c r="GP243" s="385"/>
      <c r="GQ243" s="385"/>
      <c r="GR243" s="385"/>
      <c r="GS243" s="385"/>
      <c r="GT243" s="385"/>
      <c r="GU243" s="385"/>
      <c r="GV243" s="385"/>
      <c r="GW243" s="385"/>
      <c r="GX243" s="385"/>
      <c r="GY243" s="385"/>
      <c r="GZ243" s="385"/>
      <c r="HA243" s="385"/>
      <c r="HB243" s="385"/>
      <c r="HC243" s="385"/>
      <c r="HD243" s="385"/>
      <c r="HE243" s="385"/>
      <c r="HF243" s="385"/>
      <c r="HG243" s="385"/>
      <c r="HH243" s="385"/>
      <c r="HI243" s="385"/>
      <c r="HJ243" s="385"/>
      <c r="HK243" s="385"/>
      <c r="HL243" s="385"/>
      <c r="HM243" s="385"/>
      <c r="HN243" s="385"/>
      <c r="HO243" s="385"/>
      <c r="HP243" s="385"/>
      <c r="HQ243" s="385"/>
      <c r="HR243" s="385"/>
      <c r="HS243" s="385"/>
      <c r="HT243" s="385"/>
      <c r="HU243" s="385"/>
    </row>
    <row r="244" spans="1:229" s="97" customFormat="1" x14ac:dyDescent="0.15">
      <c r="AQ244" s="199"/>
      <c r="AR244" s="199"/>
      <c r="AS244" s="199"/>
      <c r="AT244" s="199"/>
      <c r="AU244" s="385"/>
      <c r="AV244" s="385"/>
      <c r="AW244" s="385"/>
      <c r="AX244" s="385"/>
      <c r="AY244" s="385"/>
      <c r="AZ244" s="385"/>
      <c r="BA244" s="385"/>
      <c r="BB244" s="357"/>
      <c r="BC244" s="357"/>
      <c r="BD244" s="357"/>
      <c r="BE244" s="357"/>
      <c r="BF244" s="357"/>
      <c r="BG244" s="385"/>
      <c r="BH244" s="385"/>
      <c r="BI244" s="385"/>
      <c r="BJ244" s="385"/>
      <c r="BK244" s="385"/>
      <c r="BL244" s="385"/>
      <c r="BM244" s="385"/>
      <c r="BN244" s="385"/>
      <c r="BO244" s="385"/>
      <c r="BP244" s="385"/>
      <c r="BQ244" s="385"/>
      <c r="BR244" s="385"/>
      <c r="BS244" s="385"/>
      <c r="BT244" s="385"/>
      <c r="BU244" s="385"/>
      <c r="BV244" s="385"/>
      <c r="BW244" s="385"/>
      <c r="BX244" s="385"/>
      <c r="BY244" s="385"/>
      <c r="BZ244" s="385"/>
      <c r="CA244" s="385"/>
      <c r="CB244" s="385"/>
      <c r="CC244" s="385"/>
      <c r="CD244" s="385"/>
      <c r="CE244" s="385"/>
      <c r="CF244" s="385"/>
      <c r="CG244" s="385"/>
      <c r="CH244" s="385"/>
      <c r="CI244" s="385"/>
      <c r="CJ244" s="385"/>
      <c r="CK244" s="385"/>
      <c r="CL244" s="385"/>
      <c r="CM244" s="385"/>
      <c r="CN244" s="385"/>
      <c r="CO244" s="385"/>
      <c r="CP244" s="385"/>
      <c r="CQ244" s="385"/>
      <c r="CR244" s="353"/>
      <c r="CS244" s="353"/>
      <c r="CT244" s="353"/>
      <c r="CU244" s="353"/>
      <c r="CV244" s="353"/>
      <c r="CW244" s="353"/>
      <c r="CX244" s="353"/>
      <c r="CY244" s="353"/>
      <c r="CZ244" s="353"/>
      <c r="DA244" s="353"/>
      <c r="DB244" s="353"/>
      <c r="DC244" s="353"/>
      <c r="DD244" s="353"/>
      <c r="DE244" s="353"/>
      <c r="DF244" s="353"/>
      <c r="DG244" s="353"/>
      <c r="DH244" s="353"/>
      <c r="DI244" s="353"/>
      <c r="DJ244" s="353"/>
      <c r="DK244" s="353"/>
      <c r="DL244" s="353"/>
      <c r="DM244" s="353"/>
      <c r="DN244" s="353"/>
      <c r="DO244" s="353"/>
      <c r="DP244" s="353"/>
      <c r="DQ244" s="385"/>
      <c r="DR244" s="385"/>
      <c r="DS244" s="385"/>
      <c r="DT244" s="385"/>
      <c r="DU244" s="385"/>
      <c r="DV244" s="385"/>
      <c r="DW244" s="385"/>
      <c r="DX244" s="385"/>
      <c r="DY244" s="385"/>
      <c r="DZ244" s="385"/>
      <c r="EA244" s="385"/>
      <c r="EB244" s="385"/>
      <c r="EC244" s="385"/>
      <c r="ED244" s="385"/>
      <c r="EE244" s="385"/>
      <c r="EF244" s="385"/>
      <c r="EG244" s="385"/>
      <c r="EH244" s="385"/>
      <c r="EI244" s="385"/>
      <c r="EJ244" s="385"/>
      <c r="EK244" s="385"/>
      <c r="EL244" s="385"/>
      <c r="EM244" s="385"/>
      <c r="EN244" s="385"/>
      <c r="EO244" s="385"/>
      <c r="EP244" s="385"/>
      <c r="EQ244" s="385"/>
      <c r="ER244" s="385"/>
      <c r="ES244" s="385"/>
      <c r="ET244" s="385"/>
      <c r="EU244" s="385"/>
      <c r="EV244" s="385"/>
      <c r="EW244" s="385"/>
      <c r="EX244" s="385"/>
      <c r="EY244" s="385"/>
      <c r="EZ244" s="385"/>
      <c r="FA244" s="385"/>
      <c r="FB244" s="385"/>
      <c r="FC244" s="385"/>
      <c r="FD244" s="385"/>
      <c r="FE244" s="385"/>
      <c r="FF244" s="385"/>
      <c r="FG244" s="385"/>
      <c r="FH244" s="385"/>
      <c r="FI244" s="385"/>
      <c r="FJ244" s="385"/>
      <c r="FK244" s="385"/>
      <c r="FL244" s="385"/>
      <c r="FM244" s="385"/>
      <c r="FN244" s="385"/>
      <c r="FO244" s="385"/>
      <c r="FP244" s="385"/>
      <c r="FQ244" s="385"/>
      <c r="FR244" s="385"/>
      <c r="FS244" s="385"/>
      <c r="FT244" s="385"/>
      <c r="FU244" s="385"/>
      <c r="FV244" s="385"/>
      <c r="FW244" s="385"/>
      <c r="FX244" s="385"/>
      <c r="FY244" s="385"/>
      <c r="FZ244" s="385"/>
      <c r="GA244" s="385"/>
      <c r="GB244" s="385"/>
      <c r="GC244" s="385"/>
      <c r="GD244" s="385"/>
      <c r="GE244" s="385"/>
      <c r="GF244" s="385"/>
      <c r="GG244" s="385"/>
      <c r="GH244" s="385"/>
      <c r="GI244" s="385"/>
      <c r="GJ244" s="385"/>
      <c r="GK244" s="385"/>
      <c r="GL244" s="385"/>
      <c r="GM244" s="385"/>
      <c r="GN244" s="385"/>
      <c r="GO244" s="385"/>
      <c r="GP244" s="385"/>
      <c r="GQ244" s="385"/>
      <c r="GR244" s="385"/>
      <c r="GS244" s="385"/>
      <c r="GT244" s="385"/>
      <c r="GU244" s="385"/>
      <c r="GV244" s="385"/>
      <c r="GW244" s="385"/>
      <c r="GX244" s="385"/>
      <c r="GY244" s="385"/>
      <c r="GZ244" s="385"/>
      <c r="HA244" s="385"/>
      <c r="HB244" s="385"/>
      <c r="HC244" s="385"/>
      <c r="HD244" s="385"/>
      <c r="HE244" s="385"/>
      <c r="HF244" s="385"/>
      <c r="HG244" s="385"/>
      <c r="HH244" s="385"/>
      <c r="HI244" s="385"/>
      <c r="HJ244" s="385"/>
      <c r="HK244" s="385"/>
      <c r="HL244" s="385"/>
      <c r="HM244" s="385"/>
      <c r="HN244" s="385"/>
      <c r="HO244" s="385"/>
      <c r="HP244" s="385"/>
      <c r="HQ244" s="385"/>
      <c r="HR244" s="385"/>
      <c r="HS244" s="385"/>
      <c r="HT244" s="385"/>
      <c r="HU244" s="385"/>
    </row>
    <row r="245" spans="1:229" s="97" customFormat="1" x14ac:dyDescent="0.15">
      <c r="AQ245" s="199"/>
      <c r="AR245" s="199"/>
      <c r="AS245" s="199"/>
      <c r="AT245" s="199"/>
      <c r="AU245" s="385"/>
      <c r="AV245" s="385"/>
      <c r="AW245" s="385"/>
      <c r="AX245" s="385"/>
      <c r="AY245" s="385"/>
      <c r="AZ245" s="385"/>
      <c r="BA245" s="385"/>
      <c r="BB245" s="357"/>
      <c r="BC245" s="357"/>
      <c r="BD245" s="357"/>
      <c r="BE245" s="357"/>
      <c r="BF245" s="357"/>
      <c r="BG245" s="385"/>
      <c r="BH245" s="385"/>
      <c r="BI245" s="385"/>
      <c r="BJ245" s="385"/>
      <c r="BK245" s="385"/>
      <c r="BL245" s="385"/>
      <c r="BM245" s="385"/>
      <c r="BN245" s="385"/>
      <c r="BO245" s="385"/>
      <c r="BP245" s="385"/>
      <c r="BQ245" s="385"/>
      <c r="BR245" s="385"/>
      <c r="BS245" s="385"/>
      <c r="BT245" s="385"/>
      <c r="BU245" s="385"/>
      <c r="BV245" s="385"/>
      <c r="BW245" s="385"/>
      <c r="BX245" s="385"/>
      <c r="BY245" s="385"/>
      <c r="BZ245" s="385"/>
      <c r="CA245" s="385"/>
      <c r="CB245" s="385"/>
      <c r="CC245" s="385"/>
      <c r="CD245" s="385"/>
      <c r="CE245" s="385"/>
      <c r="CF245" s="385"/>
      <c r="CG245" s="385"/>
      <c r="CH245" s="385"/>
      <c r="CI245" s="385"/>
      <c r="CJ245" s="385"/>
      <c r="CK245" s="385"/>
      <c r="CL245" s="385"/>
      <c r="CM245" s="385"/>
      <c r="CN245" s="385"/>
      <c r="CO245" s="385"/>
      <c r="CP245" s="385"/>
      <c r="CQ245" s="385"/>
      <c r="CR245" s="353"/>
      <c r="CS245" s="353"/>
      <c r="CT245" s="353"/>
      <c r="CU245" s="353"/>
      <c r="CV245" s="353"/>
      <c r="CW245" s="353"/>
      <c r="CX245" s="353"/>
      <c r="CY245" s="353"/>
      <c r="CZ245" s="353"/>
      <c r="DA245" s="353"/>
      <c r="DB245" s="353"/>
      <c r="DC245" s="353"/>
      <c r="DD245" s="353"/>
      <c r="DE245" s="353"/>
      <c r="DF245" s="353"/>
      <c r="DG245" s="353"/>
      <c r="DH245" s="353"/>
      <c r="DI245" s="353"/>
      <c r="DJ245" s="353"/>
      <c r="DK245" s="353"/>
      <c r="DL245" s="353"/>
      <c r="DM245" s="353"/>
      <c r="DN245" s="353"/>
      <c r="DO245" s="353"/>
      <c r="DP245" s="353"/>
      <c r="DQ245" s="385"/>
      <c r="DR245" s="385"/>
      <c r="DS245" s="385"/>
      <c r="DT245" s="385"/>
      <c r="DU245" s="385"/>
      <c r="DV245" s="385"/>
      <c r="DW245" s="385"/>
      <c r="DX245" s="385"/>
      <c r="DY245" s="385"/>
      <c r="DZ245" s="385"/>
      <c r="EA245" s="385"/>
      <c r="EB245" s="385"/>
      <c r="EC245" s="385"/>
      <c r="ED245" s="385"/>
      <c r="EE245" s="385"/>
      <c r="EF245" s="385"/>
      <c r="EG245" s="385"/>
      <c r="EH245" s="385"/>
      <c r="EI245" s="385"/>
      <c r="EJ245" s="385"/>
      <c r="EK245" s="385"/>
      <c r="EL245" s="385"/>
      <c r="EM245" s="385"/>
      <c r="EN245" s="385"/>
      <c r="EO245" s="385"/>
      <c r="EP245" s="385"/>
      <c r="EQ245" s="385"/>
      <c r="ER245" s="385"/>
      <c r="ES245" s="385"/>
      <c r="ET245" s="385"/>
      <c r="EU245" s="385"/>
      <c r="EV245" s="385"/>
      <c r="EW245" s="385"/>
      <c r="EX245" s="385"/>
      <c r="EY245" s="385"/>
      <c r="EZ245" s="385"/>
      <c r="FA245" s="385"/>
      <c r="FB245" s="385"/>
      <c r="FC245" s="385"/>
      <c r="FD245" s="385"/>
      <c r="FE245" s="385"/>
      <c r="FF245" s="385"/>
      <c r="FG245" s="385"/>
      <c r="FH245" s="385"/>
      <c r="FI245" s="385"/>
      <c r="FJ245" s="385"/>
      <c r="FK245" s="385"/>
      <c r="FL245" s="385"/>
      <c r="FM245" s="385"/>
      <c r="FN245" s="385"/>
      <c r="FO245" s="385"/>
      <c r="FP245" s="385"/>
      <c r="FQ245" s="385"/>
      <c r="FR245" s="385"/>
      <c r="FS245" s="385"/>
      <c r="FT245" s="385"/>
      <c r="FU245" s="385"/>
      <c r="FV245" s="385"/>
      <c r="FW245" s="385"/>
      <c r="FX245" s="385"/>
      <c r="FY245" s="385"/>
      <c r="FZ245" s="385"/>
      <c r="GA245" s="385"/>
      <c r="GB245" s="385"/>
      <c r="GC245" s="385"/>
      <c r="GD245" s="385"/>
      <c r="GE245" s="385"/>
      <c r="GF245" s="385"/>
      <c r="GG245" s="385"/>
      <c r="GH245" s="385"/>
      <c r="GI245" s="385"/>
      <c r="GJ245" s="385"/>
      <c r="GK245" s="385"/>
      <c r="GL245" s="385"/>
      <c r="GM245" s="385"/>
      <c r="GN245" s="385"/>
      <c r="GO245" s="385"/>
      <c r="GP245" s="385"/>
      <c r="GQ245" s="385"/>
      <c r="GR245" s="385"/>
      <c r="GS245" s="385"/>
      <c r="GT245" s="385"/>
      <c r="GU245" s="385"/>
      <c r="GV245" s="385"/>
      <c r="GW245" s="385"/>
      <c r="GX245" s="385"/>
      <c r="GY245" s="385"/>
      <c r="GZ245" s="385"/>
      <c r="HA245" s="385"/>
      <c r="HB245" s="385"/>
      <c r="HC245" s="385"/>
      <c r="HD245" s="385"/>
      <c r="HE245" s="385"/>
      <c r="HF245" s="385"/>
      <c r="HG245" s="385"/>
      <c r="HH245" s="385"/>
      <c r="HI245" s="385"/>
      <c r="HJ245" s="385"/>
      <c r="HK245" s="385"/>
      <c r="HL245" s="385"/>
      <c r="HM245" s="385"/>
      <c r="HN245" s="385"/>
      <c r="HO245" s="385"/>
      <c r="HP245" s="385"/>
      <c r="HQ245" s="385"/>
      <c r="HR245" s="385"/>
      <c r="HS245" s="385"/>
      <c r="HT245" s="385"/>
      <c r="HU245" s="385"/>
    </row>
    <row r="246" spans="1:229" s="97" customFormat="1" x14ac:dyDescent="0.15">
      <c r="AQ246" s="199"/>
      <c r="AR246" s="199"/>
      <c r="AS246" s="199"/>
      <c r="AT246" s="199"/>
      <c r="AU246" s="385"/>
      <c r="AV246" s="385"/>
      <c r="AW246" s="385"/>
      <c r="AX246" s="385"/>
      <c r="AY246" s="385"/>
      <c r="AZ246" s="385"/>
      <c r="BA246" s="385"/>
      <c r="BB246" s="357"/>
      <c r="BC246" s="357"/>
      <c r="BD246" s="357"/>
      <c r="BE246" s="357"/>
      <c r="BF246" s="357"/>
      <c r="BG246" s="385"/>
      <c r="BH246" s="385"/>
      <c r="BI246" s="385"/>
      <c r="BJ246" s="385"/>
      <c r="BK246" s="385"/>
      <c r="BL246" s="385"/>
      <c r="BM246" s="385"/>
      <c r="BN246" s="385"/>
      <c r="BO246" s="385"/>
      <c r="BP246" s="385"/>
      <c r="BQ246" s="385"/>
      <c r="BR246" s="385"/>
      <c r="BS246" s="385"/>
      <c r="BT246" s="385"/>
      <c r="BU246" s="385"/>
      <c r="BV246" s="385"/>
      <c r="BW246" s="385"/>
      <c r="BX246" s="385"/>
      <c r="BY246" s="385"/>
      <c r="BZ246" s="385"/>
      <c r="CA246" s="385"/>
      <c r="CB246" s="385"/>
      <c r="CC246" s="385"/>
      <c r="CD246" s="385"/>
      <c r="CE246" s="385"/>
      <c r="CF246" s="385"/>
      <c r="CG246" s="385"/>
      <c r="CH246" s="385"/>
      <c r="CI246" s="385"/>
      <c r="CJ246" s="385"/>
      <c r="CK246" s="385"/>
      <c r="CL246" s="385"/>
      <c r="CM246" s="385"/>
      <c r="CN246" s="385"/>
      <c r="CO246" s="385"/>
      <c r="CP246" s="385"/>
      <c r="CQ246" s="385"/>
      <c r="CR246" s="353"/>
      <c r="CS246" s="353"/>
      <c r="CT246" s="353"/>
      <c r="CU246" s="353"/>
      <c r="CV246" s="353"/>
      <c r="CW246" s="353"/>
      <c r="CX246" s="353"/>
      <c r="CY246" s="353"/>
      <c r="CZ246" s="353"/>
      <c r="DA246" s="353"/>
      <c r="DB246" s="353"/>
      <c r="DC246" s="353"/>
      <c r="DD246" s="353"/>
      <c r="DE246" s="353"/>
      <c r="DF246" s="353"/>
      <c r="DG246" s="353"/>
      <c r="DH246" s="353"/>
      <c r="DI246" s="353"/>
      <c r="DJ246" s="353"/>
      <c r="DK246" s="353"/>
      <c r="DL246" s="353"/>
      <c r="DM246" s="353"/>
      <c r="DN246" s="353"/>
      <c r="DO246" s="353"/>
      <c r="DP246" s="353"/>
      <c r="DQ246" s="385"/>
      <c r="DR246" s="385"/>
      <c r="DS246" s="385"/>
      <c r="DT246" s="385"/>
      <c r="DU246" s="385"/>
      <c r="DV246" s="385"/>
      <c r="DW246" s="385"/>
      <c r="DX246" s="385"/>
      <c r="DY246" s="385"/>
      <c r="DZ246" s="385"/>
      <c r="EA246" s="385"/>
      <c r="EB246" s="385"/>
      <c r="EC246" s="385"/>
      <c r="ED246" s="385"/>
      <c r="EE246" s="385"/>
      <c r="EF246" s="385"/>
      <c r="EG246" s="385"/>
      <c r="EH246" s="385"/>
      <c r="EI246" s="385"/>
      <c r="EJ246" s="385"/>
      <c r="EK246" s="385"/>
      <c r="EL246" s="385"/>
      <c r="EM246" s="385"/>
      <c r="EN246" s="385"/>
      <c r="EO246" s="385"/>
      <c r="EP246" s="385"/>
      <c r="EQ246" s="385"/>
      <c r="ER246" s="385"/>
      <c r="ES246" s="385"/>
      <c r="ET246" s="385"/>
      <c r="EU246" s="385"/>
      <c r="EV246" s="385"/>
      <c r="EW246" s="385"/>
      <c r="EX246" s="385"/>
      <c r="EY246" s="385"/>
      <c r="EZ246" s="385"/>
      <c r="FA246" s="385"/>
      <c r="FB246" s="385"/>
      <c r="FC246" s="385"/>
      <c r="FD246" s="385"/>
      <c r="FE246" s="385"/>
      <c r="FF246" s="385"/>
      <c r="FG246" s="385"/>
      <c r="FH246" s="385"/>
      <c r="FI246" s="385"/>
      <c r="FJ246" s="385"/>
      <c r="FK246" s="385"/>
      <c r="FL246" s="385"/>
      <c r="FM246" s="385"/>
      <c r="FN246" s="385"/>
      <c r="FO246" s="385"/>
      <c r="FP246" s="385"/>
      <c r="FQ246" s="385"/>
      <c r="FR246" s="385"/>
      <c r="FS246" s="385"/>
      <c r="FT246" s="385"/>
      <c r="FU246" s="385"/>
      <c r="FV246" s="385"/>
      <c r="FW246" s="385"/>
      <c r="FX246" s="385"/>
      <c r="FY246" s="385"/>
      <c r="FZ246" s="385"/>
      <c r="GA246" s="385"/>
      <c r="GB246" s="385"/>
      <c r="GC246" s="385"/>
      <c r="GD246" s="385"/>
      <c r="GE246" s="385"/>
      <c r="GF246" s="385"/>
      <c r="GG246" s="385"/>
      <c r="GH246" s="385"/>
      <c r="GI246" s="385"/>
      <c r="GJ246" s="385"/>
      <c r="GK246" s="385"/>
      <c r="GL246" s="385"/>
      <c r="GM246" s="385"/>
      <c r="GN246" s="385"/>
      <c r="GO246" s="385"/>
      <c r="GP246" s="385"/>
      <c r="GQ246" s="385"/>
      <c r="GR246" s="385"/>
      <c r="GS246" s="385"/>
      <c r="GT246" s="385"/>
      <c r="GU246" s="385"/>
      <c r="GV246" s="385"/>
      <c r="GW246" s="385"/>
      <c r="GX246" s="385"/>
      <c r="GY246" s="385"/>
      <c r="GZ246" s="385"/>
      <c r="HA246" s="385"/>
      <c r="HB246" s="385"/>
      <c r="HC246" s="385"/>
      <c r="HD246" s="385"/>
      <c r="HE246" s="385"/>
      <c r="HF246" s="385"/>
      <c r="HG246" s="385"/>
      <c r="HH246" s="385"/>
      <c r="HI246" s="385"/>
      <c r="HJ246" s="385"/>
      <c r="HK246" s="385"/>
      <c r="HL246" s="385"/>
      <c r="HM246" s="385"/>
      <c r="HN246" s="385"/>
      <c r="HO246" s="385"/>
      <c r="HP246" s="385"/>
      <c r="HQ246" s="385"/>
      <c r="HR246" s="385"/>
      <c r="HS246" s="385"/>
      <c r="HT246" s="385"/>
      <c r="HU246" s="385"/>
    </row>
    <row r="247" spans="1:229" s="97" customFormat="1" x14ac:dyDescent="0.15">
      <c r="AQ247" s="199"/>
      <c r="AR247" s="199"/>
      <c r="AS247" s="199"/>
      <c r="AT247" s="199"/>
      <c r="AU247" s="385"/>
      <c r="AV247" s="385"/>
      <c r="AW247" s="385"/>
      <c r="AX247" s="385"/>
      <c r="AY247" s="385"/>
      <c r="AZ247" s="385"/>
      <c r="BA247" s="385"/>
      <c r="BB247" s="357"/>
      <c r="BC247" s="357"/>
      <c r="BD247" s="357"/>
      <c r="BE247" s="357"/>
      <c r="BF247" s="357"/>
      <c r="BG247" s="385"/>
      <c r="BH247" s="385"/>
      <c r="BI247" s="385"/>
      <c r="BJ247" s="385"/>
      <c r="BK247" s="385"/>
      <c r="BL247" s="385"/>
      <c r="BM247" s="385"/>
      <c r="BN247" s="385"/>
      <c r="BO247" s="385"/>
      <c r="BP247" s="385"/>
      <c r="BQ247" s="385"/>
      <c r="BR247" s="385"/>
      <c r="BS247" s="385"/>
      <c r="BT247" s="385"/>
      <c r="BU247" s="385"/>
      <c r="BV247" s="385"/>
      <c r="BW247" s="385"/>
      <c r="BX247" s="385"/>
      <c r="BY247" s="385"/>
      <c r="BZ247" s="385"/>
      <c r="CA247" s="385"/>
      <c r="CB247" s="385"/>
      <c r="CC247" s="385"/>
      <c r="CD247" s="385"/>
      <c r="CE247" s="385"/>
      <c r="CF247" s="385"/>
      <c r="CG247" s="385"/>
      <c r="CH247" s="385"/>
      <c r="CI247" s="385"/>
      <c r="CJ247" s="385"/>
      <c r="CK247" s="385"/>
      <c r="CL247" s="385"/>
      <c r="CM247" s="385"/>
      <c r="CN247" s="385"/>
      <c r="CO247" s="385"/>
      <c r="CP247" s="385"/>
      <c r="CQ247" s="385"/>
      <c r="CR247" s="353"/>
      <c r="CS247" s="353"/>
      <c r="CT247" s="353"/>
      <c r="CU247" s="353"/>
      <c r="CV247" s="353"/>
      <c r="CW247" s="353"/>
      <c r="CX247" s="353"/>
      <c r="CY247" s="353"/>
      <c r="CZ247" s="353"/>
      <c r="DA247" s="353"/>
      <c r="DB247" s="353"/>
      <c r="DC247" s="353"/>
      <c r="DD247" s="353"/>
      <c r="DE247" s="353"/>
      <c r="DF247" s="353"/>
      <c r="DG247" s="353"/>
      <c r="DH247" s="353"/>
      <c r="DI247" s="353"/>
      <c r="DJ247" s="353"/>
      <c r="DK247" s="353"/>
      <c r="DL247" s="353"/>
      <c r="DM247" s="353"/>
      <c r="DN247" s="353"/>
      <c r="DO247" s="353"/>
      <c r="DP247" s="353"/>
      <c r="DQ247" s="385"/>
      <c r="DR247" s="385"/>
      <c r="DS247" s="385"/>
      <c r="DT247" s="385"/>
      <c r="DU247" s="385"/>
      <c r="DV247" s="385"/>
      <c r="DW247" s="385"/>
      <c r="DX247" s="385"/>
      <c r="DY247" s="385"/>
      <c r="DZ247" s="385"/>
      <c r="EA247" s="385"/>
      <c r="EB247" s="385"/>
      <c r="EC247" s="385"/>
      <c r="ED247" s="385"/>
      <c r="EE247" s="385"/>
      <c r="EF247" s="385"/>
      <c r="EG247" s="385"/>
      <c r="EH247" s="385"/>
      <c r="EI247" s="385"/>
      <c r="EJ247" s="385"/>
      <c r="EK247" s="385"/>
      <c r="EL247" s="385"/>
      <c r="EM247" s="385"/>
      <c r="EN247" s="385"/>
      <c r="EO247" s="385"/>
      <c r="EP247" s="385"/>
      <c r="EQ247" s="385"/>
      <c r="ER247" s="385"/>
      <c r="ES247" s="385"/>
      <c r="ET247" s="385"/>
      <c r="EU247" s="385"/>
      <c r="EV247" s="385"/>
      <c r="EW247" s="385"/>
      <c r="EX247" s="385"/>
      <c r="EY247" s="385"/>
      <c r="EZ247" s="385"/>
      <c r="FA247" s="385"/>
      <c r="FB247" s="385"/>
      <c r="FC247" s="385"/>
      <c r="FD247" s="385"/>
      <c r="FE247" s="385"/>
      <c r="FF247" s="385"/>
      <c r="FG247" s="385"/>
      <c r="FH247" s="385"/>
      <c r="FI247" s="385"/>
      <c r="FJ247" s="385"/>
      <c r="FK247" s="385"/>
      <c r="FL247" s="385"/>
      <c r="FM247" s="385"/>
      <c r="FN247" s="385"/>
      <c r="FO247" s="385"/>
      <c r="FP247" s="385"/>
      <c r="FQ247" s="385"/>
      <c r="FR247" s="385"/>
      <c r="FS247" s="385"/>
      <c r="FT247" s="385"/>
      <c r="FU247" s="385"/>
      <c r="FV247" s="385"/>
      <c r="FW247" s="385"/>
      <c r="FX247" s="385"/>
      <c r="FY247" s="385"/>
      <c r="FZ247" s="385"/>
      <c r="GA247" s="385"/>
      <c r="GB247" s="385"/>
      <c r="GC247" s="385"/>
      <c r="GD247" s="385"/>
      <c r="GE247" s="385"/>
      <c r="GF247" s="385"/>
      <c r="GG247" s="385"/>
      <c r="GH247" s="385"/>
      <c r="GI247" s="385"/>
      <c r="GJ247" s="385"/>
      <c r="GK247" s="385"/>
      <c r="GL247" s="385"/>
      <c r="GM247" s="385"/>
      <c r="GN247" s="385"/>
      <c r="GO247" s="385"/>
      <c r="GP247" s="385"/>
      <c r="GQ247" s="385"/>
      <c r="GR247" s="385"/>
      <c r="GS247" s="385"/>
      <c r="GT247" s="385"/>
      <c r="GU247" s="385"/>
      <c r="GV247" s="385"/>
      <c r="GW247" s="385"/>
      <c r="GX247" s="385"/>
      <c r="GY247" s="385"/>
      <c r="GZ247" s="385"/>
      <c r="HA247" s="385"/>
      <c r="HB247" s="385"/>
      <c r="HC247" s="385"/>
      <c r="HD247" s="385"/>
      <c r="HE247" s="385"/>
      <c r="HF247" s="385"/>
      <c r="HG247" s="385"/>
      <c r="HH247" s="385"/>
      <c r="HI247" s="385"/>
      <c r="HJ247" s="385"/>
      <c r="HK247" s="385"/>
      <c r="HL247" s="385"/>
      <c r="HM247" s="385"/>
      <c r="HN247" s="385"/>
      <c r="HO247" s="385"/>
      <c r="HP247" s="385"/>
      <c r="HQ247" s="385"/>
      <c r="HR247" s="385"/>
      <c r="HS247" s="385"/>
      <c r="HT247" s="385"/>
      <c r="HU247" s="385"/>
    </row>
    <row r="248" spans="1:229" s="97" customFormat="1" x14ac:dyDescent="0.15">
      <c r="AQ248" s="199"/>
      <c r="AR248" s="199"/>
      <c r="AS248" s="199"/>
      <c r="AT248" s="199"/>
      <c r="AU248" s="385"/>
      <c r="AV248" s="385"/>
      <c r="AW248" s="385"/>
      <c r="AX248" s="385"/>
      <c r="AY248" s="385"/>
      <c r="AZ248" s="385"/>
      <c r="BA248" s="385"/>
      <c r="BB248" s="357"/>
      <c r="BC248" s="357"/>
      <c r="BD248" s="357"/>
      <c r="BE248" s="357"/>
      <c r="BF248" s="357"/>
      <c r="BG248" s="385"/>
      <c r="BH248" s="385"/>
      <c r="BI248" s="385"/>
      <c r="BJ248" s="385"/>
      <c r="BK248" s="385"/>
      <c r="BL248" s="385"/>
      <c r="BM248" s="385"/>
      <c r="BN248" s="385"/>
      <c r="BO248" s="385"/>
      <c r="BP248" s="385"/>
      <c r="BQ248" s="385"/>
      <c r="BR248" s="385"/>
      <c r="BS248" s="385"/>
      <c r="BT248" s="385"/>
      <c r="BU248" s="385"/>
      <c r="BV248" s="385"/>
      <c r="BW248" s="385"/>
      <c r="BX248" s="385"/>
      <c r="BY248" s="385"/>
      <c r="BZ248" s="385"/>
      <c r="CA248" s="385"/>
      <c r="CB248" s="385"/>
      <c r="CC248" s="385"/>
      <c r="CD248" s="385"/>
      <c r="CE248" s="385"/>
      <c r="CF248" s="385"/>
      <c r="CG248" s="385"/>
      <c r="CH248" s="385"/>
      <c r="CI248" s="385"/>
      <c r="CJ248" s="385"/>
      <c r="CK248" s="385"/>
      <c r="CL248" s="385"/>
      <c r="CM248" s="385"/>
      <c r="CN248" s="385"/>
      <c r="CO248" s="385"/>
      <c r="CP248" s="385"/>
      <c r="CQ248" s="385"/>
      <c r="CR248" s="353"/>
      <c r="CS248" s="353"/>
      <c r="CT248" s="353"/>
      <c r="CU248" s="353"/>
      <c r="CV248" s="353"/>
      <c r="CW248" s="353"/>
      <c r="CX248" s="353"/>
      <c r="CY248" s="353"/>
      <c r="CZ248" s="353"/>
      <c r="DA248" s="353"/>
      <c r="DB248" s="353"/>
      <c r="DC248" s="353"/>
      <c r="DD248" s="353"/>
      <c r="DE248" s="353"/>
      <c r="DF248" s="353"/>
      <c r="DG248" s="353"/>
      <c r="DH248" s="353"/>
      <c r="DI248" s="353"/>
      <c r="DJ248" s="353"/>
      <c r="DK248" s="353"/>
      <c r="DL248" s="353"/>
      <c r="DM248" s="353"/>
      <c r="DN248" s="353"/>
      <c r="DO248" s="353"/>
      <c r="DP248" s="353"/>
      <c r="DQ248" s="385"/>
      <c r="DR248" s="385"/>
      <c r="DS248" s="385"/>
      <c r="DT248" s="385"/>
      <c r="DU248" s="385"/>
      <c r="DV248" s="385"/>
      <c r="DW248" s="385"/>
      <c r="DX248" s="385"/>
      <c r="DY248" s="385"/>
      <c r="DZ248" s="385"/>
      <c r="EA248" s="385"/>
      <c r="EB248" s="385"/>
      <c r="EC248" s="385"/>
      <c r="ED248" s="385"/>
      <c r="EE248" s="385"/>
      <c r="EF248" s="385"/>
      <c r="EG248" s="385"/>
      <c r="EH248" s="385"/>
      <c r="EI248" s="385"/>
      <c r="EJ248" s="385"/>
      <c r="EK248" s="385"/>
      <c r="EL248" s="385"/>
      <c r="EM248" s="385"/>
      <c r="EN248" s="385"/>
      <c r="EO248" s="385"/>
      <c r="EP248" s="385"/>
      <c r="EQ248" s="385"/>
      <c r="ER248" s="385"/>
      <c r="ES248" s="385"/>
      <c r="ET248" s="385"/>
      <c r="EU248" s="385"/>
      <c r="EV248" s="385"/>
      <c r="EW248" s="385"/>
      <c r="EX248" s="385"/>
      <c r="EY248" s="385"/>
      <c r="EZ248" s="385"/>
      <c r="FA248" s="385"/>
      <c r="FB248" s="385"/>
      <c r="FC248" s="385"/>
      <c r="FD248" s="385"/>
      <c r="FE248" s="385"/>
      <c r="FF248" s="385"/>
      <c r="FG248" s="385"/>
      <c r="FH248" s="385"/>
      <c r="FI248" s="385"/>
      <c r="FJ248" s="385"/>
      <c r="FK248" s="385"/>
      <c r="FL248" s="385"/>
      <c r="FM248" s="385"/>
      <c r="FN248" s="385"/>
      <c r="FO248" s="385"/>
      <c r="FP248" s="385"/>
      <c r="FQ248" s="385"/>
      <c r="FR248" s="385"/>
      <c r="FS248" s="385"/>
      <c r="FT248" s="385"/>
      <c r="FU248" s="385"/>
      <c r="FV248" s="385"/>
      <c r="FW248" s="385"/>
      <c r="FX248" s="385"/>
      <c r="FY248" s="385"/>
      <c r="FZ248" s="385"/>
      <c r="GA248" s="385"/>
      <c r="GB248" s="385"/>
      <c r="GC248" s="385"/>
      <c r="GD248" s="385"/>
      <c r="GE248" s="385"/>
      <c r="GF248" s="385"/>
      <c r="GG248" s="385"/>
      <c r="GH248" s="385"/>
      <c r="GI248" s="385"/>
      <c r="GJ248" s="385"/>
      <c r="GK248" s="385"/>
      <c r="GL248" s="385"/>
      <c r="GM248" s="385"/>
      <c r="GN248" s="385"/>
      <c r="GO248" s="385"/>
      <c r="GP248" s="385"/>
      <c r="GQ248" s="385"/>
      <c r="GR248" s="385"/>
      <c r="GS248" s="385"/>
      <c r="GT248" s="385"/>
      <c r="GU248" s="385"/>
      <c r="GV248" s="385"/>
      <c r="GW248" s="385"/>
      <c r="GX248" s="385"/>
      <c r="GY248" s="385"/>
      <c r="GZ248" s="385"/>
      <c r="HA248" s="385"/>
      <c r="HB248" s="385"/>
      <c r="HC248" s="385"/>
      <c r="HD248" s="385"/>
      <c r="HE248" s="385"/>
      <c r="HF248" s="385"/>
      <c r="HG248" s="385"/>
      <c r="HH248" s="385"/>
      <c r="HI248" s="385"/>
      <c r="HJ248" s="385"/>
      <c r="HK248" s="385"/>
      <c r="HL248" s="385"/>
      <c r="HM248" s="385"/>
      <c r="HN248" s="385"/>
      <c r="HO248" s="385"/>
      <c r="HP248" s="385"/>
      <c r="HQ248" s="385"/>
      <c r="HR248" s="385"/>
      <c r="HS248" s="385"/>
      <c r="HT248" s="385"/>
      <c r="HU248" s="385"/>
    </row>
    <row r="249" spans="1:229" x14ac:dyDescent="0.1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c r="AA249" s="97"/>
      <c r="AB249" s="97"/>
      <c r="AC249" s="97"/>
      <c r="AD249" s="97"/>
      <c r="AE249" s="97"/>
      <c r="AF249" s="97"/>
      <c r="AG249" s="97"/>
      <c r="AH249" s="97"/>
      <c r="AI249" s="97"/>
      <c r="AJ249" s="97"/>
      <c r="AK249" s="97"/>
      <c r="AL249" s="97"/>
      <c r="AM249" s="97"/>
      <c r="AN249" s="97"/>
      <c r="AO249" s="97"/>
      <c r="AP249" s="97"/>
    </row>
    <row r="250" spans="1:229" x14ac:dyDescent="0.1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c r="AA250" s="97"/>
      <c r="AB250" s="97"/>
      <c r="AC250" s="97"/>
      <c r="AD250" s="97"/>
      <c r="AE250" s="97"/>
      <c r="AF250" s="97"/>
      <c r="AG250" s="97"/>
      <c r="AH250" s="97"/>
      <c r="AI250" s="97"/>
      <c r="AJ250" s="97"/>
      <c r="AK250" s="97"/>
      <c r="AL250" s="97"/>
      <c r="AM250" s="97"/>
      <c r="AN250" s="97"/>
      <c r="AO250" s="97"/>
      <c r="AP250" s="97"/>
    </row>
    <row r="251" spans="1:229" x14ac:dyDescent="0.1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c r="AA251" s="97"/>
      <c r="AB251" s="97"/>
      <c r="AC251" s="97"/>
      <c r="AD251" s="97"/>
      <c r="AE251" s="97"/>
      <c r="AF251" s="97"/>
      <c r="AG251" s="97"/>
      <c r="AH251" s="97"/>
      <c r="AI251" s="97"/>
      <c r="AJ251" s="97"/>
      <c r="AK251" s="97"/>
      <c r="AL251" s="97"/>
      <c r="AM251" s="97"/>
      <c r="AN251" s="97"/>
      <c r="AO251" s="97"/>
      <c r="AP251" s="97"/>
    </row>
    <row r="252" spans="1:229" x14ac:dyDescent="0.1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c r="AA252" s="97"/>
      <c r="AB252" s="97"/>
      <c r="AC252" s="97"/>
      <c r="AD252" s="97"/>
      <c r="AE252" s="97"/>
      <c r="AF252" s="97"/>
      <c r="AG252" s="97"/>
      <c r="AH252" s="97"/>
      <c r="AI252" s="97"/>
      <c r="AJ252" s="97"/>
      <c r="AK252" s="97"/>
      <c r="AL252" s="97"/>
      <c r="AM252" s="97"/>
      <c r="AN252" s="97"/>
      <c r="AO252" s="97"/>
      <c r="AP252" s="97"/>
    </row>
    <row r="253" spans="1:229" x14ac:dyDescent="0.1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c r="AA253" s="97"/>
      <c r="AB253" s="97"/>
      <c r="AC253" s="97"/>
      <c r="AD253" s="97"/>
      <c r="AE253" s="97"/>
      <c r="AF253" s="97"/>
      <c r="AG253" s="97"/>
      <c r="AH253" s="97"/>
      <c r="AI253" s="97"/>
      <c r="AJ253" s="97"/>
      <c r="AK253" s="97"/>
      <c r="AL253" s="97"/>
      <c r="AM253" s="97"/>
      <c r="AN253" s="97"/>
      <c r="AO253" s="97"/>
      <c r="AP253" s="97"/>
    </row>
    <row r="254" spans="1:229" x14ac:dyDescent="0.15">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c r="AA254" s="97"/>
      <c r="AB254" s="97"/>
      <c r="AC254" s="97"/>
      <c r="AD254" s="97"/>
      <c r="AE254" s="97"/>
      <c r="AF254" s="97"/>
      <c r="AG254" s="97"/>
      <c r="AH254" s="97"/>
      <c r="AI254" s="97"/>
      <c r="AJ254" s="97"/>
      <c r="AK254" s="97"/>
      <c r="AL254" s="97"/>
      <c r="AM254" s="97"/>
      <c r="AN254" s="97"/>
      <c r="AO254" s="97"/>
      <c r="AP254" s="97"/>
    </row>
    <row r="255" spans="1:229" x14ac:dyDescent="0.15">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c r="AA255" s="97"/>
      <c r="AB255" s="97"/>
      <c r="AC255" s="97"/>
      <c r="AD255" s="97"/>
      <c r="AE255" s="97"/>
      <c r="AF255" s="97"/>
      <c r="AG255" s="97"/>
      <c r="AH255" s="97"/>
      <c r="AI255" s="97"/>
      <c r="AJ255" s="97"/>
      <c r="AK255" s="97"/>
      <c r="AL255" s="97"/>
      <c r="AM255" s="97"/>
      <c r="AN255" s="97"/>
      <c r="AO255" s="97"/>
      <c r="AP255" s="97"/>
    </row>
    <row r="256" spans="1:229" x14ac:dyDescent="0.15">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c r="AA256" s="97"/>
      <c r="AB256" s="97"/>
      <c r="AC256" s="97"/>
      <c r="AD256" s="97"/>
      <c r="AE256" s="97"/>
      <c r="AF256" s="97"/>
      <c r="AG256" s="97"/>
      <c r="AH256" s="97"/>
      <c r="AI256" s="97"/>
      <c r="AJ256" s="97"/>
      <c r="AK256" s="97"/>
      <c r="AL256" s="97"/>
      <c r="AM256" s="97"/>
      <c r="AN256" s="97"/>
      <c r="AO256" s="97"/>
      <c r="AP256" s="97"/>
    </row>
    <row r="257" spans="3:42" x14ac:dyDescent="0.15">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c r="AA257" s="97"/>
      <c r="AB257" s="97"/>
      <c r="AC257" s="97"/>
      <c r="AD257" s="97"/>
      <c r="AE257" s="97"/>
      <c r="AF257" s="97"/>
      <c r="AG257" s="97"/>
      <c r="AH257" s="97"/>
      <c r="AI257" s="97"/>
      <c r="AJ257" s="97"/>
      <c r="AK257" s="97"/>
      <c r="AL257" s="97"/>
      <c r="AM257" s="97"/>
      <c r="AN257" s="97"/>
      <c r="AO257" s="97"/>
      <c r="AP257" s="97"/>
    </row>
    <row r="258" spans="3:42" x14ac:dyDescent="0.15">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c r="AA258" s="97"/>
      <c r="AB258" s="97"/>
      <c r="AC258" s="97"/>
      <c r="AD258" s="97"/>
      <c r="AE258" s="97"/>
      <c r="AF258" s="97"/>
      <c r="AG258" s="97"/>
      <c r="AH258" s="97"/>
      <c r="AI258" s="97"/>
      <c r="AJ258" s="97"/>
      <c r="AK258" s="97"/>
      <c r="AL258" s="97"/>
      <c r="AM258" s="97"/>
      <c r="AN258" s="97"/>
      <c r="AO258" s="97"/>
      <c r="AP258" s="97"/>
    </row>
    <row r="259" spans="3:42" x14ac:dyDescent="0.15">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c r="AA259" s="97"/>
      <c r="AB259" s="97"/>
      <c r="AC259" s="97"/>
      <c r="AD259" s="97"/>
      <c r="AE259" s="97"/>
      <c r="AF259" s="97"/>
      <c r="AG259" s="97"/>
      <c r="AH259" s="97"/>
      <c r="AI259" s="97"/>
      <c r="AJ259" s="97"/>
      <c r="AK259" s="97"/>
      <c r="AL259" s="97"/>
      <c r="AM259" s="97"/>
      <c r="AN259" s="97"/>
      <c r="AO259" s="97"/>
      <c r="AP259" s="97"/>
    </row>
  </sheetData>
  <sheetProtection password="CC67" sheet="1" objects="1" selectLockedCells="1"/>
  <mergeCells count="181">
    <mergeCell ref="J77:J78"/>
    <mergeCell ref="AI77:AI78"/>
    <mergeCell ref="AJ77:AO78"/>
    <mergeCell ref="AP77:AP78"/>
    <mergeCell ref="N1:Q1"/>
    <mergeCell ref="R1:S1"/>
    <mergeCell ref="U1:AM2"/>
    <mergeCell ref="AN1:AO2"/>
    <mergeCell ref="M2:O2"/>
    <mergeCell ref="AJ69:AO69"/>
    <mergeCell ref="C71:I71"/>
    <mergeCell ref="AJ71:AO71"/>
    <mergeCell ref="C69:E70"/>
    <mergeCell ref="F69:I69"/>
    <mergeCell ref="J69:J71"/>
    <mergeCell ref="AI69:AI71"/>
    <mergeCell ref="B72:B76"/>
    <mergeCell ref="C72:I72"/>
    <mergeCell ref="AJ72:AO72"/>
    <mergeCell ref="C73:I73"/>
    <mergeCell ref="AJ73:AO73"/>
    <mergeCell ref="C74:I74"/>
    <mergeCell ref="C75:I75"/>
    <mergeCell ref="AJ75:AO75"/>
    <mergeCell ref="C76:I76"/>
    <mergeCell ref="AJ76:AO76"/>
    <mergeCell ref="AP63:AP64"/>
    <mergeCell ref="J66:J68"/>
    <mergeCell ref="AI66:AI68"/>
    <mergeCell ref="AJ66:AO66"/>
    <mergeCell ref="AJ67:AO67"/>
    <mergeCell ref="AJ64:AO64"/>
    <mergeCell ref="AJ68:AO68"/>
    <mergeCell ref="F70:I70"/>
    <mergeCell ref="AJ70:AO70"/>
    <mergeCell ref="C40:I40"/>
    <mergeCell ref="C41:I41"/>
    <mergeCell ref="AJ37:AO37"/>
    <mergeCell ref="J42:J46"/>
    <mergeCell ref="AI42:AI46"/>
    <mergeCell ref="AJ43:AO43"/>
    <mergeCell ref="AJ38:AO38"/>
    <mergeCell ref="AJ42:AO42"/>
    <mergeCell ref="AJ40:AO40"/>
    <mergeCell ref="AJ44:AO44"/>
    <mergeCell ref="AJ46:AO46"/>
    <mergeCell ref="F6:M6"/>
    <mergeCell ref="N6:Q6"/>
    <mergeCell ref="R6:AJ6"/>
    <mergeCell ref="F20:I20"/>
    <mergeCell ref="J20:J21"/>
    <mergeCell ref="B32:B33"/>
    <mergeCell ref="J32:J33"/>
    <mergeCell ref="AI32:AI33"/>
    <mergeCell ref="B13:B31"/>
    <mergeCell ref="C18:I18"/>
    <mergeCell ref="J25:J26"/>
    <mergeCell ref="F21:I21"/>
    <mergeCell ref="C20:E21"/>
    <mergeCell ref="C33:I33"/>
    <mergeCell ref="C28:I28"/>
    <mergeCell ref="J9:J11"/>
    <mergeCell ref="B12:I12"/>
    <mergeCell ref="C14:I14"/>
    <mergeCell ref="C15:I15"/>
    <mergeCell ref="C38:I38"/>
    <mergeCell ref="C19:I19"/>
    <mergeCell ref="C66:I66"/>
    <mergeCell ref="AJ52:AO52"/>
    <mergeCell ref="C34:I34"/>
    <mergeCell ref="C30:I30"/>
    <mergeCell ref="C32:I32"/>
    <mergeCell ref="C52:I52"/>
    <mergeCell ref="C35:I35"/>
    <mergeCell ref="C39:I39"/>
    <mergeCell ref="C45:I45"/>
    <mergeCell ref="C44:I44"/>
    <mergeCell ref="AJ21:AO21"/>
    <mergeCell ref="J27:J28"/>
    <mergeCell ref="AI27:AI28"/>
    <mergeCell ref="J29:J31"/>
    <mergeCell ref="AI29:AI31"/>
    <mergeCell ref="B34:B71"/>
    <mergeCell ref="J36:J40"/>
    <mergeCell ref="AI36:AI40"/>
    <mergeCell ref="AO6:AP6"/>
    <mergeCell ref="AJ8:AO8"/>
    <mergeCell ref="AJ11:AO11"/>
    <mergeCell ref="AK6:AN6"/>
    <mergeCell ref="AP9:AP11"/>
    <mergeCell ref="AJ9:AO9"/>
    <mergeCell ref="AJ15:AO15"/>
    <mergeCell ref="AJ33:AO33"/>
    <mergeCell ref="AJ13:AO13"/>
    <mergeCell ref="AJ18:AO19"/>
    <mergeCell ref="AJ12:AO12"/>
    <mergeCell ref="AI13:AI17"/>
    <mergeCell ref="AJ10:AO10"/>
    <mergeCell ref="AJ35:AO35"/>
    <mergeCell ref="AJ36:AO36"/>
    <mergeCell ref="AI25:AI26"/>
    <mergeCell ref="AJ16:AO16"/>
    <mergeCell ref="AJ17:AO17"/>
    <mergeCell ref="AI23:AI24"/>
    <mergeCell ref="AJ22:AO22"/>
    <mergeCell ref="AJ23:AO31"/>
    <mergeCell ref="AJ34:AO34"/>
    <mergeCell ref="AI20:AI21"/>
    <mergeCell ref="AI9:AI11"/>
    <mergeCell ref="P2:Q2"/>
    <mergeCell ref="R2:T2"/>
    <mergeCell ref="C68:I68"/>
    <mergeCell ref="C55:I55"/>
    <mergeCell ref="C46:I46"/>
    <mergeCell ref="C50:I50"/>
    <mergeCell ref="C48:I48"/>
    <mergeCell ref="C57:I57"/>
    <mergeCell ref="C47:I47"/>
    <mergeCell ref="C67:I67"/>
    <mergeCell ref="B2:D2"/>
    <mergeCell ref="E2:J2"/>
    <mergeCell ref="K2:L2"/>
    <mergeCell ref="B8:I8"/>
    <mergeCell ref="B9:F11"/>
    <mergeCell ref="C13:I13"/>
    <mergeCell ref="C16:I16"/>
    <mergeCell ref="G9:G11"/>
    <mergeCell ref="H9:I11"/>
    <mergeCell ref="B6:E6"/>
    <mergeCell ref="C51:I51"/>
    <mergeCell ref="C29:I29"/>
    <mergeCell ref="C25:I25"/>
    <mergeCell ref="C27:I27"/>
    <mergeCell ref="AP13:AP17"/>
    <mergeCell ref="C64:I64"/>
    <mergeCell ref="C49:I49"/>
    <mergeCell ref="AJ32:AO32"/>
    <mergeCell ref="C53:I53"/>
    <mergeCell ref="AJ63:AO63"/>
    <mergeCell ref="AJ57:AO57"/>
    <mergeCell ref="AJ55:AO55"/>
    <mergeCell ref="AJ56:AO56"/>
    <mergeCell ref="AJ58:AO58"/>
    <mergeCell ref="AJ61:AO61"/>
    <mergeCell ref="AJ62:AO62"/>
    <mergeCell ref="AJ60:AO60"/>
    <mergeCell ref="AJ59:AO59"/>
    <mergeCell ref="AJ54:AO54"/>
    <mergeCell ref="AJ53:AO53"/>
    <mergeCell ref="AJ48:AO48"/>
    <mergeCell ref="AJ51:AO51"/>
    <mergeCell ref="AJ50:AO50"/>
    <mergeCell ref="AJ49:AO49"/>
    <mergeCell ref="AJ20:AO20"/>
    <mergeCell ref="C31:I31"/>
    <mergeCell ref="J23:J24"/>
    <mergeCell ref="C26:I26"/>
    <mergeCell ref="AJ14:AO14"/>
    <mergeCell ref="C65:I65"/>
    <mergeCell ref="C58:I58"/>
    <mergeCell ref="AJ65:AO65"/>
    <mergeCell ref="C60:I60"/>
    <mergeCell ref="C61:I61"/>
    <mergeCell ref="C62:I62"/>
    <mergeCell ref="J63:J64"/>
    <mergeCell ref="AI63:AI64"/>
    <mergeCell ref="C63:I63"/>
    <mergeCell ref="C59:I59"/>
    <mergeCell ref="C54:I54"/>
    <mergeCell ref="C56:I56"/>
    <mergeCell ref="C23:I23"/>
    <mergeCell ref="C22:I22"/>
    <mergeCell ref="C24:I24"/>
    <mergeCell ref="C43:I43"/>
    <mergeCell ref="C36:I36"/>
    <mergeCell ref="C37:I37"/>
    <mergeCell ref="J48:J51"/>
    <mergeCell ref="AI48:AI51"/>
    <mergeCell ref="J60:J62"/>
    <mergeCell ref="AI60:AI62"/>
    <mergeCell ref="C42:I42"/>
  </mergeCells>
  <phoneticPr fontId="2"/>
  <conditionalFormatting sqref="C41:AI41">
    <cfRule type="expression" dxfId="23" priority="31" stopIfTrue="1">
      <formula>AND($U$1=$BB$1,$AN$1=$BD$1,$C$41=$BG$41)</formula>
    </cfRule>
  </conditionalFormatting>
  <conditionalFormatting sqref="C47:AI47">
    <cfRule type="expression" dxfId="22" priority="32" stopIfTrue="1">
      <formula>AND($U$1=$BB$1,$AN$1=$BD$1,$C$47=$BG$47)</formula>
    </cfRule>
  </conditionalFormatting>
  <conditionalFormatting sqref="C52:AP52 C59:AP59">
    <cfRule type="expression" dxfId="21" priority="27" stopIfTrue="1">
      <formula>AND($U$1=$BB$1,$AN$1=$BD$1)</formula>
    </cfRule>
  </conditionalFormatting>
  <conditionalFormatting sqref="F6:M6">
    <cfRule type="cellIs" dxfId="20" priority="18" stopIfTrue="1" operator="equal">
      <formula>"外部パイロットベースに変更が必要"</formula>
    </cfRule>
    <cfRule type="cellIs" dxfId="19" priority="19" stopIfTrue="1" operator="equal">
      <formula>"※A,Bポート管接続口径にエラーがあります"</formula>
    </cfRule>
  </conditionalFormatting>
  <conditionalFormatting sqref="K8:V8">
    <cfRule type="cellIs" dxfId="18" priority="25" stopIfTrue="1" operator="between">
      <formula>$BC$8</formula>
      <formula>$BE$8</formula>
    </cfRule>
    <cfRule type="cellIs" dxfId="17" priority="26" stopIfTrue="1" operator="equal">
      <formula>"バルブ選定で要電圧指定"</formula>
    </cfRule>
  </conditionalFormatting>
  <conditionalFormatting sqref="K8:AH8">
    <cfRule type="cellIs" dxfId="16" priority="5" stopIfTrue="1" operator="equal">
      <formula>"※ 型式エラー有り"</formula>
    </cfRule>
  </conditionalFormatting>
  <conditionalFormatting sqref="K17:AH17">
    <cfRule type="cellIs" dxfId="15" priority="16" stopIfTrue="1" operator="equal">
      <formula>"X"</formula>
    </cfRule>
    <cfRule type="cellIs" dxfId="14" priority="17" stopIfTrue="1" operator="equal">
      <formula>"必須"</formula>
    </cfRule>
  </conditionalFormatting>
  <conditionalFormatting sqref="K64:AH64">
    <cfRule type="cellIs" dxfId="13" priority="10" stopIfTrue="1" operator="equal">
      <formula>"X"</formula>
    </cfRule>
  </conditionalFormatting>
  <conditionalFormatting sqref="K67:AH67">
    <cfRule type="cellIs" dxfId="12" priority="20" stopIfTrue="1" operator="equal">
      <formula>$BB$78</formula>
    </cfRule>
  </conditionalFormatting>
  <conditionalFormatting sqref="N6:AJ6">
    <cfRule type="cellIs" dxfId="11" priority="28" stopIfTrue="1" operator="notEqual">
      <formula>""</formula>
    </cfRule>
  </conditionalFormatting>
  <conditionalFormatting sqref="R1:S1">
    <cfRule type="expression" dxfId="10" priority="23" stopIfTrue="1">
      <formula>$N$1&lt;&gt;""</formula>
    </cfRule>
  </conditionalFormatting>
  <conditionalFormatting sqref="T1">
    <cfRule type="expression" dxfId="9" priority="22" stopIfTrue="1">
      <formula>$N$1&lt;&gt;""</formula>
    </cfRule>
  </conditionalFormatting>
  <conditionalFormatting sqref="U1:AM2">
    <cfRule type="expression" dxfId="8" priority="29" stopIfTrue="1">
      <formula>$AN$1=$BD$1</formula>
    </cfRule>
    <cfRule type="expression" dxfId="7" priority="30" stopIfTrue="1">
      <formula>AND(AJ52=BC52,$AN$1=BC1)</formula>
    </cfRule>
  </conditionalFormatting>
  <conditionalFormatting sqref="W8:AH8">
    <cfRule type="cellIs" dxfId="6" priority="6" stopIfTrue="1" operator="equal">
      <formula>"ﾊﾞﾙﾌﾞ･ﾌﾞﾗﾝｷﾝｸﾞ同時不可"</formula>
    </cfRule>
    <cfRule type="cellIs" dxfId="5" priority="7" stopIfTrue="1" operator="equal">
      <formula>"バルブ選定で要電圧指定"</formula>
    </cfRule>
  </conditionalFormatting>
  <conditionalFormatting sqref="AN1:AO2">
    <cfRule type="expression" dxfId="4" priority="21" stopIfTrue="1">
      <formula>$U$1=$BB$1</formula>
    </cfRule>
  </conditionalFormatting>
  <conditionalFormatting sqref="AP34">
    <cfRule type="cellIs" dxfId="3" priority="9" stopIfTrue="1" operator="greaterThan">
      <formula>24</formula>
    </cfRule>
  </conditionalFormatting>
  <dataValidations count="33">
    <dataValidation type="list" allowBlank="1" showInputMessage="1" showErrorMessage="1" sqref="K32:AH32 K60:AH60 K48:AH48 K50:AH50" xr:uid="{00000000-0002-0000-0300-000000000000}">
      <formula1>$BP$9:$BQ$9</formula1>
    </dataValidation>
    <dataValidation type="list" allowBlank="1" showInputMessage="1" showErrorMessage="1" sqref="K63:AG63" xr:uid="{00000000-0002-0000-0300-000001000000}">
      <formula1>$BP$16:$BR$16</formula1>
    </dataValidation>
    <dataValidation type="list" allowBlank="1" showInputMessage="1" showErrorMessage="1" sqref="K23:AH23" xr:uid="{00000000-0002-0000-0300-000002000000}">
      <formula1>$BQ$13:$BR$13</formula1>
    </dataValidation>
    <dataValidation type="list" allowBlank="1" showInputMessage="1" showErrorMessage="1" sqref="K25:AH25" xr:uid="{00000000-0002-0000-0300-000003000000}">
      <formula1>$BQ$14:$BR$14</formula1>
    </dataValidation>
    <dataValidation type="list" allowBlank="1" showInputMessage="1" showErrorMessage="1" sqref="K27:AH27" xr:uid="{00000000-0002-0000-0300-000004000000}">
      <formula1>$BQ$15:$BS$15</formula1>
    </dataValidation>
    <dataValidation type="list" allowBlank="1" showInputMessage="1" showErrorMessage="1" sqref="K13:AH13" xr:uid="{00000000-0002-0000-0300-000005000000}">
      <formula1>$BP$10:$BX$10</formula1>
    </dataValidation>
    <dataValidation type="list" allowBlank="1" showInputMessage="1" showErrorMessage="1" sqref="K14:AH14" xr:uid="{00000000-0002-0000-0300-000006000000}">
      <formula1>$BP$11:$BR$11</formula1>
    </dataValidation>
    <dataValidation type="list" allowBlank="1" showInputMessage="1" showErrorMessage="1" sqref="K12:AH12" xr:uid="{00000000-0002-0000-0300-000007000000}">
      <formula1>$BP$12:$BQ$12</formula1>
    </dataValidation>
    <dataValidation type="list" allowBlank="1" showInputMessage="1" showErrorMessage="1" sqref="K18:AH18" xr:uid="{00000000-0002-0000-0300-000008000000}">
      <formula1>$BQ$18:$BT$18</formula1>
    </dataValidation>
    <dataValidation type="list" allowBlank="1" showInputMessage="1" showErrorMessage="1" sqref="K56:V56" xr:uid="{00000000-0002-0000-0300-000009000000}">
      <formula1>$BP$56:$BS$56</formula1>
    </dataValidation>
    <dataValidation type="list" allowBlank="1" showInputMessage="1" showErrorMessage="1" sqref="K53:V53" xr:uid="{00000000-0002-0000-0300-00000A000000}">
      <formula1>$BP$53:$BQ$53</formula1>
    </dataValidation>
    <dataValidation type="list" allowBlank="1" showInputMessage="1" showErrorMessage="1" sqref="W53:AG53" xr:uid="{00000000-0002-0000-0300-00000B000000}">
      <formula1>$BP$58:$BQ$58</formula1>
    </dataValidation>
    <dataValidation type="list" allowBlank="1" showInputMessage="1" showErrorMessage="1" sqref="W56:AG56" xr:uid="{00000000-0002-0000-0300-00000C000000}">
      <formula1>$BP$62:$BS$62</formula1>
    </dataValidation>
    <dataValidation type="list" allowBlank="1" showInputMessage="1" showErrorMessage="1" sqref="AG54 W54 Y54 AA54 AC54 AE54" xr:uid="{00000000-0002-0000-0300-00000D000000}">
      <formula1>$BP$60:$BS$60</formula1>
    </dataValidation>
    <dataValidation type="list" allowBlank="1" showInputMessage="1" showErrorMessage="1" sqref="AH54 X54 Z54 AB54 AD54 AF54" xr:uid="{00000000-0002-0000-0300-00000E000000}">
      <formula1>$BT$60:$BW$60</formula1>
    </dataValidation>
    <dataValidation type="list" allowBlank="1" showInputMessage="1" showErrorMessage="1" sqref="K54 U54 S54 Q54 O54 M54" xr:uid="{00000000-0002-0000-0300-00000F000000}">
      <formula1>$BP$54:$BS$54</formula1>
    </dataValidation>
    <dataValidation type="list" allowBlank="1" showInputMessage="1" showErrorMessage="1" sqref="L54 V54 T54 R54 P54 N54" xr:uid="{00000000-0002-0000-0300-000010000000}">
      <formula1>$BT$54:$BW$54</formula1>
    </dataValidation>
    <dataValidation type="list" allowBlank="1" showInputMessage="1" showErrorMessage="1" sqref="J72 AI72" xr:uid="{00000000-0002-0000-0300-000011000000}">
      <formula1>$BP$38:$CE$38</formula1>
    </dataValidation>
    <dataValidation type="list" allowBlank="1" showInputMessage="1" showErrorMessage="1" sqref="J73:J74 AI73:AI74" xr:uid="{00000000-0002-0000-0300-000012000000}">
      <formula1>$BP$39:$CK$39</formula1>
    </dataValidation>
    <dataValidation type="list" allowBlank="1" showInputMessage="1" showErrorMessage="1" sqref="J75 AI75" xr:uid="{00000000-0002-0000-0300-000013000000}">
      <formula1>$BP$40:$BT$40</formula1>
    </dataValidation>
    <dataValidation type="list" allowBlank="1" showInputMessage="1" showErrorMessage="1" sqref="J76 AI76" xr:uid="{00000000-0002-0000-0300-000014000000}">
      <formula1>$BP$40:$BU$40</formula1>
    </dataValidation>
    <dataValidation type="list" allowBlank="1" showInputMessage="1" showErrorMessage="1" sqref="K69:AH70" xr:uid="{00000000-0002-0000-0300-000015000000}">
      <formula1>$BP$39:$BX$39</formula1>
    </dataValidation>
    <dataValidation type="list" allowBlank="1" showInputMessage="1" showErrorMessage="1" sqref="K29:AH29" xr:uid="{00000000-0002-0000-0300-000016000000}">
      <formula1>$BQ$23:$BR$23</formula1>
    </dataValidation>
    <dataValidation type="list" allowBlank="1" showInputMessage="1" showErrorMessage="1" sqref="K16:AH16" xr:uid="{00000000-0002-0000-0300-000017000000}">
      <formula1>$BQ$25:$BY$25</formula1>
    </dataValidation>
    <dataValidation type="list" allowBlank="1" showInputMessage="1" showErrorMessage="1" sqref="K61:AG62" xr:uid="{00000000-0002-0000-0300-000018000000}">
      <formula1>$BP$20:$BQ$20</formula1>
    </dataValidation>
    <dataValidation type="list" allowBlank="1" showInputMessage="1" showErrorMessage="1" sqref="K34:AH34" xr:uid="{00000000-0002-0000-0300-000019000000}">
      <formula1>$BP$28:$BR$28</formula1>
    </dataValidation>
    <dataValidation type="list" allowBlank="1" showInputMessage="1" showErrorMessage="1" sqref="K38:AH38 K44:AH44 K40:AH40 K46:AH46" xr:uid="{00000000-0002-0000-0300-00001A000000}">
      <formula1>$BP$31:$BT$31</formula1>
    </dataValidation>
    <dataValidation type="list" allowBlank="1" showInputMessage="1" showErrorMessage="1" sqref="K37:AH37 K43:AH43" xr:uid="{00000000-0002-0000-0300-00001B000000}">
      <formula1>$BP$30:$BW$30</formula1>
    </dataValidation>
    <dataValidation type="list" allowBlank="1" showInputMessage="1" showErrorMessage="1" sqref="K66:AH66" xr:uid="{00000000-0002-0000-0300-00001C000000}">
      <formula1>$BP$26:$CE$26</formula1>
    </dataValidation>
    <dataValidation type="list" allowBlank="1" showInputMessage="1" showErrorMessage="1" sqref="W20:AH21" xr:uid="{00000000-0002-0000-0300-00001D000000}">
      <formula1>$BP$38:$CA$38</formula1>
    </dataValidation>
    <dataValidation type="list" allowBlank="1" showInputMessage="1" showErrorMessage="1" sqref="AN1:AO2" xr:uid="{00000000-0002-0000-0300-00001E000000}">
      <formula1>$BC$1:$BD$1</formula1>
    </dataValidation>
    <dataValidation type="list" allowBlank="1" showInputMessage="1" showErrorMessage="1" sqref="R1:S1" xr:uid="{00000000-0002-0000-0300-00001F000000}">
      <formula1>$BF$1:$BG$1</formula1>
    </dataValidation>
    <dataValidation type="list" allowBlank="1" showInputMessage="1" showErrorMessage="1" sqref="K20:V21" xr:uid="{00000000-0002-0000-0300-000020000000}">
      <formula1>$BP$37:$CA$37</formula1>
    </dataValidation>
  </dataValidations>
  <pageMargins left="0.25" right="0.18" top="0.34" bottom="0.28000000000000003" header="0.17" footer="0.17"/>
  <pageSetup paperSize="8" orientation="portrait" r:id="rId1"/>
  <headerFooter alignWithMargins="0">
    <oddHeader>&amp;R&amp;9&amp;F  &amp;A</oddHeader>
  </headerFooter>
  <cellWatches>
    <cellWatch r="K13"/>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Q201"/>
  <sheetViews>
    <sheetView showGridLines="0" showRowColHeaders="0" workbookViewId="0">
      <selection activeCell="E2" sqref="E2"/>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3.875" style="11" hidden="1" customWidth="1"/>
    <col min="10" max="10" width="3.75" style="11" hidden="1" customWidth="1"/>
    <col min="11" max="11" width="23" style="11" hidden="1" customWidth="1"/>
    <col min="12" max="12" width="20.875" style="11" hidden="1" customWidth="1"/>
    <col min="13" max="13" width="8.25" style="11" hidden="1" customWidth="1"/>
    <col min="14" max="14" width="2.125" style="11" hidden="1" customWidth="1"/>
    <col min="15" max="15" width="13.875" style="11" hidden="1" customWidth="1"/>
    <col min="16" max="17" width="2" style="11" hidden="1" customWidth="1"/>
    <col min="18" max="45" width="11.375" style="11" hidden="1" customWidth="1"/>
    <col min="46" max="46" width="10.5" style="11" hidden="1" customWidth="1"/>
    <col min="47" max="55" width="9" style="11"/>
    <col min="56" max="95" width="9" style="88"/>
    <col min="96" max="16384" width="9" style="11"/>
  </cols>
  <sheetData>
    <row r="1" spans="1:45" ht="17.25" customHeight="1" x14ac:dyDescent="0.15">
      <c r="A1" s="69" t="s">
        <v>169</v>
      </c>
      <c r="B1" s="199"/>
      <c r="C1" s="199"/>
      <c r="E1" s="414" t="s">
        <v>862</v>
      </c>
      <c r="F1" s="385"/>
      <c r="K1" s="40" t="s">
        <v>170</v>
      </c>
      <c r="L1" s="40" t="s">
        <v>171</v>
      </c>
      <c r="M1" s="40" t="s">
        <v>633</v>
      </c>
      <c r="R1" s="40" t="s">
        <v>313</v>
      </c>
      <c r="S1" s="40"/>
      <c r="T1" s="40"/>
      <c r="U1" s="40">
        <v>1</v>
      </c>
      <c r="V1" s="40">
        <v>2</v>
      </c>
      <c r="W1" s="40">
        <v>3</v>
      </c>
      <c r="X1" s="40">
        <v>4</v>
      </c>
      <c r="Y1" s="40">
        <v>5</v>
      </c>
      <c r="Z1" s="40">
        <v>6</v>
      </c>
      <c r="AA1" s="40">
        <v>7</v>
      </c>
      <c r="AB1" s="40">
        <v>8</v>
      </c>
      <c r="AC1" s="40">
        <v>9</v>
      </c>
      <c r="AD1" s="40">
        <v>10</v>
      </c>
      <c r="AE1" s="40">
        <v>11</v>
      </c>
      <c r="AF1" s="40">
        <v>12</v>
      </c>
      <c r="AG1" s="40"/>
      <c r="AH1" s="40"/>
      <c r="AI1" s="40"/>
      <c r="AJ1" s="40"/>
      <c r="AK1" s="40"/>
      <c r="AL1" s="40"/>
      <c r="AM1" s="40"/>
      <c r="AN1" s="40"/>
      <c r="AO1" s="40"/>
      <c r="AP1" s="40"/>
      <c r="AQ1" s="40"/>
      <c r="AR1" s="40"/>
      <c r="AS1" s="40" t="s">
        <v>433</v>
      </c>
    </row>
    <row r="2" spans="1:45" ht="20.25" customHeight="1" x14ac:dyDescent="0.15">
      <c r="A2" s="199"/>
      <c r="B2" s="199"/>
      <c r="C2" s="132" t="s">
        <v>172</v>
      </c>
      <c r="D2" s="133">
        <v>1</v>
      </c>
      <c r="E2" s="134" t="s">
        <v>634</v>
      </c>
      <c r="F2" s="385"/>
      <c r="K2" s="11" t="s">
        <v>635</v>
      </c>
      <c r="L2" s="11" t="str">
        <f>ベース!E3</f>
        <v>必須項目に入力漏れがあります</v>
      </c>
      <c r="M2" s="11">
        <v>1</v>
      </c>
      <c r="U2" s="11" t="str">
        <f>IF(仕様書作成!K8="","",仕様書作成!K8)</f>
        <v/>
      </c>
      <c r="V2" s="11" t="str">
        <f>IF(仕様書作成!L8="","",仕様書作成!L8)</f>
        <v/>
      </c>
      <c r="W2" s="11" t="str">
        <f>IF(仕様書作成!M8="","",仕様書作成!M8)</f>
        <v/>
      </c>
      <c r="X2" s="11" t="str">
        <f>IF(仕様書作成!N8="","",仕様書作成!N8)</f>
        <v/>
      </c>
      <c r="Y2" s="11" t="str">
        <f>IF(仕様書作成!O8="","",仕様書作成!O8)</f>
        <v/>
      </c>
      <c r="Z2" s="11" t="str">
        <f>IF(仕様書作成!P8="","",仕様書作成!P8)</f>
        <v/>
      </c>
      <c r="AA2" s="11" t="str">
        <f>IF(仕様書作成!Q8="","",仕様書作成!Q8)</f>
        <v/>
      </c>
      <c r="AB2" s="11" t="str">
        <f>IF(仕様書作成!R8="","",仕様書作成!R8)</f>
        <v/>
      </c>
      <c r="AC2" s="11" t="str">
        <f>IF(仕様書作成!S8="","",仕様書作成!S8)</f>
        <v/>
      </c>
      <c r="AD2" s="11" t="str">
        <f>IF(仕様書作成!T8="","",仕様書作成!T8)</f>
        <v/>
      </c>
      <c r="AE2" s="11" t="str">
        <f>IF(仕様書作成!U8="","",仕様書作成!U8)</f>
        <v/>
      </c>
      <c r="AF2" s="11" t="str">
        <f>IF(仕様書作成!V8="","",仕様書作成!V8)</f>
        <v/>
      </c>
    </row>
    <row r="3" spans="1:45" ht="13.5" customHeight="1" x14ac:dyDescent="0.15">
      <c r="A3" s="199"/>
      <c r="B3" s="364" t="str">
        <f>IF(OR(仕様書作成!N6&lt;&gt;"",仕様書作成!R6&lt;&gt;""),発注情報!F3,"")</f>
        <v/>
      </c>
      <c r="C3" s="11" t="s">
        <v>485</v>
      </c>
      <c r="F3" s="11" t="s">
        <v>709</v>
      </c>
      <c r="G3" s="11" t="str">
        <f t="shared" ref="G3:G26" si="0">IF(COUNTIF(O3,"*SY31*"),$H$3,IF(COUNTIF(O3,"*SY32*"),$H$4,IF(COUNTIF(O3,"*SY33*"),$H$5,IF(COUNTIF(O3,"*SY34*"),$H$6,IF(COUNTIF(O3,"*SY35*"),$H$7,IF(COUNTIF(O3,"*78*"),$H$12,IF(COUNTIF(O3,"*79*"),$H$13,"")))))))</f>
        <v/>
      </c>
      <c r="H3" s="11" t="s">
        <v>636</v>
      </c>
      <c r="J3" s="11">
        <v>1</v>
      </c>
      <c r="K3" s="11" t="str">
        <f t="shared" ref="K3:K26" si="1">IF(G3="",P3,G3)</f>
        <v/>
      </c>
      <c r="L3" s="11" t="str">
        <f>O3</f>
        <v/>
      </c>
      <c r="M3" s="11" t="str">
        <f t="shared" ref="M3:M14" si="2">IF(L3="","",COUNTIF($O$3:$O$26,$L3))</f>
        <v/>
      </c>
      <c r="O3" s="11" t="str">
        <f>仕様書作成!K8</f>
        <v/>
      </c>
      <c r="P3" s="11" t="str">
        <f>IF(COUNTIF(O3,"*同時*"),$H$14,IF(COUNTIF(O3,"*型式*"),$H$14,IF(COUNTIF(O3,"*26*"),$H$11,IF(COUNTIF(O3,"*SY3A*"),$H$8,IF(COUNTIF(O3,"*SY3B*"),$H$9,IF(COUNTIF(O3,"*SY3C*"),$H$10,""))))))</f>
        <v/>
      </c>
      <c r="U3" s="11" t="str">
        <f t="shared" ref="U3:AF18" si="3">IF($L3="","",IF($L3=U$2,"O",""))</f>
        <v/>
      </c>
      <c r="V3" s="11" t="str">
        <f t="shared" si="3"/>
        <v/>
      </c>
      <c r="W3" s="11" t="str">
        <f t="shared" si="3"/>
        <v/>
      </c>
      <c r="X3" s="11" t="str">
        <f t="shared" si="3"/>
        <v/>
      </c>
      <c r="Y3" s="11" t="str">
        <f t="shared" si="3"/>
        <v/>
      </c>
      <c r="Z3" s="11" t="str">
        <f t="shared" si="3"/>
        <v/>
      </c>
      <c r="AA3" s="11" t="str">
        <f t="shared" si="3"/>
        <v/>
      </c>
      <c r="AB3" s="11" t="str">
        <f t="shared" si="3"/>
        <v/>
      </c>
      <c r="AC3" s="11" t="str">
        <f t="shared" si="3"/>
        <v/>
      </c>
      <c r="AD3" s="11" t="str">
        <f t="shared" si="3"/>
        <v/>
      </c>
      <c r="AE3" s="11" t="str">
        <f t="shared" si="3"/>
        <v/>
      </c>
      <c r="AF3" s="11" t="str">
        <f t="shared" si="3"/>
        <v/>
      </c>
    </row>
    <row r="4" spans="1:45" ht="18" customHeight="1" x14ac:dyDescent="0.15">
      <c r="A4" s="135"/>
      <c r="B4" s="136" t="s">
        <v>173</v>
      </c>
      <c r="C4" s="136" t="s">
        <v>174</v>
      </c>
      <c r="D4" s="135" t="s">
        <v>633</v>
      </c>
      <c r="E4" s="135" t="s">
        <v>175</v>
      </c>
      <c r="G4" s="11" t="str">
        <f t="shared" si="0"/>
        <v/>
      </c>
      <c r="H4" s="11" t="s">
        <v>637</v>
      </c>
      <c r="J4" s="11">
        <v>2</v>
      </c>
      <c r="K4" s="11" t="str">
        <f t="shared" si="1"/>
        <v/>
      </c>
      <c r="L4" s="11" t="str">
        <f>IF(O4=O3,"",O4)</f>
        <v/>
      </c>
      <c r="M4" s="11" t="str">
        <f t="shared" si="2"/>
        <v/>
      </c>
      <c r="O4" s="11" t="str">
        <f>仕様書作成!L8</f>
        <v/>
      </c>
      <c r="P4" s="11" t="str">
        <f t="shared" ref="P4:P26" si="4">IF(COUNTIF(O4,"*同時*"),$H$14,IF(COUNTIF(O4,"*型式*"),$H$14,IF(COUNTIF(O4,"*26*"),$H$11,IF(COUNTIF(O4,"*SY3A*"),$H$8,IF(COUNTIF(O4,"*SY3B*"),$H$9,IF(COUNTIF(O4,"*SY3C*"),$H$10,""))))))</f>
        <v/>
      </c>
      <c r="U4" s="11" t="str">
        <f t="shared" si="3"/>
        <v/>
      </c>
      <c r="V4" s="11" t="str">
        <f t="shared" si="3"/>
        <v/>
      </c>
      <c r="W4" s="11" t="str">
        <f t="shared" si="3"/>
        <v/>
      </c>
      <c r="X4" s="11" t="str">
        <f t="shared" si="3"/>
        <v/>
      </c>
      <c r="Y4" s="11" t="str">
        <f t="shared" si="3"/>
        <v/>
      </c>
      <c r="Z4" s="11" t="str">
        <f t="shared" si="3"/>
        <v/>
      </c>
      <c r="AA4" s="11" t="str">
        <f t="shared" si="3"/>
        <v/>
      </c>
      <c r="AB4" s="11" t="str">
        <f t="shared" si="3"/>
        <v/>
      </c>
      <c r="AC4" s="11" t="str">
        <f t="shared" si="3"/>
        <v/>
      </c>
      <c r="AD4" s="11" t="str">
        <f t="shared" si="3"/>
        <v/>
      </c>
      <c r="AE4" s="11" t="str">
        <f t="shared" si="3"/>
        <v/>
      </c>
      <c r="AF4" s="11" t="str">
        <f t="shared" si="3"/>
        <v/>
      </c>
    </row>
    <row r="5" spans="1:45" ht="18" customHeight="1" x14ac:dyDescent="0.15">
      <c r="A5" s="137">
        <v>1</v>
      </c>
      <c r="B5" s="138" t="str">
        <f>IF(ISERROR(K146)=TRUE,"",IF(K146=$K$135,"",K146))</f>
        <v>マニホールドベース</v>
      </c>
      <c r="C5" s="139" t="str">
        <f>IF(ISERROR(L146)=TRUE,"",IF(B5="","",L146))</f>
        <v>必須項目に入力漏れがあります</v>
      </c>
      <c r="D5" s="139">
        <f>IF(ISERROR(M146)=TRUE,"",IF(C5="","",M146))</f>
        <v>1</v>
      </c>
      <c r="E5" s="140">
        <f t="shared" ref="E5:E40" si="5">IF(D5="","",D5*$D$2)</f>
        <v>1</v>
      </c>
      <c r="G5" s="11" t="str">
        <f t="shared" si="0"/>
        <v/>
      </c>
      <c r="H5" s="11" t="s">
        <v>638</v>
      </c>
      <c r="J5" s="11">
        <v>3</v>
      </c>
      <c r="K5" s="11" t="str">
        <f t="shared" si="1"/>
        <v/>
      </c>
      <c r="L5" s="11" t="str">
        <f>IF(COUNTIF($O$3:O4,O5)&gt;=1,"",O5)</f>
        <v/>
      </c>
      <c r="M5" s="11" t="str">
        <f t="shared" si="2"/>
        <v/>
      </c>
      <c r="O5" s="11" t="str">
        <f>仕様書作成!M8</f>
        <v/>
      </c>
      <c r="P5" s="11" t="str">
        <f t="shared" si="4"/>
        <v/>
      </c>
      <c r="U5" s="11" t="str">
        <f t="shared" si="3"/>
        <v/>
      </c>
      <c r="V5" s="11" t="str">
        <f t="shared" si="3"/>
        <v/>
      </c>
      <c r="W5" s="11" t="str">
        <f t="shared" si="3"/>
        <v/>
      </c>
      <c r="X5" s="11" t="str">
        <f t="shared" si="3"/>
        <v/>
      </c>
      <c r="Y5" s="11" t="str">
        <f t="shared" si="3"/>
        <v/>
      </c>
      <c r="Z5" s="11" t="str">
        <f t="shared" si="3"/>
        <v/>
      </c>
      <c r="AA5" s="11" t="str">
        <f t="shared" si="3"/>
        <v/>
      </c>
      <c r="AB5" s="11" t="str">
        <f t="shared" si="3"/>
        <v/>
      </c>
      <c r="AC5" s="11" t="str">
        <f t="shared" si="3"/>
        <v/>
      </c>
      <c r="AD5" s="11" t="str">
        <f t="shared" si="3"/>
        <v/>
      </c>
      <c r="AE5" s="11" t="str">
        <f t="shared" si="3"/>
        <v/>
      </c>
      <c r="AF5" s="11" t="str">
        <f t="shared" si="3"/>
        <v/>
      </c>
    </row>
    <row r="6" spans="1:45" ht="18" customHeight="1" x14ac:dyDescent="0.15">
      <c r="A6" s="137">
        <v>2</v>
      </c>
      <c r="B6" s="138" t="str">
        <f t="shared" ref="B6:B40" si="6">IF(ISERROR(K147)=TRUE,"",IF(K147=$K$135,"",K147))</f>
        <v/>
      </c>
      <c r="C6" s="139" t="str">
        <f t="shared" ref="C6:C40" si="7">IF(ISERROR(L147)=TRUE,"",IF(B6="","","*"&amp;L147))</f>
        <v/>
      </c>
      <c r="D6" s="139" t="str">
        <f t="shared" ref="D6:D40" si="8">IF(ISERROR(M147)=TRUE,"",IF(C6="","",M147))</f>
        <v/>
      </c>
      <c r="E6" s="140" t="str">
        <f t="shared" si="5"/>
        <v/>
      </c>
      <c r="G6" s="11" t="str">
        <f t="shared" si="0"/>
        <v/>
      </c>
      <c r="H6" s="11" t="s">
        <v>639</v>
      </c>
      <c r="J6" s="11">
        <v>4</v>
      </c>
      <c r="K6" s="11" t="str">
        <f t="shared" si="1"/>
        <v/>
      </c>
      <c r="L6" s="11" t="str">
        <f>IF(COUNTIF($O$3:O5,O6)&gt;=1,"",O6)</f>
        <v/>
      </c>
      <c r="M6" s="11" t="str">
        <f t="shared" si="2"/>
        <v/>
      </c>
      <c r="O6" s="11" t="str">
        <f>仕様書作成!N8</f>
        <v/>
      </c>
      <c r="P6" s="11" t="str">
        <f t="shared" si="4"/>
        <v/>
      </c>
      <c r="U6" s="11" t="str">
        <f t="shared" si="3"/>
        <v/>
      </c>
      <c r="V6" s="11" t="str">
        <f t="shared" si="3"/>
        <v/>
      </c>
      <c r="W6" s="11" t="str">
        <f t="shared" si="3"/>
        <v/>
      </c>
      <c r="X6" s="11" t="str">
        <f t="shared" si="3"/>
        <v/>
      </c>
      <c r="Y6" s="11" t="str">
        <f t="shared" si="3"/>
        <v/>
      </c>
      <c r="Z6" s="11" t="str">
        <f t="shared" si="3"/>
        <v/>
      </c>
      <c r="AA6" s="11" t="str">
        <f t="shared" si="3"/>
        <v/>
      </c>
      <c r="AB6" s="11" t="str">
        <f t="shared" si="3"/>
        <v/>
      </c>
      <c r="AC6" s="11" t="str">
        <f t="shared" si="3"/>
        <v/>
      </c>
      <c r="AD6" s="11" t="str">
        <f t="shared" si="3"/>
        <v/>
      </c>
      <c r="AE6" s="11" t="str">
        <f t="shared" si="3"/>
        <v/>
      </c>
      <c r="AF6" s="11" t="str">
        <f t="shared" si="3"/>
        <v/>
      </c>
    </row>
    <row r="7" spans="1:45" ht="18" customHeight="1" x14ac:dyDescent="0.15">
      <c r="A7" s="137">
        <v>3</v>
      </c>
      <c r="B7" s="138" t="str">
        <f t="shared" si="6"/>
        <v/>
      </c>
      <c r="C7" s="139" t="str">
        <f t="shared" si="7"/>
        <v/>
      </c>
      <c r="D7" s="139" t="str">
        <f t="shared" si="8"/>
        <v/>
      </c>
      <c r="E7" s="140" t="str">
        <f t="shared" si="5"/>
        <v/>
      </c>
      <c r="G7" s="11" t="str">
        <f t="shared" si="0"/>
        <v/>
      </c>
      <c r="H7" s="11" t="s">
        <v>640</v>
      </c>
      <c r="J7" s="11">
        <v>5</v>
      </c>
      <c r="K7" s="11" t="str">
        <f t="shared" si="1"/>
        <v/>
      </c>
      <c r="L7" s="11" t="str">
        <f>IF(COUNTIF($O$3:O6,O7)&gt;=1,"",O7)</f>
        <v/>
      </c>
      <c r="M7" s="11" t="str">
        <f t="shared" si="2"/>
        <v/>
      </c>
      <c r="O7" s="11" t="str">
        <f>仕様書作成!O8</f>
        <v/>
      </c>
      <c r="P7" s="11" t="str">
        <f t="shared" si="4"/>
        <v/>
      </c>
      <c r="U7" s="11" t="str">
        <f t="shared" si="3"/>
        <v/>
      </c>
      <c r="V7" s="11" t="str">
        <f t="shared" si="3"/>
        <v/>
      </c>
      <c r="W7" s="11" t="str">
        <f t="shared" si="3"/>
        <v/>
      </c>
      <c r="X7" s="11" t="str">
        <f t="shared" si="3"/>
        <v/>
      </c>
      <c r="Y7" s="11" t="str">
        <f t="shared" si="3"/>
        <v/>
      </c>
      <c r="Z7" s="11" t="str">
        <f t="shared" si="3"/>
        <v/>
      </c>
      <c r="AA7" s="11" t="str">
        <f t="shared" si="3"/>
        <v/>
      </c>
      <c r="AB7" s="11" t="str">
        <f t="shared" si="3"/>
        <v/>
      </c>
      <c r="AC7" s="11" t="str">
        <f t="shared" si="3"/>
        <v/>
      </c>
      <c r="AD7" s="11" t="str">
        <f t="shared" si="3"/>
        <v/>
      </c>
      <c r="AE7" s="11" t="str">
        <f t="shared" si="3"/>
        <v/>
      </c>
      <c r="AF7" s="11" t="str">
        <f t="shared" si="3"/>
        <v/>
      </c>
    </row>
    <row r="8" spans="1:45" ht="18" customHeight="1" x14ac:dyDescent="0.15">
      <c r="A8" s="137">
        <v>4</v>
      </c>
      <c r="B8" s="138" t="str">
        <f t="shared" si="6"/>
        <v/>
      </c>
      <c r="C8" s="139" t="str">
        <f t="shared" si="7"/>
        <v/>
      </c>
      <c r="D8" s="139" t="str">
        <f t="shared" si="8"/>
        <v/>
      </c>
      <c r="E8" s="140" t="str">
        <f t="shared" si="5"/>
        <v/>
      </c>
      <c r="G8" s="11" t="str">
        <f t="shared" si="0"/>
        <v/>
      </c>
      <c r="H8" s="11" t="s">
        <v>641</v>
      </c>
      <c r="J8" s="11">
        <v>6</v>
      </c>
      <c r="K8" s="11" t="str">
        <f t="shared" si="1"/>
        <v/>
      </c>
      <c r="L8" s="11" t="str">
        <f>IF(COUNTIF($O$3:O7,O8)&gt;=1,"",O8)</f>
        <v/>
      </c>
      <c r="M8" s="11" t="str">
        <f t="shared" si="2"/>
        <v/>
      </c>
      <c r="O8" s="11" t="str">
        <f>仕様書作成!P8</f>
        <v/>
      </c>
      <c r="P8" s="11" t="str">
        <f t="shared" si="4"/>
        <v/>
      </c>
      <c r="U8" s="11" t="str">
        <f t="shared" si="3"/>
        <v/>
      </c>
      <c r="V8" s="11" t="str">
        <f t="shared" si="3"/>
        <v/>
      </c>
      <c r="W8" s="11" t="str">
        <f t="shared" si="3"/>
        <v/>
      </c>
      <c r="X8" s="11" t="str">
        <f t="shared" si="3"/>
        <v/>
      </c>
      <c r="Y8" s="11" t="str">
        <f t="shared" si="3"/>
        <v/>
      </c>
      <c r="Z8" s="11" t="str">
        <f t="shared" si="3"/>
        <v/>
      </c>
      <c r="AA8" s="11" t="str">
        <f t="shared" si="3"/>
        <v/>
      </c>
      <c r="AB8" s="11" t="str">
        <f t="shared" si="3"/>
        <v/>
      </c>
      <c r="AC8" s="11" t="str">
        <f t="shared" si="3"/>
        <v/>
      </c>
      <c r="AD8" s="11" t="str">
        <f t="shared" si="3"/>
        <v/>
      </c>
      <c r="AE8" s="11" t="str">
        <f t="shared" si="3"/>
        <v/>
      </c>
      <c r="AF8" s="11" t="str">
        <f t="shared" si="3"/>
        <v/>
      </c>
    </row>
    <row r="9" spans="1:45" ht="18" customHeight="1" x14ac:dyDescent="0.15">
      <c r="A9" s="137">
        <v>5</v>
      </c>
      <c r="B9" s="138" t="str">
        <f t="shared" si="6"/>
        <v/>
      </c>
      <c r="C9" s="139" t="str">
        <f t="shared" si="7"/>
        <v/>
      </c>
      <c r="D9" s="139" t="str">
        <f t="shared" si="8"/>
        <v/>
      </c>
      <c r="E9" s="140" t="str">
        <f t="shared" si="5"/>
        <v/>
      </c>
      <c r="G9" s="11" t="str">
        <f t="shared" si="0"/>
        <v/>
      </c>
      <c r="H9" s="11" t="s">
        <v>642</v>
      </c>
      <c r="J9" s="11">
        <v>7</v>
      </c>
      <c r="K9" s="11" t="str">
        <f t="shared" si="1"/>
        <v/>
      </c>
      <c r="L9" s="11" t="str">
        <f>IF(COUNTIF($O$3:O8,O9)&gt;=1,"",O9)</f>
        <v/>
      </c>
      <c r="M9" s="11" t="str">
        <f t="shared" si="2"/>
        <v/>
      </c>
      <c r="O9" s="11" t="str">
        <f>仕様書作成!Q8</f>
        <v/>
      </c>
      <c r="P9" s="11" t="str">
        <f t="shared" si="4"/>
        <v/>
      </c>
      <c r="U9" s="11" t="str">
        <f t="shared" si="3"/>
        <v/>
      </c>
      <c r="V9" s="11" t="str">
        <f t="shared" si="3"/>
        <v/>
      </c>
      <c r="W9" s="11" t="str">
        <f t="shared" si="3"/>
        <v/>
      </c>
      <c r="X9" s="11" t="str">
        <f t="shared" si="3"/>
        <v/>
      </c>
      <c r="Y9" s="11" t="str">
        <f t="shared" si="3"/>
        <v/>
      </c>
      <c r="Z9" s="11" t="str">
        <f t="shared" si="3"/>
        <v/>
      </c>
      <c r="AA9" s="11" t="str">
        <f t="shared" si="3"/>
        <v/>
      </c>
      <c r="AB9" s="11" t="str">
        <f t="shared" si="3"/>
        <v/>
      </c>
      <c r="AC9" s="11" t="str">
        <f t="shared" si="3"/>
        <v/>
      </c>
      <c r="AD9" s="11" t="str">
        <f t="shared" si="3"/>
        <v/>
      </c>
      <c r="AE9" s="11" t="str">
        <f t="shared" si="3"/>
        <v/>
      </c>
      <c r="AF9" s="11" t="str">
        <f t="shared" si="3"/>
        <v/>
      </c>
    </row>
    <row r="10" spans="1:45" ht="18" customHeight="1" x14ac:dyDescent="0.15">
      <c r="A10" s="137">
        <v>6</v>
      </c>
      <c r="B10" s="138" t="str">
        <f t="shared" si="6"/>
        <v/>
      </c>
      <c r="C10" s="139" t="str">
        <f t="shared" si="7"/>
        <v/>
      </c>
      <c r="D10" s="139" t="str">
        <f t="shared" si="8"/>
        <v/>
      </c>
      <c r="E10" s="140" t="str">
        <f t="shared" si="5"/>
        <v/>
      </c>
      <c r="G10" s="11" t="str">
        <f t="shared" si="0"/>
        <v/>
      </c>
      <c r="H10" s="11" t="s">
        <v>643</v>
      </c>
      <c r="J10" s="11">
        <v>8</v>
      </c>
      <c r="K10" s="11" t="str">
        <f t="shared" si="1"/>
        <v/>
      </c>
      <c r="L10" s="11" t="str">
        <f>IF(COUNTIF($O$3:O9,O10)&gt;=1,"",O10)</f>
        <v/>
      </c>
      <c r="M10" s="11" t="str">
        <f t="shared" si="2"/>
        <v/>
      </c>
      <c r="O10" s="11" t="str">
        <f>仕様書作成!R8</f>
        <v/>
      </c>
      <c r="P10" s="11" t="str">
        <f t="shared" si="4"/>
        <v/>
      </c>
      <c r="U10" s="11" t="str">
        <f t="shared" si="3"/>
        <v/>
      </c>
      <c r="V10" s="11" t="str">
        <f t="shared" si="3"/>
        <v/>
      </c>
      <c r="W10" s="11" t="str">
        <f t="shared" si="3"/>
        <v/>
      </c>
      <c r="X10" s="11" t="str">
        <f t="shared" si="3"/>
        <v/>
      </c>
      <c r="Y10" s="11" t="str">
        <f t="shared" si="3"/>
        <v/>
      </c>
      <c r="Z10" s="11" t="str">
        <f t="shared" si="3"/>
        <v/>
      </c>
      <c r="AA10" s="11" t="str">
        <f t="shared" si="3"/>
        <v/>
      </c>
      <c r="AB10" s="11" t="str">
        <f t="shared" si="3"/>
        <v/>
      </c>
      <c r="AC10" s="11" t="str">
        <f t="shared" si="3"/>
        <v/>
      </c>
      <c r="AD10" s="11" t="str">
        <f t="shared" si="3"/>
        <v/>
      </c>
      <c r="AE10" s="11" t="str">
        <f t="shared" si="3"/>
        <v/>
      </c>
      <c r="AF10" s="11" t="str">
        <f t="shared" si="3"/>
        <v/>
      </c>
    </row>
    <row r="11" spans="1:45" ht="18" customHeight="1" x14ac:dyDescent="0.15">
      <c r="A11" s="137">
        <v>7</v>
      </c>
      <c r="B11" s="138" t="str">
        <f t="shared" si="6"/>
        <v/>
      </c>
      <c r="C11" s="139" t="str">
        <f t="shared" si="7"/>
        <v/>
      </c>
      <c r="D11" s="139" t="str">
        <f t="shared" si="8"/>
        <v/>
      </c>
      <c r="E11" s="140" t="str">
        <f t="shared" si="5"/>
        <v/>
      </c>
      <c r="G11" s="11" t="str">
        <f t="shared" si="0"/>
        <v/>
      </c>
      <c r="H11" s="11" t="s">
        <v>547</v>
      </c>
      <c r="J11" s="11">
        <v>9</v>
      </c>
      <c r="K11" s="11" t="str">
        <f t="shared" si="1"/>
        <v/>
      </c>
      <c r="L11" s="11" t="str">
        <f>IF(COUNTIF($O$3:O10,O11)&gt;=1,"",O11)</f>
        <v/>
      </c>
      <c r="M11" s="11" t="str">
        <f t="shared" si="2"/>
        <v/>
      </c>
      <c r="O11" s="11" t="str">
        <f>仕様書作成!S8</f>
        <v/>
      </c>
      <c r="P11" s="11" t="str">
        <f t="shared" si="4"/>
        <v/>
      </c>
      <c r="U11" s="11" t="str">
        <f t="shared" si="3"/>
        <v/>
      </c>
      <c r="V11" s="11" t="str">
        <f t="shared" si="3"/>
        <v/>
      </c>
      <c r="W11" s="11" t="str">
        <f t="shared" si="3"/>
        <v/>
      </c>
      <c r="X11" s="11" t="str">
        <f t="shared" si="3"/>
        <v/>
      </c>
      <c r="Y11" s="11" t="str">
        <f t="shared" si="3"/>
        <v/>
      </c>
      <c r="Z11" s="11" t="str">
        <f t="shared" si="3"/>
        <v/>
      </c>
      <c r="AA11" s="11" t="str">
        <f t="shared" si="3"/>
        <v/>
      </c>
      <c r="AB11" s="11" t="str">
        <f t="shared" si="3"/>
        <v/>
      </c>
      <c r="AC11" s="11" t="str">
        <f t="shared" si="3"/>
        <v/>
      </c>
      <c r="AD11" s="11" t="str">
        <f t="shared" si="3"/>
        <v/>
      </c>
      <c r="AE11" s="11" t="str">
        <f t="shared" si="3"/>
        <v/>
      </c>
      <c r="AF11" s="11" t="str">
        <f t="shared" si="3"/>
        <v/>
      </c>
    </row>
    <row r="12" spans="1:45" ht="18" customHeight="1" x14ac:dyDescent="0.15">
      <c r="A12" s="137">
        <v>8</v>
      </c>
      <c r="B12" s="138" t="str">
        <f t="shared" si="6"/>
        <v/>
      </c>
      <c r="C12" s="139" t="str">
        <f t="shared" si="7"/>
        <v/>
      </c>
      <c r="D12" s="139" t="str">
        <f t="shared" si="8"/>
        <v/>
      </c>
      <c r="E12" s="140" t="str">
        <f t="shared" si="5"/>
        <v/>
      </c>
      <c r="G12" s="11" t="str">
        <f t="shared" si="0"/>
        <v/>
      </c>
      <c r="H12" s="11" t="s">
        <v>644</v>
      </c>
      <c r="J12" s="11">
        <v>10</v>
      </c>
      <c r="K12" s="11" t="str">
        <f t="shared" si="1"/>
        <v/>
      </c>
      <c r="L12" s="11" t="str">
        <f>IF(COUNTIF($O$3:O11,O12)&gt;=1,"",O12)</f>
        <v/>
      </c>
      <c r="M12" s="11" t="str">
        <f t="shared" si="2"/>
        <v/>
      </c>
      <c r="O12" s="11" t="str">
        <f>仕様書作成!T8</f>
        <v/>
      </c>
      <c r="P12" s="11" t="str">
        <f t="shared" si="4"/>
        <v/>
      </c>
      <c r="U12" s="11" t="str">
        <f t="shared" si="3"/>
        <v/>
      </c>
      <c r="V12" s="11" t="str">
        <f t="shared" si="3"/>
        <v/>
      </c>
      <c r="W12" s="11" t="str">
        <f t="shared" si="3"/>
        <v/>
      </c>
      <c r="X12" s="11" t="str">
        <f t="shared" si="3"/>
        <v/>
      </c>
      <c r="Y12" s="11" t="str">
        <f t="shared" si="3"/>
        <v/>
      </c>
      <c r="Z12" s="11" t="str">
        <f t="shared" si="3"/>
        <v/>
      </c>
      <c r="AA12" s="11" t="str">
        <f t="shared" si="3"/>
        <v/>
      </c>
      <c r="AB12" s="11" t="str">
        <f t="shared" si="3"/>
        <v/>
      </c>
      <c r="AC12" s="11" t="str">
        <f t="shared" si="3"/>
        <v/>
      </c>
      <c r="AD12" s="11" t="str">
        <f t="shared" si="3"/>
        <v/>
      </c>
      <c r="AE12" s="11" t="str">
        <f t="shared" si="3"/>
        <v/>
      </c>
      <c r="AF12" s="11" t="str">
        <f t="shared" si="3"/>
        <v/>
      </c>
    </row>
    <row r="13" spans="1:45" ht="18" customHeight="1" x14ac:dyDescent="0.15">
      <c r="A13" s="137">
        <v>9</v>
      </c>
      <c r="B13" s="138" t="str">
        <f t="shared" si="6"/>
        <v/>
      </c>
      <c r="C13" s="139" t="str">
        <f t="shared" si="7"/>
        <v/>
      </c>
      <c r="D13" s="139" t="str">
        <f t="shared" si="8"/>
        <v/>
      </c>
      <c r="E13" s="140" t="str">
        <f t="shared" si="5"/>
        <v/>
      </c>
      <c r="G13" s="11" t="str">
        <f t="shared" si="0"/>
        <v/>
      </c>
      <c r="H13" s="11" t="s">
        <v>645</v>
      </c>
      <c r="J13" s="11">
        <v>11</v>
      </c>
      <c r="K13" s="11" t="str">
        <f t="shared" si="1"/>
        <v/>
      </c>
      <c r="L13" s="11" t="str">
        <f>IF(COUNTIF($O$3:O12,O13)&gt;=1,"",O13)</f>
        <v/>
      </c>
      <c r="M13" s="11" t="str">
        <f t="shared" si="2"/>
        <v/>
      </c>
      <c r="O13" s="11" t="str">
        <f>仕様書作成!U8</f>
        <v/>
      </c>
      <c r="P13" s="11" t="str">
        <f t="shared" si="4"/>
        <v/>
      </c>
      <c r="U13" s="11" t="str">
        <f t="shared" si="3"/>
        <v/>
      </c>
      <c r="V13" s="11" t="str">
        <f t="shared" si="3"/>
        <v/>
      </c>
      <c r="W13" s="11" t="str">
        <f t="shared" si="3"/>
        <v/>
      </c>
      <c r="X13" s="11" t="str">
        <f t="shared" si="3"/>
        <v/>
      </c>
      <c r="Y13" s="11" t="str">
        <f t="shared" si="3"/>
        <v/>
      </c>
      <c r="Z13" s="11" t="str">
        <f t="shared" si="3"/>
        <v/>
      </c>
      <c r="AA13" s="11" t="str">
        <f t="shared" si="3"/>
        <v/>
      </c>
      <c r="AB13" s="11" t="str">
        <f t="shared" si="3"/>
        <v/>
      </c>
      <c r="AC13" s="11" t="str">
        <f t="shared" si="3"/>
        <v/>
      </c>
      <c r="AD13" s="11" t="str">
        <f t="shared" si="3"/>
        <v/>
      </c>
      <c r="AE13" s="11" t="str">
        <f t="shared" si="3"/>
        <v/>
      </c>
      <c r="AF13" s="11" t="str">
        <f t="shared" si="3"/>
        <v/>
      </c>
    </row>
    <row r="14" spans="1:45" ht="18" customHeight="1" x14ac:dyDescent="0.15">
      <c r="A14" s="137">
        <v>10</v>
      </c>
      <c r="B14" s="138" t="str">
        <f t="shared" si="6"/>
        <v/>
      </c>
      <c r="C14" s="139" t="str">
        <f t="shared" si="7"/>
        <v/>
      </c>
      <c r="D14" s="139" t="str">
        <f t="shared" si="8"/>
        <v/>
      </c>
      <c r="E14" s="140" t="str">
        <f t="shared" si="5"/>
        <v/>
      </c>
      <c r="G14" s="11" t="str">
        <f t="shared" si="0"/>
        <v/>
      </c>
      <c r="H14" s="11" t="s">
        <v>646</v>
      </c>
      <c r="J14" s="11">
        <v>12</v>
      </c>
      <c r="K14" s="11" t="str">
        <f t="shared" si="1"/>
        <v/>
      </c>
      <c r="L14" s="11" t="str">
        <f>IF(COUNTIF($O$3:O13,O14)&gt;=1,"",O14)</f>
        <v/>
      </c>
      <c r="M14" s="11" t="str">
        <f t="shared" si="2"/>
        <v/>
      </c>
      <c r="O14" s="11" t="str">
        <f>仕様書作成!V8</f>
        <v/>
      </c>
      <c r="P14" s="11" t="str">
        <f t="shared" si="4"/>
        <v/>
      </c>
      <c r="U14" s="11" t="str">
        <f t="shared" si="3"/>
        <v/>
      </c>
      <c r="V14" s="11" t="str">
        <f t="shared" si="3"/>
        <v/>
      </c>
      <c r="W14" s="11" t="str">
        <f t="shared" si="3"/>
        <v/>
      </c>
      <c r="X14" s="11" t="str">
        <f t="shared" si="3"/>
        <v/>
      </c>
      <c r="Y14" s="11" t="str">
        <f t="shared" si="3"/>
        <v/>
      </c>
      <c r="Z14" s="11" t="str">
        <f t="shared" si="3"/>
        <v/>
      </c>
      <c r="AA14" s="11" t="str">
        <f t="shared" si="3"/>
        <v/>
      </c>
      <c r="AB14" s="11" t="str">
        <f t="shared" si="3"/>
        <v/>
      </c>
      <c r="AC14" s="11" t="str">
        <f t="shared" si="3"/>
        <v/>
      </c>
      <c r="AD14" s="11" t="str">
        <f t="shared" si="3"/>
        <v/>
      </c>
      <c r="AE14" s="11" t="str">
        <f t="shared" si="3"/>
        <v/>
      </c>
      <c r="AF14" s="11" t="str">
        <f t="shared" si="3"/>
        <v/>
      </c>
    </row>
    <row r="15" spans="1:45" ht="18" customHeight="1" x14ac:dyDescent="0.15">
      <c r="A15" s="137">
        <v>11</v>
      </c>
      <c r="B15" s="138" t="str">
        <f t="shared" si="6"/>
        <v/>
      </c>
      <c r="C15" s="139" t="str">
        <f t="shared" si="7"/>
        <v/>
      </c>
      <c r="D15" s="139" t="str">
        <f t="shared" si="8"/>
        <v/>
      </c>
      <c r="E15" s="140" t="str">
        <f t="shared" si="5"/>
        <v/>
      </c>
      <c r="G15" s="11" t="str">
        <f t="shared" si="0"/>
        <v/>
      </c>
      <c r="J15" s="11">
        <v>13</v>
      </c>
      <c r="K15" s="11" t="str">
        <f t="shared" si="1"/>
        <v/>
      </c>
      <c r="O15" s="11" t="str">
        <f>仕様書作成!W8</f>
        <v/>
      </c>
      <c r="P15" s="11" t="str">
        <f t="shared" si="4"/>
        <v/>
      </c>
      <c r="U15" s="11" t="str">
        <f t="shared" si="3"/>
        <v/>
      </c>
      <c r="V15" s="11" t="str">
        <f t="shared" si="3"/>
        <v/>
      </c>
      <c r="W15" s="11" t="str">
        <f t="shared" si="3"/>
        <v/>
      </c>
      <c r="X15" s="11" t="str">
        <f t="shared" si="3"/>
        <v/>
      </c>
      <c r="Y15" s="11" t="str">
        <f t="shared" si="3"/>
        <v/>
      </c>
      <c r="Z15" s="11" t="str">
        <f t="shared" si="3"/>
        <v/>
      </c>
      <c r="AA15" s="11" t="str">
        <f t="shared" si="3"/>
        <v/>
      </c>
      <c r="AB15" s="11" t="str">
        <f t="shared" si="3"/>
        <v/>
      </c>
      <c r="AC15" s="11" t="str">
        <f t="shared" si="3"/>
        <v/>
      </c>
      <c r="AD15" s="11" t="str">
        <f t="shared" si="3"/>
        <v/>
      </c>
      <c r="AE15" s="11" t="str">
        <f t="shared" si="3"/>
        <v/>
      </c>
      <c r="AF15" s="11" t="str">
        <f t="shared" si="3"/>
        <v/>
      </c>
    </row>
    <row r="16" spans="1:45" ht="18" customHeight="1" x14ac:dyDescent="0.15">
      <c r="A16" s="137">
        <v>12</v>
      </c>
      <c r="B16" s="138" t="str">
        <f t="shared" si="6"/>
        <v/>
      </c>
      <c r="C16" s="139" t="str">
        <f t="shared" si="7"/>
        <v/>
      </c>
      <c r="D16" s="139" t="str">
        <f t="shared" si="8"/>
        <v/>
      </c>
      <c r="E16" s="140" t="str">
        <f t="shared" si="5"/>
        <v/>
      </c>
      <c r="G16" s="11" t="str">
        <f t="shared" si="0"/>
        <v/>
      </c>
      <c r="J16" s="11">
        <v>14</v>
      </c>
      <c r="K16" s="11" t="str">
        <f t="shared" si="1"/>
        <v/>
      </c>
      <c r="O16" s="11" t="str">
        <f>仕様書作成!X8</f>
        <v/>
      </c>
      <c r="P16" s="11" t="str">
        <f t="shared" si="4"/>
        <v/>
      </c>
      <c r="U16" s="11" t="str">
        <f t="shared" si="3"/>
        <v/>
      </c>
      <c r="V16" s="11" t="str">
        <f t="shared" si="3"/>
        <v/>
      </c>
      <c r="W16" s="11" t="str">
        <f t="shared" si="3"/>
        <v/>
      </c>
      <c r="X16" s="11" t="str">
        <f t="shared" si="3"/>
        <v/>
      </c>
      <c r="Y16" s="11" t="str">
        <f t="shared" si="3"/>
        <v/>
      </c>
      <c r="Z16" s="11" t="str">
        <f t="shared" si="3"/>
        <v/>
      </c>
      <c r="AA16" s="11" t="str">
        <f t="shared" si="3"/>
        <v/>
      </c>
      <c r="AB16" s="11" t="str">
        <f t="shared" si="3"/>
        <v/>
      </c>
      <c r="AC16" s="11" t="str">
        <f t="shared" si="3"/>
        <v/>
      </c>
      <c r="AD16" s="11" t="str">
        <f t="shared" si="3"/>
        <v/>
      </c>
      <c r="AE16" s="11" t="str">
        <f t="shared" si="3"/>
        <v/>
      </c>
      <c r="AF16" s="11" t="str">
        <f t="shared" si="3"/>
        <v/>
      </c>
    </row>
    <row r="17" spans="1:32" ht="18" customHeight="1" x14ac:dyDescent="0.15">
      <c r="A17" s="137">
        <v>13</v>
      </c>
      <c r="B17" s="138" t="str">
        <f t="shared" si="6"/>
        <v/>
      </c>
      <c r="C17" s="139" t="str">
        <f t="shared" si="7"/>
        <v/>
      </c>
      <c r="D17" s="139" t="str">
        <f t="shared" si="8"/>
        <v/>
      </c>
      <c r="E17" s="140" t="str">
        <f t="shared" si="5"/>
        <v/>
      </c>
      <c r="G17" s="11" t="str">
        <f t="shared" si="0"/>
        <v/>
      </c>
      <c r="J17" s="11">
        <v>15</v>
      </c>
      <c r="K17" s="11" t="str">
        <f t="shared" si="1"/>
        <v/>
      </c>
      <c r="O17" s="11" t="str">
        <f>仕様書作成!Y8</f>
        <v/>
      </c>
      <c r="P17" s="11" t="str">
        <f t="shared" si="4"/>
        <v/>
      </c>
      <c r="U17" s="11" t="str">
        <f t="shared" si="3"/>
        <v/>
      </c>
      <c r="V17" s="11" t="str">
        <f t="shared" si="3"/>
        <v/>
      </c>
      <c r="W17" s="11" t="str">
        <f t="shared" si="3"/>
        <v/>
      </c>
      <c r="X17" s="11" t="str">
        <f t="shared" si="3"/>
        <v/>
      </c>
      <c r="Y17" s="11" t="str">
        <f t="shared" si="3"/>
        <v/>
      </c>
      <c r="Z17" s="11" t="str">
        <f t="shared" si="3"/>
        <v/>
      </c>
      <c r="AA17" s="11" t="str">
        <f t="shared" si="3"/>
        <v/>
      </c>
      <c r="AB17" s="11" t="str">
        <f t="shared" si="3"/>
        <v/>
      </c>
      <c r="AC17" s="11" t="str">
        <f t="shared" si="3"/>
        <v/>
      </c>
      <c r="AD17" s="11" t="str">
        <f t="shared" si="3"/>
        <v/>
      </c>
      <c r="AE17" s="11" t="str">
        <f t="shared" si="3"/>
        <v/>
      </c>
      <c r="AF17" s="11" t="str">
        <f t="shared" si="3"/>
        <v/>
      </c>
    </row>
    <row r="18" spans="1:32" ht="18" customHeight="1" x14ac:dyDescent="0.15">
      <c r="A18" s="137">
        <v>14</v>
      </c>
      <c r="B18" s="138" t="str">
        <f t="shared" si="6"/>
        <v/>
      </c>
      <c r="C18" s="139" t="str">
        <f t="shared" si="7"/>
        <v/>
      </c>
      <c r="D18" s="139" t="str">
        <f t="shared" si="8"/>
        <v/>
      </c>
      <c r="E18" s="140" t="str">
        <f t="shared" si="5"/>
        <v/>
      </c>
      <c r="G18" s="11" t="str">
        <f t="shared" si="0"/>
        <v/>
      </c>
      <c r="J18" s="11">
        <v>16</v>
      </c>
      <c r="K18" s="11" t="str">
        <f t="shared" si="1"/>
        <v/>
      </c>
      <c r="O18" s="357" t="str">
        <f>仕様書作成!Z8</f>
        <v/>
      </c>
      <c r="P18" s="11" t="str">
        <f t="shared" si="4"/>
        <v/>
      </c>
      <c r="U18" s="11" t="str">
        <f t="shared" si="3"/>
        <v/>
      </c>
      <c r="V18" s="11" t="str">
        <f t="shared" si="3"/>
        <v/>
      </c>
      <c r="W18" s="11" t="str">
        <f t="shared" si="3"/>
        <v/>
      </c>
      <c r="X18" s="11" t="str">
        <f t="shared" si="3"/>
        <v/>
      </c>
      <c r="Y18" s="11" t="str">
        <f t="shared" si="3"/>
        <v/>
      </c>
      <c r="Z18" s="11" t="str">
        <f t="shared" si="3"/>
        <v/>
      </c>
      <c r="AA18" s="11" t="str">
        <f t="shared" si="3"/>
        <v/>
      </c>
      <c r="AB18" s="11" t="str">
        <f t="shared" si="3"/>
        <v/>
      </c>
      <c r="AC18" s="11" t="str">
        <f t="shared" si="3"/>
        <v/>
      </c>
      <c r="AD18" s="11" t="str">
        <f t="shared" si="3"/>
        <v/>
      </c>
      <c r="AE18" s="11" t="str">
        <f t="shared" si="3"/>
        <v/>
      </c>
      <c r="AF18" s="11" t="str">
        <f t="shared" si="3"/>
        <v/>
      </c>
    </row>
    <row r="19" spans="1:32" ht="18" customHeight="1" x14ac:dyDescent="0.15">
      <c r="A19" s="137">
        <v>15</v>
      </c>
      <c r="B19" s="138" t="str">
        <f t="shared" si="6"/>
        <v/>
      </c>
      <c r="C19" s="139" t="str">
        <f t="shared" si="7"/>
        <v/>
      </c>
      <c r="D19" s="139" t="str">
        <f t="shared" si="8"/>
        <v/>
      </c>
      <c r="E19" s="140" t="str">
        <f t="shared" si="5"/>
        <v/>
      </c>
      <c r="G19" s="11" t="str">
        <f t="shared" si="0"/>
        <v/>
      </c>
      <c r="J19" s="11">
        <v>17</v>
      </c>
      <c r="K19" s="11" t="str">
        <f t="shared" si="1"/>
        <v/>
      </c>
      <c r="O19" s="357" t="str">
        <f>仕様書作成!AA8</f>
        <v/>
      </c>
      <c r="P19" s="11" t="str">
        <f t="shared" si="4"/>
        <v/>
      </c>
      <c r="U19" s="11" t="str">
        <f t="shared" ref="U19:AF26" si="9">IF($L19="","",IF($L19=U$2,"O",""))</f>
        <v/>
      </c>
      <c r="V19" s="11" t="str">
        <f t="shared" si="9"/>
        <v/>
      </c>
      <c r="W19" s="11" t="str">
        <f t="shared" si="9"/>
        <v/>
      </c>
      <c r="X19" s="11" t="str">
        <f t="shared" si="9"/>
        <v/>
      </c>
      <c r="Y19" s="11" t="str">
        <f t="shared" si="9"/>
        <v/>
      </c>
      <c r="Z19" s="11" t="str">
        <f t="shared" si="9"/>
        <v/>
      </c>
      <c r="AA19" s="11" t="str">
        <f t="shared" si="9"/>
        <v/>
      </c>
      <c r="AB19" s="11" t="str">
        <f t="shared" si="9"/>
        <v/>
      </c>
      <c r="AC19" s="11" t="str">
        <f t="shared" si="9"/>
        <v/>
      </c>
      <c r="AD19" s="11" t="str">
        <f t="shared" si="9"/>
        <v/>
      </c>
      <c r="AE19" s="11" t="str">
        <f t="shared" si="9"/>
        <v/>
      </c>
      <c r="AF19" s="11" t="str">
        <f t="shared" si="9"/>
        <v/>
      </c>
    </row>
    <row r="20" spans="1:32" ht="18" customHeight="1" x14ac:dyDescent="0.15">
      <c r="A20" s="137">
        <v>16</v>
      </c>
      <c r="B20" s="138" t="str">
        <f t="shared" si="6"/>
        <v/>
      </c>
      <c r="C20" s="139" t="str">
        <f t="shared" si="7"/>
        <v/>
      </c>
      <c r="D20" s="139" t="str">
        <f t="shared" si="8"/>
        <v/>
      </c>
      <c r="E20" s="140" t="str">
        <f t="shared" si="5"/>
        <v/>
      </c>
      <c r="G20" s="11" t="str">
        <f t="shared" si="0"/>
        <v/>
      </c>
      <c r="J20" s="11">
        <v>18</v>
      </c>
      <c r="K20" s="11" t="str">
        <f t="shared" si="1"/>
        <v/>
      </c>
      <c r="O20" s="11" t="str">
        <f>仕様書作成!AB8</f>
        <v/>
      </c>
      <c r="P20" s="11" t="str">
        <f t="shared" si="4"/>
        <v/>
      </c>
      <c r="U20" s="11" t="str">
        <f t="shared" si="9"/>
        <v/>
      </c>
      <c r="V20" s="11" t="str">
        <f t="shared" si="9"/>
        <v/>
      </c>
      <c r="W20" s="11" t="str">
        <f t="shared" si="9"/>
        <v/>
      </c>
      <c r="X20" s="11" t="str">
        <f t="shared" si="9"/>
        <v/>
      </c>
      <c r="Y20" s="11" t="str">
        <f t="shared" si="9"/>
        <v/>
      </c>
      <c r="Z20" s="11" t="str">
        <f t="shared" si="9"/>
        <v/>
      </c>
      <c r="AA20" s="11" t="str">
        <f t="shared" si="9"/>
        <v/>
      </c>
      <c r="AB20" s="11" t="str">
        <f t="shared" si="9"/>
        <v/>
      </c>
      <c r="AC20" s="11" t="str">
        <f t="shared" si="9"/>
        <v/>
      </c>
      <c r="AD20" s="11" t="str">
        <f t="shared" si="9"/>
        <v/>
      </c>
      <c r="AE20" s="11" t="str">
        <f t="shared" si="9"/>
        <v/>
      </c>
      <c r="AF20" s="11" t="str">
        <f t="shared" si="9"/>
        <v/>
      </c>
    </row>
    <row r="21" spans="1:32" ht="18" customHeight="1" x14ac:dyDescent="0.15">
      <c r="A21" s="137">
        <v>17</v>
      </c>
      <c r="B21" s="138" t="str">
        <f t="shared" si="6"/>
        <v/>
      </c>
      <c r="C21" s="139" t="str">
        <f t="shared" si="7"/>
        <v/>
      </c>
      <c r="D21" s="139" t="str">
        <f t="shared" si="8"/>
        <v/>
      </c>
      <c r="E21" s="140" t="str">
        <f t="shared" si="5"/>
        <v/>
      </c>
      <c r="G21" s="11" t="str">
        <f t="shared" si="0"/>
        <v/>
      </c>
      <c r="J21" s="11">
        <v>19</v>
      </c>
      <c r="K21" s="11" t="str">
        <f t="shared" si="1"/>
        <v/>
      </c>
      <c r="O21" s="11" t="str">
        <f>仕様書作成!AC8</f>
        <v/>
      </c>
      <c r="P21" s="11" t="str">
        <f t="shared" si="4"/>
        <v/>
      </c>
      <c r="U21" s="11" t="str">
        <f t="shared" si="9"/>
        <v/>
      </c>
      <c r="V21" s="11" t="str">
        <f t="shared" si="9"/>
        <v/>
      </c>
      <c r="W21" s="11" t="str">
        <f t="shared" si="9"/>
        <v/>
      </c>
      <c r="X21" s="11" t="str">
        <f t="shared" si="9"/>
        <v/>
      </c>
      <c r="Y21" s="11" t="str">
        <f t="shared" si="9"/>
        <v/>
      </c>
      <c r="Z21" s="11" t="str">
        <f t="shared" si="9"/>
        <v/>
      </c>
      <c r="AA21" s="11" t="str">
        <f t="shared" si="9"/>
        <v/>
      </c>
      <c r="AB21" s="11" t="str">
        <f t="shared" si="9"/>
        <v/>
      </c>
      <c r="AC21" s="11" t="str">
        <f t="shared" si="9"/>
        <v/>
      </c>
      <c r="AD21" s="11" t="str">
        <f t="shared" si="9"/>
        <v/>
      </c>
      <c r="AE21" s="11" t="str">
        <f t="shared" si="9"/>
        <v/>
      </c>
      <c r="AF21" s="11" t="str">
        <f t="shared" si="9"/>
        <v/>
      </c>
    </row>
    <row r="22" spans="1:32" ht="18" customHeight="1" x14ac:dyDescent="0.15">
      <c r="A22" s="137">
        <v>18</v>
      </c>
      <c r="B22" s="138" t="str">
        <f t="shared" si="6"/>
        <v/>
      </c>
      <c r="C22" s="139" t="str">
        <f t="shared" si="7"/>
        <v/>
      </c>
      <c r="D22" s="139" t="str">
        <f t="shared" si="8"/>
        <v/>
      </c>
      <c r="E22" s="140" t="str">
        <f t="shared" si="5"/>
        <v/>
      </c>
      <c r="G22" s="11" t="str">
        <f t="shared" si="0"/>
        <v/>
      </c>
      <c r="J22" s="11">
        <v>20</v>
      </c>
      <c r="K22" s="11" t="str">
        <f t="shared" si="1"/>
        <v/>
      </c>
      <c r="O22" s="11" t="str">
        <f>仕様書作成!AD8</f>
        <v/>
      </c>
      <c r="P22" s="11" t="str">
        <f t="shared" si="4"/>
        <v/>
      </c>
      <c r="U22" s="11" t="str">
        <f t="shared" si="9"/>
        <v/>
      </c>
      <c r="V22" s="11" t="str">
        <f t="shared" si="9"/>
        <v/>
      </c>
      <c r="W22" s="11" t="str">
        <f t="shared" si="9"/>
        <v/>
      </c>
      <c r="X22" s="11" t="str">
        <f t="shared" si="9"/>
        <v/>
      </c>
      <c r="Y22" s="11" t="str">
        <f t="shared" si="9"/>
        <v/>
      </c>
      <c r="Z22" s="11" t="str">
        <f t="shared" si="9"/>
        <v/>
      </c>
      <c r="AA22" s="11" t="str">
        <f t="shared" si="9"/>
        <v/>
      </c>
      <c r="AB22" s="11" t="str">
        <f t="shared" si="9"/>
        <v/>
      </c>
      <c r="AC22" s="11" t="str">
        <f t="shared" si="9"/>
        <v/>
      </c>
      <c r="AD22" s="11" t="str">
        <f t="shared" si="9"/>
        <v/>
      </c>
      <c r="AE22" s="11" t="str">
        <f t="shared" si="9"/>
        <v/>
      </c>
      <c r="AF22" s="11" t="str">
        <f t="shared" si="9"/>
        <v/>
      </c>
    </row>
    <row r="23" spans="1:32" ht="18" customHeight="1" x14ac:dyDescent="0.15">
      <c r="A23" s="137">
        <v>19</v>
      </c>
      <c r="B23" s="138" t="str">
        <f t="shared" si="6"/>
        <v/>
      </c>
      <c r="C23" s="139" t="str">
        <f t="shared" si="7"/>
        <v/>
      </c>
      <c r="D23" s="139" t="str">
        <f t="shared" si="8"/>
        <v/>
      </c>
      <c r="E23" s="140" t="str">
        <f t="shared" si="5"/>
        <v/>
      </c>
      <c r="G23" s="11" t="str">
        <f t="shared" si="0"/>
        <v/>
      </c>
      <c r="J23" s="11">
        <v>21</v>
      </c>
      <c r="K23" s="11" t="str">
        <f t="shared" si="1"/>
        <v/>
      </c>
      <c r="O23" s="11" t="str">
        <f>仕様書作成!AE8</f>
        <v/>
      </c>
      <c r="P23" s="11" t="str">
        <f t="shared" si="4"/>
        <v/>
      </c>
      <c r="U23" s="11" t="str">
        <f t="shared" si="9"/>
        <v/>
      </c>
      <c r="V23" s="11" t="str">
        <f t="shared" si="9"/>
        <v/>
      </c>
      <c r="W23" s="11" t="str">
        <f t="shared" si="9"/>
        <v/>
      </c>
      <c r="X23" s="11" t="str">
        <f t="shared" si="9"/>
        <v/>
      </c>
      <c r="Y23" s="11" t="str">
        <f t="shared" si="9"/>
        <v/>
      </c>
      <c r="Z23" s="11" t="str">
        <f t="shared" si="9"/>
        <v/>
      </c>
      <c r="AA23" s="11" t="str">
        <f t="shared" si="9"/>
        <v/>
      </c>
      <c r="AB23" s="11" t="str">
        <f t="shared" si="9"/>
        <v/>
      </c>
      <c r="AC23" s="11" t="str">
        <f t="shared" si="9"/>
        <v/>
      </c>
      <c r="AD23" s="11" t="str">
        <f t="shared" si="9"/>
        <v/>
      </c>
      <c r="AE23" s="11" t="str">
        <f t="shared" si="9"/>
        <v/>
      </c>
      <c r="AF23" s="11" t="str">
        <f t="shared" si="9"/>
        <v/>
      </c>
    </row>
    <row r="24" spans="1:32" ht="18" customHeight="1" x14ac:dyDescent="0.15">
      <c r="A24" s="137">
        <v>20</v>
      </c>
      <c r="B24" s="138" t="str">
        <f t="shared" si="6"/>
        <v/>
      </c>
      <c r="C24" s="139" t="str">
        <f t="shared" si="7"/>
        <v/>
      </c>
      <c r="D24" s="139" t="str">
        <f t="shared" si="8"/>
        <v/>
      </c>
      <c r="E24" s="140" t="str">
        <f t="shared" si="5"/>
        <v/>
      </c>
      <c r="G24" s="11" t="str">
        <f t="shared" si="0"/>
        <v/>
      </c>
      <c r="J24" s="11">
        <v>22</v>
      </c>
      <c r="K24" s="11" t="str">
        <f t="shared" si="1"/>
        <v/>
      </c>
      <c r="O24" s="11" t="str">
        <f>仕様書作成!AF8</f>
        <v/>
      </c>
      <c r="P24" s="11" t="str">
        <f t="shared" si="4"/>
        <v/>
      </c>
      <c r="U24" s="11" t="str">
        <f t="shared" si="9"/>
        <v/>
      </c>
      <c r="V24" s="11" t="str">
        <f t="shared" si="9"/>
        <v/>
      </c>
      <c r="W24" s="11" t="str">
        <f t="shared" si="9"/>
        <v/>
      </c>
      <c r="X24" s="11" t="str">
        <f t="shared" si="9"/>
        <v/>
      </c>
      <c r="Y24" s="11" t="str">
        <f t="shared" si="9"/>
        <v/>
      </c>
      <c r="Z24" s="11" t="str">
        <f t="shared" si="9"/>
        <v/>
      </c>
      <c r="AA24" s="11" t="str">
        <f t="shared" si="9"/>
        <v/>
      </c>
      <c r="AB24" s="11" t="str">
        <f t="shared" si="9"/>
        <v/>
      </c>
      <c r="AC24" s="11" t="str">
        <f t="shared" si="9"/>
        <v/>
      </c>
      <c r="AD24" s="11" t="str">
        <f t="shared" si="9"/>
        <v/>
      </c>
      <c r="AE24" s="11" t="str">
        <f t="shared" si="9"/>
        <v/>
      </c>
      <c r="AF24" s="11" t="str">
        <f t="shared" si="9"/>
        <v/>
      </c>
    </row>
    <row r="25" spans="1:32" ht="18" customHeight="1" x14ac:dyDescent="0.15">
      <c r="A25" s="137">
        <v>21</v>
      </c>
      <c r="B25" s="138" t="str">
        <f t="shared" si="6"/>
        <v/>
      </c>
      <c r="C25" s="139" t="str">
        <f t="shared" si="7"/>
        <v/>
      </c>
      <c r="D25" s="139" t="str">
        <f t="shared" si="8"/>
        <v/>
      </c>
      <c r="E25" s="140" t="str">
        <f t="shared" si="5"/>
        <v/>
      </c>
      <c r="G25" s="11" t="str">
        <f t="shared" si="0"/>
        <v/>
      </c>
      <c r="J25" s="11">
        <v>23</v>
      </c>
      <c r="K25" s="11" t="str">
        <f t="shared" si="1"/>
        <v/>
      </c>
      <c r="O25" s="11" t="str">
        <f>仕様書作成!AG8</f>
        <v/>
      </c>
      <c r="P25" s="11" t="str">
        <f t="shared" si="4"/>
        <v/>
      </c>
      <c r="U25" s="11" t="str">
        <f t="shared" si="9"/>
        <v/>
      </c>
      <c r="V25" s="11" t="str">
        <f t="shared" si="9"/>
        <v/>
      </c>
      <c r="W25" s="11" t="str">
        <f t="shared" si="9"/>
        <v/>
      </c>
      <c r="X25" s="11" t="str">
        <f t="shared" si="9"/>
        <v/>
      </c>
      <c r="Y25" s="11" t="str">
        <f t="shared" si="9"/>
        <v/>
      </c>
      <c r="Z25" s="11" t="str">
        <f t="shared" si="9"/>
        <v/>
      </c>
      <c r="AA25" s="11" t="str">
        <f t="shared" si="9"/>
        <v/>
      </c>
      <c r="AB25" s="11" t="str">
        <f t="shared" si="9"/>
        <v/>
      </c>
      <c r="AC25" s="11" t="str">
        <f t="shared" si="9"/>
        <v/>
      </c>
      <c r="AD25" s="11" t="str">
        <f t="shared" si="9"/>
        <v/>
      </c>
      <c r="AE25" s="11" t="str">
        <f t="shared" si="9"/>
        <v/>
      </c>
      <c r="AF25" s="11" t="str">
        <f t="shared" si="9"/>
        <v/>
      </c>
    </row>
    <row r="26" spans="1:32" ht="18" customHeight="1" x14ac:dyDescent="0.15">
      <c r="A26" s="137">
        <v>22</v>
      </c>
      <c r="B26" s="138" t="str">
        <f t="shared" si="6"/>
        <v/>
      </c>
      <c r="C26" s="139" t="str">
        <f t="shared" si="7"/>
        <v/>
      </c>
      <c r="D26" s="139" t="str">
        <f t="shared" si="8"/>
        <v/>
      </c>
      <c r="E26" s="140" t="str">
        <f t="shared" si="5"/>
        <v/>
      </c>
      <c r="G26" s="11" t="str">
        <f t="shared" si="0"/>
        <v/>
      </c>
      <c r="J26" s="11">
        <v>24</v>
      </c>
      <c r="K26" s="11" t="str">
        <f t="shared" si="1"/>
        <v/>
      </c>
      <c r="O26" s="11" t="str">
        <f>仕様書作成!AH8</f>
        <v/>
      </c>
      <c r="P26" s="11" t="str">
        <f t="shared" si="4"/>
        <v/>
      </c>
      <c r="U26" s="11" t="str">
        <f t="shared" si="9"/>
        <v/>
      </c>
      <c r="V26" s="11" t="str">
        <f t="shared" si="9"/>
        <v/>
      </c>
      <c r="W26" s="11" t="str">
        <f t="shared" si="9"/>
        <v/>
      </c>
      <c r="X26" s="11" t="str">
        <f t="shared" si="9"/>
        <v/>
      </c>
      <c r="Y26" s="11" t="str">
        <f t="shared" si="9"/>
        <v/>
      </c>
      <c r="Z26" s="11" t="str">
        <f t="shared" si="9"/>
        <v/>
      </c>
      <c r="AA26" s="11" t="str">
        <f t="shared" si="9"/>
        <v/>
      </c>
      <c r="AB26" s="11" t="str">
        <f t="shared" si="9"/>
        <v/>
      </c>
      <c r="AC26" s="11" t="str">
        <f t="shared" si="9"/>
        <v/>
      </c>
      <c r="AD26" s="11" t="str">
        <f t="shared" si="9"/>
        <v/>
      </c>
      <c r="AE26" s="11" t="str">
        <f t="shared" si="9"/>
        <v/>
      </c>
      <c r="AF26" s="11" t="str">
        <f t="shared" si="9"/>
        <v/>
      </c>
    </row>
    <row r="27" spans="1:32" ht="18" customHeight="1" x14ac:dyDescent="0.15">
      <c r="A27" s="137">
        <v>23</v>
      </c>
      <c r="B27" s="138" t="str">
        <f t="shared" si="6"/>
        <v/>
      </c>
      <c r="C27" s="139" t="str">
        <f t="shared" si="7"/>
        <v/>
      </c>
      <c r="D27" s="139" t="str">
        <f t="shared" si="8"/>
        <v/>
      </c>
      <c r="E27" s="140" t="str">
        <f t="shared" si="5"/>
        <v/>
      </c>
      <c r="J27" s="386"/>
      <c r="K27" s="11" t="s">
        <v>176</v>
      </c>
      <c r="L27" s="11" t="str">
        <f>仕様書作成!CJ48</f>
        <v>SY30M-38-1A-C2</v>
      </c>
      <c r="M27" s="11" t="str">
        <f>仕様書作成!CM48</f>
        <v/>
      </c>
      <c r="U27" s="11" t="str">
        <f t="shared" ref="U27:AF42" si="10">IF(COUNTIF(U$184:U$189,$L27)=1,"O","")</f>
        <v/>
      </c>
      <c r="V27" s="11" t="str">
        <f t="shared" si="10"/>
        <v/>
      </c>
      <c r="W27" s="11" t="str">
        <f t="shared" si="10"/>
        <v/>
      </c>
      <c r="X27" s="11" t="str">
        <f t="shared" si="10"/>
        <v/>
      </c>
      <c r="Y27" s="11" t="str">
        <f t="shared" si="10"/>
        <v/>
      </c>
      <c r="Z27" s="11" t="str">
        <f t="shared" si="10"/>
        <v/>
      </c>
      <c r="AA27" s="11" t="str">
        <f t="shared" si="10"/>
        <v/>
      </c>
      <c r="AB27" s="11" t="str">
        <f t="shared" si="10"/>
        <v/>
      </c>
      <c r="AC27" s="11" t="str">
        <f t="shared" si="10"/>
        <v/>
      </c>
      <c r="AD27" s="11" t="str">
        <f t="shared" si="10"/>
        <v/>
      </c>
      <c r="AE27" s="11" t="str">
        <f t="shared" si="10"/>
        <v/>
      </c>
      <c r="AF27" s="11" t="str">
        <f t="shared" si="10"/>
        <v/>
      </c>
    </row>
    <row r="28" spans="1:32" ht="18" customHeight="1" x14ac:dyDescent="0.15">
      <c r="A28" s="137">
        <v>24</v>
      </c>
      <c r="B28" s="138" t="str">
        <f t="shared" si="6"/>
        <v/>
      </c>
      <c r="C28" s="139" t="str">
        <f t="shared" si="7"/>
        <v/>
      </c>
      <c r="D28" s="139" t="str">
        <f t="shared" si="8"/>
        <v/>
      </c>
      <c r="E28" s="140" t="str">
        <f t="shared" si="5"/>
        <v/>
      </c>
      <c r="J28" s="386"/>
      <c r="K28" s="11" t="s">
        <v>647</v>
      </c>
      <c r="L28" s="11" t="str">
        <f>仕様書作成!CJ49</f>
        <v>SY30M-38-1A-C3</v>
      </c>
      <c r="M28" s="11" t="str">
        <f>仕様書作成!CM49</f>
        <v/>
      </c>
      <c r="N28" s="357"/>
      <c r="U28" s="11" t="str">
        <f t="shared" si="10"/>
        <v/>
      </c>
      <c r="V28" s="11" t="str">
        <f t="shared" si="10"/>
        <v/>
      </c>
      <c r="W28" s="11" t="str">
        <f t="shared" si="10"/>
        <v/>
      </c>
      <c r="X28" s="11" t="str">
        <f t="shared" si="10"/>
        <v/>
      </c>
      <c r="Y28" s="11" t="str">
        <f t="shared" si="10"/>
        <v/>
      </c>
      <c r="Z28" s="11" t="str">
        <f t="shared" si="10"/>
        <v/>
      </c>
      <c r="AA28" s="11" t="str">
        <f t="shared" si="10"/>
        <v/>
      </c>
      <c r="AB28" s="11" t="str">
        <f t="shared" si="10"/>
        <v/>
      </c>
      <c r="AC28" s="11" t="str">
        <f t="shared" si="10"/>
        <v/>
      </c>
      <c r="AD28" s="11" t="str">
        <f t="shared" si="10"/>
        <v/>
      </c>
      <c r="AE28" s="11" t="str">
        <f t="shared" si="10"/>
        <v/>
      </c>
      <c r="AF28" s="11" t="str">
        <f t="shared" si="10"/>
        <v/>
      </c>
    </row>
    <row r="29" spans="1:32" ht="18" customHeight="1" x14ac:dyDescent="0.15">
      <c r="A29" s="137">
        <v>25</v>
      </c>
      <c r="B29" s="138" t="str">
        <f t="shared" si="6"/>
        <v/>
      </c>
      <c r="C29" s="139" t="str">
        <f t="shared" si="7"/>
        <v/>
      </c>
      <c r="D29" s="139" t="str">
        <f t="shared" si="8"/>
        <v/>
      </c>
      <c r="E29" s="140" t="str">
        <f t="shared" si="5"/>
        <v/>
      </c>
      <c r="J29" s="386"/>
      <c r="K29" s="11" t="s">
        <v>648</v>
      </c>
      <c r="L29" s="11" t="str">
        <f>仕様書作成!CJ50</f>
        <v>SY30M-38-1A-C4</v>
      </c>
      <c r="M29" s="11" t="str">
        <f>仕様書作成!CM50</f>
        <v/>
      </c>
      <c r="N29" s="357"/>
      <c r="U29" s="11" t="str">
        <f t="shared" si="10"/>
        <v/>
      </c>
      <c r="V29" s="11" t="str">
        <f t="shared" si="10"/>
        <v/>
      </c>
      <c r="W29" s="11" t="str">
        <f t="shared" si="10"/>
        <v/>
      </c>
      <c r="X29" s="11" t="str">
        <f t="shared" si="10"/>
        <v/>
      </c>
      <c r="Y29" s="11" t="str">
        <f t="shared" si="10"/>
        <v/>
      </c>
      <c r="Z29" s="11" t="str">
        <f t="shared" si="10"/>
        <v/>
      </c>
      <c r="AA29" s="11" t="str">
        <f t="shared" si="10"/>
        <v/>
      </c>
      <c r="AB29" s="11" t="str">
        <f t="shared" si="10"/>
        <v/>
      </c>
      <c r="AC29" s="11" t="str">
        <f t="shared" si="10"/>
        <v/>
      </c>
      <c r="AD29" s="11" t="str">
        <f t="shared" si="10"/>
        <v/>
      </c>
      <c r="AE29" s="11" t="str">
        <f t="shared" si="10"/>
        <v/>
      </c>
      <c r="AF29" s="11" t="str">
        <f t="shared" si="10"/>
        <v/>
      </c>
    </row>
    <row r="30" spans="1:32" ht="18" customHeight="1" x14ac:dyDescent="0.15">
      <c r="A30" s="137">
        <v>26</v>
      </c>
      <c r="B30" s="138" t="str">
        <f t="shared" si="6"/>
        <v/>
      </c>
      <c r="C30" s="139" t="str">
        <f t="shared" si="7"/>
        <v/>
      </c>
      <c r="D30" s="139" t="str">
        <f t="shared" si="8"/>
        <v/>
      </c>
      <c r="E30" s="140" t="str">
        <f t="shared" si="5"/>
        <v/>
      </c>
      <c r="J30" s="386"/>
      <c r="K30" s="11" t="s">
        <v>649</v>
      </c>
      <c r="L30" s="11" t="str">
        <f>仕様書作成!CJ51</f>
        <v>SY30M-38-1A-C6</v>
      </c>
      <c r="M30" s="11" t="str">
        <f>仕様書作成!CM51</f>
        <v/>
      </c>
      <c r="U30" s="11" t="str">
        <f t="shared" si="10"/>
        <v/>
      </c>
      <c r="V30" s="11" t="str">
        <f t="shared" si="10"/>
        <v/>
      </c>
      <c r="W30" s="11" t="str">
        <f t="shared" si="10"/>
        <v/>
      </c>
      <c r="X30" s="11" t="str">
        <f t="shared" si="10"/>
        <v/>
      </c>
      <c r="Y30" s="11" t="str">
        <f t="shared" si="10"/>
        <v/>
      </c>
      <c r="Z30" s="11" t="str">
        <f t="shared" si="10"/>
        <v/>
      </c>
      <c r="AA30" s="11" t="str">
        <f t="shared" si="10"/>
        <v/>
      </c>
      <c r="AB30" s="11" t="str">
        <f t="shared" si="10"/>
        <v/>
      </c>
      <c r="AC30" s="11" t="str">
        <f t="shared" si="10"/>
        <v/>
      </c>
      <c r="AD30" s="11" t="str">
        <f t="shared" si="10"/>
        <v/>
      </c>
      <c r="AE30" s="11" t="str">
        <f t="shared" si="10"/>
        <v/>
      </c>
      <c r="AF30" s="11" t="str">
        <f t="shared" si="10"/>
        <v/>
      </c>
    </row>
    <row r="31" spans="1:32" ht="18" customHeight="1" x14ac:dyDescent="0.15">
      <c r="A31" s="137">
        <v>27</v>
      </c>
      <c r="B31" s="138" t="str">
        <f t="shared" si="6"/>
        <v/>
      </c>
      <c r="C31" s="139" t="str">
        <f t="shared" si="7"/>
        <v/>
      </c>
      <c r="D31" s="139" t="str">
        <f t="shared" si="8"/>
        <v/>
      </c>
      <c r="E31" s="140" t="str">
        <f t="shared" si="5"/>
        <v/>
      </c>
      <c r="J31" s="386"/>
      <c r="K31" s="11" t="s">
        <v>650</v>
      </c>
      <c r="L31" s="11" t="str">
        <f>仕様書作成!CJ52</f>
        <v>SY30M-38-1A-N1</v>
      </c>
      <c r="M31" s="11" t="str">
        <f>仕様書作成!CM52</f>
        <v/>
      </c>
      <c r="U31" s="11" t="str">
        <f t="shared" si="10"/>
        <v/>
      </c>
      <c r="V31" s="11" t="str">
        <f t="shared" si="10"/>
        <v/>
      </c>
      <c r="W31" s="11" t="str">
        <f t="shared" si="10"/>
        <v/>
      </c>
      <c r="X31" s="11" t="str">
        <f t="shared" si="10"/>
        <v/>
      </c>
      <c r="Y31" s="11" t="str">
        <f t="shared" si="10"/>
        <v/>
      </c>
      <c r="Z31" s="11" t="str">
        <f t="shared" si="10"/>
        <v/>
      </c>
      <c r="AA31" s="11" t="str">
        <f t="shared" si="10"/>
        <v/>
      </c>
      <c r="AB31" s="11" t="str">
        <f t="shared" si="10"/>
        <v/>
      </c>
      <c r="AC31" s="11" t="str">
        <f t="shared" si="10"/>
        <v/>
      </c>
      <c r="AD31" s="11" t="str">
        <f t="shared" si="10"/>
        <v/>
      </c>
      <c r="AE31" s="11" t="str">
        <f t="shared" si="10"/>
        <v/>
      </c>
      <c r="AF31" s="11" t="str">
        <f t="shared" si="10"/>
        <v/>
      </c>
    </row>
    <row r="32" spans="1:32" ht="18" customHeight="1" x14ac:dyDescent="0.15">
      <c r="A32" s="137">
        <v>28</v>
      </c>
      <c r="B32" s="138" t="str">
        <f t="shared" si="6"/>
        <v/>
      </c>
      <c r="C32" s="139" t="str">
        <f t="shared" si="7"/>
        <v/>
      </c>
      <c r="D32" s="139" t="str">
        <f t="shared" si="8"/>
        <v/>
      </c>
      <c r="E32" s="140" t="str">
        <f t="shared" si="5"/>
        <v/>
      </c>
      <c r="J32" s="386"/>
      <c r="K32" s="11" t="s">
        <v>651</v>
      </c>
      <c r="L32" s="11" t="str">
        <f>仕様書作成!CJ53</f>
        <v>SY30M-38-1A-N3</v>
      </c>
      <c r="M32" s="11" t="str">
        <f>仕様書作成!CM53</f>
        <v/>
      </c>
      <c r="U32" s="11" t="str">
        <f t="shared" si="10"/>
        <v/>
      </c>
      <c r="V32" s="11" t="str">
        <f t="shared" si="10"/>
        <v/>
      </c>
      <c r="W32" s="11" t="str">
        <f t="shared" si="10"/>
        <v/>
      </c>
      <c r="X32" s="11" t="str">
        <f t="shared" si="10"/>
        <v/>
      </c>
      <c r="Y32" s="11" t="str">
        <f t="shared" si="10"/>
        <v/>
      </c>
      <c r="Z32" s="11" t="str">
        <f t="shared" si="10"/>
        <v/>
      </c>
      <c r="AA32" s="11" t="str">
        <f t="shared" si="10"/>
        <v/>
      </c>
      <c r="AB32" s="11" t="str">
        <f t="shared" si="10"/>
        <v/>
      </c>
      <c r="AC32" s="11" t="str">
        <f t="shared" si="10"/>
        <v/>
      </c>
      <c r="AD32" s="11" t="str">
        <f t="shared" si="10"/>
        <v/>
      </c>
      <c r="AE32" s="11" t="str">
        <f t="shared" si="10"/>
        <v/>
      </c>
      <c r="AF32" s="11" t="str">
        <f t="shared" si="10"/>
        <v/>
      </c>
    </row>
    <row r="33" spans="1:32" ht="18" customHeight="1" x14ac:dyDescent="0.15">
      <c r="A33" s="137">
        <v>29</v>
      </c>
      <c r="B33" s="138" t="str">
        <f t="shared" si="6"/>
        <v/>
      </c>
      <c r="C33" s="139" t="str">
        <f t="shared" si="7"/>
        <v/>
      </c>
      <c r="D33" s="139" t="str">
        <f t="shared" si="8"/>
        <v/>
      </c>
      <c r="E33" s="140" t="str">
        <f t="shared" si="5"/>
        <v/>
      </c>
      <c r="J33" s="386"/>
      <c r="K33" s="11" t="s">
        <v>652</v>
      </c>
      <c r="L33" s="11" t="str">
        <f>仕様書作成!CJ54</f>
        <v>SY30M-38-1A-N7</v>
      </c>
      <c r="M33" s="11" t="str">
        <f>仕様書作成!CM54</f>
        <v/>
      </c>
      <c r="U33" s="11" t="str">
        <f t="shared" si="10"/>
        <v/>
      </c>
      <c r="V33" s="11" t="str">
        <f t="shared" si="10"/>
        <v/>
      </c>
      <c r="W33" s="11" t="str">
        <f t="shared" si="10"/>
        <v/>
      </c>
      <c r="X33" s="11" t="str">
        <f t="shared" si="10"/>
        <v/>
      </c>
      <c r="Y33" s="11" t="str">
        <f t="shared" si="10"/>
        <v/>
      </c>
      <c r="Z33" s="11" t="str">
        <f t="shared" si="10"/>
        <v/>
      </c>
      <c r="AA33" s="11" t="str">
        <f t="shared" si="10"/>
        <v/>
      </c>
      <c r="AB33" s="11" t="str">
        <f t="shared" si="10"/>
        <v/>
      </c>
      <c r="AC33" s="11" t="str">
        <f t="shared" si="10"/>
        <v/>
      </c>
      <c r="AD33" s="11" t="str">
        <f t="shared" si="10"/>
        <v/>
      </c>
      <c r="AE33" s="11" t="str">
        <f t="shared" si="10"/>
        <v/>
      </c>
      <c r="AF33" s="11" t="str">
        <f t="shared" si="10"/>
        <v/>
      </c>
    </row>
    <row r="34" spans="1:32" ht="18" customHeight="1" x14ac:dyDescent="0.15">
      <c r="A34" s="137">
        <v>30</v>
      </c>
      <c r="B34" s="138" t="str">
        <f t="shared" si="6"/>
        <v/>
      </c>
      <c r="C34" s="139" t="str">
        <f t="shared" si="7"/>
        <v/>
      </c>
      <c r="D34" s="139" t="str">
        <f t="shared" si="8"/>
        <v/>
      </c>
      <c r="E34" s="140" t="str">
        <f t="shared" si="5"/>
        <v/>
      </c>
      <c r="J34" s="386"/>
      <c r="K34" s="11" t="s">
        <v>653</v>
      </c>
      <c r="L34" s="11" t="str">
        <f>仕様書作成!CJ55</f>
        <v>SY30M-38-2A-L4</v>
      </c>
      <c r="M34" s="11" t="str">
        <f>仕様書作成!CM55</f>
        <v/>
      </c>
      <c r="U34" s="11" t="str">
        <f t="shared" si="10"/>
        <v/>
      </c>
      <c r="V34" s="11" t="str">
        <f t="shared" si="10"/>
        <v/>
      </c>
      <c r="W34" s="11" t="str">
        <f t="shared" si="10"/>
        <v/>
      </c>
      <c r="X34" s="11" t="str">
        <f t="shared" si="10"/>
        <v/>
      </c>
      <c r="Y34" s="11" t="str">
        <f t="shared" si="10"/>
        <v/>
      </c>
      <c r="Z34" s="11" t="str">
        <f t="shared" si="10"/>
        <v/>
      </c>
      <c r="AA34" s="11" t="str">
        <f t="shared" si="10"/>
        <v/>
      </c>
      <c r="AB34" s="11" t="str">
        <f t="shared" si="10"/>
        <v/>
      </c>
      <c r="AC34" s="11" t="str">
        <f t="shared" si="10"/>
        <v/>
      </c>
      <c r="AD34" s="11" t="str">
        <f t="shared" si="10"/>
        <v/>
      </c>
      <c r="AE34" s="11" t="str">
        <f t="shared" si="10"/>
        <v/>
      </c>
      <c r="AF34" s="11" t="str">
        <f t="shared" si="10"/>
        <v/>
      </c>
    </row>
    <row r="35" spans="1:32" ht="18" customHeight="1" x14ac:dyDescent="0.15">
      <c r="A35" s="137">
        <v>31</v>
      </c>
      <c r="B35" s="138" t="str">
        <f t="shared" si="6"/>
        <v/>
      </c>
      <c r="C35" s="139" t="str">
        <f t="shared" si="7"/>
        <v/>
      </c>
      <c r="D35" s="139" t="str">
        <f t="shared" si="8"/>
        <v/>
      </c>
      <c r="E35" s="140" t="str">
        <f t="shared" si="5"/>
        <v/>
      </c>
      <c r="J35" s="386"/>
      <c r="K35" s="11" t="s">
        <v>654</v>
      </c>
      <c r="L35" s="11" t="str">
        <f>仕様書作成!CJ56</f>
        <v>SY30M-38-2A-L6</v>
      </c>
      <c r="M35" s="11" t="str">
        <f>仕様書作成!CM56</f>
        <v/>
      </c>
      <c r="U35" s="11" t="str">
        <f t="shared" si="10"/>
        <v/>
      </c>
      <c r="V35" s="11" t="str">
        <f t="shared" si="10"/>
        <v/>
      </c>
      <c r="W35" s="11" t="str">
        <f t="shared" si="10"/>
        <v/>
      </c>
      <c r="X35" s="11" t="str">
        <f t="shared" si="10"/>
        <v/>
      </c>
      <c r="Y35" s="11" t="str">
        <f t="shared" si="10"/>
        <v/>
      </c>
      <c r="Z35" s="11" t="str">
        <f t="shared" si="10"/>
        <v/>
      </c>
      <c r="AA35" s="11" t="str">
        <f t="shared" si="10"/>
        <v/>
      </c>
      <c r="AB35" s="11" t="str">
        <f t="shared" si="10"/>
        <v/>
      </c>
      <c r="AC35" s="11" t="str">
        <f t="shared" si="10"/>
        <v/>
      </c>
      <c r="AD35" s="11" t="str">
        <f t="shared" si="10"/>
        <v/>
      </c>
      <c r="AE35" s="11" t="str">
        <f t="shared" si="10"/>
        <v/>
      </c>
      <c r="AF35" s="11" t="str">
        <f t="shared" si="10"/>
        <v/>
      </c>
    </row>
    <row r="36" spans="1:32" ht="18" customHeight="1" x14ac:dyDescent="0.15">
      <c r="A36" s="137">
        <v>32</v>
      </c>
      <c r="B36" s="138" t="str">
        <f t="shared" si="6"/>
        <v/>
      </c>
      <c r="C36" s="139" t="str">
        <f t="shared" si="7"/>
        <v/>
      </c>
      <c r="D36" s="139" t="str">
        <f t="shared" si="8"/>
        <v/>
      </c>
      <c r="E36" s="140" t="str">
        <f t="shared" si="5"/>
        <v/>
      </c>
      <c r="J36" s="386"/>
      <c r="K36" s="11" t="s">
        <v>655</v>
      </c>
      <c r="L36" s="11" t="str">
        <f>仕様書作成!CJ57</f>
        <v>SY30M-38-2A-LN3</v>
      </c>
      <c r="M36" s="11" t="str">
        <f>仕様書作成!CM57</f>
        <v/>
      </c>
      <c r="U36" s="11" t="str">
        <f t="shared" si="10"/>
        <v/>
      </c>
      <c r="V36" s="11" t="str">
        <f t="shared" si="10"/>
        <v/>
      </c>
      <c r="W36" s="11" t="str">
        <f t="shared" si="10"/>
        <v/>
      </c>
      <c r="X36" s="11" t="str">
        <f t="shared" si="10"/>
        <v/>
      </c>
      <c r="Y36" s="11" t="str">
        <f t="shared" si="10"/>
        <v/>
      </c>
      <c r="Z36" s="11" t="str">
        <f t="shared" si="10"/>
        <v/>
      </c>
      <c r="AA36" s="11" t="str">
        <f t="shared" si="10"/>
        <v/>
      </c>
      <c r="AB36" s="11" t="str">
        <f t="shared" si="10"/>
        <v/>
      </c>
      <c r="AC36" s="11" t="str">
        <f t="shared" si="10"/>
        <v/>
      </c>
      <c r="AD36" s="11" t="str">
        <f t="shared" si="10"/>
        <v/>
      </c>
      <c r="AE36" s="11" t="str">
        <f t="shared" si="10"/>
        <v/>
      </c>
      <c r="AF36" s="11" t="str">
        <f t="shared" si="10"/>
        <v/>
      </c>
    </row>
    <row r="37" spans="1:32" ht="18" customHeight="1" x14ac:dyDescent="0.15">
      <c r="A37" s="137">
        <v>33</v>
      </c>
      <c r="B37" s="138" t="str">
        <f t="shared" si="6"/>
        <v/>
      </c>
      <c r="C37" s="139" t="str">
        <f t="shared" si="7"/>
        <v/>
      </c>
      <c r="D37" s="139" t="str">
        <f t="shared" si="8"/>
        <v/>
      </c>
      <c r="E37" s="140" t="str">
        <f t="shared" si="5"/>
        <v/>
      </c>
      <c r="J37" s="386"/>
      <c r="K37" s="11" t="s">
        <v>656</v>
      </c>
      <c r="L37" s="11" t="str">
        <f>仕様書作成!CJ58</f>
        <v>SY30M-38-2A-LN7</v>
      </c>
      <c r="M37" s="11" t="str">
        <f>仕様書作成!CM58</f>
        <v/>
      </c>
      <c r="U37" s="11" t="str">
        <f t="shared" si="10"/>
        <v/>
      </c>
      <c r="V37" s="11" t="str">
        <f t="shared" si="10"/>
        <v/>
      </c>
      <c r="W37" s="11" t="str">
        <f t="shared" si="10"/>
        <v/>
      </c>
      <c r="X37" s="11" t="str">
        <f t="shared" si="10"/>
        <v/>
      </c>
      <c r="Y37" s="11" t="str">
        <f t="shared" si="10"/>
        <v/>
      </c>
      <c r="Z37" s="11" t="str">
        <f t="shared" si="10"/>
        <v/>
      </c>
      <c r="AA37" s="11" t="str">
        <f t="shared" si="10"/>
        <v/>
      </c>
      <c r="AB37" s="11" t="str">
        <f t="shared" si="10"/>
        <v/>
      </c>
      <c r="AC37" s="11" t="str">
        <f t="shared" si="10"/>
        <v/>
      </c>
      <c r="AD37" s="11" t="str">
        <f t="shared" si="10"/>
        <v/>
      </c>
      <c r="AE37" s="11" t="str">
        <f t="shared" si="10"/>
        <v/>
      </c>
      <c r="AF37" s="11" t="str">
        <f t="shared" si="10"/>
        <v/>
      </c>
    </row>
    <row r="38" spans="1:32" ht="18" customHeight="1" x14ac:dyDescent="0.15">
      <c r="A38" s="137">
        <v>34</v>
      </c>
      <c r="B38" s="138" t="str">
        <f t="shared" si="6"/>
        <v/>
      </c>
      <c r="C38" s="139" t="str">
        <f t="shared" si="7"/>
        <v/>
      </c>
      <c r="D38" s="139" t="str">
        <f t="shared" si="8"/>
        <v/>
      </c>
      <c r="E38" s="140" t="str">
        <f t="shared" si="5"/>
        <v/>
      </c>
      <c r="J38" s="386"/>
      <c r="K38" s="11" t="s">
        <v>657</v>
      </c>
      <c r="L38" s="11" t="str">
        <f>仕様書作成!CJ60</f>
        <v>SY30M-38-3A-L4</v>
      </c>
      <c r="M38" s="11" t="str">
        <f>仕様書作成!CM60</f>
        <v/>
      </c>
      <c r="U38" s="11" t="str">
        <f t="shared" si="10"/>
        <v/>
      </c>
      <c r="V38" s="11" t="str">
        <f t="shared" si="10"/>
        <v/>
      </c>
      <c r="W38" s="11" t="str">
        <f t="shared" si="10"/>
        <v/>
      </c>
      <c r="X38" s="11" t="str">
        <f t="shared" si="10"/>
        <v/>
      </c>
      <c r="Y38" s="11" t="str">
        <f t="shared" si="10"/>
        <v/>
      </c>
      <c r="Z38" s="11" t="str">
        <f t="shared" si="10"/>
        <v/>
      </c>
      <c r="AA38" s="11" t="str">
        <f t="shared" si="10"/>
        <v/>
      </c>
      <c r="AB38" s="11" t="str">
        <f t="shared" si="10"/>
        <v/>
      </c>
      <c r="AC38" s="11" t="str">
        <f t="shared" si="10"/>
        <v/>
      </c>
      <c r="AD38" s="11" t="str">
        <f t="shared" si="10"/>
        <v/>
      </c>
      <c r="AE38" s="11" t="str">
        <f t="shared" si="10"/>
        <v/>
      </c>
      <c r="AF38" s="11" t="str">
        <f t="shared" si="10"/>
        <v/>
      </c>
    </row>
    <row r="39" spans="1:32" ht="18" customHeight="1" x14ac:dyDescent="0.15">
      <c r="A39" s="137">
        <v>35</v>
      </c>
      <c r="B39" s="138" t="str">
        <f t="shared" si="6"/>
        <v/>
      </c>
      <c r="C39" s="139" t="str">
        <f t="shared" si="7"/>
        <v/>
      </c>
      <c r="D39" s="139" t="str">
        <f t="shared" si="8"/>
        <v/>
      </c>
      <c r="E39" s="140" t="str">
        <f t="shared" si="5"/>
        <v/>
      </c>
      <c r="J39" s="386"/>
      <c r="K39" s="11" t="s">
        <v>658</v>
      </c>
      <c r="L39" s="11" t="str">
        <f>仕様書作成!CJ61</f>
        <v>SY30M-38-3A-L6</v>
      </c>
      <c r="M39" s="11" t="str">
        <f>仕様書作成!CM61</f>
        <v/>
      </c>
      <c r="U39" s="11" t="str">
        <f t="shared" si="10"/>
        <v/>
      </c>
      <c r="V39" s="11" t="str">
        <f t="shared" si="10"/>
        <v/>
      </c>
      <c r="W39" s="11" t="str">
        <f t="shared" si="10"/>
        <v/>
      </c>
      <c r="X39" s="11" t="str">
        <f t="shared" si="10"/>
        <v/>
      </c>
      <c r="Y39" s="11" t="str">
        <f t="shared" si="10"/>
        <v/>
      </c>
      <c r="Z39" s="11" t="str">
        <f t="shared" si="10"/>
        <v/>
      </c>
      <c r="AA39" s="11" t="str">
        <f t="shared" si="10"/>
        <v/>
      </c>
      <c r="AB39" s="11" t="str">
        <f t="shared" si="10"/>
        <v/>
      </c>
      <c r="AC39" s="11" t="str">
        <f t="shared" si="10"/>
        <v/>
      </c>
      <c r="AD39" s="11" t="str">
        <f t="shared" si="10"/>
        <v/>
      </c>
      <c r="AE39" s="11" t="str">
        <f t="shared" si="10"/>
        <v/>
      </c>
      <c r="AF39" s="11" t="str">
        <f t="shared" si="10"/>
        <v/>
      </c>
    </row>
    <row r="40" spans="1:32" ht="18" customHeight="1" x14ac:dyDescent="0.15">
      <c r="A40" s="137">
        <v>36</v>
      </c>
      <c r="B40" s="138" t="str">
        <f t="shared" si="6"/>
        <v/>
      </c>
      <c r="C40" s="139" t="str">
        <f t="shared" si="7"/>
        <v/>
      </c>
      <c r="D40" s="139" t="str">
        <f t="shared" si="8"/>
        <v/>
      </c>
      <c r="E40" s="140" t="str">
        <f t="shared" si="5"/>
        <v/>
      </c>
      <c r="J40" s="386"/>
      <c r="K40" s="11" t="s">
        <v>659</v>
      </c>
      <c r="L40" s="11" t="str">
        <f>仕様書作成!CJ62</f>
        <v>SY30M-38-3A-LN3</v>
      </c>
      <c r="M40" s="11" t="str">
        <f>仕様書作成!CM62</f>
        <v/>
      </c>
      <c r="U40" s="11" t="str">
        <f t="shared" si="10"/>
        <v/>
      </c>
      <c r="V40" s="11" t="str">
        <f t="shared" si="10"/>
        <v/>
      </c>
      <c r="W40" s="11" t="str">
        <f t="shared" si="10"/>
        <v/>
      </c>
      <c r="X40" s="11" t="str">
        <f t="shared" si="10"/>
        <v/>
      </c>
      <c r="Y40" s="11" t="str">
        <f t="shared" si="10"/>
        <v/>
      </c>
      <c r="Z40" s="11" t="str">
        <f t="shared" si="10"/>
        <v/>
      </c>
      <c r="AA40" s="11" t="str">
        <f t="shared" si="10"/>
        <v/>
      </c>
      <c r="AB40" s="11" t="str">
        <f t="shared" si="10"/>
        <v/>
      </c>
      <c r="AC40" s="11" t="str">
        <f t="shared" si="10"/>
        <v/>
      </c>
      <c r="AD40" s="11" t="str">
        <f t="shared" si="10"/>
        <v/>
      </c>
      <c r="AE40" s="11" t="str">
        <f t="shared" si="10"/>
        <v/>
      </c>
      <c r="AF40" s="11" t="str">
        <f t="shared" si="10"/>
        <v/>
      </c>
    </row>
    <row r="41" spans="1:32" ht="18" customHeight="1" x14ac:dyDescent="0.15">
      <c r="A41" s="374"/>
      <c r="B41" s="375"/>
      <c r="C41" s="184"/>
      <c r="D41" s="184"/>
      <c r="E41" s="376"/>
      <c r="J41" s="386"/>
      <c r="K41" s="11" t="s">
        <v>660</v>
      </c>
      <c r="L41" s="11" t="str">
        <f>仕様書作成!CJ63</f>
        <v>SY30M-38-3A-LN7</v>
      </c>
      <c r="M41" s="11" t="str">
        <f>仕様書作成!CM63</f>
        <v/>
      </c>
      <c r="U41" s="11" t="str">
        <f t="shared" si="10"/>
        <v/>
      </c>
      <c r="V41" s="11" t="str">
        <f t="shared" si="10"/>
        <v/>
      </c>
      <c r="W41" s="11" t="str">
        <f t="shared" si="10"/>
        <v/>
      </c>
      <c r="X41" s="11" t="str">
        <f t="shared" si="10"/>
        <v/>
      </c>
      <c r="Y41" s="11" t="str">
        <f t="shared" si="10"/>
        <v/>
      </c>
      <c r="Z41" s="11" t="str">
        <f t="shared" si="10"/>
        <v/>
      </c>
      <c r="AA41" s="11" t="str">
        <f t="shared" si="10"/>
        <v/>
      </c>
      <c r="AB41" s="11" t="str">
        <f t="shared" si="10"/>
        <v/>
      </c>
      <c r="AC41" s="11" t="str">
        <f t="shared" si="10"/>
        <v/>
      </c>
      <c r="AD41" s="11" t="str">
        <f t="shared" si="10"/>
        <v/>
      </c>
      <c r="AE41" s="11" t="str">
        <f t="shared" si="10"/>
        <v/>
      </c>
      <c r="AF41" s="11" t="str">
        <f t="shared" si="10"/>
        <v/>
      </c>
    </row>
    <row r="42" spans="1:32" ht="18" customHeight="1" x14ac:dyDescent="0.15">
      <c r="A42" s="374"/>
      <c r="B42" s="375"/>
      <c r="C42" s="184"/>
      <c r="D42" s="184"/>
      <c r="E42" s="376"/>
      <c r="J42" s="386"/>
      <c r="K42" s="11" t="s">
        <v>661</v>
      </c>
      <c r="L42" s="11" t="str">
        <f>仕様書作成!CJ64</f>
        <v>SY30M-39-1A-C2</v>
      </c>
      <c r="M42" s="11" t="str">
        <f>仕様書作成!CM64</f>
        <v/>
      </c>
      <c r="U42" s="11" t="str">
        <f t="shared" si="10"/>
        <v/>
      </c>
      <c r="V42" s="11" t="str">
        <f t="shared" si="10"/>
        <v/>
      </c>
      <c r="W42" s="11" t="str">
        <f t="shared" si="10"/>
        <v/>
      </c>
      <c r="X42" s="11" t="str">
        <f t="shared" si="10"/>
        <v/>
      </c>
      <c r="Y42" s="11" t="str">
        <f t="shared" si="10"/>
        <v/>
      </c>
      <c r="Z42" s="11" t="str">
        <f t="shared" si="10"/>
        <v/>
      </c>
      <c r="AA42" s="11" t="str">
        <f t="shared" si="10"/>
        <v/>
      </c>
      <c r="AB42" s="11" t="str">
        <f t="shared" si="10"/>
        <v/>
      </c>
      <c r="AC42" s="11" t="str">
        <f t="shared" si="10"/>
        <v/>
      </c>
      <c r="AD42" s="11" t="str">
        <f t="shared" si="10"/>
        <v/>
      </c>
      <c r="AE42" s="11" t="str">
        <f t="shared" si="10"/>
        <v/>
      </c>
      <c r="AF42" s="11" t="str">
        <f t="shared" si="10"/>
        <v/>
      </c>
    </row>
    <row r="43" spans="1:32" ht="18" customHeight="1" x14ac:dyDescent="0.15">
      <c r="A43" s="374"/>
      <c r="B43" s="375"/>
      <c r="C43" s="184"/>
      <c r="D43" s="184"/>
      <c r="E43" s="376"/>
      <c r="J43" s="386"/>
      <c r="K43" s="11" t="s">
        <v>662</v>
      </c>
      <c r="L43" s="11" t="str">
        <f>仕様書作成!CJ65</f>
        <v>SY30M-39-1A-C3</v>
      </c>
      <c r="M43" s="11" t="str">
        <f>仕様書作成!CM65</f>
        <v/>
      </c>
      <c r="U43" s="11" t="str">
        <f t="shared" ref="U43:AF56" si="11">IF(COUNTIF(U$184:U$189,$L43)=1,"O","")</f>
        <v/>
      </c>
      <c r="V43" s="11" t="str">
        <f t="shared" si="11"/>
        <v/>
      </c>
      <c r="W43" s="11" t="str">
        <f t="shared" si="11"/>
        <v/>
      </c>
      <c r="X43" s="11" t="str">
        <f t="shared" si="11"/>
        <v/>
      </c>
      <c r="Y43" s="11" t="str">
        <f t="shared" si="11"/>
        <v/>
      </c>
      <c r="Z43" s="11" t="str">
        <f t="shared" si="11"/>
        <v/>
      </c>
      <c r="AA43" s="11" t="str">
        <f t="shared" si="11"/>
        <v/>
      </c>
      <c r="AB43" s="11" t="str">
        <f t="shared" si="11"/>
        <v/>
      </c>
      <c r="AC43" s="11" t="str">
        <f t="shared" si="11"/>
        <v/>
      </c>
      <c r="AD43" s="11" t="str">
        <f t="shared" si="11"/>
        <v/>
      </c>
      <c r="AE43" s="11" t="str">
        <f t="shared" si="11"/>
        <v/>
      </c>
      <c r="AF43" s="11" t="str">
        <f t="shared" si="11"/>
        <v/>
      </c>
    </row>
    <row r="44" spans="1:32" ht="18" customHeight="1" x14ac:dyDescent="0.15">
      <c r="A44" s="374"/>
      <c r="B44" s="375"/>
      <c r="C44" s="184"/>
      <c r="D44" s="184"/>
      <c r="E44" s="376"/>
      <c r="J44" s="386"/>
      <c r="K44" s="11" t="s">
        <v>663</v>
      </c>
      <c r="L44" s="11" t="str">
        <f>仕様書作成!CJ66</f>
        <v>SY30M-39-1A-C4</v>
      </c>
      <c r="M44" s="11" t="str">
        <f>仕様書作成!CM66</f>
        <v/>
      </c>
      <c r="U44" s="11" t="str">
        <f t="shared" si="11"/>
        <v/>
      </c>
      <c r="V44" s="11" t="str">
        <f t="shared" si="11"/>
        <v/>
      </c>
      <c r="W44" s="11" t="str">
        <f t="shared" si="11"/>
        <v/>
      </c>
      <c r="X44" s="11" t="str">
        <f t="shared" si="11"/>
        <v/>
      </c>
      <c r="Y44" s="11" t="str">
        <f t="shared" si="11"/>
        <v/>
      </c>
      <c r="Z44" s="11" t="str">
        <f t="shared" si="11"/>
        <v/>
      </c>
      <c r="AA44" s="11" t="str">
        <f t="shared" si="11"/>
        <v/>
      </c>
      <c r="AB44" s="11" t="str">
        <f t="shared" si="11"/>
        <v/>
      </c>
      <c r="AC44" s="11" t="str">
        <f t="shared" si="11"/>
        <v/>
      </c>
      <c r="AD44" s="11" t="str">
        <f t="shared" si="11"/>
        <v/>
      </c>
      <c r="AE44" s="11" t="str">
        <f t="shared" si="11"/>
        <v/>
      </c>
      <c r="AF44" s="11" t="str">
        <f t="shared" si="11"/>
        <v/>
      </c>
    </row>
    <row r="45" spans="1:32" ht="18" customHeight="1" x14ac:dyDescent="0.15">
      <c r="A45" s="374"/>
      <c r="B45" s="375"/>
      <c r="C45" s="184"/>
      <c r="D45" s="184"/>
      <c r="E45" s="376"/>
      <c r="J45" s="386"/>
      <c r="K45" s="11" t="s">
        <v>664</v>
      </c>
      <c r="L45" s="11" t="str">
        <f>仕様書作成!CJ67</f>
        <v>SY30M-39-1A-C6</v>
      </c>
      <c r="M45" s="11" t="str">
        <f>仕様書作成!CM67</f>
        <v/>
      </c>
      <c r="U45" s="11" t="str">
        <f t="shared" si="11"/>
        <v/>
      </c>
      <c r="V45" s="11" t="str">
        <f t="shared" si="11"/>
        <v/>
      </c>
      <c r="W45" s="11" t="str">
        <f t="shared" si="11"/>
        <v/>
      </c>
      <c r="X45" s="11" t="str">
        <f t="shared" si="11"/>
        <v/>
      </c>
      <c r="Y45" s="11" t="str">
        <f t="shared" si="11"/>
        <v/>
      </c>
      <c r="Z45" s="11" t="str">
        <f t="shared" si="11"/>
        <v/>
      </c>
      <c r="AA45" s="11" t="str">
        <f t="shared" si="11"/>
        <v/>
      </c>
      <c r="AB45" s="11" t="str">
        <f t="shared" si="11"/>
        <v/>
      </c>
      <c r="AC45" s="11" t="str">
        <f t="shared" si="11"/>
        <v/>
      </c>
      <c r="AD45" s="11" t="str">
        <f t="shared" si="11"/>
        <v/>
      </c>
      <c r="AE45" s="11" t="str">
        <f t="shared" si="11"/>
        <v/>
      </c>
      <c r="AF45" s="11" t="str">
        <f t="shared" si="11"/>
        <v/>
      </c>
    </row>
    <row r="46" spans="1:32" ht="18" customHeight="1" x14ac:dyDescent="0.15">
      <c r="A46" s="374"/>
      <c r="B46" s="375"/>
      <c r="C46" s="184"/>
      <c r="D46" s="184"/>
      <c r="E46" s="376"/>
      <c r="J46" s="386"/>
      <c r="K46" s="11" t="s">
        <v>665</v>
      </c>
      <c r="L46" s="11" t="str">
        <f>仕様書作成!CJ68</f>
        <v>SY30M-39-1A-N1</v>
      </c>
      <c r="M46" s="11" t="str">
        <f>仕様書作成!CM68</f>
        <v/>
      </c>
      <c r="U46" s="11" t="str">
        <f t="shared" si="11"/>
        <v/>
      </c>
      <c r="V46" s="11" t="str">
        <f t="shared" si="11"/>
        <v/>
      </c>
      <c r="W46" s="11" t="str">
        <f t="shared" si="11"/>
        <v/>
      </c>
      <c r="X46" s="11" t="str">
        <f t="shared" si="11"/>
        <v/>
      </c>
      <c r="Y46" s="11" t="str">
        <f t="shared" si="11"/>
        <v/>
      </c>
      <c r="Z46" s="11" t="str">
        <f t="shared" si="11"/>
        <v/>
      </c>
      <c r="AA46" s="11" t="str">
        <f t="shared" si="11"/>
        <v/>
      </c>
      <c r="AB46" s="11" t="str">
        <f t="shared" si="11"/>
        <v/>
      </c>
      <c r="AC46" s="11" t="str">
        <f t="shared" si="11"/>
        <v/>
      </c>
      <c r="AD46" s="11" t="str">
        <f t="shared" si="11"/>
        <v/>
      </c>
      <c r="AE46" s="11" t="str">
        <f t="shared" si="11"/>
        <v/>
      </c>
      <c r="AF46" s="11" t="str">
        <f t="shared" si="11"/>
        <v/>
      </c>
    </row>
    <row r="47" spans="1:32" ht="12.75" customHeight="1" x14ac:dyDescent="0.15">
      <c r="A47" s="374"/>
      <c r="B47" s="377" t="str">
        <f>IF(基本情報!E4="","",基本情報!E4)</f>
        <v/>
      </c>
      <c r="C47" s="377" t="str">
        <f>IF(基本情報!M4="","",基本情報!M4)</f>
        <v/>
      </c>
      <c r="D47" s="790" t="str">
        <f>IF(基本情報!U4="","",基本情報!U4&amp;"　様")</f>
        <v/>
      </c>
      <c r="E47" s="790"/>
      <c r="J47" s="386"/>
      <c r="K47" s="11" t="s">
        <v>666</v>
      </c>
      <c r="L47" s="11" t="str">
        <f>仕様書作成!CJ69</f>
        <v>SY30M-39-1A-N3</v>
      </c>
      <c r="M47" s="11" t="str">
        <f>仕様書作成!CM69</f>
        <v/>
      </c>
      <c r="U47" s="11" t="str">
        <f t="shared" si="11"/>
        <v/>
      </c>
      <c r="V47" s="11" t="str">
        <f t="shared" si="11"/>
        <v/>
      </c>
      <c r="W47" s="11" t="str">
        <f t="shared" si="11"/>
        <v/>
      </c>
      <c r="X47" s="11" t="str">
        <f t="shared" si="11"/>
        <v/>
      </c>
      <c r="Y47" s="11" t="str">
        <f t="shared" si="11"/>
        <v/>
      </c>
      <c r="Z47" s="11" t="str">
        <f t="shared" si="11"/>
        <v/>
      </c>
      <c r="AA47" s="11" t="str">
        <f t="shared" si="11"/>
        <v/>
      </c>
      <c r="AB47" s="11" t="str">
        <f t="shared" si="11"/>
        <v/>
      </c>
      <c r="AC47" s="11" t="str">
        <f t="shared" si="11"/>
        <v/>
      </c>
      <c r="AD47" s="11" t="str">
        <f t="shared" si="11"/>
        <v/>
      </c>
      <c r="AE47" s="11" t="str">
        <f t="shared" si="11"/>
        <v/>
      </c>
      <c r="AF47" s="11" t="str">
        <f t="shared" si="11"/>
        <v/>
      </c>
    </row>
    <row r="48" spans="1:32" ht="12.75" customHeight="1" x14ac:dyDescent="0.15">
      <c r="A48" s="374"/>
      <c r="B48" s="377" t="str">
        <f>IF(基本情報!E8="","",基本情報!E8)</f>
        <v/>
      </c>
      <c r="C48" s="377" t="str">
        <f>IF(基本情報!M8="","",基本情報!M8)</f>
        <v/>
      </c>
      <c r="D48" s="790" t="str">
        <f>IF(基本情報!U8="","",基本情報!U8)</f>
        <v/>
      </c>
      <c r="E48" s="790"/>
      <c r="J48" s="386"/>
      <c r="K48" s="11" t="s">
        <v>667</v>
      </c>
      <c r="L48" s="11" t="str">
        <f>仕様書作成!CJ70</f>
        <v>SY30M-39-1A-N7</v>
      </c>
      <c r="M48" s="11" t="str">
        <f>仕様書作成!CM70</f>
        <v/>
      </c>
      <c r="U48" s="11" t="str">
        <f t="shared" si="11"/>
        <v/>
      </c>
      <c r="V48" s="11" t="str">
        <f t="shared" si="11"/>
        <v/>
      </c>
      <c r="W48" s="11" t="str">
        <f t="shared" si="11"/>
        <v/>
      </c>
      <c r="X48" s="11" t="str">
        <f t="shared" si="11"/>
        <v/>
      </c>
      <c r="Y48" s="11" t="str">
        <f t="shared" si="11"/>
        <v/>
      </c>
      <c r="Z48" s="11" t="str">
        <f t="shared" si="11"/>
        <v/>
      </c>
      <c r="AA48" s="11" t="str">
        <f t="shared" si="11"/>
        <v/>
      </c>
      <c r="AB48" s="11" t="str">
        <f t="shared" si="11"/>
        <v/>
      </c>
      <c r="AC48" s="11" t="str">
        <f t="shared" si="11"/>
        <v/>
      </c>
      <c r="AD48" s="11" t="str">
        <f t="shared" si="11"/>
        <v/>
      </c>
      <c r="AE48" s="11" t="str">
        <f t="shared" si="11"/>
        <v/>
      </c>
      <c r="AF48" s="11" t="str">
        <f t="shared" si="11"/>
        <v/>
      </c>
    </row>
    <row r="49" spans="1:32" ht="18.75" customHeight="1" x14ac:dyDescent="0.15">
      <c r="A49" s="374"/>
      <c r="B49" s="374"/>
      <c r="C49" s="374"/>
      <c r="D49" s="374"/>
      <c r="E49" s="374"/>
      <c r="J49" s="386"/>
      <c r="K49" s="11" t="s">
        <v>668</v>
      </c>
      <c r="L49" s="11" t="str">
        <f>仕様書作成!CJ71</f>
        <v>SY30M-39-2A-L4</v>
      </c>
      <c r="M49" s="11" t="str">
        <f>仕様書作成!CM71</f>
        <v/>
      </c>
      <c r="U49" s="11" t="str">
        <f t="shared" si="11"/>
        <v/>
      </c>
      <c r="V49" s="11" t="str">
        <f t="shared" si="11"/>
        <v/>
      </c>
      <c r="W49" s="11" t="str">
        <f t="shared" si="11"/>
        <v/>
      </c>
      <c r="X49" s="11" t="str">
        <f t="shared" si="11"/>
        <v/>
      </c>
      <c r="Y49" s="11" t="str">
        <f t="shared" si="11"/>
        <v/>
      </c>
      <c r="Z49" s="11" t="str">
        <f t="shared" si="11"/>
        <v/>
      </c>
      <c r="AA49" s="11" t="str">
        <f t="shared" si="11"/>
        <v/>
      </c>
      <c r="AB49" s="11" t="str">
        <f t="shared" si="11"/>
        <v/>
      </c>
      <c r="AC49" s="11" t="str">
        <f t="shared" si="11"/>
        <v/>
      </c>
      <c r="AD49" s="11" t="str">
        <f t="shared" si="11"/>
        <v/>
      </c>
      <c r="AE49" s="11" t="str">
        <f t="shared" si="11"/>
        <v/>
      </c>
      <c r="AF49" s="11" t="str">
        <f t="shared" si="11"/>
        <v/>
      </c>
    </row>
    <row r="50" spans="1:32" ht="18.75" customHeight="1" x14ac:dyDescent="0.15">
      <c r="A50" s="374"/>
      <c r="B50" s="374"/>
      <c r="C50" s="374"/>
      <c r="D50" s="374"/>
      <c r="E50" s="374"/>
      <c r="J50" s="386"/>
      <c r="K50" s="11" t="s">
        <v>669</v>
      </c>
      <c r="L50" s="11" t="str">
        <f>仕様書作成!CJ72</f>
        <v>SY30M-39-2A-L6</v>
      </c>
      <c r="M50" s="11" t="str">
        <f>仕様書作成!CM72</f>
        <v/>
      </c>
      <c r="U50" s="11" t="str">
        <f t="shared" si="11"/>
        <v/>
      </c>
      <c r="V50" s="11" t="str">
        <f t="shared" si="11"/>
        <v/>
      </c>
      <c r="W50" s="11" t="str">
        <f t="shared" si="11"/>
        <v/>
      </c>
      <c r="X50" s="11" t="str">
        <f t="shared" si="11"/>
        <v/>
      </c>
      <c r="Y50" s="11" t="str">
        <f t="shared" si="11"/>
        <v/>
      </c>
      <c r="Z50" s="11" t="str">
        <f t="shared" si="11"/>
        <v/>
      </c>
      <c r="AA50" s="11" t="str">
        <f t="shared" si="11"/>
        <v/>
      </c>
      <c r="AB50" s="11" t="str">
        <f t="shared" si="11"/>
        <v/>
      </c>
      <c r="AC50" s="11" t="str">
        <f t="shared" si="11"/>
        <v/>
      </c>
      <c r="AD50" s="11" t="str">
        <f t="shared" si="11"/>
        <v/>
      </c>
      <c r="AE50" s="11" t="str">
        <f t="shared" si="11"/>
        <v/>
      </c>
      <c r="AF50" s="11" t="str">
        <f t="shared" si="11"/>
        <v/>
      </c>
    </row>
    <row r="51" spans="1:32" ht="18.75" customHeight="1" x14ac:dyDescent="0.15">
      <c r="A51" s="374"/>
      <c r="B51" s="374"/>
      <c r="C51" s="374"/>
      <c r="D51" s="374"/>
      <c r="E51" s="374"/>
      <c r="J51" s="386"/>
      <c r="K51" s="11" t="s">
        <v>670</v>
      </c>
      <c r="L51" s="11" t="str">
        <f>仕様書作成!CJ73</f>
        <v>SY30M-39-2A-LN3</v>
      </c>
      <c r="M51" s="11" t="str">
        <f>仕様書作成!CM73</f>
        <v/>
      </c>
      <c r="U51" s="11" t="str">
        <f t="shared" si="11"/>
        <v/>
      </c>
      <c r="V51" s="11" t="str">
        <f t="shared" si="11"/>
        <v/>
      </c>
      <c r="W51" s="11" t="str">
        <f t="shared" si="11"/>
        <v/>
      </c>
      <c r="X51" s="11" t="str">
        <f t="shared" si="11"/>
        <v/>
      </c>
      <c r="Y51" s="11" t="str">
        <f t="shared" si="11"/>
        <v/>
      </c>
      <c r="Z51" s="11" t="str">
        <f t="shared" si="11"/>
        <v/>
      </c>
      <c r="AA51" s="11" t="str">
        <f t="shared" si="11"/>
        <v/>
      </c>
      <c r="AB51" s="11" t="str">
        <f t="shared" si="11"/>
        <v/>
      </c>
      <c r="AC51" s="11" t="str">
        <f t="shared" si="11"/>
        <v/>
      </c>
      <c r="AD51" s="11" t="str">
        <f t="shared" si="11"/>
        <v/>
      </c>
      <c r="AE51" s="11" t="str">
        <f t="shared" si="11"/>
        <v/>
      </c>
      <c r="AF51" s="11" t="str">
        <f t="shared" si="11"/>
        <v/>
      </c>
    </row>
    <row r="52" spans="1:32" ht="18.75" customHeight="1" x14ac:dyDescent="0.15">
      <c r="A52" s="374"/>
      <c r="B52" s="374"/>
      <c r="C52" s="374"/>
      <c r="D52" s="374"/>
      <c r="E52" s="374"/>
      <c r="J52" s="386"/>
      <c r="K52" s="11" t="s">
        <v>671</v>
      </c>
      <c r="L52" s="11" t="str">
        <f>仕様書作成!CJ74</f>
        <v>SY30M-39-2A-LN7</v>
      </c>
      <c r="M52" s="11" t="str">
        <f>仕様書作成!CM74</f>
        <v/>
      </c>
      <c r="U52" s="11" t="str">
        <f t="shared" si="11"/>
        <v/>
      </c>
      <c r="V52" s="11" t="str">
        <f t="shared" si="11"/>
        <v/>
      </c>
      <c r="W52" s="11" t="str">
        <f t="shared" si="11"/>
        <v/>
      </c>
      <c r="X52" s="11" t="str">
        <f t="shared" si="11"/>
        <v/>
      </c>
      <c r="Y52" s="11" t="str">
        <f t="shared" si="11"/>
        <v/>
      </c>
      <c r="Z52" s="11" t="str">
        <f t="shared" si="11"/>
        <v/>
      </c>
      <c r="AA52" s="11" t="str">
        <f t="shared" si="11"/>
        <v/>
      </c>
      <c r="AB52" s="11" t="str">
        <f t="shared" si="11"/>
        <v/>
      </c>
      <c r="AC52" s="11" t="str">
        <f t="shared" si="11"/>
        <v/>
      </c>
      <c r="AD52" s="11" t="str">
        <f t="shared" si="11"/>
        <v/>
      </c>
      <c r="AE52" s="11" t="str">
        <f t="shared" si="11"/>
        <v/>
      </c>
      <c r="AF52" s="11" t="str">
        <f t="shared" si="11"/>
        <v/>
      </c>
    </row>
    <row r="53" spans="1:32" ht="18.75" customHeight="1" x14ac:dyDescent="0.15">
      <c r="A53" s="374"/>
      <c r="B53" s="374"/>
      <c r="C53" s="374"/>
      <c r="D53" s="374"/>
      <c r="E53" s="374"/>
      <c r="J53" s="386"/>
      <c r="K53" s="11" t="s">
        <v>672</v>
      </c>
      <c r="L53" s="11" t="str">
        <f>仕様書作成!CJ75</f>
        <v>SY30M-39-3A-L4</v>
      </c>
      <c r="M53" s="11" t="str">
        <f>仕様書作成!CM75</f>
        <v/>
      </c>
      <c r="U53" s="11" t="str">
        <f t="shared" si="11"/>
        <v/>
      </c>
      <c r="V53" s="11" t="str">
        <f t="shared" si="11"/>
        <v/>
      </c>
      <c r="W53" s="11" t="str">
        <f t="shared" si="11"/>
        <v/>
      </c>
      <c r="X53" s="11" t="str">
        <f t="shared" si="11"/>
        <v/>
      </c>
      <c r="Y53" s="11" t="str">
        <f t="shared" si="11"/>
        <v/>
      </c>
      <c r="Z53" s="11" t="str">
        <f t="shared" si="11"/>
        <v/>
      </c>
      <c r="AA53" s="11" t="str">
        <f t="shared" si="11"/>
        <v/>
      </c>
      <c r="AB53" s="11" t="str">
        <f t="shared" si="11"/>
        <v/>
      </c>
      <c r="AC53" s="11" t="str">
        <f t="shared" si="11"/>
        <v/>
      </c>
      <c r="AD53" s="11" t="str">
        <f t="shared" si="11"/>
        <v/>
      </c>
      <c r="AE53" s="11" t="str">
        <f t="shared" si="11"/>
        <v/>
      </c>
      <c r="AF53" s="11" t="str">
        <f t="shared" si="11"/>
        <v/>
      </c>
    </row>
    <row r="54" spans="1:32" ht="18.75" customHeight="1" x14ac:dyDescent="0.15">
      <c r="A54" s="374"/>
      <c r="B54" s="374"/>
      <c r="C54" s="374"/>
      <c r="D54" s="374"/>
      <c r="E54" s="374"/>
      <c r="J54" s="386"/>
      <c r="K54" s="11" t="s">
        <v>673</v>
      </c>
      <c r="L54" s="11" t="str">
        <f>仕様書作成!CJ76</f>
        <v>SY30M-39-3A-L6</v>
      </c>
      <c r="M54" s="11" t="str">
        <f>仕様書作成!CM76</f>
        <v/>
      </c>
      <c r="U54" s="11" t="str">
        <f t="shared" si="11"/>
        <v/>
      </c>
      <c r="V54" s="11" t="str">
        <f t="shared" si="11"/>
        <v/>
      </c>
      <c r="W54" s="11" t="str">
        <f t="shared" si="11"/>
        <v/>
      </c>
      <c r="X54" s="11" t="str">
        <f t="shared" si="11"/>
        <v/>
      </c>
      <c r="Y54" s="11" t="str">
        <f t="shared" si="11"/>
        <v/>
      </c>
      <c r="Z54" s="11" t="str">
        <f t="shared" si="11"/>
        <v/>
      </c>
      <c r="AA54" s="11" t="str">
        <f t="shared" si="11"/>
        <v/>
      </c>
      <c r="AB54" s="11" t="str">
        <f t="shared" si="11"/>
        <v/>
      </c>
      <c r="AC54" s="11" t="str">
        <f t="shared" si="11"/>
        <v/>
      </c>
      <c r="AD54" s="11" t="str">
        <f t="shared" si="11"/>
        <v/>
      </c>
      <c r="AE54" s="11" t="str">
        <f t="shared" si="11"/>
        <v/>
      </c>
      <c r="AF54" s="11" t="str">
        <f t="shared" si="11"/>
        <v/>
      </c>
    </row>
    <row r="55" spans="1:32" ht="18.75" customHeight="1" x14ac:dyDescent="0.15">
      <c r="A55" s="374"/>
      <c r="B55" s="374"/>
      <c r="C55" s="374"/>
      <c r="D55" s="374"/>
      <c r="E55" s="374"/>
      <c r="J55" s="386"/>
      <c r="K55" s="11" t="s">
        <v>674</v>
      </c>
      <c r="L55" s="11" t="str">
        <f>仕様書作成!CJ77</f>
        <v>SY30M-39-3A-LN3</v>
      </c>
      <c r="M55" s="11" t="str">
        <f>仕様書作成!CM77</f>
        <v/>
      </c>
      <c r="U55" s="11" t="str">
        <f t="shared" si="11"/>
        <v/>
      </c>
      <c r="V55" s="11" t="str">
        <f t="shared" si="11"/>
        <v/>
      </c>
      <c r="W55" s="11" t="str">
        <f t="shared" si="11"/>
        <v/>
      </c>
      <c r="X55" s="11" t="str">
        <f t="shared" si="11"/>
        <v/>
      </c>
      <c r="Y55" s="11" t="str">
        <f t="shared" si="11"/>
        <v/>
      </c>
      <c r="Z55" s="11" t="str">
        <f t="shared" si="11"/>
        <v/>
      </c>
      <c r="AA55" s="11" t="str">
        <f t="shared" si="11"/>
        <v/>
      </c>
      <c r="AB55" s="11" t="str">
        <f t="shared" si="11"/>
        <v/>
      </c>
      <c r="AC55" s="11" t="str">
        <f t="shared" si="11"/>
        <v/>
      </c>
      <c r="AD55" s="11" t="str">
        <f t="shared" si="11"/>
        <v/>
      </c>
      <c r="AE55" s="11" t="str">
        <f t="shared" si="11"/>
        <v/>
      </c>
      <c r="AF55" s="11" t="str">
        <f t="shared" si="11"/>
        <v/>
      </c>
    </row>
    <row r="56" spans="1:32" ht="18.75" customHeight="1" x14ac:dyDescent="0.15">
      <c r="A56" s="374"/>
      <c r="B56" s="374"/>
      <c r="C56" s="374"/>
      <c r="D56" s="374"/>
      <c r="E56" s="374"/>
      <c r="J56" s="386"/>
      <c r="K56" s="11" t="s">
        <v>675</v>
      </c>
      <c r="L56" s="11" t="str">
        <f>仕様書作成!CJ78</f>
        <v>SY30M-39-3A-LN7</v>
      </c>
      <c r="M56" s="11" t="str">
        <f>仕様書作成!CM78</f>
        <v/>
      </c>
      <c r="U56" s="11" t="str">
        <f t="shared" si="11"/>
        <v/>
      </c>
      <c r="V56" s="11" t="str">
        <f t="shared" si="11"/>
        <v/>
      </c>
      <c r="W56" s="11" t="str">
        <f t="shared" si="11"/>
        <v/>
      </c>
      <c r="X56" s="11" t="str">
        <f t="shared" si="11"/>
        <v/>
      </c>
      <c r="Y56" s="11" t="str">
        <f t="shared" si="11"/>
        <v/>
      </c>
      <c r="Z56" s="11" t="str">
        <f t="shared" si="11"/>
        <v/>
      </c>
      <c r="AA56" s="11" t="str">
        <f t="shared" si="11"/>
        <v/>
      </c>
      <c r="AB56" s="11" t="str">
        <f t="shared" si="11"/>
        <v/>
      </c>
      <c r="AC56" s="11" t="str">
        <f t="shared" si="11"/>
        <v/>
      </c>
      <c r="AD56" s="11" t="str">
        <f t="shared" si="11"/>
        <v/>
      </c>
      <c r="AE56" s="11" t="str">
        <f t="shared" si="11"/>
        <v/>
      </c>
      <c r="AF56" s="11" t="str">
        <f t="shared" si="11"/>
        <v/>
      </c>
    </row>
    <row r="57" spans="1:32" ht="18.75" customHeight="1" x14ac:dyDescent="0.15">
      <c r="A57" s="374"/>
      <c r="B57" s="374"/>
      <c r="C57" s="374"/>
      <c r="D57" s="374"/>
      <c r="E57" s="374"/>
      <c r="K57" s="11" t="s">
        <v>141</v>
      </c>
      <c r="L57" s="11" t="s">
        <v>583</v>
      </c>
      <c r="M57" s="11" t="str">
        <f>仕様書作成!AP48</f>
        <v/>
      </c>
      <c r="U57" s="11" t="str">
        <f t="shared" ref="U57:AF59" si="12">U197</f>
        <v/>
      </c>
      <c r="V57" s="11" t="str">
        <f t="shared" si="12"/>
        <v/>
      </c>
      <c r="W57" s="11" t="str">
        <f t="shared" si="12"/>
        <v/>
      </c>
      <c r="X57" s="11" t="str">
        <f t="shared" si="12"/>
        <v/>
      </c>
      <c r="Y57" s="11" t="str">
        <f t="shared" si="12"/>
        <v/>
      </c>
      <c r="Z57" s="11" t="str">
        <f t="shared" si="12"/>
        <v/>
      </c>
      <c r="AA57" s="11" t="str">
        <f t="shared" si="12"/>
        <v/>
      </c>
      <c r="AB57" s="11" t="str">
        <f t="shared" si="12"/>
        <v/>
      </c>
      <c r="AC57" s="11" t="str">
        <f t="shared" si="12"/>
        <v/>
      </c>
      <c r="AD57" s="11" t="str">
        <f t="shared" si="12"/>
        <v/>
      </c>
      <c r="AE57" s="11" t="str">
        <f t="shared" si="12"/>
        <v/>
      </c>
      <c r="AF57" s="11" t="str">
        <f t="shared" si="12"/>
        <v/>
      </c>
    </row>
    <row r="58" spans="1:32" ht="18.75" customHeight="1" x14ac:dyDescent="0.15">
      <c r="A58" s="374"/>
      <c r="B58" s="374"/>
      <c r="C58" s="374"/>
      <c r="D58" s="374"/>
      <c r="E58" s="374"/>
      <c r="K58" s="11" t="s">
        <v>142</v>
      </c>
      <c r="L58" s="11" t="s">
        <v>584</v>
      </c>
      <c r="M58" s="11" t="str">
        <f>仕様書作成!AP50</f>
        <v/>
      </c>
      <c r="U58" s="11" t="str">
        <f t="shared" si="12"/>
        <v/>
      </c>
      <c r="V58" s="11" t="str">
        <f t="shared" si="12"/>
        <v/>
      </c>
      <c r="W58" s="11" t="str">
        <f t="shared" si="12"/>
        <v/>
      </c>
      <c r="X58" s="11" t="str">
        <f t="shared" si="12"/>
        <v/>
      </c>
      <c r="Y58" s="11" t="str">
        <f t="shared" si="12"/>
        <v/>
      </c>
      <c r="Z58" s="11" t="str">
        <f t="shared" si="12"/>
        <v/>
      </c>
      <c r="AA58" s="11" t="str">
        <f t="shared" si="12"/>
        <v/>
      </c>
      <c r="AB58" s="11" t="str">
        <f t="shared" si="12"/>
        <v/>
      </c>
      <c r="AC58" s="11" t="str">
        <f t="shared" si="12"/>
        <v/>
      </c>
      <c r="AD58" s="11" t="str">
        <f t="shared" si="12"/>
        <v/>
      </c>
      <c r="AE58" s="11" t="str">
        <f t="shared" si="12"/>
        <v/>
      </c>
      <c r="AF58" s="11" t="str">
        <f t="shared" si="12"/>
        <v/>
      </c>
    </row>
    <row r="59" spans="1:32" ht="18.75" customHeight="1" x14ac:dyDescent="0.15">
      <c r="A59" s="374"/>
      <c r="B59" s="374"/>
      <c r="C59" s="374"/>
      <c r="D59" s="374"/>
      <c r="E59" s="374"/>
      <c r="K59" s="11" t="s">
        <v>177</v>
      </c>
      <c r="L59" s="11" t="s">
        <v>595</v>
      </c>
      <c r="M59" s="11" t="str">
        <f>仕様書作成!AP60</f>
        <v/>
      </c>
      <c r="U59" s="11" t="str">
        <f t="shared" si="12"/>
        <v/>
      </c>
      <c r="V59" s="11" t="str">
        <f t="shared" si="12"/>
        <v/>
      </c>
      <c r="W59" s="11" t="str">
        <f t="shared" si="12"/>
        <v/>
      </c>
      <c r="X59" s="11" t="str">
        <f t="shared" si="12"/>
        <v/>
      </c>
      <c r="Y59" s="11" t="str">
        <f t="shared" si="12"/>
        <v/>
      </c>
      <c r="Z59" s="11" t="str">
        <f t="shared" si="12"/>
        <v/>
      </c>
      <c r="AA59" s="11" t="str">
        <f t="shared" si="12"/>
        <v/>
      </c>
      <c r="AB59" s="11" t="str">
        <f t="shared" si="12"/>
        <v/>
      </c>
      <c r="AC59" s="11" t="str">
        <f t="shared" si="12"/>
        <v/>
      </c>
      <c r="AD59" s="11" t="str">
        <f t="shared" si="12"/>
        <v/>
      </c>
      <c r="AE59" s="11" t="str">
        <f t="shared" si="12"/>
        <v/>
      </c>
      <c r="AF59" s="11" t="str">
        <f t="shared" si="12"/>
        <v/>
      </c>
    </row>
    <row r="60" spans="1:32" ht="18.75" customHeight="1" x14ac:dyDescent="0.15">
      <c r="A60" s="374"/>
      <c r="B60" s="374"/>
      <c r="C60" s="374"/>
      <c r="D60" s="374"/>
      <c r="E60" s="374"/>
      <c r="K60" s="11" t="s">
        <v>596</v>
      </c>
      <c r="L60" s="11" t="s">
        <v>597</v>
      </c>
      <c r="M60" s="11" t="str">
        <f>仕様書作成!AP61</f>
        <v/>
      </c>
      <c r="U60" s="11" t="str">
        <f>IF(仕様書作成!K57="→","&gt;","")</f>
        <v/>
      </c>
      <c r="V60" s="11" t="str">
        <f>IF(仕様書作成!L57="→","&gt;","")</f>
        <v/>
      </c>
      <c r="W60" s="11" t="str">
        <f>IF(仕様書作成!M57="→","&gt;","")</f>
        <v/>
      </c>
      <c r="X60" s="11" t="str">
        <f>IF(仕様書作成!N57="→","&gt;","")</f>
        <v/>
      </c>
      <c r="Y60" s="11" t="str">
        <f>IF(仕様書作成!O57="→","&gt;","")</f>
        <v/>
      </c>
      <c r="Z60" s="11" t="str">
        <f>IF(仕様書作成!P57="→","&gt;","")</f>
        <v/>
      </c>
      <c r="AA60" s="11" t="str">
        <f>IF(仕様書作成!Q57="→","&gt;","")</f>
        <v/>
      </c>
      <c r="AB60" s="11" t="str">
        <f>IF(仕様書作成!R57="→","&gt;","")</f>
        <v/>
      </c>
      <c r="AC60" s="11" t="str">
        <f>IF(仕様書作成!S57="→","&gt;","")</f>
        <v/>
      </c>
      <c r="AD60" s="11" t="str">
        <f>IF(仕様書作成!T57="→","&gt;","")</f>
        <v/>
      </c>
      <c r="AE60" s="11" t="str">
        <f>IF(仕様書作成!U57="→","&gt;","")</f>
        <v/>
      </c>
      <c r="AF60" s="11" t="str">
        <f>IF(仕様書作成!V57="→","&gt;","")</f>
        <v/>
      </c>
    </row>
    <row r="61" spans="1:32" ht="18.75" customHeight="1" x14ac:dyDescent="0.15">
      <c r="A61" s="374"/>
      <c r="B61" s="374"/>
      <c r="C61" s="374"/>
      <c r="D61" s="374"/>
      <c r="E61" s="374"/>
      <c r="K61" s="11" t="s">
        <v>144</v>
      </c>
      <c r="L61" s="11" t="s">
        <v>676</v>
      </c>
      <c r="M61" s="11" t="str">
        <f>仕様書作成!AP62</f>
        <v/>
      </c>
      <c r="U61" s="11" t="str">
        <f>IF(仕様書作成!K58="→","&gt;","")</f>
        <v/>
      </c>
      <c r="V61" s="11" t="str">
        <f>IF(仕様書作成!L58="→","&gt;","")</f>
        <v/>
      </c>
      <c r="W61" s="11" t="str">
        <f>IF(仕様書作成!M58="→","&gt;","")</f>
        <v/>
      </c>
      <c r="X61" s="11" t="str">
        <f>IF(仕様書作成!N58="→","&gt;","")</f>
        <v/>
      </c>
      <c r="Y61" s="11" t="str">
        <f>IF(仕様書作成!O58="→","&gt;","")</f>
        <v/>
      </c>
      <c r="Z61" s="11" t="str">
        <f>IF(仕様書作成!P58="→","&gt;","")</f>
        <v/>
      </c>
      <c r="AA61" s="11" t="str">
        <f>IF(仕様書作成!Q58="→","&gt;","")</f>
        <v/>
      </c>
      <c r="AB61" s="11" t="str">
        <f>IF(仕様書作成!R58="→","&gt;","")</f>
        <v/>
      </c>
      <c r="AC61" s="11" t="str">
        <f>IF(仕様書作成!S58="→","&gt;","")</f>
        <v/>
      </c>
      <c r="AD61" s="11" t="str">
        <f>IF(仕様書作成!T58="→","&gt;","")</f>
        <v/>
      </c>
      <c r="AE61" s="11" t="str">
        <f>IF(仕様書作成!U58="→","&gt;","")</f>
        <v/>
      </c>
      <c r="AF61" s="11" t="str">
        <f>IF(仕様書作成!V58="→","&gt;","")</f>
        <v/>
      </c>
    </row>
    <row r="62" spans="1:32" ht="18.75" customHeight="1" x14ac:dyDescent="0.15">
      <c r="A62" s="374"/>
      <c r="B62" s="374"/>
      <c r="C62" s="374"/>
      <c r="D62" s="374"/>
      <c r="E62" s="374"/>
      <c r="J62" s="386"/>
      <c r="K62" s="11" t="s">
        <v>677</v>
      </c>
      <c r="L62" s="11" t="str">
        <f>仕様書作成!CJ79</f>
        <v>SY30M-120-1A-C8</v>
      </c>
      <c r="M62" s="11" t="str">
        <f>仕様書作成!CM79</f>
        <v/>
      </c>
      <c r="U62" s="11" t="str">
        <f t="shared" ref="U62:AF62" si="13">IF(U$190=$L$62,"&gt;","")</f>
        <v/>
      </c>
      <c r="V62" s="11" t="str">
        <f t="shared" si="13"/>
        <v/>
      </c>
      <c r="W62" s="11" t="str">
        <f t="shared" si="13"/>
        <v/>
      </c>
      <c r="X62" s="11" t="str">
        <f t="shared" si="13"/>
        <v/>
      </c>
      <c r="Y62" s="11" t="str">
        <f t="shared" si="13"/>
        <v/>
      </c>
      <c r="Z62" s="11" t="str">
        <f t="shared" si="13"/>
        <v/>
      </c>
      <c r="AA62" s="11" t="str">
        <f t="shared" si="13"/>
        <v/>
      </c>
      <c r="AB62" s="11" t="str">
        <f t="shared" si="13"/>
        <v/>
      </c>
      <c r="AC62" s="11" t="str">
        <f t="shared" si="13"/>
        <v/>
      </c>
      <c r="AD62" s="11" t="str">
        <f t="shared" si="13"/>
        <v/>
      </c>
      <c r="AE62" s="11" t="str">
        <f t="shared" si="13"/>
        <v/>
      </c>
      <c r="AF62" s="11" t="str">
        <f t="shared" si="13"/>
        <v/>
      </c>
    </row>
    <row r="63" spans="1:32" ht="18.75" customHeight="1" x14ac:dyDescent="0.15">
      <c r="A63" s="374"/>
      <c r="B63" s="374"/>
      <c r="C63" s="374"/>
      <c r="D63" s="374"/>
      <c r="E63" s="374"/>
      <c r="J63" s="386"/>
      <c r="K63" s="11" t="s">
        <v>678</v>
      </c>
      <c r="L63" s="11" t="str">
        <f>仕様書作成!CJ80</f>
        <v>SY30M-120-1A-N9</v>
      </c>
      <c r="M63" s="11" t="str">
        <f>仕様書作成!CM80</f>
        <v/>
      </c>
      <c r="U63" s="11" t="str">
        <f t="shared" ref="U63:AF63" si="14">IF(U$190=$L$63,"&gt;","")</f>
        <v/>
      </c>
      <c r="V63" s="11" t="str">
        <f t="shared" si="14"/>
        <v/>
      </c>
      <c r="W63" s="11" t="str">
        <f t="shared" si="14"/>
        <v/>
      </c>
      <c r="X63" s="11" t="str">
        <f t="shared" si="14"/>
        <v/>
      </c>
      <c r="Y63" s="11" t="str">
        <f t="shared" si="14"/>
        <v/>
      </c>
      <c r="Z63" s="11" t="str">
        <f t="shared" si="14"/>
        <v/>
      </c>
      <c r="AA63" s="11" t="str">
        <f t="shared" si="14"/>
        <v/>
      </c>
      <c r="AB63" s="11" t="str">
        <f t="shared" si="14"/>
        <v/>
      </c>
      <c r="AC63" s="11" t="str">
        <f t="shared" si="14"/>
        <v/>
      </c>
      <c r="AD63" s="11" t="str">
        <f t="shared" si="14"/>
        <v/>
      </c>
      <c r="AE63" s="11" t="str">
        <f t="shared" si="14"/>
        <v/>
      </c>
      <c r="AF63" s="11" t="str">
        <f t="shared" si="14"/>
        <v/>
      </c>
    </row>
    <row r="64" spans="1:32" ht="18.75" customHeight="1" x14ac:dyDescent="0.15">
      <c r="A64" s="374"/>
      <c r="B64" s="374"/>
      <c r="C64" s="374"/>
      <c r="D64" s="374"/>
      <c r="E64" s="374"/>
      <c r="J64" s="386"/>
      <c r="K64" s="11" t="s">
        <v>679</v>
      </c>
      <c r="L64" s="11" t="str">
        <f>仕様書作成!CJ81</f>
        <v>SY30M-M1-P</v>
      </c>
      <c r="M64" s="11" t="str">
        <f>仕様書作成!CM81</f>
        <v/>
      </c>
      <c r="U64" s="11" t="str">
        <f>IF(COUNTIF(U$191,$L64)=1,"O","")</f>
        <v/>
      </c>
      <c r="V64" s="11" t="str">
        <f t="shared" ref="V64:AF64" si="15">IF(COUNTIF(V$191,$L64)=1,"O","")</f>
        <v/>
      </c>
      <c r="W64" s="11" t="str">
        <f t="shared" si="15"/>
        <v/>
      </c>
      <c r="X64" s="11" t="str">
        <f t="shared" si="15"/>
        <v/>
      </c>
      <c r="Y64" s="11" t="str">
        <f t="shared" si="15"/>
        <v/>
      </c>
      <c r="Z64" s="11" t="str">
        <f t="shared" si="15"/>
        <v/>
      </c>
      <c r="AA64" s="11" t="str">
        <f t="shared" si="15"/>
        <v/>
      </c>
      <c r="AB64" s="11" t="str">
        <f t="shared" si="15"/>
        <v/>
      </c>
      <c r="AC64" s="11" t="str">
        <f t="shared" si="15"/>
        <v/>
      </c>
      <c r="AD64" s="11" t="str">
        <f t="shared" si="15"/>
        <v/>
      </c>
      <c r="AE64" s="11" t="str">
        <f t="shared" si="15"/>
        <v/>
      </c>
      <c r="AF64" s="11" t="str">
        <f t="shared" si="15"/>
        <v/>
      </c>
    </row>
    <row r="65" spans="1:32" ht="12.75" customHeight="1" x14ac:dyDescent="0.15">
      <c r="A65" s="374"/>
      <c r="B65" s="374"/>
      <c r="C65" s="374"/>
      <c r="D65" s="374"/>
      <c r="E65" s="374"/>
      <c r="J65" s="386"/>
      <c r="K65" s="11" t="s">
        <v>680</v>
      </c>
      <c r="L65" s="11" t="str">
        <f>仕様書作成!CJ82</f>
        <v>SY30M-M1-A1</v>
      </c>
      <c r="M65" s="11" t="str">
        <f>仕様書作成!CM82</f>
        <v/>
      </c>
      <c r="U65" s="11" t="str">
        <f t="shared" ref="U65:AF86" si="16">IF(COUNTIF(U$191,$L65)=1,"O","")</f>
        <v/>
      </c>
      <c r="V65" s="11" t="str">
        <f t="shared" si="16"/>
        <v/>
      </c>
      <c r="W65" s="11" t="str">
        <f t="shared" si="16"/>
        <v/>
      </c>
      <c r="X65" s="11" t="str">
        <f t="shared" si="16"/>
        <v/>
      </c>
      <c r="Y65" s="11" t="str">
        <f t="shared" si="16"/>
        <v/>
      </c>
      <c r="Z65" s="11" t="str">
        <f t="shared" si="16"/>
        <v/>
      </c>
      <c r="AA65" s="11" t="str">
        <f t="shared" si="16"/>
        <v/>
      </c>
      <c r="AB65" s="11" t="str">
        <f t="shared" si="16"/>
        <v/>
      </c>
      <c r="AC65" s="11" t="str">
        <f t="shared" si="16"/>
        <v/>
      </c>
      <c r="AD65" s="11" t="str">
        <f t="shared" si="16"/>
        <v/>
      </c>
      <c r="AE65" s="11" t="str">
        <f t="shared" si="16"/>
        <v/>
      </c>
      <c r="AF65" s="11" t="str">
        <f t="shared" si="16"/>
        <v/>
      </c>
    </row>
    <row r="66" spans="1:32" ht="12.75" customHeight="1" x14ac:dyDescent="0.15">
      <c r="A66" s="374"/>
      <c r="B66" s="374"/>
      <c r="C66" s="374"/>
      <c r="D66" s="374"/>
      <c r="E66" s="374"/>
      <c r="J66" s="386"/>
      <c r="K66" s="11" t="s">
        <v>681</v>
      </c>
      <c r="L66" s="11" t="str">
        <f>仕様書作成!CJ83</f>
        <v>SY30M-M1-B1</v>
      </c>
      <c r="M66" s="11" t="str">
        <f>仕様書作成!CM83</f>
        <v/>
      </c>
      <c r="U66" s="11" t="str">
        <f t="shared" si="16"/>
        <v/>
      </c>
      <c r="V66" s="11" t="str">
        <f t="shared" si="16"/>
        <v/>
      </c>
      <c r="W66" s="11" t="str">
        <f t="shared" si="16"/>
        <v/>
      </c>
      <c r="X66" s="11" t="str">
        <f t="shared" si="16"/>
        <v/>
      </c>
      <c r="Y66" s="11" t="str">
        <f t="shared" si="16"/>
        <v/>
      </c>
      <c r="Z66" s="11" t="str">
        <f t="shared" si="16"/>
        <v/>
      </c>
      <c r="AA66" s="11" t="str">
        <f t="shared" si="16"/>
        <v/>
      </c>
      <c r="AB66" s="11" t="str">
        <f t="shared" si="16"/>
        <v/>
      </c>
      <c r="AC66" s="11" t="str">
        <f t="shared" si="16"/>
        <v/>
      </c>
      <c r="AD66" s="11" t="str">
        <f t="shared" si="16"/>
        <v/>
      </c>
      <c r="AE66" s="11" t="str">
        <f t="shared" si="16"/>
        <v/>
      </c>
      <c r="AF66" s="11" t="str">
        <f t="shared" si="16"/>
        <v/>
      </c>
    </row>
    <row r="67" spans="1:32" ht="12.75" customHeight="1" x14ac:dyDescent="0.15">
      <c r="J67" s="386"/>
      <c r="K67" s="11" t="s">
        <v>679</v>
      </c>
      <c r="L67" s="11" t="str">
        <f>仕様書作成!CJ84</f>
        <v>SY30M-M1-P-3</v>
      </c>
      <c r="M67" s="11" t="str">
        <f>仕様書作成!CM84</f>
        <v/>
      </c>
      <c r="U67" s="11" t="str">
        <f t="shared" si="16"/>
        <v/>
      </c>
      <c r="V67" s="11" t="str">
        <f t="shared" si="16"/>
        <v/>
      </c>
      <c r="W67" s="11" t="str">
        <f t="shared" si="16"/>
        <v/>
      </c>
      <c r="X67" s="11" t="str">
        <f t="shared" si="16"/>
        <v/>
      </c>
      <c r="Y67" s="11" t="str">
        <f t="shared" si="16"/>
        <v/>
      </c>
      <c r="Z67" s="11" t="str">
        <f t="shared" si="16"/>
        <v/>
      </c>
      <c r="AA67" s="11" t="str">
        <f t="shared" si="16"/>
        <v/>
      </c>
      <c r="AB67" s="11" t="str">
        <f t="shared" si="16"/>
        <v/>
      </c>
      <c r="AC67" s="11" t="str">
        <f t="shared" si="16"/>
        <v/>
      </c>
      <c r="AD67" s="11" t="str">
        <f t="shared" si="16"/>
        <v/>
      </c>
      <c r="AE67" s="11" t="str">
        <f t="shared" si="16"/>
        <v/>
      </c>
      <c r="AF67" s="11" t="str">
        <f t="shared" si="16"/>
        <v/>
      </c>
    </row>
    <row r="68" spans="1:32" ht="12.75" customHeight="1" x14ac:dyDescent="0.15">
      <c r="J68" s="386"/>
      <c r="K68" s="11" t="s">
        <v>680</v>
      </c>
      <c r="L68" s="11" t="str">
        <f>仕様書作成!CJ85</f>
        <v>SY30M-M1-A1-3</v>
      </c>
      <c r="M68" s="11" t="str">
        <f>仕様書作成!CM85</f>
        <v/>
      </c>
      <c r="U68" s="11" t="str">
        <f t="shared" si="16"/>
        <v/>
      </c>
      <c r="V68" s="11" t="str">
        <f t="shared" si="16"/>
        <v/>
      </c>
      <c r="W68" s="11" t="str">
        <f t="shared" si="16"/>
        <v/>
      </c>
      <c r="X68" s="11" t="str">
        <f t="shared" si="16"/>
        <v/>
      </c>
      <c r="Y68" s="11" t="str">
        <f t="shared" si="16"/>
        <v/>
      </c>
      <c r="Z68" s="11" t="str">
        <f t="shared" si="16"/>
        <v/>
      </c>
      <c r="AA68" s="11" t="str">
        <f t="shared" si="16"/>
        <v/>
      </c>
      <c r="AB68" s="11" t="str">
        <f t="shared" si="16"/>
        <v/>
      </c>
      <c r="AC68" s="11" t="str">
        <f t="shared" si="16"/>
        <v/>
      </c>
      <c r="AD68" s="11" t="str">
        <f t="shared" si="16"/>
        <v/>
      </c>
      <c r="AE68" s="11" t="str">
        <f t="shared" si="16"/>
        <v/>
      </c>
      <c r="AF68" s="11" t="str">
        <f t="shared" si="16"/>
        <v/>
      </c>
    </row>
    <row r="69" spans="1:32" ht="12.75" customHeight="1" x14ac:dyDescent="0.15">
      <c r="J69" s="386"/>
      <c r="K69" s="11" t="s">
        <v>681</v>
      </c>
      <c r="L69" s="11" t="str">
        <f>仕様書作成!CJ86</f>
        <v>SY30M-M1-B1-3</v>
      </c>
      <c r="M69" s="11" t="str">
        <f>仕様書作成!CM86</f>
        <v/>
      </c>
      <c r="U69" s="11" t="str">
        <f t="shared" si="16"/>
        <v/>
      </c>
      <c r="V69" s="11" t="str">
        <f t="shared" si="16"/>
        <v/>
      </c>
      <c r="W69" s="11" t="str">
        <f t="shared" si="16"/>
        <v/>
      </c>
      <c r="X69" s="11" t="str">
        <f t="shared" si="16"/>
        <v/>
      </c>
      <c r="Y69" s="11" t="str">
        <f t="shared" si="16"/>
        <v/>
      </c>
      <c r="Z69" s="11" t="str">
        <f t="shared" si="16"/>
        <v/>
      </c>
      <c r="AA69" s="11" t="str">
        <f t="shared" si="16"/>
        <v/>
      </c>
      <c r="AB69" s="11" t="str">
        <f t="shared" si="16"/>
        <v/>
      </c>
      <c r="AC69" s="11" t="str">
        <f t="shared" si="16"/>
        <v/>
      </c>
      <c r="AD69" s="11" t="str">
        <f t="shared" si="16"/>
        <v/>
      </c>
      <c r="AE69" s="11" t="str">
        <f t="shared" si="16"/>
        <v/>
      </c>
      <c r="AF69" s="11" t="str">
        <f t="shared" si="16"/>
        <v/>
      </c>
    </row>
    <row r="70" spans="1:32" ht="12.75" customHeight="1" x14ac:dyDescent="0.15">
      <c r="J70" s="386"/>
      <c r="K70" s="11" t="s">
        <v>682</v>
      </c>
      <c r="L70" s="11" t="str">
        <f>仕様書作成!CJ87</f>
        <v>SY30M-05-P</v>
      </c>
      <c r="M70" s="11" t="str">
        <f>仕様書作成!CM87</f>
        <v/>
      </c>
      <c r="U70" s="11" t="str">
        <f t="shared" si="16"/>
        <v/>
      </c>
      <c r="V70" s="11" t="str">
        <f t="shared" si="16"/>
        <v/>
      </c>
      <c r="W70" s="11" t="str">
        <f t="shared" si="16"/>
        <v/>
      </c>
      <c r="X70" s="11" t="str">
        <f t="shared" si="16"/>
        <v/>
      </c>
      <c r="Y70" s="11" t="str">
        <f t="shared" si="16"/>
        <v/>
      </c>
      <c r="Z70" s="11" t="str">
        <f t="shared" si="16"/>
        <v/>
      </c>
      <c r="AA70" s="11" t="str">
        <f t="shared" si="16"/>
        <v/>
      </c>
      <c r="AB70" s="11" t="str">
        <f t="shared" si="16"/>
        <v/>
      </c>
      <c r="AC70" s="11" t="str">
        <f t="shared" si="16"/>
        <v/>
      </c>
      <c r="AD70" s="11" t="str">
        <f t="shared" si="16"/>
        <v/>
      </c>
      <c r="AE70" s="11" t="str">
        <f t="shared" si="16"/>
        <v/>
      </c>
      <c r="AF70" s="11" t="str">
        <f t="shared" si="16"/>
        <v/>
      </c>
    </row>
    <row r="71" spans="1:32" ht="12.75" customHeight="1" x14ac:dyDescent="0.15">
      <c r="J71" s="386"/>
      <c r="K71" s="11" t="s">
        <v>683</v>
      </c>
      <c r="L71" s="11" t="str">
        <f>仕様書作成!CJ88</f>
        <v>SY30M-05-A1</v>
      </c>
      <c r="M71" s="11" t="str">
        <f>仕様書作成!CM88</f>
        <v/>
      </c>
      <c r="U71" s="11" t="str">
        <f t="shared" si="16"/>
        <v/>
      </c>
      <c r="V71" s="11" t="str">
        <f t="shared" si="16"/>
        <v/>
      </c>
      <c r="W71" s="11" t="str">
        <f t="shared" si="16"/>
        <v/>
      </c>
      <c r="X71" s="11" t="str">
        <f t="shared" si="16"/>
        <v/>
      </c>
      <c r="Y71" s="11" t="str">
        <f t="shared" si="16"/>
        <v/>
      </c>
      <c r="Z71" s="11" t="str">
        <f t="shared" si="16"/>
        <v/>
      </c>
      <c r="AA71" s="11" t="str">
        <f t="shared" si="16"/>
        <v/>
      </c>
      <c r="AB71" s="11" t="str">
        <f t="shared" si="16"/>
        <v/>
      </c>
      <c r="AC71" s="11" t="str">
        <f t="shared" si="16"/>
        <v/>
      </c>
      <c r="AD71" s="11" t="str">
        <f t="shared" si="16"/>
        <v/>
      </c>
      <c r="AE71" s="11" t="str">
        <f t="shared" si="16"/>
        <v/>
      </c>
      <c r="AF71" s="11" t="str">
        <f t="shared" si="16"/>
        <v/>
      </c>
    </row>
    <row r="72" spans="1:32" ht="12.75" customHeight="1" x14ac:dyDescent="0.15">
      <c r="J72" s="386"/>
      <c r="K72" s="11" t="s">
        <v>684</v>
      </c>
      <c r="L72" s="11" t="str">
        <f>仕様書作成!CJ89</f>
        <v>SY30M-05-B1</v>
      </c>
      <c r="M72" s="11" t="str">
        <f>仕様書作成!CM89</f>
        <v/>
      </c>
      <c r="U72" s="11" t="str">
        <f t="shared" si="16"/>
        <v/>
      </c>
      <c r="V72" s="11" t="str">
        <f t="shared" si="16"/>
        <v/>
      </c>
      <c r="W72" s="11" t="str">
        <f t="shared" si="16"/>
        <v/>
      </c>
      <c r="X72" s="11" t="str">
        <f t="shared" si="16"/>
        <v/>
      </c>
      <c r="Y72" s="11" t="str">
        <f t="shared" si="16"/>
        <v/>
      </c>
      <c r="Z72" s="11" t="str">
        <f t="shared" si="16"/>
        <v/>
      </c>
      <c r="AA72" s="11" t="str">
        <f t="shared" si="16"/>
        <v/>
      </c>
      <c r="AB72" s="11" t="str">
        <f t="shared" si="16"/>
        <v/>
      </c>
      <c r="AC72" s="11" t="str">
        <f t="shared" si="16"/>
        <v/>
      </c>
      <c r="AD72" s="11" t="str">
        <f t="shared" si="16"/>
        <v/>
      </c>
      <c r="AE72" s="11" t="str">
        <f t="shared" si="16"/>
        <v/>
      </c>
      <c r="AF72" s="11" t="str">
        <f t="shared" si="16"/>
        <v/>
      </c>
    </row>
    <row r="73" spans="1:32" ht="12.75" customHeight="1" x14ac:dyDescent="0.15">
      <c r="J73" s="386"/>
      <c r="K73" s="11" t="s">
        <v>682</v>
      </c>
      <c r="L73" s="11" t="str">
        <f>仕様書作成!CJ90</f>
        <v>SY30M-05-P-3</v>
      </c>
      <c r="M73" s="11" t="str">
        <f>仕様書作成!CM90</f>
        <v/>
      </c>
      <c r="U73" s="11" t="str">
        <f t="shared" si="16"/>
        <v/>
      </c>
      <c r="V73" s="11" t="str">
        <f t="shared" si="16"/>
        <v/>
      </c>
      <c r="W73" s="11" t="str">
        <f t="shared" si="16"/>
        <v/>
      </c>
      <c r="X73" s="11" t="str">
        <f t="shared" si="16"/>
        <v/>
      </c>
      <c r="Y73" s="11" t="str">
        <f t="shared" si="16"/>
        <v/>
      </c>
      <c r="Z73" s="11" t="str">
        <f t="shared" si="16"/>
        <v/>
      </c>
      <c r="AA73" s="11" t="str">
        <f t="shared" si="16"/>
        <v/>
      </c>
      <c r="AB73" s="11" t="str">
        <f t="shared" si="16"/>
        <v/>
      </c>
      <c r="AC73" s="11" t="str">
        <f t="shared" si="16"/>
        <v/>
      </c>
      <c r="AD73" s="11" t="str">
        <f t="shared" si="16"/>
        <v/>
      </c>
      <c r="AE73" s="11" t="str">
        <f t="shared" si="16"/>
        <v/>
      </c>
      <c r="AF73" s="11" t="str">
        <f t="shared" si="16"/>
        <v/>
      </c>
    </row>
    <row r="74" spans="1:32" ht="12.75" customHeight="1" x14ac:dyDescent="0.15">
      <c r="J74" s="386"/>
      <c r="K74" s="11" t="s">
        <v>683</v>
      </c>
      <c r="L74" s="11" t="str">
        <f>仕様書作成!CJ91</f>
        <v>SY30M-05-A1-3</v>
      </c>
      <c r="M74" s="11" t="str">
        <f>仕様書作成!CM91</f>
        <v/>
      </c>
      <c r="U74" s="11" t="str">
        <f t="shared" si="16"/>
        <v/>
      </c>
      <c r="V74" s="11" t="str">
        <f t="shared" si="16"/>
        <v/>
      </c>
      <c r="W74" s="11" t="str">
        <f t="shared" si="16"/>
        <v/>
      </c>
      <c r="X74" s="11" t="str">
        <f t="shared" si="16"/>
        <v/>
      </c>
      <c r="Y74" s="11" t="str">
        <f t="shared" si="16"/>
        <v/>
      </c>
      <c r="Z74" s="11" t="str">
        <f t="shared" si="16"/>
        <v/>
      </c>
      <c r="AA74" s="11" t="str">
        <f t="shared" si="16"/>
        <v/>
      </c>
      <c r="AB74" s="11" t="str">
        <f t="shared" si="16"/>
        <v/>
      </c>
      <c r="AC74" s="11" t="str">
        <f t="shared" si="16"/>
        <v/>
      </c>
      <c r="AD74" s="11" t="str">
        <f t="shared" si="16"/>
        <v/>
      </c>
      <c r="AE74" s="11" t="str">
        <f t="shared" si="16"/>
        <v/>
      </c>
      <c r="AF74" s="11" t="str">
        <f t="shared" si="16"/>
        <v/>
      </c>
    </row>
    <row r="75" spans="1:32" ht="12.75" customHeight="1" x14ac:dyDescent="0.15">
      <c r="K75" s="11" t="s">
        <v>684</v>
      </c>
      <c r="L75" s="11" t="str">
        <f>仕様書作成!CJ92</f>
        <v>SY30M-05-B1-3</v>
      </c>
      <c r="M75" s="11" t="str">
        <f>仕様書作成!CM92</f>
        <v/>
      </c>
      <c r="U75" s="11" t="str">
        <f t="shared" si="16"/>
        <v/>
      </c>
      <c r="V75" s="11" t="str">
        <f t="shared" si="16"/>
        <v/>
      </c>
      <c r="W75" s="11" t="str">
        <f t="shared" si="16"/>
        <v/>
      </c>
      <c r="X75" s="11" t="str">
        <f t="shared" si="16"/>
        <v/>
      </c>
      <c r="Y75" s="11" t="str">
        <f t="shared" si="16"/>
        <v/>
      </c>
      <c r="Z75" s="11" t="str">
        <f t="shared" si="16"/>
        <v/>
      </c>
      <c r="AA75" s="11" t="str">
        <f t="shared" si="16"/>
        <v/>
      </c>
      <c r="AB75" s="11" t="str">
        <f t="shared" si="16"/>
        <v/>
      </c>
      <c r="AC75" s="11" t="str">
        <f t="shared" si="16"/>
        <v/>
      </c>
      <c r="AD75" s="11" t="str">
        <f t="shared" si="16"/>
        <v/>
      </c>
      <c r="AE75" s="11" t="str">
        <f t="shared" si="16"/>
        <v/>
      </c>
      <c r="AF75" s="11" t="str">
        <f t="shared" si="16"/>
        <v/>
      </c>
    </row>
    <row r="76" spans="1:32" ht="12.75" customHeight="1" x14ac:dyDescent="0.15">
      <c r="K76" s="11" t="s">
        <v>682</v>
      </c>
      <c r="L76" s="11" t="str">
        <f>仕様書作成!CJ93</f>
        <v>SY30M-06-P</v>
      </c>
      <c r="M76" s="11" t="str">
        <f>仕様書作成!CM93</f>
        <v/>
      </c>
      <c r="U76" s="11" t="str">
        <f t="shared" si="16"/>
        <v/>
      </c>
      <c r="V76" s="11" t="str">
        <f t="shared" si="16"/>
        <v/>
      </c>
      <c r="W76" s="11" t="str">
        <f t="shared" si="16"/>
        <v/>
      </c>
      <c r="X76" s="11" t="str">
        <f t="shared" si="16"/>
        <v/>
      </c>
      <c r="Y76" s="11" t="str">
        <f t="shared" si="16"/>
        <v/>
      </c>
      <c r="Z76" s="11" t="str">
        <f t="shared" si="16"/>
        <v/>
      </c>
      <c r="AA76" s="11" t="str">
        <f t="shared" si="16"/>
        <v/>
      </c>
      <c r="AB76" s="11" t="str">
        <f t="shared" si="16"/>
        <v/>
      </c>
      <c r="AC76" s="11" t="str">
        <f t="shared" si="16"/>
        <v/>
      </c>
      <c r="AD76" s="11" t="str">
        <f t="shared" si="16"/>
        <v/>
      </c>
      <c r="AE76" s="11" t="str">
        <f t="shared" si="16"/>
        <v/>
      </c>
      <c r="AF76" s="11" t="str">
        <f t="shared" si="16"/>
        <v/>
      </c>
    </row>
    <row r="77" spans="1:32" ht="12.75" customHeight="1" x14ac:dyDescent="0.15">
      <c r="K77" s="11" t="s">
        <v>683</v>
      </c>
      <c r="L77" s="11" t="str">
        <f>仕様書作成!CJ94</f>
        <v>SY30M-06-A1</v>
      </c>
      <c r="M77" s="11" t="str">
        <f>仕様書作成!CM94</f>
        <v/>
      </c>
      <c r="U77" s="11" t="str">
        <f t="shared" si="16"/>
        <v/>
      </c>
      <c r="V77" s="11" t="str">
        <f t="shared" si="16"/>
        <v/>
      </c>
      <c r="W77" s="11" t="str">
        <f t="shared" si="16"/>
        <v/>
      </c>
      <c r="X77" s="11" t="str">
        <f t="shared" si="16"/>
        <v/>
      </c>
      <c r="Y77" s="11" t="str">
        <f t="shared" si="16"/>
        <v/>
      </c>
      <c r="Z77" s="11" t="str">
        <f t="shared" si="16"/>
        <v/>
      </c>
      <c r="AA77" s="11" t="str">
        <f t="shared" si="16"/>
        <v/>
      </c>
      <c r="AB77" s="11" t="str">
        <f t="shared" si="16"/>
        <v/>
      </c>
      <c r="AC77" s="11" t="str">
        <f t="shared" si="16"/>
        <v/>
      </c>
      <c r="AD77" s="11" t="str">
        <f t="shared" si="16"/>
        <v/>
      </c>
      <c r="AE77" s="11" t="str">
        <f t="shared" si="16"/>
        <v/>
      </c>
      <c r="AF77" s="11" t="str">
        <f t="shared" si="16"/>
        <v/>
      </c>
    </row>
    <row r="78" spans="1:32" ht="12.75" customHeight="1" x14ac:dyDescent="0.15">
      <c r="K78" s="11" t="s">
        <v>684</v>
      </c>
      <c r="L78" s="11" t="str">
        <f>仕様書作成!CJ95</f>
        <v>SY30M-06-B1</v>
      </c>
      <c r="M78" s="11" t="str">
        <f>仕様書作成!CM95</f>
        <v/>
      </c>
      <c r="U78" s="11" t="str">
        <f t="shared" si="16"/>
        <v/>
      </c>
      <c r="V78" s="11" t="str">
        <f t="shared" si="16"/>
        <v/>
      </c>
      <c r="W78" s="11" t="str">
        <f t="shared" si="16"/>
        <v/>
      </c>
      <c r="X78" s="11" t="str">
        <f t="shared" si="16"/>
        <v/>
      </c>
      <c r="Y78" s="11" t="str">
        <f t="shared" si="16"/>
        <v/>
      </c>
      <c r="Z78" s="11" t="str">
        <f t="shared" si="16"/>
        <v/>
      </c>
      <c r="AA78" s="11" t="str">
        <f t="shared" si="16"/>
        <v/>
      </c>
      <c r="AB78" s="11" t="str">
        <f t="shared" si="16"/>
        <v/>
      </c>
      <c r="AC78" s="11" t="str">
        <f t="shared" si="16"/>
        <v/>
      </c>
      <c r="AD78" s="11" t="str">
        <f t="shared" si="16"/>
        <v/>
      </c>
      <c r="AE78" s="11" t="str">
        <f t="shared" si="16"/>
        <v/>
      </c>
      <c r="AF78" s="11" t="str">
        <f t="shared" si="16"/>
        <v/>
      </c>
    </row>
    <row r="79" spans="1:32" ht="12.75" customHeight="1" x14ac:dyDescent="0.15">
      <c r="K79" s="11" t="s">
        <v>682</v>
      </c>
      <c r="L79" s="11" t="str">
        <f>仕様書作成!CJ96</f>
        <v>SY30M-06-P-3</v>
      </c>
      <c r="M79" s="11" t="str">
        <f>仕様書作成!CM96</f>
        <v/>
      </c>
      <c r="U79" s="11" t="str">
        <f t="shared" si="16"/>
        <v/>
      </c>
      <c r="V79" s="11" t="str">
        <f t="shared" si="16"/>
        <v/>
      </c>
      <c r="W79" s="11" t="str">
        <f t="shared" si="16"/>
        <v/>
      </c>
      <c r="X79" s="11" t="str">
        <f t="shared" si="16"/>
        <v/>
      </c>
      <c r="Y79" s="11" t="str">
        <f t="shared" si="16"/>
        <v/>
      </c>
      <c r="Z79" s="11" t="str">
        <f t="shared" si="16"/>
        <v/>
      </c>
      <c r="AA79" s="11" t="str">
        <f t="shared" si="16"/>
        <v/>
      </c>
      <c r="AB79" s="11" t="str">
        <f t="shared" si="16"/>
        <v/>
      </c>
      <c r="AC79" s="11" t="str">
        <f t="shared" si="16"/>
        <v/>
      </c>
      <c r="AD79" s="11" t="str">
        <f t="shared" si="16"/>
        <v/>
      </c>
      <c r="AE79" s="11" t="str">
        <f t="shared" si="16"/>
        <v/>
      </c>
      <c r="AF79" s="11" t="str">
        <f t="shared" si="16"/>
        <v/>
      </c>
    </row>
    <row r="80" spans="1:32" ht="12.75" customHeight="1" x14ac:dyDescent="0.15">
      <c r="K80" s="11" t="s">
        <v>683</v>
      </c>
      <c r="L80" s="11" t="str">
        <f>仕様書作成!CJ97</f>
        <v>SY30M-06-A1-3</v>
      </c>
      <c r="M80" s="11" t="str">
        <f>仕様書作成!CM97</f>
        <v/>
      </c>
      <c r="U80" s="11" t="str">
        <f t="shared" si="16"/>
        <v/>
      </c>
      <c r="V80" s="11" t="str">
        <f t="shared" si="16"/>
        <v/>
      </c>
      <c r="W80" s="11" t="str">
        <f t="shared" si="16"/>
        <v/>
      </c>
      <c r="X80" s="11" t="str">
        <f t="shared" si="16"/>
        <v/>
      </c>
      <c r="Y80" s="11" t="str">
        <f t="shared" si="16"/>
        <v/>
      </c>
      <c r="Z80" s="11" t="str">
        <f t="shared" si="16"/>
        <v/>
      </c>
      <c r="AA80" s="11" t="str">
        <f t="shared" si="16"/>
        <v/>
      </c>
      <c r="AB80" s="11" t="str">
        <f t="shared" si="16"/>
        <v/>
      </c>
      <c r="AC80" s="11" t="str">
        <f t="shared" si="16"/>
        <v/>
      </c>
      <c r="AD80" s="11" t="str">
        <f t="shared" si="16"/>
        <v/>
      </c>
      <c r="AE80" s="11" t="str">
        <f t="shared" si="16"/>
        <v/>
      </c>
      <c r="AF80" s="11" t="str">
        <f t="shared" si="16"/>
        <v/>
      </c>
    </row>
    <row r="81" spans="11:47" ht="12.75" customHeight="1" x14ac:dyDescent="0.15">
      <c r="K81" s="11" t="s">
        <v>684</v>
      </c>
      <c r="L81" s="11" t="str">
        <f>仕様書作成!CJ98</f>
        <v>SY30M-06-B1-3</v>
      </c>
      <c r="M81" s="11" t="str">
        <f>仕様書作成!CM98</f>
        <v/>
      </c>
      <c r="U81" s="11" t="str">
        <f t="shared" si="16"/>
        <v/>
      </c>
      <c r="V81" s="11" t="str">
        <f t="shared" si="16"/>
        <v/>
      </c>
      <c r="W81" s="11" t="str">
        <f t="shared" si="16"/>
        <v/>
      </c>
      <c r="X81" s="11" t="str">
        <f t="shared" si="16"/>
        <v/>
      </c>
      <c r="Y81" s="11" t="str">
        <f t="shared" si="16"/>
        <v/>
      </c>
      <c r="Z81" s="11" t="str">
        <f t="shared" si="16"/>
        <v/>
      </c>
      <c r="AA81" s="11" t="str">
        <f t="shared" si="16"/>
        <v/>
      </c>
      <c r="AB81" s="11" t="str">
        <f t="shared" si="16"/>
        <v/>
      </c>
      <c r="AC81" s="11" t="str">
        <f t="shared" si="16"/>
        <v/>
      </c>
      <c r="AD81" s="11" t="str">
        <f t="shared" si="16"/>
        <v/>
      </c>
      <c r="AE81" s="11" t="str">
        <f t="shared" si="16"/>
        <v/>
      </c>
      <c r="AF81" s="11" t="str">
        <f t="shared" si="16"/>
        <v/>
      </c>
    </row>
    <row r="82" spans="11:47" ht="12.75" customHeight="1" x14ac:dyDescent="0.15">
      <c r="K82" s="11" t="s">
        <v>685</v>
      </c>
      <c r="L82" s="11" t="str">
        <f>仕様書作成!CJ99</f>
        <v>SY30M-N5-P</v>
      </c>
      <c r="M82" s="11" t="str">
        <f>仕様書作成!CM99</f>
        <v/>
      </c>
      <c r="U82" s="11" t="str">
        <f t="shared" si="16"/>
        <v/>
      </c>
      <c r="V82" s="11" t="str">
        <f t="shared" si="16"/>
        <v/>
      </c>
      <c r="W82" s="11" t="str">
        <f t="shared" si="16"/>
        <v/>
      </c>
      <c r="X82" s="11" t="str">
        <f t="shared" si="16"/>
        <v/>
      </c>
      <c r="Y82" s="11" t="str">
        <f t="shared" si="16"/>
        <v/>
      </c>
      <c r="Z82" s="11" t="str">
        <f t="shared" si="16"/>
        <v/>
      </c>
      <c r="AA82" s="11" t="str">
        <f t="shared" si="16"/>
        <v/>
      </c>
      <c r="AB82" s="11" t="str">
        <f t="shared" si="16"/>
        <v/>
      </c>
      <c r="AC82" s="11" t="str">
        <f t="shared" si="16"/>
        <v/>
      </c>
      <c r="AD82" s="11" t="str">
        <f t="shared" si="16"/>
        <v/>
      </c>
      <c r="AE82" s="11" t="str">
        <f t="shared" si="16"/>
        <v/>
      </c>
      <c r="AF82" s="11" t="str">
        <f t="shared" si="16"/>
        <v/>
      </c>
    </row>
    <row r="83" spans="11:47" ht="12.75" customHeight="1" x14ac:dyDescent="0.15">
      <c r="K83" s="11" t="s">
        <v>686</v>
      </c>
      <c r="L83" s="11" t="str">
        <f>仕様書作成!CJ100</f>
        <v>SY30M-N5-A1</v>
      </c>
      <c r="M83" s="11" t="str">
        <f>仕様書作成!CM100</f>
        <v/>
      </c>
      <c r="U83" s="11" t="str">
        <f t="shared" si="16"/>
        <v/>
      </c>
      <c r="V83" s="11" t="str">
        <f t="shared" si="16"/>
        <v/>
      </c>
      <c r="W83" s="11" t="str">
        <f t="shared" si="16"/>
        <v/>
      </c>
      <c r="X83" s="11" t="str">
        <f t="shared" si="16"/>
        <v/>
      </c>
      <c r="Y83" s="11" t="str">
        <f t="shared" si="16"/>
        <v/>
      </c>
      <c r="Z83" s="11" t="str">
        <f t="shared" si="16"/>
        <v/>
      </c>
      <c r="AA83" s="11" t="str">
        <f t="shared" si="16"/>
        <v/>
      </c>
      <c r="AB83" s="11" t="str">
        <f t="shared" si="16"/>
        <v/>
      </c>
      <c r="AC83" s="11" t="str">
        <f t="shared" si="16"/>
        <v/>
      </c>
      <c r="AD83" s="11" t="str">
        <f t="shared" si="16"/>
        <v/>
      </c>
      <c r="AE83" s="11" t="str">
        <f t="shared" si="16"/>
        <v/>
      </c>
      <c r="AF83" s="11" t="str">
        <f t="shared" si="16"/>
        <v/>
      </c>
    </row>
    <row r="84" spans="11:47" ht="12.75" customHeight="1" x14ac:dyDescent="0.15">
      <c r="K84" s="11" t="s">
        <v>687</v>
      </c>
      <c r="L84" s="11" t="str">
        <f>仕様書作成!CJ101</f>
        <v>SY30M-N5-B1</v>
      </c>
      <c r="M84" s="11" t="str">
        <f>仕様書作成!CM101</f>
        <v/>
      </c>
      <c r="U84" s="11" t="str">
        <f t="shared" si="16"/>
        <v/>
      </c>
      <c r="V84" s="11" t="str">
        <f t="shared" si="16"/>
        <v/>
      </c>
      <c r="W84" s="11" t="str">
        <f t="shared" si="16"/>
        <v/>
      </c>
      <c r="X84" s="11" t="str">
        <f t="shared" si="16"/>
        <v/>
      </c>
      <c r="Y84" s="11" t="str">
        <f t="shared" si="16"/>
        <v/>
      </c>
      <c r="Z84" s="11" t="str">
        <f t="shared" si="16"/>
        <v/>
      </c>
      <c r="AA84" s="11" t="str">
        <f t="shared" si="16"/>
        <v/>
      </c>
      <c r="AB84" s="11" t="str">
        <f t="shared" si="16"/>
        <v/>
      </c>
      <c r="AC84" s="11" t="str">
        <f t="shared" si="16"/>
        <v/>
      </c>
      <c r="AD84" s="11" t="str">
        <f t="shared" si="16"/>
        <v/>
      </c>
      <c r="AE84" s="11" t="str">
        <f t="shared" si="16"/>
        <v/>
      </c>
      <c r="AF84" s="11" t="str">
        <f t="shared" si="16"/>
        <v/>
      </c>
    </row>
    <row r="85" spans="11:47" ht="12.75" customHeight="1" x14ac:dyDescent="0.15">
      <c r="K85" s="11" t="s">
        <v>685</v>
      </c>
      <c r="L85" s="11" t="str">
        <f>仕様書作成!CJ102</f>
        <v>SY30M-N5-P-3</v>
      </c>
      <c r="M85" s="11" t="str">
        <f>仕様書作成!CM102</f>
        <v/>
      </c>
      <c r="U85" s="11" t="str">
        <f t="shared" si="16"/>
        <v/>
      </c>
      <c r="V85" s="11" t="str">
        <f t="shared" si="16"/>
        <v/>
      </c>
      <c r="W85" s="11" t="str">
        <f t="shared" si="16"/>
        <v/>
      </c>
      <c r="X85" s="11" t="str">
        <f t="shared" si="16"/>
        <v/>
      </c>
      <c r="Y85" s="11" t="str">
        <f t="shared" si="16"/>
        <v/>
      </c>
      <c r="Z85" s="11" t="str">
        <f t="shared" si="16"/>
        <v/>
      </c>
      <c r="AA85" s="11" t="str">
        <f t="shared" si="16"/>
        <v/>
      </c>
      <c r="AB85" s="11" t="str">
        <f t="shared" si="16"/>
        <v/>
      </c>
      <c r="AC85" s="11" t="str">
        <f t="shared" si="16"/>
        <v/>
      </c>
      <c r="AD85" s="11" t="str">
        <f t="shared" si="16"/>
        <v/>
      </c>
      <c r="AE85" s="11" t="str">
        <f t="shared" si="16"/>
        <v/>
      </c>
      <c r="AF85" s="11" t="str">
        <f t="shared" si="16"/>
        <v/>
      </c>
    </row>
    <row r="86" spans="11:47" ht="12.75" customHeight="1" x14ac:dyDescent="0.15">
      <c r="K86" s="11" t="s">
        <v>686</v>
      </c>
      <c r="L86" s="11" t="str">
        <f>仕様書作成!CJ103</f>
        <v>SY30M-N5-A1-3</v>
      </c>
      <c r="M86" s="11" t="str">
        <f>仕様書作成!CM103</f>
        <v/>
      </c>
      <c r="U86" s="11" t="str">
        <f t="shared" si="16"/>
        <v/>
      </c>
      <c r="V86" s="11" t="str">
        <f t="shared" si="16"/>
        <v/>
      </c>
      <c r="W86" s="11" t="str">
        <f t="shared" si="16"/>
        <v/>
      </c>
      <c r="X86" s="11" t="str">
        <f t="shared" ref="V86:AF93" si="17">IF(COUNTIF(X$191,$L86)=1,"O","")</f>
        <v/>
      </c>
      <c r="Y86" s="11" t="str">
        <f t="shared" si="17"/>
        <v/>
      </c>
      <c r="Z86" s="11" t="str">
        <f t="shared" si="17"/>
        <v/>
      </c>
      <c r="AA86" s="11" t="str">
        <f t="shared" si="17"/>
        <v/>
      </c>
      <c r="AB86" s="11" t="str">
        <f t="shared" si="17"/>
        <v/>
      </c>
      <c r="AC86" s="11" t="str">
        <f t="shared" si="17"/>
        <v/>
      </c>
      <c r="AD86" s="11" t="str">
        <f t="shared" si="17"/>
        <v/>
      </c>
      <c r="AE86" s="11" t="str">
        <f t="shared" si="17"/>
        <v/>
      </c>
      <c r="AF86" s="11" t="str">
        <f t="shared" si="17"/>
        <v/>
      </c>
    </row>
    <row r="87" spans="11:47" ht="12.75" customHeight="1" x14ac:dyDescent="0.15">
      <c r="K87" s="11" t="s">
        <v>687</v>
      </c>
      <c r="L87" s="11" t="str">
        <f>仕様書作成!CJ104</f>
        <v>SY30M-N5-B1-3</v>
      </c>
      <c r="M87" s="11" t="str">
        <f>仕様書作成!CM104</f>
        <v/>
      </c>
      <c r="U87" s="11" t="str">
        <f t="shared" ref="U87:U93" si="18">IF(COUNTIF(U$191,$L87)=1,"O","")</f>
        <v/>
      </c>
      <c r="V87" s="11" t="str">
        <f t="shared" si="17"/>
        <v/>
      </c>
      <c r="W87" s="11" t="str">
        <f t="shared" si="17"/>
        <v/>
      </c>
      <c r="X87" s="11" t="str">
        <f t="shared" si="17"/>
        <v/>
      </c>
      <c r="Y87" s="11" t="str">
        <f t="shared" si="17"/>
        <v/>
      </c>
      <c r="Z87" s="11" t="str">
        <f t="shared" si="17"/>
        <v/>
      </c>
      <c r="AA87" s="11" t="str">
        <f t="shared" si="17"/>
        <v/>
      </c>
      <c r="AB87" s="11" t="str">
        <f t="shared" si="17"/>
        <v/>
      </c>
      <c r="AC87" s="11" t="str">
        <f t="shared" si="17"/>
        <v/>
      </c>
      <c r="AD87" s="11" t="str">
        <f t="shared" si="17"/>
        <v/>
      </c>
      <c r="AE87" s="11" t="str">
        <f t="shared" si="17"/>
        <v/>
      </c>
      <c r="AF87" s="11" t="str">
        <f t="shared" si="17"/>
        <v/>
      </c>
    </row>
    <row r="88" spans="11:47" ht="12.75" customHeight="1" x14ac:dyDescent="0.15">
      <c r="K88" s="11" t="s">
        <v>685</v>
      </c>
      <c r="L88" s="11" t="str">
        <f>仕様書作成!CJ105</f>
        <v>SY30M-N6-P</v>
      </c>
      <c r="M88" s="11" t="str">
        <f>仕様書作成!CM105</f>
        <v/>
      </c>
      <c r="U88" s="11" t="str">
        <f t="shared" si="18"/>
        <v/>
      </c>
      <c r="V88" s="11" t="str">
        <f t="shared" si="17"/>
        <v/>
      </c>
      <c r="W88" s="11" t="str">
        <f t="shared" si="17"/>
        <v/>
      </c>
      <c r="X88" s="11" t="str">
        <f t="shared" si="17"/>
        <v/>
      </c>
      <c r="Y88" s="11" t="str">
        <f t="shared" si="17"/>
        <v/>
      </c>
      <c r="Z88" s="11" t="str">
        <f t="shared" si="17"/>
        <v/>
      </c>
      <c r="AA88" s="11" t="str">
        <f t="shared" si="17"/>
        <v/>
      </c>
      <c r="AB88" s="11" t="str">
        <f t="shared" si="17"/>
        <v/>
      </c>
      <c r="AC88" s="11" t="str">
        <f t="shared" si="17"/>
        <v/>
      </c>
      <c r="AD88" s="11" t="str">
        <f t="shared" si="17"/>
        <v/>
      </c>
      <c r="AE88" s="11" t="str">
        <f t="shared" si="17"/>
        <v/>
      </c>
      <c r="AF88" s="11" t="str">
        <f t="shared" si="17"/>
        <v/>
      </c>
    </row>
    <row r="89" spans="11:47" ht="12.75" customHeight="1" x14ac:dyDescent="0.15">
      <c r="K89" s="11" t="s">
        <v>686</v>
      </c>
      <c r="L89" s="11" t="str">
        <f>仕様書作成!CJ106</f>
        <v>SY30M-N6-A1</v>
      </c>
      <c r="M89" s="11" t="str">
        <f>仕様書作成!CM106</f>
        <v/>
      </c>
      <c r="U89" s="11" t="str">
        <f t="shared" si="18"/>
        <v/>
      </c>
      <c r="V89" s="11" t="str">
        <f t="shared" si="17"/>
        <v/>
      </c>
      <c r="W89" s="11" t="str">
        <f t="shared" si="17"/>
        <v/>
      </c>
      <c r="X89" s="11" t="str">
        <f t="shared" si="17"/>
        <v/>
      </c>
      <c r="Y89" s="11" t="str">
        <f t="shared" si="17"/>
        <v/>
      </c>
      <c r="Z89" s="11" t="str">
        <f t="shared" si="17"/>
        <v/>
      </c>
      <c r="AA89" s="11" t="str">
        <f t="shared" si="17"/>
        <v/>
      </c>
      <c r="AB89" s="11" t="str">
        <f t="shared" si="17"/>
        <v/>
      </c>
      <c r="AC89" s="11" t="str">
        <f t="shared" si="17"/>
        <v/>
      </c>
      <c r="AD89" s="11" t="str">
        <f t="shared" si="17"/>
        <v/>
      </c>
      <c r="AE89" s="11" t="str">
        <f t="shared" si="17"/>
        <v/>
      </c>
      <c r="AF89" s="11" t="str">
        <f t="shared" si="17"/>
        <v/>
      </c>
    </row>
    <row r="90" spans="11:47" ht="12.75" customHeight="1" x14ac:dyDescent="0.15">
      <c r="K90" s="11" t="s">
        <v>687</v>
      </c>
      <c r="L90" s="11" t="str">
        <f>仕様書作成!CJ107</f>
        <v>SY30M-N6-B1</v>
      </c>
      <c r="M90" s="11" t="str">
        <f>仕様書作成!CM107</f>
        <v/>
      </c>
      <c r="U90" s="11" t="str">
        <f t="shared" si="18"/>
        <v/>
      </c>
      <c r="V90" s="11" t="str">
        <f t="shared" si="17"/>
        <v/>
      </c>
      <c r="W90" s="11" t="str">
        <f t="shared" si="17"/>
        <v/>
      </c>
      <c r="X90" s="11" t="str">
        <f t="shared" si="17"/>
        <v/>
      </c>
      <c r="Y90" s="11" t="str">
        <f t="shared" si="17"/>
        <v/>
      </c>
      <c r="Z90" s="11" t="str">
        <f t="shared" si="17"/>
        <v/>
      </c>
      <c r="AA90" s="11" t="str">
        <f t="shared" si="17"/>
        <v/>
      </c>
      <c r="AB90" s="11" t="str">
        <f t="shared" si="17"/>
        <v/>
      </c>
      <c r="AC90" s="11" t="str">
        <f t="shared" si="17"/>
        <v/>
      </c>
      <c r="AD90" s="11" t="str">
        <f t="shared" si="17"/>
        <v/>
      </c>
      <c r="AE90" s="11" t="str">
        <f t="shared" si="17"/>
        <v/>
      </c>
      <c r="AF90" s="11" t="str">
        <f t="shared" si="17"/>
        <v/>
      </c>
    </row>
    <row r="91" spans="11:47" ht="12.75" customHeight="1" x14ac:dyDescent="0.15">
      <c r="K91" s="11" t="s">
        <v>685</v>
      </c>
      <c r="L91" s="11" t="str">
        <f>仕様書作成!CJ108</f>
        <v>SY30M-N6-P-3</v>
      </c>
      <c r="M91" s="11" t="str">
        <f>仕様書作成!CM108</f>
        <v/>
      </c>
      <c r="U91" s="11" t="str">
        <f t="shared" si="18"/>
        <v/>
      </c>
      <c r="V91" s="11" t="str">
        <f t="shared" si="17"/>
        <v/>
      </c>
      <c r="W91" s="11" t="str">
        <f t="shared" si="17"/>
        <v/>
      </c>
      <c r="X91" s="11" t="str">
        <f t="shared" si="17"/>
        <v/>
      </c>
      <c r="Y91" s="11" t="str">
        <f t="shared" si="17"/>
        <v/>
      </c>
      <c r="Z91" s="11" t="str">
        <f t="shared" si="17"/>
        <v/>
      </c>
      <c r="AA91" s="11" t="str">
        <f t="shared" si="17"/>
        <v/>
      </c>
      <c r="AB91" s="11" t="str">
        <f t="shared" si="17"/>
        <v/>
      </c>
      <c r="AC91" s="11" t="str">
        <f t="shared" si="17"/>
        <v/>
      </c>
      <c r="AD91" s="11" t="str">
        <f t="shared" si="17"/>
        <v/>
      </c>
      <c r="AE91" s="11" t="str">
        <f t="shared" si="17"/>
        <v/>
      </c>
      <c r="AF91" s="11" t="str">
        <f t="shared" si="17"/>
        <v/>
      </c>
    </row>
    <row r="92" spans="11:47" ht="12.75" customHeight="1" x14ac:dyDescent="0.15">
      <c r="K92" s="11" t="s">
        <v>686</v>
      </c>
      <c r="L92" s="11" t="str">
        <f>仕様書作成!CJ109</f>
        <v>SY30M-N6-A1-3</v>
      </c>
      <c r="M92" s="11" t="str">
        <f>仕様書作成!CM109</f>
        <v/>
      </c>
      <c r="U92" s="11" t="str">
        <f t="shared" si="18"/>
        <v/>
      </c>
      <c r="V92" s="11" t="str">
        <f t="shared" si="17"/>
        <v/>
      </c>
      <c r="W92" s="11" t="str">
        <f t="shared" si="17"/>
        <v/>
      </c>
      <c r="X92" s="11" t="str">
        <f t="shared" si="17"/>
        <v/>
      </c>
      <c r="Y92" s="11" t="str">
        <f t="shared" si="17"/>
        <v/>
      </c>
      <c r="Z92" s="11" t="str">
        <f t="shared" si="17"/>
        <v/>
      </c>
      <c r="AA92" s="11" t="str">
        <f t="shared" si="17"/>
        <v/>
      </c>
      <c r="AB92" s="11" t="str">
        <f t="shared" si="17"/>
        <v/>
      </c>
      <c r="AC92" s="11" t="str">
        <f t="shared" si="17"/>
        <v/>
      </c>
      <c r="AD92" s="11" t="str">
        <f t="shared" si="17"/>
        <v/>
      </c>
      <c r="AE92" s="11" t="str">
        <f t="shared" si="17"/>
        <v/>
      </c>
      <c r="AF92" s="11" t="str">
        <f t="shared" si="17"/>
        <v/>
      </c>
    </row>
    <row r="93" spans="11:47" ht="12.75" customHeight="1" x14ac:dyDescent="0.15">
      <c r="K93" s="11" t="s">
        <v>687</v>
      </c>
      <c r="L93" s="11" t="str">
        <f>仕様書作成!CJ110</f>
        <v>SY30M-N6-B1-3</v>
      </c>
      <c r="M93" s="11" t="str">
        <f>仕様書作成!CM110</f>
        <v/>
      </c>
      <c r="U93" s="11" t="str">
        <f t="shared" si="18"/>
        <v/>
      </c>
      <c r="V93" s="11" t="str">
        <f t="shared" si="17"/>
        <v/>
      </c>
      <c r="W93" s="11" t="str">
        <f t="shared" si="17"/>
        <v/>
      </c>
      <c r="X93" s="11" t="str">
        <f t="shared" si="17"/>
        <v/>
      </c>
      <c r="Y93" s="11" t="str">
        <f t="shared" si="17"/>
        <v/>
      </c>
      <c r="Z93" s="11" t="str">
        <f t="shared" si="17"/>
        <v/>
      </c>
      <c r="AA93" s="11" t="str">
        <f t="shared" si="17"/>
        <v/>
      </c>
      <c r="AB93" s="11" t="str">
        <f t="shared" si="17"/>
        <v/>
      </c>
      <c r="AC93" s="11" t="str">
        <f t="shared" si="17"/>
        <v/>
      </c>
      <c r="AD93" s="11" t="str">
        <f t="shared" si="17"/>
        <v/>
      </c>
      <c r="AE93" s="11" t="str">
        <f t="shared" si="17"/>
        <v/>
      </c>
      <c r="AF93" s="11" t="str">
        <f t="shared" si="17"/>
        <v/>
      </c>
    </row>
    <row r="94" spans="11:47" ht="12.75" customHeight="1" x14ac:dyDescent="0.15">
      <c r="K94" s="41" t="s">
        <v>9</v>
      </c>
      <c r="L94" s="11" t="str">
        <f>仕様書作成!CN111</f>
        <v>KQ2P-02</v>
      </c>
      <c r="M94" s="11" t="str">
        <f>仕様書作成!CM111</f>
        <v/>
      </c>
      <c r="R94" s="11" t="str">
        <f>IF(仕様書作成!CO111="","",IF(S94="",仕様書作成!CO111,仕様書作成!CO111&amp;","))</f>
        <v/>
      </c>
      <c r="S94" s="11" t="str">
        <f>IF(仕様書作成!CP111="","",IF(T94="",仕様書作成!CP111,仕様書作成!CP111&amp;","))</f>
        <v/>
      </c>
      <c r="T94" s="11" t="str">
        <f>仕様書作成!CQ111</f>
        <v/>
      </c>
      <c r="U94" s="11" t="str">
        <f>仕様書作成!CR111</f>
        <v/>
      </c>
      <c r="V94" s="11" t="str">
        <f>仕様書作成!CS111</f>
        <v/>
      </c>
      <c r="W94" s="11" t="str">
        <f>仕様書作成!CT111</f>
        <v/>
      </c>
      <c r="X94" s="11" t="str">
        <f>仕様書作成!CU111</f>
        <v/>
      </c>
      <c r="Y94" s="11" t="str">
        <f>仕様書作成!CV111</f>
        <v/>
      </c>
      <c r="Z94" s="11" t="str">
        <f>仕様書作成!CW111</f>
        <v/>
      </c>
      <c r="AA94" s="11" t="str">
        <f>仕様書作成!CX111</f>
        <v/>
      </c>
      <c r="AB94" s="11" t="str">
        <f>仕様書作成!CY111</f>
        <v/>
      </c>
      <c r="AC94" s="11" t="str">
        <f>仕様書作成!CZ111</f>
        <v/>
      </c>
      <c r="AD94" s="11" t="str">
        <f>仕様書作成!DA111</f>
        <v/>
      </c>
      <c r="AE94" s="11" t="str">
        <f>仕様書作成!DB111</f>
        <v/>
      </c>
      <c r="AF94" s="11" t="str">
        <f>仕様書作成!DC111</f>
        <v/>
      </c>
      <c r="AS94" s="11" t="str">
        <f>IF(仕様書作成!DQ81="","",IF(AT94="",仕様書作成!DQ81,仕様書作成!DQ81&amp;","))</f>
        <v/>
      </c>
      <c r="AT94" s="11" t="str">
        <f>IF(仕様書作成!DR81="","",IF(AU94="",仕様書作成!DR81,仕様書作成!DR81&amp;","))</f>
        <v/>
      </c>
      <c r="AU94" s="11" t="str">
        <f>仕様書作成!DS81</f>
        <v/>
      </c>
    </row>
    <row r="95" spans="11:47" ht="12.75" customHeight="1" x14ac:dyDescent="0.15">
      <c r="K95" s="41" t="s">
        <v>10</v>
      </c>
      <c r="L95" s="11" t="str">
        <f>仕様書作成!CN112</f>
        <v>KQ2P-23</v>
      </c>
      <c r="M95" s="11" t="str">
        <f>仕様書作成!CM112</f>
        <v/>
      </c>
      <c r="R95" s="11" t="str">
        <f>IF(仕様書作成!CO112="","",IF(S95="",仕様書作成!CO112,仕様書作成!CO112&amp;","))</f>
        <v/>
      </c>
      <c r="S95" s="11" t="str">
        <f>IF(仕様書作成!CP112="","",IF(T95="",仕様書作成!CP112,仕様書作成!CP112&amp;","))</f>
        <v/>
      </c>
      <c r="T95" s="11" t="str">
        <f>仕様書作成!CQ112</f>
        <v/>
      </c>
      <c r="U95" s="11" t="str">
        <f>仕様書作成!CR112</f>
        <v/>
      </c>
      <c r="V95" s="11" t="str">
        <f>仕様書作成!CS112</f>
        <v/>
      </c>
      <c r="W95" s="11" t="str">
        <f>仕様書作成!CT112</f>
        <v/>
      </c>
      <c r="X95" s="11" t="str">
        <f>仕様書作成!CU112</f>
        <v/>
      </c>
      <c r="Y95" s="11" t="str">
        <f>仕様書作成!CV112</f>
        <v/>
      </c>
      <c r="Z95" s="11" t="str">
        <f>仕様書作成!CW112</f>
        <v/>
      </c>
      <c r="AA95" s="11" t="str">
        <f>仕様書作成!CX112</f>
        <v/>
      </c>
      <c r="AB95" s="11" t="str">
        <f>仕様書作成!CY112</f>
        <v/>
      </c>
      <c r="AC95" s="11" t="str">
        <f>仕様書作成!CZ112</f>
        <v/>
      </c>
      <c r="AD95" s="11" t="str">
        <f>仕様書作成!DA112</f>
        <v/>
      </c>
      <c r="AE95" s="11" t="str">
        <f>仕様書作成!DB112</f>
        <v/>
      </c>
      <c r="AF95" s="11" t="str">
        <f>仕様書作成!DC112</f>
        <v/>
      </c>
      <c r="AS95" s="11" t="str">
        <f>IF(仕様書作成!DQ82="","",IF(AT95="",仕様書作成!DQ82,仕様書作成!DQ82&amp;","))</f>
        <v/>
      </c>
      <c r="AT95" s="11" t="str">
        <f>IF(仕様書作成!DR82="","",IF(AU95="",仕様書作成!DR82,仕様書作成!DR82&amp;","))</f>
        <v/>
      </c>
      <c r="AU95" s="11" t="str">
        <f>仕様書作成!DS82</f>
        <v/>
      </c>
    </row>
    <row r="96" spans="11:47" ht="12.75" customHeight="1" x14ac:dyDescent="0.15">
      <c r="K96" s="41" t="s">
        <v>11</v>
      </c>
      <c r="L96" s="11" t="str">
        <f>仕様書作成!CN113</f>
        <v>KQ2P-01</v>
      </c>
      <c r="M96" s="11" t="str">
        <f>仕様書作成!CM113</f>
        <v/>
      </c>
      <c r="R96" s="11" t="str">
        <f>IF(仕様書作成!CO113="","",IF(S96="",仕様書作成!CO113,仕様書作成!CO113&amp;","))</f>
        <v/>
      </c>
      <c r="S96" s="11" t="str">
        <f>IF(仕様書作成!CP113="","",IF(T96="",仕様書作成!CP113,仕様書作成!CP113&amp;","))</f>
        <v/>
      </c>
      <c r="T96" s="11" t="str">
        <f>仕様書作成!CQ113</f>
        <v/>
      </c>
      <c r="U96" s="11" t="str">
        <f>仕様書作成!CR113</f>
        <v/>
      </c>
      <c r="V96" s="11" t="str">
        <f>仕様書作成!CS113</f>
        <v/>
      </c>
      <c r="W96" s="11" t="str">
        <f>仕様書作成!CT113</f>
        <v/>
      </c>
      <c r="X96" s="11" t="str">
        <f>仕様書作成!CU113</f>
        <v/>
      </c>
      <c r="Y96" s="11" t="str">
        <f>仕様書作成!CV113</f>
        <v/>
      </c>
      <c r="Z96" s="11" t="str">
        <f>仕様書作成!CW113</f>
        <v/>
      </c>
      <c r="AA96" s="11" t="str">
        <f>仕様書作成!CX113</f>
        <v/>
      </c>
      <c r="AB96" s="11" t="str">
        <f>仕様書作成!CY113</f>
        <v/>
      </c>
      <c r="AC96" s="11" t="str">
        <f>仕様書作成!CZ113</f>
        <v/>
      </c>
      <c r="AD96" s="11" t="str">
        <f>仕様書作成!DA113</f>
        <v/>
      </c>
      <c r="AE96" s="11" t="str">
        <f>仕様書作成!DB113</f>
        <v/>
      </c>
      <c r="AF96" s="11" t="str">
        <f>仕様書作成!DC113</f>
        <v/>
      </c>
      <c r="AS96" s="11" t="str">
        <f>IF(仕様書作成!DQ83="","",IF(AT96="",仕様書作成!DQ83,仕様書作成!DQ83&amp;","))</f>
        <v/>
      </c>
      <c r="AT96" s="11" t="str">
        <f>IF(仕様書作成!DR83="","",IF(AU96="",仕様書作成!DR83,仕様書作成!DR83&amp;","))</f>
        <v/>
      </c>
      <c r="AU96" s="11" t="str">
        <f>仕様書作成!DS83</f>
        <v/>
      </c>
    </row>
    <row r="97" spans="11:47" ht="12.75" customHeight="1" x14ac:dyDescent="0.15">
      <c r="K97" s="41" t="s">
        <v>313</v>
      </c>
      <c r="L97" s="11" t="str">
        <f>仕様書作成!CN114</f>
        <v>KQ2P-04</v>
      </c>
      <c r="M97" s="11" t="str">
        <f>仕様書作成!CM114</f>
        <v/>
      </c>
      <c r="R97" s="11" t="str">
        <f>IF(仕様書作成!CO114="","",IF(S97="",仕様書作成!CO114,仕様書作成!CO114&amp;","))</f>
        <v/>
      </c>
      <c r="S97" s="11" t="str">
        <f>IF(仕様書作成!CP114="","",IF(T97="",仕様書作成!CP114,仕様書作成!CP114&amp;","))</f>
        <v/>
      </c>
      <c r="T97" s="11" t="str">
        <f>仕様書作成!CQ114</f>
        <v/>
      </c>
      <c r="U97" s="11" t="str">
        <f>仕様書作成!CR114</f>
        <v/>
      </c>
      <c r="V97" s="11" t="str">
        <f>仕様書作成!CS114</f>
        <v/>
      </c>
      <c r="W97" s="11" t="str">
        <f>仕様書作成!CT114</f>
        <v/>
      </c>
      <c r="X97" s="11" t="str">
        <f>仕様書作成!CU114</f>
        <v/>
      </c>
      <c r="Y97" s="11" t="str">
        <f>仕様書作成!CV114</f>
        <v/>
      </c>
      <c r="Z97" s="11" t="str">
        <f>仕様書作成!CW114</f>
        <v/>
      </c>
      <c r="AA97" s="11" t="str">
        <f>仕様書作成!CX114</f>
        <v/>
      </c>
      <c r="AB97" s="11" t="str">
        <f>仕様書作成!CY114</f>
        <v/>
      </c>
      <c r="AC97" s="11" t="str">
        <f>仕様書作成!CZ114</f>
        <v/>
      </c>
      <c r="AD97" s="11" t="str">
        <f>仕様書作成!DA114</f>
        <v/>
      </c>
      <c r="AE97" s="11" t="str">
        <f>仕様書作成!DB114</f>
        <v/>
      </c>
      <c r="AF97" s="11" t="str">
        <f>仕様書作成!DC114</f>
        <v/>
      </c>
      <c r="AS97" s="11" t="str">
        <f>IF(仕様書作成!DQ84="","",IF(AT97="",仕様書作成!DQ84,仕様書作成!DQ84&amp;","))</f>
        <v/>
      </c>
      <c r="AT97" s="11" t="str">
        <f>IF(仕様書作成!DR84="","",IF(AU97="",仕様書作成!DR84,仕様書作成!DR84&amp;","))</f>
        <v/>
      </c>
      <c r="AU97" s="11" t="str">
        <f>仕様書作成!DS84</f>
        <v/>
      </c>
    </row>
    <row r="98" spans="11:47" ht="12.75" customHeight="1" x14ac:dyDescent="0.15">
      <c r="K98" s="41" t="s">
        <v>12</v>
      </c>
      <c r="L98" s="11" t="str">
        <f>仕様書作成!CN115</f>
        <v>KQ2P-03</v>
      </c>
      <c r="M98" s="11" t="str">
        <f>仕様書作成!CM115</f>
        <v/>
      </c>
      <c r="R98" s="11" t="str">
        <f>IF(仕様書作成!CO115="","",IF(S98="",仕様書作成!CO115,仕様書作成!CO115&amp;","))</f>
        <v/>
      </c>
      <c r="S98" s="11" t="str">
        <f>IF(仕様書作成!CP115="","",IF(T98="",仕様書作成!CP115,仕様書作成!CP115&amp;","))</f>
        <v/>
      </c>
      <c r="T98" s="11" t="str">
        <f>仕様書作成!CQ115</f>
        <v/>
      </c>
      <c r="U98" s="11" t="str">
        <f>仕様書作成!CR115</f>
        <v/>
      </c>
      <c r="V98" s="11" t="str">
        <f>仕様書作成!CS115</f>
        <v/>
      </c>
      <c r="W98" s="11" t="str">
        <f>仕様書作成!CT115</f>
        <v/>
      </c>
      <c r="X98" s="11" t="str">
        <f>仕様書作成!CU115</f>
        <v/>
      </c>
      <c r="Y98" s="11" t="str">
        <f>仕様書作成!CV115</f>
        <v/>
      </c>
      <c r="Z98" s="11" t="str">
        <f>仕様書作成!CW115</f>
        <v/>
      </c>
      <c r="AA98" s="11" t="str">
        <f>仕様書作成!CX115</f>
        <v/>
      </c>
      <c r="AB98" s="11" t="str">
        <f>仕様書作成!CY115</f>
        <v/>
      </c>
      <c r="AC98" s="11" t="str">
        <f>仕様書作成!CZ115</f>
        <v/>
      </c>
      <c r="AD98" s="11" t="str">
        <f>仕様書作成!DA115</f>
        <v/>
      </c>
      <c r="AE98" s="11" t="str">
        <f>仕様書作成!DB115</f>
        <v/>
      </c>
      <c r="AF98" s="11" t="str">
        <f>仕様書作成!DC115</f>
        <v/>
      </c>
      <c r="AS98" s="11" t="str">
        <f>IF(仕様書作成!DQ85="","",IF(AT98="",仕様書作成!DQ85,仕様書作成!DQ85&amp;","))</f>
        <v/>
      </c>
      <c r="AT98" s="11" t="str">
        <f>IF(仕様書作成!DR85="","",IF(AU98="",仕様書作成!DR85,仕様書作成!DR85&amp;","))</f>
        <v/>
      </c>
      <c r="AU98" s="11" t="str">
        <f>仕様書作成!DS85</f>
        <v/>
      </c>
    </row>
    <row r="99" spans="11:47" ht="12.75" customHeight="1" x14ac:dyDescent="0.15">
      <c r="K99" s="41" t="s">
        <v>314</v>
      </c>
      <c r="L99" s="11" t="str">
        <f>仕様書作成!CN116</f>
        <v>KQ2P-06</v>
      </c>
      <c r="M99" s="11" t="str">
        <f>仕様書作成!CM116</f>
        <v/>
      </c>
      <c r="R99" s="11" t="str">
        <f>IF(仕様書作成!CO116="","",IF(S99="",仕様書作成!CO116,仕様書作成!CO116&amp;","))</f>
        <v/>
      </c>
      <c r="S99" s="11" t="str">
        <f>IF(仕様書作成!CP116="","",IF(T99="",仕様書作成!CP116,仕様書作成!CP116&amp;","))</f>
        <v/>
      </c>
      <c r="T99" s="11" t="str">
        <f>仕様書作成!CQ116</f>
        <v/>
      </c>
      <c r="U99" s="11" t="str">
        <f>仕様書作成!CR116</f>
        <v/>
      </c>
      <c r="V99" s="11" t="str">
        <f>仕様書作成!CS116</f>
        <v/>
      </c>
      <c r="W99" s="11" t="str">
        <f>仕様書作成!CT116</f>
        <v/>
      </c>
      <c r="X99" s="11" t="str">
        <f>仕様書作成!CU116</f>
        <v/>
      </c>
      <c r="Y99" s="11" t="str">
        <f>仕様書作成!CV116</f>
        <v/>
      </c>
      <c r="Z99" s="11" t="str">
        <f>仕様書作成!CW116</f>
        <v/>
      </c>
      <c r="AA99" s="11" t="str">
        <f>仕様書作成!CX116</f>
        <v/>
      </c>
      <c r="AB99" s="11" t="str">
        <f>仕様書作成!CY116</f>
        <v/>
      </c>
      <c r="AC99" s="11" t="str">
        <f>仕様書作成!CZ116</f>
        <v/>
      </c>
      <c r="AD99" s="11" t="str">
        <f>仕様書作成!DA116</f>
        <v/>
      </c>
      <c r="AE99" s="11" t="str">
        <f>仕様書作成!DB116</f>
        <v/>
      </c>
      <c r="AF99" s="11" t="str">
        <f>仕様書作成!DC116</f>
        <v/>
      </c>
      <c r="AS99" s="11" t="str">
        <f>IF(仕様書作成!DQ86="","",IF(AT99="",仕様書作成!DQ86,仕様書作成!DQ86&amp;","))</f>
        <v/>
      </c>
      <c r="AT99" s="11" t="str">
        <f>IF(仕様書作成!DR86="","",IF(AU99="",仕様書作成!DR86,仕様書作成!DR86&amp;","))</f>
        <v/>
      </c>
      <c r="AU99" s="11" t="str">
        <f>仕様書作成!DS86</f>
        <v/>
      </c>
    </row>
    <row r="100" spans="11:47" ht="12.75" customHeight="1" x14ac:dyDescent="0.15">
      <c r="K100" s="41" t="s">
        <v>13</v>
      </c>
      <c r="L100" s="11" t="str">
        <f>仕様書作成!CN117</f>
        <v>KQ2P-07</v>
      </c>
      <c r="M100" s="11" t="str">
        <f>仕様書作成!CM117</f>
        <v/>
      </c>
      <c r="R100" s="11" t="str">
        <f>IF(仕様書作成!CO117="","",IF(S100="",仕様書作成!CO117,仕様書作成!CO117&amp;","))</f>
        <v/>
      </c>
      <c r="S100" s="11" t="str">
        <f>IF(仕様書作成!CP117="","",IF(T100="",仕様書作成!CP117,仕様書作成!CP117&amp;","))</f>
        <v/>
      </c>
      <c r="T100" s="11" t="str">
        <f>仕様書作成!CQ117</f>
        <v/>
      </c>
      <c r="U100" s="11" t="str">
        <f>仕様書作成!CR117</f>
        <v/>
      </c>
      <c r="V100" s="11" t="str">
        <f>仕様書作成!CS117</f>
        <v/>
      </c>
      <c r="W100" s="11" t="str">
        <f>仕様書作成!CT117</f>
        <v/>
      </c>
      <c r="X100" s="11" t="str">
        <f>仕様書作成!CU117</f>
        <v/>
      </c>
      <c r="Y100" s="11" t="str">
        <f>仕様書作成!CV117</f>
        <v/>
      </c>
      <c r="Z100" s="11" t="str">
        <f>仕様書作成!CW117</f>
        <v/>
      </c>
      <c r="AA100" s="11" t="str">
        <f>仕様書作成!CX117</f>
        <v/>
      </c>
      <c r="AB100" s="11" t="str">
        <f>仕様書作成!CY117</f>
        <v/>
      </c>
      <c r="AC100" s="11" t="str">
        <f>仕様書作成!CZ117</f>
        <v/>
      </c>
      <c r="AD100" s="11" t="str">
        <f>仕様書作成!DA117</f>
        <v/>
      </c>
      <c r="AE100" s="11" t="str">
        <f>仕様書作成!DB117</f>
        <v/>
      </c>
      <c r="AF100" s="11" t="str">
        <f>仕様書作成!DC117</f>
        <v/>
      </c>
      <c r="AS100" s="11" t="str">
        <f>IF(仕様書作成!DQ87="","",IF(AT100="",仕様書作成!DQ87,仕様書作成!DQ87&amp;","))</f>
        <v/>
      </c>
      <c r="AT100" s="11" t="str">
        <f>IF(仕様書作成!DR87="","",IF(AU100="",仕様書作成!DR87,仕様書作成!DR87&amp;","))</f>
        <v/>
      </c>
      <c r="AU100" s="11" t="str">
        <f>仕様書作成!DS87</f>
        <v/>
      </c>
    </row>
    <row r="101" spans="11:47" ht="12.75" customHeight="1" x14ac:dyDescent="0.15">
      <c r="K101" s="41" t="s">
        <v>14</v>
      </c>
      <c r="L101" s="11" t="str">
        <f>仕様書作成!CN118</f>
        <v>KQ2H04-M5A</v>
      </c>
      <c r="M101" s="11" t="str">
        <f>仕様書作成!CM118</f>
        <v/>
      </c>
      <c r="R101" s="11" t="str">
        <f>IF(仕様書作成!CO118="","",IF(S101="",仕様書作成!CO118,仕様書作成!CO118&amp;","))</f>
        <v/>
      </c>
      <c r="S101" s="11" t="str">
        <f>IF(仕様書作成!CP118="","",IF(T101="",仕様書作成!CP118,仕様書作成!CP118&amp;","))</f>
        <v/>
      </c>
      <c r="T101" s="11" t="str">
        <f>仕様書作成!CQ118</f>
        <v/>
      </c>
      <c r="U101" s="11" t="str">
        <f>仕様書作成!CR118</f>
        <v/>
      </c>
      <c r="V101" s="11" t="str">
        <f>仕様書作成!CS118</f>
        <v/>
      </c>
      <c r="W101" s="11" t="str">
        <f>仕様書作成!CT118</f>
        <v/>
      </c>
      <c r="X101" s="11" t="str">
        <f>仕様書作成!CU118</f>
        <v/>
      </c>
      <c r="Y101" s="11" t="str">
        <f>仕様書作成!CV118</f>
        <v/>
      </c>
      <c r="Z101" s="11" t="str">
        <f>仕様書作成!CW118</f>
        <v/>
      </c>
      <c r="AA101" s="11" t="str">
        <f>仕様書作成!CX118</f>
        <v/>
      </c>
      <c r="AB101" s="11" t="str">
        <f>仕様書作成!CY118</f>
        <v/>
      </c>
      <c r="AC101" s="11" t="str">
        <f>仕様書作成!CZ118</f>
        <v/>
      </c>
      <c r="AD101" s="11" t="str">
        <f>仕様書作成!DA118</f>
        <v/>
      </c>
      <c r="AE101" s="11" t="str">
        <f>仕様書作成!DB118</f>
        <v/>
      </c>
      <c r="AF101" s="11" t="str">
        <f>仕様書作成!DC118</f>
        <v/>
      </c>
      <c r="AS101" s="11" t="str">
        <f>IF(仕様書作成!DQ88="","",IF(AT101="",仕様書作成!DQ88,仕様書作成!DQ88&amp;","))</f>
        <v/>
      </c>
      <c r="AT101" s="11" t="str">
        <f>IF(仕様書作成!DR88="","",IF(AU101="",仕様書作成!DR88,仕様書作成!DR88&amp;","))</f>
        <v/>
      </c>
      <c r="AU101" s="11" t="str">
        <f>仕様書作成!DS88</f>
        <v/>
      </c>
    </row>
    <row r="102" spans="11:47" ht="12.75" customHeight="1" x14ac:dyDescent="0.15">
      <c r="K102" s="41" t="s">
        <v>339</v>
      </c>
      <c r="L102" s="11" t="str">
        <f>仕様書作成!CN119</f>
        <v>KQ2H06-M5A</v>
      </c>
      <c r="M102" s="11" t="str">
        <f>仕様書作成!CM119</f>
        <v/>
      </c>
      <c r="R102" s="11" t="str">
        <f>IF(仕様書作成!CO119="","",IF(S102="",仕様書作成!CO119,仕様書作成!CO119&amp;","))</f>
        <v/>
      </c>
      <c r="S102" s="11" t="str">
        <f>IF(仕様書作成!CP119="","",IF(T102="",仕様書作成!CP119,仕様書作成!CP119&amp;","))</f>
        <v/>
      </c>
      <c r="T102" s="11" t="str">
        <f>仕様書作成!CQ119</f>
        <v/>
      </c>
      <c r="U102" s="11" t="str">
        <f>仕様書作成!CR119</f>
        <v/>
      </c>
      <c r="V102" s="11" t="str">
        <f>仕様書作成!CS119</f>
        <v/>
      </c>
      <c r="W102" s="11" t="str">
        <f>仕様書作成!CT119</f>
        <v/>
      </c>
      <c r="X102" s="11" t="str">
        <f>仕様書作成!CU119</f>
        <v/>
      </c>
      <c r="Y102" s="11" t="str">
        <f>仕様書作成!CV119</f>
        <v/>
      </c>
      <c r="Z102" s="11" t="str">
        <f>仕様書作成!CW119</f>
        <v/>
      </c>
      <c r="AA102" s="11" t="str">
        <f>仕様書作成!CX119</f>
        <v/>
      </c>
      <c r="AB102" s="11" t="str">
        <f>仕様書作成!CY119</f>
        <v/>
      </c>
      <c r="AC102" s="11" t="str">
        <f>仕様書作成!CZ119</f>
        <v/>
      </c>
      <c r="AD102" s="11" t="str">
        <f>仕様書作成!DA119</f>
        <v/>
      </c>
      <c r="AE102" s="11" t="str">
        <f>仕様書作成!DB119</f>
        <v/>
      </c>
      <c r="AF102" s="11" t="str">
        <f>仕様書作成!DC119</f>
        <v/>
      </c>
      <c r="AS102" s="11" t="str">
        <f>IF(仕様書作成!DQ89="","",IF(AT102="",仕様書作成!DQ89,仕様書作成!DQ89&amp;","))</f>
        <v/>
      </c>
      <c r="AT102" s="11" t="str">
        <f>IF(仕様書作成!DR89="","",IF(AU102="",仕様書作成!DR89,仕様書作成!DR89&amp;","))</f>
        <v/>
      </c>
      <c r="AU102" s="11" t="str">
        <f>仕様書作成!DS89</f>
        <v/>
      </c>
    </row>
    <row r="103" spans="11:47" ht="12.75" customHeight="1" x14ac:dyDescent="0.15">
      <c r="K103" s="41" t="s">
        <v>329</v>
      </c>
      <c r="L103" s="11" t="str">
        <f>仕様書作成!CN120</f>
        <v>KQ2H01-M5A</v>
      </c>
      <c r="M103" s="11" t="str">
        <f>仕様書作成!CM120</f>
        <v/>
      </c>
      <c r="R103" s="11" t="str">
        <f>IF(仕様書作成!CO120="","",IF(S103="",仕様書作成!CO120,仕様書作成!CO120&amp;","))</f>
        <v/>
      </c>
      <c r="S103" s="11" t="str">
        <f>IF(仕様書作成!CP120="","",IF(T103="",仕様書作成!CP120,仕様書作成!CP120&amp;","))</f>
        <v/>
      </c>
      <c r="T103" s="11" t="str">
        <f>仕様書作成!CQ120</f>
        <v/>
      </c>
      <c r="U103" s="11" t="str">
        <f>仕様書作成!CR120</f>
        <v/>
      </c>
      <c r="V103" s="11" t="str">
        <f>仕様書作成!CS120</f>
        <v/>
      </c>
      <c r="W103" s="11" t="str">
        <f>仕様書作成!CT120</f>
        <v/>
      </c>
      <c r="X103" s="11" t="str">
        <f>仕様書作成!CU120</f>
        <v/>
      </c>
      <c r="Y103" s="11" t="str">
        <f>仕様書作成!CV120</f>
        <v/>
      </c>
      <c r="Z103" s="11" t="str">
        <f>仕様書作成!CW120</f>
        <v/>
      </c>
      <c r="AA103" s="11" t="str">
        <f>仕様書作成!CX120</f>
        <v/>
      </c>
      <c r="AB103" s="11" t="str">
        <f>仕様書作成!CY120</f>
        <v/>
      </c>
      <c r="AC103" s="11" t="str">
        <f>仕様書作成!CZ120</f>
        <v/>
      </c>
      <c r="AD103" s="11" t="str">
        <f>仕様書作成!DA120</f>
        <v/>
      </c>
      <c r="AE103" s="11" t="str">
        <f>仕様書作成!DB120</f>
        <v/>
      </c>
      <c r="AF103" s="11" t="str">
        <f>仕様書作成!DC120</f>
        <v/>
      </c>
      <c r="AS103" s="11" t="str">
        <f>IF(仕様書作成!DQ90="","",IF(AT103="",仕様書作成!DQ90,仕様書作成!DQ90&amp;","))</f>
        <v/>
      </c>
      <c r="AT103" s="11" t="str">
        <f>IF(仕様書作成!DR90="","",IF(AU103="",仕様書作成!DR90,仕様書作成!DR90&amp;","))</f>
        <v/>
      </c>
      <c r="AU103" s="11" t="str">
        <f>仕様書作成!DS90</f>
        <v/>
      </c>
    </row>
    <row r="104" spans="11:47" ht="12.75" customHeight="1" x14ac:dyDescent="0.15">
      <c r="K104" s="41" t="s">
        <v>3</v>
      </c>
      <c r="L104" s="11" t="str">
        <f>仕様書作成!CN121</f>
        <v>M-5P</v>
      </c>
      <c r="M104" s="11" t="str">
        <f>仕様書作成!CM121</f>
        <v/>
      </c>
      <c r="R104" s="11" t="str">
        <f>IF(仕様書作成!CO121="","",IF(S104="",仕様書作成!CO121,仕様書作成!CO121&amp;","))</f>
        <v/>
      </c>
      <c r="S104" s="11" t="str">
        <f>IF(仕様書作成!CP121="","",IF(T104="",仕様書作成!CP121,仕様書作成!CP121&amp;","))</f>
        <v/>
      </c>
      <c r="T104" s="11" t="str">
        <f>仕様書作成!CQ121</f>
        <v/>
      </c>
      <c r="U104" s="11" t="str">
        <f>仕様書作成!CR121</f>
        <v/>
      </c>
      <c r="V104" s="11" t="str">
        <f>仕様書作成!CS121</f>
        <v/>
      </c>
      <c r="W104" s="11" t="str">
        <f>仕様書作成!CT121</f>
        <v/>
      </c>
      <c r="X104" s="11" t="str">
        <f>仕様書作成!CU121</f>
        <v/>
      </c>
      <c r="Y104" s="11" t="str">
        <f>仕様書作成!CV121</f>
        <v/>
      </c>
      <c r="Z104" s="11" t="str">
        <f>仕様書作成!CW121</f>
        <v/>
      </c>
      <c r="AA104" s="11" t="str">
        <f>仕様書作成!CX121</f>
        <v/>
      </c>
      <c r="AB104" s="11" t="str">
        <f>仕様書作成!CY121</f>
        <v/>
      </c>
      <c r="AC104" s="11" t="str">
        <f>仕様書作成!CZ121</f>
        <v/>
      </c>
      <c r="AD104" s="11" t="str">
        <f>仕様書作成!DA121</f>
        <v/>
      </c>
      <c r="AE104" s="11" t="str">
        <f>仕様書作成!DB121</f>
        <v/>
      </c>
      <c r="AF104" s="11" t="str">
        <f>仕様書作成!DC121</f>
        <v/>
      </c>
      <c r="AS104" s="11" t="str">
        <f>IF(仕様書作成!DQ91="","",IF(AT104="",仕様書作成!DQ91,仕様書作成!DQ91&amp;","))</f>
        <v/>
      </c>
      <c r="AT104" s="11" t="str">
        <f>IF(仕様書作成!DR91="","",IF(AU104="",仕様書作成!DR91,仕様書作成!DR91&amp;","))</f>
        <v/>
      </c>
      <c r="AU104" s="11" t="str">
        <f>仕様書作成!DS91</f>
        <v/>
      </c>
    </row>
    <row r="105" spans="11:47" ht="12.75" customHeight="1" x14ac:dyDescent="0.15">
      <c r="K105" s="41" t="s">
        <v>15</v>
      </c>
      <c r="L105" s="11" t="str">
        <f>仕様書作成!CN122</f>
        <v>KQ2H04-01AS</v>
      </c>
      <c r="M105" s="11" t="str">
        <f>仕様書作成!CM122</f>
        <v/>
      </c>
      <c r="R105" s="11" t="str">
        <f>IF(仕様書作成!CO122="","",IF(S105="",仕様書作成!CO122,仕様書作成!CO122&amp;","))</f>
        <v/>
      </c>
      <c r="S105" s="11" t="str">
        <f>IF(仕様書作成!CP122="","",IF(T105="",仕様書作成!CP122,仕様書作成!CP122&amp;","))</f>
        <v/>
      </c>
      <c r="T105" s="11" t="str">
        <f>仕様書作成!CQ122</f>
        <v/>
      </c>
      <c r="U105" s="11" t="str">
        <f>仕様書作成!CR122</f>
        <v/>
      </c>
      <c r="V105" s="11" t="str">
        <f>仕様書作成!CS122</f>
        <v/>
      </c>
      <c r="W105" s="11" t="str">
        <f>仕様書作成!CT122</f>
        <v/>
      </c>
      <c r="X105" s="11" t="str">
        <f>仕様書作成!CU122</f>
        <v/>
      </c>
      <c r="Y105" s="11" t="str">
        <f>仕様書作成!CV122</f>
        <v/>
      </c>
      <c r="Z105" s="11" t="str">
        <f>仕様書作成!CW122</f>
        <v/>
      </c>
      <c r="AA105" s="11" t="str">
        <f>仕様書作成!CX122</f>
        <v/>
      </c>
      <c r="AB105" s="11" t="str">
        <f>仕様書作成!CY122</f>
        <v/>
      </c>
      <c r="AC105" s="11" t="str">
        <f>仕様書作成!CZ122</f>
        <v/>
      </c>
      <c r="AD105" s="11" t="str">
        <f>仕様書作成!DA122</f>
        <v/>
      </c>
      <c r="AE105" s="11" t="str">
        <f>仕様書作成!DB122</f>
        <v/>
      </c>
      <c r="AF105" s="11" t="str">
        <f>仕様書作成!DC122</f>
        <v/>
      </c>
      <c r="AS105" s="11" t="str">
        <f>IF(仕様書作成!DQ92="","",IF(AT105="",仕様書作成!DQ92,仕様書作成!DQ92&amp;","))</f>
        <v/>
      </c>
      <c r="AT105" s="11" t="str">
        <f>IF(仕様書作成!DR92="","",IF(AU105="",仕様書作成!DR92,仕様書作成!DR92&amp;","))</f>
        <v/>
      </c>
      <c r="AU105" s="11" t="str">
        <f>仕様書作成!DS92</f>
        <v/>
      </c>
    </row>
    <row r="106" spans="11:47" ht="12.75" customHeight="1" x14ac:dyDescent="0.15">
      <c r="K106" s="41" t="s">
        <v>630</v>
      </c>
      <c r="L106" s="11" t="str">
        <f>仕様書作成!CN123</f>
        <v>KQ2S04-01AS</v>
      </c>
      <c r="M106" s="11" t="str">
        <f>仕様書作成!CM123</f>
        <v/>
      </c>
      <c r="R106" s="11" t="str">
        <f>IF(仕様書作成!CO123="","",IF(S106="",仕様書作成!CO123,仕様書作成!CO123&amp;","))</f>
        <v/>
      </c>
      <c r="S106" s="11" t="str">
        <f>IF(仕様書作成!CP123="","",IF(T106="",仕様書作成!CP123,仕様書作成!CP123&amp;","))</f>
        <v/>
      </c>
      <c r="T106" s="11" t="str">
        <f>仕様書作成!CQ123</f>
        <v/>
      </c>
      <c r="U106" s="11" t="str">
        <f>仕様書作成!CR123</f>
        <v/>
      </c>
      <c r="V106" s="11" t="str">
        <f>仕様書作成!CS123</f>
        <v/>
      </c>
      <c r="W106" s="11" t="str">
        <f>仕様書作成!CT123</f>
        <v/>
      </c>
      <c r="X106" s="11" t="str">
        <f>仕様書作成!CU123</f>
        <v/>
      </c>
      <c r="Y106" s="11" t="str">
        <f>仕様書作成!CV123</f>
        <v/>
      </c>
      <c r="Z106" s="11" t="str">
        <f>仕様書作成!CW123</f>
        <v/>
      </c>
      <c r="AA106" s="11" t="str">
        <f>仕様書作成!CX123</f>
        <v/>
      </c>
      <c r="AB106" s="11" t="str">
        <f>仕様書作成!CY123</f>
        <v/>
      </c>
      <c r="AC106" s="11" t="str">
        <f>仕様書作成!CZ123</f>
        <v/>
      </c>
      <c r="AD106" s="11" t="str">
        <f>仕様書作成!DA123</f>
        <v/>
      </c>
      <c r="AE106" s="11" t="str">
        <f>仕様書作成!DB123</f>
        <v/>
      </c>
      <c r="AF106" s="11" t="str">
        <f>仕様書作成!DC123</f>
        <v/>
      </c>
      <c r="AS106" s="11" t="str">
        <f>IF(仕様書作成!DQ93="","",IF(AT106="",仕様書作成!DQ93,仕様書作成!DQ93&amp;","))</f>
        <v/>
      </c>
      <c r="AT106" s="11" t="str">
        <f>IF(仕様書作成!DR93="","",IF(AU106="",仕様書作成!DR93,仕様書作成!DR93&amp;","))</f>
        <v/>
      </c>
      <c r="AU106" s="11" t="str">
        <f>仕様書作成!DS93</f>
        <v/>
      </c>
    </row>
    <row r="107" spans="11:47" ht="12.75" customHeight="1" x14ac:dyDescent="0.15">
      <c r="K107" s="41" t="s">
        <v>343</v>
      </c>
      <c r="L107" s="11" t="str">
        <f>仕様書作成!CN124</f>
        <v>KQ2S06-01AS</v>
      </c>
      <c r="M107" s="11" t="str">
        <f>仕様書作成!CM124</f>
        <v/>
      </c>
      <c r="R107" s="11" t="str">
        <f>IF(仕様書作成!CO124="","",IF(S107="",仕様書作成!CO124,仕様書作成!CO124&amp;","))</f>
        <v/>
      </c>
      <c r="S107" s="11" t="str">
        <f>IF(仕様書作成!CP124="","",IF(T107="",仕様書作成!CP124,仕様書作成!CP124&amp;","))</f>
        <v/>
      </c>
      <c r="T107" s="11" t="str">
        <f>仕様書作成!CQ124</f>
        <v/>
      </c>
      <c r="U107" s="11" t="str">
        <f>仕様書作成!CR124</f>
        <v/>
      </c>
      <c r="V107" s="11" t="str">
        <f>仕様書作成!CS124</f>
        <v/>
      </c>
      <c r="W107" s="11" t="str">
        <f>仕様書作成!CT124</f>
        <v/>
      </c>
      <c r="X107" s="11" t="str">
        <f>仕様書作成!CU124</f>
        <v/>
      </c>
      <c r="Y107" s="11" t="str">
        <f>仕様書作成!CV124</f>
        <v/>
      </c>
      <c r="Z107" s="11" t="str">
        <f>仕様書作成!CW124</f>
        <v/>
      </c>
      <c r="AA107" s="11" t="str">
        <f>仕様書作成!CX124</f>
        <v/>
      </c>
      <c r="AB107" s="11" t="str">
        <f>仕様書作成!CY124</f>
        <v/>
      </c>
      <c r="AC107" s="11" t="str">
        <f>仕様書作成!CZ124</f>
        <v/>
      </c>
      <c r="AD107" s="11" t="str">
        <f>仕様書作成!DA124</f>
        <v/>
      </c>
      <c r="AE107" s="11" t="str">
        <f>仕様書作成!DB124</f>
        <v/>
      </c>
      <c r="AF107" s="11" t="str">
        <f>仕様書作成!DC124</f>
        <v/>
      </c>
      <c r="AS107" s="11" t="str">
        <f>IF(仕様書作成!DQ94="","",IF(AT107="",仕様書作成!DQ94,仕様書作成!DQ94&amp;","))</f>
        <v/>
      </c>
      <c r="AT107" s="11" t="str">
        <f>IF(仕様書作成!DR94="","",IF(AU107="",仕様書作成!DR94,仕様書作成!DR94&amp;","))</f>
        <v/>
      </c>
      <c r="AU107" s="11" t="str">
        <f>仕様書作成!DS94</f>
        <v/>
      </c>
    </row>
    <row r="108" spans="11:47" ht="12.75" customHeight="1" x14ac:dyDescent="0.15">
      <c r="K108" s="41" t="s">
        <v>265</v>
      </c>
      <c r="L108" s="11" t="str">
        <f>仕様書作成!CN125</f>
        <v>KQ2H03-34AS</v>
      </c>
      <c r="M108" s="11" t="str">
        <f>仕様書作成!CM125</f>
        <v/>
      </c>
      <c r="R108" s="11" t="str">
        <f>IF(仕様書作成!CO125="","",IF(S108="",仕様書作成!CO125,仕様書作成!CO125&amp;","))</f>
        <v/>
      </c>
      <c r="S108" s="11" t="str">
        <f>IF(仕様書作成!CP125="","",IF(T108="",仕様書作成!CP125,仕様書作成!CP125&amp;","))</f>
        <v/>
      </c>
      <c r="T108" s="11" t="str">
        <f>仕様書作成!CQ125</f>
        <v/>
      </c>
      <c r="U108" s="11" t="str">
        <f>仕様書作成!CR125</f>
        <v/>
      </c>
      <c r="V108" s="11" t="str">
        <f>仕様書作成!CS125</f>
        <v/>
      </c>
      <c r="W108" s="11" t="str">
        <f>仕様書作成!CT125</f>
        <v/>
      </c>
      <c r="X108" s="11" t="str">
        <f>仕様書作成!CU125</f>
        <v/>
      </c>
      <c r="Y108" s="11" t="str">
        <f>仕様書作成!CV125</f>
        <v/>
      </c>
      <c r="Z108" s="11" t="str">
        <f>仕様書作成!CW125</f>
        <v/>
      </c>
      <c r="AA108" s="11" t="str">
        <f>仕様書作成!CX125</f>
        <v/>
      </c>
      <c r="AB108" s="11" t="str">
        <f>仕様書作成!CY125</f>
        <v/>
      </c>
      <c r="AC108" s="11" t="str">
        <f>仕様書作成!CZ125</f>
        <v/>
      </c>
      <c r="AD108" s="11" t="str">
        <f>仕様書作成!DA125</f>
        <v/>
      </c>
      <c r="AE108" s="11" t="str">
        <f>仕様書作成!DB125</f>
        <v/>
      </c>
      <c r="AF108" s="11" t="str">
        <f>仕様書作成!DC125</f>
        <v/>
      </c>
      <c r="AS108" s="11" t="str">
        <f>IF(仕様書作成!DQ95="","",IF(AT108="",仕様書作成!DQ95,仕様書作成!DQ95&amp;","))</f>
        <v/>
      </c>
      <c r="AT108" s="11" t="str">
        <f>IF(仕様書作成!DR95="","",IF(AU108="",仕様書作成!DR95,仕様書作成!DR95&amp;","))</f>
        <v/>
      </c>
      <c r="AU108" s="11" t="str">
        <f>仕様書作成!DS95</f>
        <v/>
      </c>
    </row>
    <row r="109" spans="11:47" ht="12.75" customHeight="1" x14ac:dyDescent="0.15">
      <c r="K109" s="41" t="s">
        <v>95</v>
      </c>
      <c r="L109" s="11" t="str">
        <f>仕様書作成!CN126</f>
        <v>KQ2S03-34AS</v>
      </c>
      <c r="M109" s="11" t="str">
        <f>仕様書作成!CM126</f>
        <v/>
      </c>
      <c r="R109" s="11" t="str">
        <f>IF(仕様書作成!CO126="","",IF(S109="",仕様書作成!CO126,仕様書作成!CO126&amp;","))</f>
        <v/>
      </c>
      <c r="S109" s="11" t="str">
        <f>IF(仕様書作成!CP126="","",IF(T109="",仕様書作成!CP126,仕様書作成!CP126&amp;","))</f>
        <v/>
      </c>
      <c r="T109" s="11" t="str">
        <f>仕様書作成!CQ126</f>
        <v/>
      </c>
      <c r="U109" s="11" t="str">
        <f>仕様書作成!CR126</f>
        <v/>
      </c>
      <c r="V109" s="11" t="str">
        <f>仕様書作成!CS126</f>
        <v/>
      </c>
      <c r="W109" s="11" t="str">
        <f>仕様書作成!CT126</f>
        <v/>
      </c>
      <c r="X109" s="11" t="str">
        <f>仕様書作成!CU126</f>
        <v/>
      </c>
      <c r="Y109" s="11" t="str">
        <f>仕様書作成!CV126</f>
        <v/>
      </c>
      <c r="Z109" s="11" t="str">
        <f>仕様書作成!CW126</f>
        <v/>
      </c>
      <c r="AA109" s="11" t="str">
        <f>仕様書作成!CX126</f>
        <v/>
      </c>
      <c r="AB109" s="11" t="str">
        <f>仕様書作成!CY126</f>
        <v/>
      </c>
      <c r="AC109" s="11" t="str">
        <f>仕様書作成!CZ126</f>
        <v/>
      </c>
      <c r="AD109" s="11" t="str">
        <f>仕様書作成!DA126</f>
        <v/>
      </c>
      <c r="AE109" s="11" t="str">
        <f>仕様書作成!DB126</f>
        <v/>
      </c>
      <c r="AF109" s="11" t="str">
        <f>仕様書作成!DC126</f>
        <v/>
      </c>
      <c r="AS109" s="11" t="str">
        <f>IF(仕様書作成!DQ96="","",IF(AT109="",仕様書作成!DQ96,仕様書作成!DQ96&amp;","))</f>
        <v/>
      </c>
      <c r="AT109" s="11" t="str">
        <f>IF(仕様書作成!DR96="","",IF(AU109="",仕様書作成!DR96,仕様書作成!DR96&amp;","))</f>
        <v/>
      </c>
      <c r="AU109" s="11" t="str">
        <f>仕様書作成!DS96</f>
        <v/>
      </c>
    </row>
    <row r="110" spans="11:47" ht="12.75" customHeight="1" x14ac:dyDescent="0.15">
      <c r="K110" s="41" t="s">
        <v>631</v>
      </c>
      <c r="L110" s="11" t="str">
        <f>仕様書作成!CN127</f>
        <v>KQ2S07-34AS</v>
      </c>
      <c r="M110" s="11" t="str">
        <f>仕様書作成!CM127</f>
        <v/>
      </c>
      <c r="R110" s="11" t="str">
        <f>IF(仕様書作成!CO127="","",IF(S110="",仕様書作成!CO127,仕様書作成!CO127&amp;","))</f>
        <v/>
      </c>
      <c r="S110" s="11" t="str">
        <f>IF(仕様書作成!CP127="","",IF(T110="",仕様書作成!CP127,仕様書作成!CP127&amp;","))</f>
        <v/>
      </c>
      <c r="T110" s="11" t="str">
        <f>仕様書作成!CQ127</f>
        <v/>
      </c>
      <c r="U110" s="11" t="str">
        <f>仕様書作成!CR127</f>
        <v/>
      </c>
      <c r="V110" s="11" t="str">
        <f>仕様書作成!CS127</f>
        <v/>
      </c>
      <c r="W110" s="11" t="str">
        <f>仕様書作成!CT127</f>
        <v/>
      </c>
      <c r="X110" s="11" t="str">
        <f>仕様書作成!CU127</f>
        <v/>
      </c>
      <c r="Y110" s="11" t="str">
        <f>仕様書作成!CV127</f>
        <v/>
      </c>
      <c r="Z110" s="11" t="str">
        <f>仕様書作成!CW127</f>
        <v/>
      </c>
      <c r="AA110" s="11" t="str">
        <f>仕様書作成!CX127</f>
        <v/>
      </c>
      <c r="AB110" s="11" t="str">
        <f>仕様書作成!CY127</f>
        <v/>
      </c>
      <c r="AC110" s="11" t="str">
        <f>仕様書作成!CZ127</f>
        <v/>
      </c>
      <c r="AD110" s="11" t="str">
        <f>仕様書作成!DA127</f>
        <v/>
      </c>
      <c r="AE110" s="11" t="str">
        <f>仕様書作成!DB127</f>
        <v/>
      </c>
      <c r="AF110" s="11" t="str">
        <f>仕様書作成!DC127</f>
        <v/>
      </c>
      <c r="AS110" s="11" t="str">
        <f>IF(仕様書作成!DQ127="","",IF(AT110="",仕様書作成!DQ127,仕様書作成!DQ127&amp;","))</f>
        <v/>
      </c>
      <c r="AT110" s="11" t="str">
        <f>IF(仕様書作成!DR127="","",IF(AU110="",仕様書作成!DR127,仕様書作成!DR127&amp;","))</f>
        <v/>
      </c>
      <c r="AU110" s="11" t="str">
        <f>仕様書作成!DS127</f>
        <v/>
      </c>
    </row>
    <row r="111" spans="11:47" ht="12.75" customHeight="1" x14ac:dyDescent="0.15">
      <c r="K111" s="41" t="s">
        <v>632</v>
      </c>
      <c r="L111" s="11" t="str">
        <f>仕様書作成!CN128</f>
        <v>KQ2H01-U01A</v>
      </c>
      <c r="M111" s="11" t="str">
        <f>仕様書作成!CM128</f>
        <v/>
      </c>
      <c r="R111" s="11" t="str">
        <f>IF(仕様書作成!CO128="","",IF(S111="",仕様書作成!CO128,仕様書作成!CO128&amp;","))</f>
        <v/>
      </c>
      <c r="S111" s="11" t="str">
        <f>IF(仕様書作成!CP128="","",IF(T111="",仕様書作成!CP128,仕様書作成!CP128&amp;","))</f>
        <v/>
      </c>
      <c r="T111" s="11" t="str">
        <f>仕様書作成!CQ128</f>
        <v/>
      </c>
      <c r="U111" s="11" t="str">
        <f>仕様書作成!CR128</f>
        <v/>
      </c>
      <c r="V111" s="11" t="str">
        <f>仕様書作成!CS128</f>
        <v/>
      </c>
      <c r="W111" s="11" t="str">
        <f>仕様書作成!CT128</f>
        <v/>
      </c>
      <c r="X111" s="11" t="str">
        <f>仕様書作成!CU128</f>
        <v/>
      </c>
      <c r="Y111" s="11" t="str">
        <f>仕様書作成!CV128</f>
        <v/>
      </c>
      <c r="Z111" s="11" t="str">
        <f>仕様書作成!CW128</f>
        <v/>
      </c>
      <c r="AA111" s="11" t="str">
        <f>仕様書作成!CX128</f>
        <v/>
      </c>
      <c r="AB111" s="11" t="str">
        <f>仕様書作成!CY128</f>
        <v/>
      </c>
      <c r="AC111" s="11" t="str">
        <f>仕様書作成!CZ128</f>
        <v/>
      </c>
      <c r="AD111" s="11" t="str">
        <f>仕様書作成!DA128</f>
        <v/>
      </c>
      <c r="AE111" s="11" t="str">
        <f>仕様書作成!DB128</f>
        <v/>
      </c>
      <c r="AF111" s="11" t="str">
        <f>仕様書作成!DC128</f>
        <v/>
      </c>
      <c r="AS111" s="11" t="str">
        <f>IF(仕様書作成!DQ128="","",IF(AT111="",仕様書作成!DQ128,仕様書作成!DQ128&amp;","))</f>
        <v/>
      </c>
      <c r="AT111" s="11" t="str">
        <f>IF(仕様書作成!DR128="","",IF(AU111="",仕様書作成!DR128,仕様書作成!DR128&amp;","))</f>
        <v/>
      </c>
      <c r="AU111" s="11" t="str">
        <f>仕様書作成!DS128</f>
        <v/>
      </c>
    </row>
    <row r="112" spans="11:47" ht="12.75" customHeight="1" x14ac:dyDescent="0.15">
      <c r="K112" s="41" t="s">
        <v>560</v>
      </c>
      <c r="L112" s="11" t="str">
        <f>仕様書作成!CN129</f>
        <v>TB00094</v>
      </c>
      <c r="M112" s="11" t="str">
        <f>仕様書作成!CM129</f>
        <v/>
      </c>
      <c r="R112" s="11" t="str">
        <f>IF(仕様書作成!CO129="","",IF(S112="",仕様書作成!CO129,仕様書作成!CO129&amp;","))</f>
        <v/>
      </c>
      <c r="S112" s="11" t="str">
        <f>IF(仕様書作成!CP129="","",IF(T112="",仕様書作成!CP129,仕様書作成!CP129&amp;","))</f>
        <v/>
      </c>
      <c r="T112" s="11" t="str">
        <f>仕様書作成!CQ129</f>
        <v/>
      </c>
      <c r="U112" s="11" t="str">
        <f>仕様書作成!CR129</f>
        <v/>
      </c>
      <c r="V112" s="11" t="str">
        <f>仕様書作成!CS129</f>
        <v/>
      </c>
      <c r="W112" s="11" t="str">
        <f>仕様書作成!CT129</f>
        <v/>
      </c>
      <c r="X112" s="11" t="str">
        <f>仕様書作成!CU129</f>
        <v/>
      </c>
      <c r="Y112" s="11" t="str">
        <f>仕様書作成!CV129</f>
        <v/>
      </c>
      <c r="Z112" s="11" t="str">
        <f>仕様書作成!CW129</f>
        <v/>
      </c>
      <c r="AA112" s="11" t="str">
        <f>仕様書作成!CX129</f>
        <v/>
      </c>
      <c r="AB112" s="11" t="str">
        <f>仕様書作成!CY129</f>
        <v/>
      </c>
      <c r="AC112" s="11" t="str">
        <f>仕様書作成!CZ129</f>
        <v/>
      </c>
      <c r="AD112" s="11" t="str">
        <f>仕様書作成!DA129</f>
        <v/>
      </c>
      <c r="AE112" s="11" t="str">
        <f>仕様書作成!DB129</f>
        <v/>
      </c>
      <c r="AF112" s="11" t="str">
        <f>仕様書作成!DC129</f>
        <v/>
      </c>
      <c r="AS112" s="11" t="str">
        <f>IF(仕様書作成!DQ129="","",IF(AT112="",仕様書作成!DQ129,仕様書作成!DQ129&amp;","))</f>
        <v/>
      </c>
      <c r="AT112" s="11" t="str">
        <f>IF(仕様書作成!DR129="","",IF(AU112="",仕様書作成!DR129,仕様書作成!DR129&amp;","))</f>
        <v/>
      </c>
      <c r="AU112" s="11" t="str">
        <f>仕様書作成!DS129</f>
        <v/>
      </c>
    </row>
    <row r="113" spans="11:47" ht="12.75" customHeight="1" x14ac:dyDescent="0.15">
      <c r="K113" s="41" t="s">
        <v>570</v>
      </c>
      <c r="L113" s="11" t="str">
        <f>仕様書作成!CN130</f>
        <v>TB00043</v>
      </c>
      <c r="M113" s="11" t="str">
        <f>仕様書作成!CM130</f>
        <v/>
      </c>
      <c r="R113" s="11" t="str">
        <f>IF(仕様書作成!CO130="","",IF(S113="",仕様書作成!CO130,仕様書作成!CO130&amp;","))</f>
        <v/>
      </c>
      <c r="S113" s="11" t="str">
        <f>IF(仕様書作成!CP130="","",IF(T113="",仕様書作成!CP130,仕様書作成!CP130&amp;","))</f>
        <v/>
      </c>
      <c r="T113" s="11" t="str">
        <f>仕様書作成!CQ130</f>
        <v/>
      </c>
      <c r="U113" s="11" t="str">
        <f>仕様書作成!CR130</f>
        <v/>
      </c>
      <c r="V113" s="11" t="str">
        <f>仕様書作成!CS130</f>
        <v/>
      </c>
      <c r="W113" s="11" t="str">
        <f>仕様書作成!CT130</f>
        <v/>
      </c>
      <c r="X113" s="11" t="str">
        <f>仕様書作成!CU130</f>
        <v/>
      </c>
      <c r="Y113" s="11" t="str">
        <f>仕様書作成!CV130</f>
        <v/>
      </c>
      <c r="Z113" s="11" t="str">
        <f>仕様書作成!CW130</f>
        <v/>
      </c>
      <c r="AA113" s="11" t="str">
        <f>仕様書作成!CX130</f>
        <v/>
      </c>
      <c r="AB113" s="11" t="str">
        <f>仕様書作成!CY130</f>
        <v/>
      </c>
      <c r="AC113" s="11" t="str">
        <f>仕様書作成!CZ130</f>
        <v/>
      </c>
      <c r="AD113" s="11" t="str">
        <f>仕様書作成!DA130</f>
        <v/>
      </c>
      <c r="AE113" s="11" t="str">
        <f>仕様書作成!DB130</f>
        <v/>
      </c>
      <c r="AF113" s="11" t="str">
        <f>仕様書作成!DC130</f>
        <v/>
      </c>
      <c r="AS113" s="11" t="str">
        <f>IF(仕様書作成!DQ130="","",IF(AT113="",仕様書作成!DQ130,仕様書作成!DQ130&amp;","))</f>
        <v/>
      </c>
      <c r="AT113" s="11" t="str">
        <f>IF(仕様書作成!DR130="","",IF(AU113="",仕様書作成!DR130,仕様書作成!DR130&amp;","))</f>
        <v/>
      </c>
      <c r="AU113" s="11" t="str">
        <f>仕様書作成!DS130</f>
        <v/>
      </c>
    </row>
    <row r="114" spans="11:47" ht="12.75" customHeight="1" x14ac:dyDescent="0.15">
      <c r="K114" s="41" t="s">
        <v>565</v>
      </c>
      <c r="L114" s="11" t="str">
        <f>仕様書作成!CN131</f>
        <v>TB00029</v>
      </c>
      <c r="M114" s="11" t="str">
        <f>仕様書作成!CM131</f>
        <v/>
      </c>
      <c r="R114" s="11" t="str">
        <f>IF(仕様書作成!CO131="","",IF(S114="",仕様書作成!CO131,仕様書作成!CO131&amp;","))</f>
        <v/>
      </c>
      <c r="S114" s="11" t="str">
        <f>IF(仕様書作成!CP131="","",IF(T114="",仕様書作成!CP131,仕様書作成!CP131&amp;","))</f>
        <v/>
      </c>
      <c r="T114" s="11" t="str">
        <f>仕様書作成!CQ131</f>
        <v/>
      </c>
      <c r="U114" s="11" t="str">
        <f>仕様書作成!CR131</f>
        <v/>
      </c>
      <c r="V114" s="11" t="str">
        <f>仕様書作成!CS131</f>
        <v/>
      </c>
      <c r="W114" s="11" t="str">
        <f>仕様書作成!CT131</f>
        <v/>
      </c>
      <c r="X114" s="11" t="str">
        <f>仕様書作成!CU131</f>
        <v/>
      </c>
      <c r="Y114" s="11" t="str">
        <f>仕様書作成!CV131</f>
        <v/>
      </c>
      <c r="Z114" s="11" t="str">
        <f>仕様書作成!CW131</f>
        <v/>
      </c>
      <c r="AA114" s="11" t="str">
        <f>仕様書作成!CX131</f>
        <v/>
      </c>
      <c r="AB114" s="11" t="str">
        <f>仕様書作成!CY131</f>
        <v/>
      </c>
      <c r="AC114" s="11" t="str">
        <f>仕様書作成!CZ131</f>
        <v/>
      </c>
      <c r="AD114" s="11" t="str">
        <f>仕様書作成!DA131</f>
        <v/>
      </c>
      <c r="AE114" s="11" t="str">
        <f>仕様書作成!DB131</f>
        <v/>
      </c>
      <c r="AF114" s="11" t="str">
        <f>仕様書作成!DC131</f>
        <v/>
      </c>
      <c r="AS114" s="11" t="str">
        <f>IF(仕様書作成!DQ131="","",IF(AT114="",仕様書作成!DQ131,仕様書作成!DQ131&amp;","))</f>
        <v/>
      </c>
      <c r="AT114" s="11" t="str">
        <f>IF(仕様書作成!DR131="","",IF(AU114="",仕様書作成!DR131,仕様書作成!DR131&amp;","))</f>
        <v/>
      </c>
      <c r="AU114" s="11" t="str">
        <f>仕様書作成!DS131</f>
        <v/>
      </c>
    </row>
    <row r="115" spans="11:47" ht="12.75" customHeight="1" x14ac:dyDescent="0.15">
      <c r="K115" s="41" t="s">
        <v>442</v>
      </c>
      <c r="L115" s="11" t="str">
        <f>仕様書作成!CN132</f>
        <v>KQ2H03-U01A</v>
      </c>
      <c r="M115" s="11" t="str">
        <f>仕様書作成!CM132</f>
        <v/>
      </c>
      <c r="R115" s="11" t="str">
        <f>IF(仕様書作成!CO132="","",IF(S115="",仕様書作成!CO132,仕様書作成!CO132&amp;","))</f>
        <v/>
      </c>
      <c r="S115" s="11" t="str">
        <f>IF(仕様書作成!CP132="","",IF(T115="",仕様書作成!CP132,仕様書作成!CP132&amp;","))</f>
        <v/>
      </c>
      <c r="T115" s="11" t="str">
        <f>仕様書作成!CQ132</f>
        <v/>
      </c>
      <c r="U115" s="11" t="str">
        <f>仕様書作成!CR132</f>
        <v/>
      </c>
      <c r="V115" s="11" t="str">
        <f>仕様書作成!CS132</f>
        <v/>
      </c>
      <c r="W115" s="11" t="str">
        <f>仕様書作成!CT132</f>
        <v/>
      </c>
      <c r="X115" s="11" t="str">
        <f>仕様書作成!CU132</f>
        <v/>
      </c>
      <c r="Y115" s="11" t="str">
        <f>仕様書作成!CV132</f>
        <v/>
      </c>
      <c r="Z115" s="11" t="str">
        <f>仕様書作成!CW132</f>
        <v/>
      </c>
      <c r="AA115" s="11" t="str">
        <f>仕様書作成!CX132</f>
        <v/>
      </c>
      <c r="AB115" s="11" t="str">
        <f>仕様書作成!CY132</f>
        <v/>
      </c>
      <c r="AC115" s="11" t="str">
        <f>仕様書作成!CZ132</f>
        <v/>
      </c>
      <c r="AD115" s="11" t="str">
        <f>仕様書作成!DA132</f>
        <v/>
      </c>
      <c r="AE115" s="11" t="str">
        <f>仕様書作成!DB132</f>
        <v/>
      </c>
      <c r="AF115" s="11" t="str">
        <f>仕様書作成!DC132</f>
        <v/>
      </c>
      <c r="AS115" s="11" t="str">
        <f>IF(仕様書作成!DQ132="","",IF(AT115="",仕様書作成!DQ132,仕様書作成!DQ132&amp;","))</f>
        <v/>
      </c>
      <c r="AT115" s="11" t="str">
        <f>IF(仕様書作成!DR132="","",IF(AU115="",仕様書作成!DR132,仕様書作成!DR132&amp;","))</f>
        <v/>
      </c>
      <c r="AU115" s="11" t="str">
        <f>仕様書作成!DS132</f>
        <v/>
      </c>
    </row>
    <row r="116" spans="11:47" ht="12.75" customHeight="1" x14ac:dyDescent="0.15">
      <c r="K116" s="41" t="s">
        <v>579</v>
      </c>
      <c r="L116" s="11" t="str">
        <f>仕様書作成!CN133</f>
        <v>AN120-M5</v>
      </c>
      <c r="M116" s="11" t="str">
        <f>仕様書作成!CM133</f>
        <v/>
      </c>
      <c r="R116" s="11" t="str">
        <f>IF(仕様書作成!CO133="","",IF(S116="",仕様書作成!CO133,仕様書作成!CO133&amp;","))</f>
        <v/>
      </c>
      <c r="S116" s="11" t="str">
        <f>IF(仕様書作成!CP133="","",IF(T116="",仕様書作成!CP133,仕様書作成!CP133&amp;","))</f>
        <v/>
      </c>
      <c r="T116" s="11" t="str">
        <f>仕様書作成!CQ133</f>
        <v/>
      </c>
      <c r="U116" s="11" t="str">
        <f>仕様書作成!CR133</f>
        <v/>
      </c>
      <c r="V116" s="11" t="str">
        <f>仕様書作成!CS133</f>
        <v/>
      </c>
      <c r="W116" s="11" t="str">
        <f>仕様書作成!CT133</f>
        <v/>
      </c>
      <c r="X116" s="11" t="str">
        <f>仕様書作成!CU133</f>
        <v/>
      </c>
      <c r="Y116" s="11" t="str">
        <f>仕様書作成!CV133</f>
        <v/>
      </c>
      <c r="Z116" s="11" t="str">
        <f>仕様書作成!CW133</f>
        <v/>
      </c>
      <c r="AA116" s="11" t="str">
        <f>仕様書作成!CX133</f>
        <v/>
      </c>
      <c r="AB116" s="11" t="str">
        <f>仕様書作成!CY133</f>
        <v/>
      </c>
      <c r="AC116" s="11" t="str">
        <f>仕様書作成!CZ133</f>
        <v/>
      </c>
      <c r="AD116" s="11" t="str">
        <f>仕様書作成!DA133</f>
        <v/>
      </c>
      <c r="AE116" s="11" t="str">
        <f>仕様書作成!DB133</f>
        <v/>
      </c>
      <c r="AF116" s="11" t="str">
        <f>仕様書作成!DC133</f>
        <v/>
      </c>
      <c r="AS116" s="11" t="str">
        <f>IF(仕様書作成!DQ133="","",IF(AT116="",仕様書作成!DQ133,仕様書作成!DQ133&amp;","))</f>
        <v/>
      </c>
      <c r="AT116" s="11" t="str">
        <f>IF(仕様書作成!DR133="","",IF(AU116="",仕様書作成!DR133,仕様書作成!DR133&amp;","))</f>
        <v/>
      </c>
      <c r="AU116" s="11" t="str">
        <f>仕様書作成!DS133</f>
        <v/>
      </c>
    </row>
    <row r="117" spans="11:47" ht="12.75" customHeight="1" x14ac:dyDescent="0.15">
      <c r="K117" s="41" t="s">
        <v>556</v>
      </c>
      <c r="L117" s="11" t="str">
        <f>仕様書作成!CN134</f>
        <v>KQ2H06-01AS</v>
      </c>
      <c r="M117" s="11" t="str">
        <f>仕様書作成!CM134</f>
        <v/>
      </c>
      <c r="R117" s="11" t="str">
        <f>IF(仕様書作成!CO134="","",IF(S117="",仕様書作成!CO134,仕様書作成!CO134&amp;","))</f>
        <v/>
      </c>
      <c r="S117" s="11" t="str">
        <f>IF(仕様書作成!CP134="","",IF(T117="",仕様書作成!CP134,仕様書作成!CP134&amp;","))</f>
        <v/>
      </c>
      <c r="T117" s="11" t="str">
        <f>仕様書作成!CQ134</f>
        <v/>
      </c>
      <c r="U117" s="11" t="str">
        <f>仕様書作成!CR134</f>
        <v/>
      </c>
      <c r="V117" s="11" t="str">
        <f>仕様書作成!CS134</f>
        <v/>
      </c>
      <c r="W117" s="11" t="str">
        <f>仕様書作成!CT134</f>
        <v/>
      </c>
      <c r="X117" s="11" t="str">
        <f>仕様書作成!CU134</f>
        <v/>
      </c>
      <c r="Y117" s="11" t="str">
        <f>仕様書作成!CV134</f>
        <v/>
      </c>
      <c r="Z117" s="11" t="str">
        <f>仕様書作成!CW134</f>
        <v/>
      </c>
      <c r="AA117" s="11" t="str">
        <f>仕様書作成!CX134</f>
        <v/>
      </c>
      <c r="AB117" s="11" t="str">
        <f>仕様書作成!CY134</f>
        <v/>
      </c>
      <c r="AC117" s="11" t="str">
        <f>仕様書作成!CZ134</f>
        <v/>
      </c>
      <c r="AD117" s="11" t="str">
        <f>仕様書作成!DA134</f>
        <v/>
      </c>
      <c r="AE117" s="11" t="str">
        <f>仕様書作成!DB134</f>
        <v/>
      </c>
      <c r="AF117" s="11" t="str">
        <f>仕様書作成!DC134</f>
        <v/>
      </c>
      <c r="AS117" s="11" t="str">
        <f>IF(仕様書作成!DQ134="","",IF(AT117="",仕様書作成!DQ134,仕様書作成!DQ134&amp;","))</f>
        <v/>
      </c>
      <c r="AT117" s="11" t="str">
        <f>IF(仕様書作成!DR134="","",IF(AU117="",仕様書作成!DR134,仕様書作成!DR134&amp;","))</f>
        <v/>
      </c>
      <c r="AU117" s="11" t="str">
        <f>仕様書作成!DS134</f>
        <v/>
      </c>
    </row>
    <row r="118" spans="11:47" ht="12.75" customHeight="1" x14ac:dyDescent="0.15">
      <c r="K118" s="41" t="s">
        <v>557</v>
      </c>
      <c r="L118" s="11" t="str">
        <f>仕様書作成!CN135</f>
        <v>KQ2H08-01AS</v>
      </c>
      <c r="M118" s="11" t="str">
        <f>仕様書作成!CM135</f>
        <v/>
      </c>
      <c r="R118" s="11" t="str">
        <f>IF(仕様書作成!CO135="","",IF(S118="",仕様書作成!CO135,仕様書作成!CO135&amp;","))</f>
        <v/>
      </c>
      <c r="S118" s="11" t="str">
        <f>IF(仕様書作成!CP135="","",IF(T118="",仕様書作成!CP135,仕様書作成!CP135&amp;","))</f>
        <v/>
      </c>
      <c r="T118" s="11" t="str">
        <f>仕様書作成!CQ135</f>
        <v/>
      </c>
      <c r="U118" s="11" t="str">
        <f>仕様書作成!CR135</f>
        <v/>
      </c>
      <c r="V118" s="11" t="str">
        <f>仕様書作成!CS135</f>
        <v/>
      </c>
      <c r="W118" s="11" t="str">
        <f>仕様書作成!CT135</f>
        <v/>
      </c>
      <c r="X118" s="11" t="str">
        <f>仕様書作成!CU135</f>
        <v/>
      </c>
      <c r="Y118" s="11" t="str">
        <f>仕様書作成!CV135</f>
        <v/>
      </c>
      <c r="Z118" s="11" t="str">
        <f>仕様書作成!CW135</f>
        <v/>
      </c>
      <c r="AA118" s="11" t="str">
        <f>仕様書作成!CX135</f>
        <v/>
      </c>
      <c r="AB118" s="11" t="str">
        <f>仕様書作成!CY135</f>
        <v/>
      </c>
      <c r="AC118" s="11" t="str">
        <f>仕様書作成!CZ135</f>
        <v/>
      </c>
      <c r="AD118" s="11" t="str">
        <f>仕様書作成!DA135</f>
        <v/>
      </c>
      <c r="AE118" s="11" t="str">
        <f>仕様書作成!DB135</f>
        <v/>
      </c>
      <c r="AF118" s="11" t="str">
        <f>仕様書作成!DC135</f>
        <v/>
      </c>
      <c r="AS118" s="11" t="str">
        <f>IF(仕様書作成!DQ135="","",IF(AT118="",仕様書作成!DQ135,仕様書作成!DQ135&amp;","))</f>
        <v/>
      </c>
      <c r="AT118" s="11" t="str">
        <f>IF(仕様書作成!DR135="","",IF(AU118="",仕様書作成!DR135,仕様書作成!DR135&amp;","))</f>
        <v/>
      </c>
      <c r="AU118" s="11" t="str">
        <f>仕様書作成!DS135</f>
        <v/>
      </c>
    </row>
    <row r="119" spans="11:47" ht="12.75" customHeight="1" x14ac:dyDescent="0.15">
      <c r="K119" s="41" t="s">
        <v>558</v>
      </c>
      <c r="L119" s="11" t="str">
        <f>仕様書作成!CN136</f>
        <v>KQ2L06-01AS</v>
      </c>
      <c r="M119" s="11" t="str">
        <f>仕様書作成!CM136</f>
        <v/>
      </c>
      <c r="R119" s="11" t="str">
        <f>IF(仕様書作成!CO136="","",IF(S119="",仕様書作成!CO136,仕様書作成!CO136&amp;","))</f>
        <v/>
      </c>
      <c r="S119" s="11" t="str">
        <f>IF(仕様書作成!CP136="","",IF(T119="",仕様書作成!CP136,仕様書作成!CP136&amp;","))</f>
        <v/>
      </c>
      <c r="T119" s="11" t="str">
        <f>仕様書作成!CQ136</f>
        <v/>
      </c>
      <c r="U119" s="11" t="str">
        <f>仕様書作成!CR136</f>
        <v/>
      </c>
      <c r="V119" s="11" t="str">
        <f>仕様書作成!CS136</f>
        <v/>
      </c>
      <c r="W119" s="11" t="str">
        <f>仕様書作成!CT136</f>
        <v/>
      </c>
      <c r="X119" s="11" t="str">
        <f>仕様書作成!CU136</f>
        <v/>
      </c>
      <c r="Y119" s="11" t="str">
        <f>仕様書作成!CV136</f>
        <v/>
      </c>
      <c r="Z119" s="11" t="str">
        <f>仕様書作成!CW136</f>
        <v/>
      </c>
      <c r="AA119" s="11" t="str">
        <f>仕様書作成!CX136</f>
        <v/>
      </c>
      <c r="AB119" s="11" t="str">
        <f>仕様書作成!CY136</f>
        <v/>
      </c>
      <c r="AC119" s="11" t="str">
        <f>仕様書作成!CZ136</f>
        <v/>
      </c>
      <c r="AD119" s="11" t="str">
        <f>仕様書作成!DA136</f>
        <v/>
      </c>
      <c r="AE119" s="11" t="str">
        <f>仕様書作成!DB136</f>
        <v/>
      </c>
      <c r="AF119" s="11" t="str">
        <f>仕様書作成!DC136</f>
        <v/>
      </c>
      <c r="AS119" s="11" t="str">
        <f>IF(仕様書作成!DQ136="","",IF(AT119="",仕様書作成!DQ136,仕様書作成!DQ136&amp;","))</f>
        <v/>
      </c>
      <c r="AT119" s="11" t="str">
        <f>IF(仕様書作成!DR136="","",IF(AU119="",仕様書作成!DR136,仕様書作成!DR136&amp;","))</f>
        <v/>
      </c>
      <c r="AU119" s="11" t="str">
        <f>仕様書作成!DS136</f>
        <v/>
      </c>
    </row>
    <row r="120" spans="11:47" ht="12.75" customHeight="1" x14ac:dyDescent="0.15">
      <c r="K120" s="41" t="s">
        <v>559</v>
      </c>
      <c r="L120" s="11" t="str">
        <f>仕様書作成!CN137</f>
        <v>KQ2L08-01AS</v>
      </c>
      <c r="M120" s="11" t="str">
        <f>仕様書作成!CM137</f>
        <v/>
      </c>
      <c r="R120" s="11" t="str">
        <f>IF(仕様書作成!CO137="","",IF(S120="",仕様書作成!CO137,仕様書作成!CO137&amp;","))</f>
        <v/>
      </c>
      <c r="S120" s="11" t="str">
        <f>IF(仕様書作成!CP137="","",IF(T120="",仕様書作成!CP137,仕様書作成!CP137&amp;","))</f>
        <v/>
      </c>
      <c r="T120" s="11" t="str">
        <f>仕様書作成!CQ137</f>
        <v/>
      </c>
      <c r="U120" s="11" t="str">
        <f>仕様書作成!CR137</f>
        <v/>
      </c>
      <c r="V120" s="11" t="str">
        <f>仕様書作成!CS137</f>
        <v/>
      </c>
      <c r="W120" s="11" t="str">
        <f>仕様書作成!CT137</f>
        <v/>
      </c>
      <c r="X120" s="11" t="str">
        <f>仕様書作成!CU137</f>
        <v/>
      </c>
      <c r="Y120" s="11" t="str">
        <f>仕様書作成!CV137</f>
        <v/>
      </c>
      <c r="Z120" s="11" t="str">
        <f>仕様書作成!CW137</f>
        <v/>
      </c>
      <c r="AA120" s="11" t="str">
        <f>仕様書作成!CX137</f>
        <v/>
      </c>
      <c r="AB120" s="11" t="str">
        <f>仕様書作成!CY137</f>
        <v/>
      </c>
      <c r="AC120" s="11" t="str">
        <f>仕様書作成!CZ137</f>
        <v/>
      </c>
      <c r="AD120" s="11" t="str">
        <f>仕様書作成!DA137</f>
        <v/>
      </c>
      <c r="AE120" s="11" t="str">
        <f>仕様書作成!DB137</f>
        <v/>
      </c>
      <c r="AF120" s="11" t="str">
        <f>仕様書作成!DC137</f>
        <v/>
      </c>
      <c r="AS120" s="11" t="str">
        <f>IF(仕様書作成!DQ137="","",IF(AT120="",仕様書作成!DQ137,仕様書作成!DQ137&amp;","))</f>
        <v/>
      </c>
      <c r="AT120" s="11" t="str">
        <f>IF(仕様書作成!DR137="","",IF(AU120="",仕様書作成!DR137,仕様書作成!DR137&amp;","))</f>
        <v/>
      </c>
      <c r="AU120" s="11" t="str">
        <f>仕様書作成!DS137</f>
        <v/>
      </c>
    </row>
    <row r="121" spans="11:47" ht="12.75" customHeight="1" x14ac:dyDescent="0.15">
      <c r="K121" s="41" t="s">
        <v>571</v>
      </c>
      <c r="L121" s="11" t="str">
        <f>仕様書作成!CN138</f>
        <v>AN101-01</v>
      </c>
      <c r="M121" s="11" t="str">
        <f>仕様書作成!CM138</f>
        <v/>
      </c>
      <c r="R121" s="11" t="str">
        <f>IF(仕様書作成!CO138="","",IF(S121="",仕様書作成!CO138,仕様書作成!CO138&amp;","))</f>
        <v/>
      </c>
      <c r="S121" s="11" t="str">
        <f>IF(仕様書作成!CP138="","",IF(T121="",仕様書作成!CP138,仕様書作成!CP138&amp;","))</f>
        <v/>
      </c>
      <c r="T121" s="11" t="str">
        <f>仕様書作成!CQ138</f>
        <v/>
      </c>
      <c r="U121" s="11" t="str">
        <f>仕様書作成!CR138</f>
        <v/>
      </c>
      <c r="V121" s="11" t="str">
        <f>仕様書作成!CS138</f>
        <v/>
      </c>
      <c r="W121" s="11" t="str">
        <f>仕様書作成!CT138</f>
        <v/>
      </c>
      <c r="X121" s="11" t="str">
        <f>仕様書作成!CU138</f>
        <v/>
      </c>
      <c r="Y121" s="11" t="str">
        <f>仕様書作成!CV138</f>
        <v/>
      </c>
      <c r="Z121" s="11" t="str">
        <f>仕様書作成!CW138</f>
        <v/>
      </c>
      <c r="AA121" s="11" t="str">
        <f>仕様書作成!CX138</f>
        <v/>
      </c>
      <c r="AB121" s="11" t="str">
        <f>仕様書作成!CY138</f>
        <v/>
      </c>
      <c r="AC121" s="11" t="str">
        <f>仕様書作成!CZ138</f>
        <v/>
      </c>
      <c r="AD121" s="11" t="str">
        <f>仕様書作成!DA138</f>
        <v/>
      </c>
      <c r="AE121" s="11" t="str">
        <f>仕様書作成!DB138</f>
        <v/>
      </c>
      <c r="AF121" s="11" t="str">
        <f>仕様書作成!DC138</f>
        <v/>
      </c>
      <c r="AS121" s="11" t="str">
        <f>IF(仕様書作成!DQ138="","",IF(AT121="",仕様書作成!DQ138,仕様書作成!DQ138&amp;","))</f>
        <v/>
      </c>
      <c r="AT121" s="11" t="str">
        <f>IF(仕様書作成!DR138="","",IF(AU121="",仕様書作成!DR138,仕様書作成!DR138&amp;","))</f>
        <v/>
      </c>
      <c r="AU121" s="11" t="str">
        <f>仕様書作成!DS138</f>
        <v/>
      </c>
    </row>
    <row r="122" spans="11:47" ht="12.75" customHeight="1" x14ac:dyDescent="0.15">
      <c r="K122" s="41" t="s">
        <v>572</v>
      </c>
      <c r="L122" s="11" t="str">
        <f>仕様書作成!CN139</f>
        <v>AN110-01</v>
      </c>
      <c r="M122" s="11" t="str">
        <f>仕様書作成!CM139</f>
        <v/>
      </c>
      <c r="R122" s="11" t="str">
        <f>IF(仕様書作成!CO139="","",IF(S122="",仕様書作成!CO139,仕様書作成!CO139&amp;","))</f>
        <v/>
      </c>
      <c r="S122" s="11" t="str">
        <f>IF(仕様書作成!CP139="","",IF(T122="",仕様書作成!CP139,仕様書作成!CP139&amp;","))</f>
        <v/>
      </c>
      <c r="T122" s="11" t="str">
        <f>仕様書作成!CQ139</f>
        <v/>
      </c>
      <c r="U122" s="11" t="str">
        <f>仕様書作成!CR139</f>
        <v/>
      </c>
      <c r="V122" s="11" t="str">
        <f>仕様書作成!CS139</f>
        <v/>
      </c>
      <c r="W122" s="11" t="str">
        <f>仕様書作成!CT139</f>
        <v/>
      </c>
      <c r="X122" s="11" t="str">
        <f>仕様書作成!CU139</f>
        <v/>
      </c>
      <c r="Y122" s="11" t="str">
        <f>仕様書作成!CV139</f>
        <v/>
      </c>
      <c r="Z122" s="11" t="str">
        <f>仕様書作成!CW139</f>
        <v/>
      </c>
      <c r="AA122" s="11" t="str">
        <f>仕様書作成!CX139</f>
        <v/>
      </c>
      <c r="AB122" s="11" t="str">
        <f>仕様書作成!CY139</f>
        <v/>
      </c>
      <c r="AC122" s="11" t="str">
        <f>仕様書作成!CZ139</f>
        <v/>
      </c>
      <c r="AD122" s="11" t="str">
        <f>仕様書作成!DA139</f>
        <v/>
      </c>
      <c r="AE122" s="11" t="str">
        <f>仕様書作成!DB139</f>
        <v/>
      </c>
      <c r="AF122" s="11" t="str">
        <f>仕様書作成!DC139</f>
        <v/>
      </c>
      <c r="AS122" s="11" t="str">
        <f>IF(仕様書作成!DQ139="","",IF(AT122="",仕様書作成!DQ139,仕様書作成!DQ139&amp;","))</f>
        <v/>
      </c>
      <c r="AT122" s="11" t="str">
        <f>IF(仕様書作成!DR139="","",IF(AU122="",仕様書作成!DR139,仕様書作成!DR139&amp;","))</f>
        <v/>
      </c>
      <c r="AU122" s="11" t="str">
        <f>仕様書作成!DS139</f>
        <v/>
      </c>
    </row>
    <row r="123" spans="11:47" ht="12.75" customHeight="1" x14ac:dyDescent="0.15">
      <c r="K123" s="41" t="s">
        <v>573</v>
      </c>
      <c r="L123" s="11" t="str">
        <f>仕様書作成!CN140</f>
        <v>AN10-01</v>
      </c>
      <c r="M123" s="11" t="str">
        <f>仕様書作成!CM140</f>
        <v/>
      </c>
      <c r="R123" s="11" t="str">
        <f>IF(仕様書作成!CO140="","",IF(S123="",仕様書作成!CO140,仕様書作成!CO140&amp;","))</f>
        <v/>
      </c>
      <c r="S123" s="11" t="str">
        <f>IF(仕様書作成!CP140="","",IF(T123="",仕様書作成!CP140,仕様書作成!CP140&amp;","))</f>
        <v/>
      </c>
      <c r="T123" s="11" t="str">
        <f>仕様書作成!CQ140</f>
        <v/>
      </c>
      <c r="U123" s="11" t="str">
        <f>仕様書作成!CR140</f>
        <v/>
      </c>
      <c r="V123" s="11" t="str">
        <f>仕様書作成!CS140</f>
        <v/>
      </c>
      <c r="W123" s="11" t="str">
        <f>仕様書作成!CT140</f>
        <v/>
      </c>
      <c r="X123" s="11" t="str">
        <f>仕様書作成!CU140</f>
        <v/>
      </c>
      <c r="Y123" s="11" t="str">
        <f>仕様書作成!CV140</f>
        <v/>
      </c>
      <c r="Z123" s="11" t="str">
        <f>仕様書作成!CW140</f>
        <v/>
      </c>
      <c r="AA123" s="11" t="str">
        <f>仕様書作成!CX140</f>
        <v/>
      </c>
      <c r="AB123" s="11" t="str">
        <f>仕様書作成!CY140</f>
        <v/>
      </c>
      <c r="AC123" s="11" t="str">
        <f>仕様書作成!CZ140</f>
        <v/>
      </c>
      <c r="AD123" s="11" t="str">
        <f>仕様書作成!DA140</f>
        <v/>
      </c>
      <c r="AE123" s="11" t="str">
        <f>仕様書作成!DB140</f>
        <v/>
      </c>
      <c r="AF123" s="11" t="str">
        <f>仕様書作成!DC140</f>
        <v/>
      </c>
      <c r="AS123" s="11" t="str">
        <f>IF(仕様書作成!DQ140="","",IF(AT123="",仕様書作成!DQ140,仕様書作成!DQ140&amp;","))</f>
        <v/>
      </c>
      <c r="AT123" s="11" t="str">
        <f>IF(仕様書作成!DR140="","",IF(AU123="",仕様書作成!DR140,仕様書作成!DR140&amp;","))</f>
        <v/>
      </c>
      <c r="AU123" s="11" t="str">
        <f>仕様書作成!DS140</f>
        <v/>
      </c>
    </row>
    <row r="124" spans="11:47" ht="12.75" customHeight="1" x14ac:dyDescent="0.15">
      <c r="K124" s="41" t="s">
        <v>561</v>
      </c>
      <c r="L124" s="11" t="str">
        <f>仕様書作成!CN141</f>
        <v>KQ2H07-34AS</v>
      </c>
      <c r="M124" s="11" t="str">
        <f>仕様書作成!CM141</f>
        <v/>
      </c>
      <c r="R124" s="11" t="str">
        <f>IF(仕様書作成!CO141="","",IF(S124="",仕様書作成!CO141,仕様書作成!CO141&amp;","))</f>
        <v/>
      </c>
      <c r="S124" s="11" t="str">
        <f>IF(仕様書作成!CP141="","",IF(T124="",仕様書作成!CP141,仕様書作成!CP141&amp;","))</f>
        <v/>
      </c>
      <c r="T124" s="11" t="str">
        <f>仕様書作成!CQ141</f>
        <v/>
      </c>
      <c r="U124" s="11" t="str">
        <f>仕様書作成!CR141</f>
        <v/>
      </c>
      <c r="V124" s="11" t="str">
        <f>仕様書作成!CS141</f>
        <v/>
      </c>
      <c r="W124" s="11" t="str">
        <f>仕様書作成!CT141</f>
        <v/>
      </c>
      <c r="X124" s="11" t="str">
        <f>仕様書作成!CU141</f>
        <v/>
      </c>
      <c r="Y124" s="11" t="str">
        <f>仕様書作成!CV141</f>
        <v/>
      </c>
      <c r="Z124" s="11" t="str">
        <f>仕様書作成!CW141</f>
        <v/>
      </c>
      <c r="AA124" s="11" t="str">
        <f>仕様書作成!CX141</f>
        <v/>
      </c>
      <c r="AB124" s="11" t="str">
        <f>仕様書作成!CY141</f>
        <v/>
      </c>
      <c r="AC124" s="11" t="str">
        <f>仕様書作成!CZ141</f>
        <v/>
      </c>
      <c r="AD124" s="11" t="str">
        <f>仕様書作成!DA141</f>
        <v/>
      </c>
      <c r="AE124" s="11" t="str">
        <f>仕様書作成!DB141</f>
        <v/>
      </c>
      <c r="AF124" s="11" t="str">
        <f>仕様書作成!DC141</f>
        <v/>
      </c>
      <c r="AS124" s="11" t="str">
        <f>IF(仕様書作成!DQ141="","",IF(AT124="",仕様書作成!DQ141,仕様書作成!DQ141&amp;","))</f>
        <v/>
      </c>
      <c r="AT124" s="11" t="str">
        <f>IF(仕様書作成!DR141="","",IF(AU124="",仕様書作成!DR141,仕様書作成!DR141&amp;","))</f>
        <v/>
      </c>
      <c r="AU124" s="11" t="str">
        <f>仕様書作成!DS141</f>
        <v/>
      </c>
    </row>
    <row r="125" spans="11:47" ht="12.75" customHeight="1" x14ac:dyDescent="0.15">
      <c r="K125" s="41" t="s">
        <v>562</v>
      </c>
      <c r="L125" s="11" t="str">
        <f>仕様書作成!CN142</f>
        <v>KQ2H09-34AS</v>
      </c>
      <c r="M125" s="11" t="str">
        <f>仕様書作成!CM142</f>
        <v/>
      </c>
      <c r="R125" s="11" t="str">
        <f>IF(仕様書作成!CO142="","",IF(S125="",仕様書作成!CO142,仕様書作成!CO142&amp;","))</f>
        <v/>
      </c>
      <c r="S125" s="11" t="str">
        <f>IF(仕様書作成!CP142="","",IF(T125="",仕様書作成!CP142,仕様書作成!CP142&amp;","))</f>
        <v/>
      </c>
      <c r="T125" s="11" t="str">
        <f>仕様書作成!CQ142</f>
        <v/>
      </c>
      <c r="U125" s="11" t="str">
        <f>仕様書作成!CR142</f>
        <v/>
      </c>
      <c r="V125" s="11" t="str">
        <f>仕様書作成!CS142</f>
        <v/>
      </c>
      <c r="W125" s="11" t="str">
        <f>仕様書作成!CT142</f>
        <v/>
      </c>
      <c r="X125" s="11" t="str">
        <f>仕様書作成!CU142</f>
        <v/>
      </c>
      <c r="Y125" s="11" t="str">
        <f>仕様書作成!CV142</f>
        <v/>
      </c>
      <c r="Z125" s="11" t="str">
        <f>仕様書作成!CW142</f>
        <v/>
      </c>
      <c r="AA125" s="11" t="str">
        <f>仕様書作成!CX142</f>
        <v/>
      </c>
      <c r="AB125" s="11" t="str">
        <f>仕様書作成!CY142</f>
        <v/>
      </c>
      <c r="AC125" s="11" t="str">
        <f>仕様書作成!CZ142</f>
        <v/>
      </c>
      <c r="AD125" s="11" t="str">
        <f>仕様書作成!DA142</f>
        <v/>
      </c>
      <c r="AE125" s="11" t="str">
        <f>仕様書作成!DB142</f>
        <v/>
      </c>
      <c r="AF125" s="11" t="str">
        <f>仕様書作成!DC142</f>
        <v/>
      </c>
      <c r="AS125" s="11" t="str">
        <f>IF(仕様書作成!DQ142="","",IF(AT125="",仕様書作成!DQ142,仕様書作成!DQ142&amp;","))</f>
        <v/>
      </c>
      <c r="AT125" s="11" t="str">
        <f>IF(仕様書作成!DR142="","",IF(AU125="",仕様書作成!DR142,仕様書作成!DR142&amp;","))</f>
        <v/>
      </c>
      <c r="AU125" s="11" t="str">
        <f>仕様書作成!DS142</f>
        <v/>
      </c>
    </row>
    <row r="126" spans="11:47" ht="12.75" customHeight="1" x14ac:dyDescent="0.15">
      <c r="K126" s="41" t="s">
        <v>563</v>
      </c>
      <c r="L126" s="11" t="str">
        <f>仕様書作成!CN143</f>
        <v>KQ2L07-34AS</v>
      </c>
      <c r="M126" s="11" t="str">
        <f>仕様書作成!CM143</f>
        <v/>
      </c>
      <c r="R126" s="11" t="str">
        <f>IF(仕様書作成!CO143="","",IF(S126="",仕様書作成!CO143,仕様書作成!CO143&amp;","))</f>
        <v/>
      </c>
      <c r="S126" s="11" t="str">
        <f>IF(仕様書作成!CP143="","",IF(T126="",仕様書作成!CP143,仕様書作成!CP143&amp;","))</f>
        <v/>
      </c>
      <c r="T126" s="11" t="str">
        <f>仕様書作成!CQ143</f>
        <v/>
      </c>
      <c r="U126" s="11" t="str">
        <f>仕様書作成!CR143</f>
        <v/>
      </c>
      <c r="V126" s="11" t="str">
        <f>仕様書作成!CS143</f>
        <v/>
      </c>
      <c r="W126" s="11" t="str">
        <f>仕様書作成!CT143</f>
        <v/>
      </c>
      <c r="X126" s="11" t="str">
        <f>仕様書作成!CU143</f>
        <v/>
      </c>
      <c r="Y126" s="11" t="str">
        <f>仕様書作成!CV143</f>
        <v/>
      </c>
      <c r="Z126" s="11" t="str">
        <f>仕様書作成!CW143</f>
        <v/>
      </c>
      <c r="AA126" s="11" t="str">
        <f>仕様書作成!CX143</f>
        <v/>
      </c>
      <c r="AB126" s="11" t="str">
        <f>仕様書作成!CY143</f>
        <v/>
      </c>
      <c r="AC126" s="11" t="str">
        <f>仕様書作成!CZ143</f>
        <v/>
      </c>
      <c r="AD126" s="11" t="str">
        <f>仕様書作成!DA143</f>
        <v/>
      </c>
      <c r="AE126" s="11" t="str">
        <f>仕様書作成!DB143</f>
        <v/>
      </c>
      <c r="AF126" s="11" t="str">
        <f>仕様書作成!DC143</f>
        <v/>
      </c>
      <c r="AS126" s="11" t="str">
        <f>IF(仕様書作成!DQ143="","",IF(AT126="",仕様書作成!DQ143,仕様書作成!DQ143&amp;","))</f>
        <v/>
      </c>
      <c r="AT126" s="11" t="str">
        <f>IF(仕様書作成!DR143="","",IF(AU126="",仕様書作成!DR143,仕様書作成!DR143&amp;","))</f>
        <v/>
      </c>
      <c r="AU126" s="11" t="str">
        <f>仕様書作成!DS143</f>
        <v/>
      </c>
    </row>
    <row r="127" spans="11:47" ht="12.75" customHeight="1" x14ac:dyDescent="0.15">
      <c r="K127" s="41" t="s">
        <v>564</v>
      </c>
      <c r="L127" s="11" t="str">
        <f>仕様書作成!CN144</f>
        <v>KQ2L09-34AS</v>
      </c>
      <c r="M127" s="11" t="str">
        <f>仕様書作成!CM144</f>
        <v/>
      </c>
      <c r="R127" s="11" t="str">
        <f>IF(仕様書作成!CO144="","",IF(S127="",仕様書作成!CO144,仕様書作成!CO144&amp;","))</f>
        <v/>
      </c>
      <c r="S127" s="11" t="str">
        <f>IF(仕様書作成!CP144="","",IF(T127="",仕様書作成!CP144,仕様書作成!CP144&amp;","))</f>
        <v/>
      </c>
      <c r="T127" s="11" t="str">
        <f>仕様書作成!CQ144</f>
        <v/>
      </c>
      <c r="U127" s="11" t="str">
        <f>仕様書作成!CR144</f>
        <v/>
      </c>
      <c r="V127" s="11" t="str">
        <f>仕様書作成!CS144</f>
        <v/>
      </c>
      <c r="W127" s="11" t="str">
        <f>仕様書作成!CT144</f>
        <v/>
      </c>
      <c r="X127" s="11" t="str">
        <f>仕様書作成!CU144</f>
        <v/>
      </c>
      <c r="Y127" s="11" t="str">
        <f>仕様書作成!CV144</f>
        <v/>
      </c>
      <c r="Z127" s="11" t="str">
        <f>仕様書作成!CW144</f>
        <v/>
      </c>
      <c r="AA127" s="11" t="str">
        <f>仕様書作成!CX144</f>
        <v/>
      </c>
      <c r="AB127" s="11" t="str">
        <f>仕様書作成!CY144</f>
        <v/>
      </c>
      <c r="AC127" s="11" t="str">
        <f>仕様書作成!CZ144</f>
        <v/>
      </c>
      <c r="AD127" s="11" t="str">
        <f>仕様書作成!DA144</f>
        <v/>
      </c>
      <c r="AE127" s="11" t="str">
        <f>仕様書作成!DB144</f>
        <v/>
      </c>
      <c r="AF127" s="11" t="str">
        <f>仕様書作成!DC144</f>
        <v/>
      </c>
      <c r="AS127" s="11" t="str">
        <f>IF(仕様書作成!DQ144="","",IF(AT127="",仕様書作成!DQ144,仕様書作成!DQ144&amp;","))</f>
        <v/>
      </c>
      <c r="AT127" s="11" t="str">
        <f>IF(仕様書作成!DR144="","",IF(AU127="",仕様書作成!DR144,仕様書作成!DR144&amp;","))</f>
        <v/>
      </c>
      <c r="AU127" s="11" t="str">
        <f>仕様書作成!DS144</f>
        <v/>
      </c>
    </row>
    <row r="128" spans="11:47" ht="12.75" customHeight="1" x14ac:dyDescent="0.15">
      <c r="K128" s="41" t="s">
        <v>574</v>
      </c>
      <c r="L128" s="11" t="str">
        <f>仕様書作成!CN145</f>
        <v>AN101-N01</v>
      </c>
      <c r="M128" s="11" t="str">
        <f>仕様書作成!CM145</f>
        <v/>
      </c>
      <c r="R128" s="11" t="str">
        <f>IF(仕様書作成!CO145="","",IF(S128="",仕様書作成!CO145,仕様書作成!CO145&amp;","))</f>
        <v/>
      </c>
      <c r="S128" s="11" t="str">
        <f>IF(仕様書作成!CP145="","",IF(T128="",仕様書作成!CP145,仕様書作成!CP145&amp;","))</f>
        <v/>
      </c>
      <c r="T128" s="11" t="str">
        <f>仕様書作成!CQ145</f>
        <v/>
      </c>
      <c r="U128" s="11" t="str">
        <f>仕様書作成!CR145</f>
        <v/>
      </c>
      <c r="V128" s="11" t="str">
        <f>仕様書作成!CS145</f>
        <v/>
      </c>
      <c r="W128" s="11" t="str">
        <f>仕様書作成!CT145</f>
        <v/>
      </c>
      <c r="X128" s="11" t="str">
        <f>仕様書作成!CU145</f>
        <v/>
      </c>
      <c r="Y128" s="11" t="str">
        <f>仕様書作成!CV145</f>
        <v/>
      </c>
      <c r="Z128" s="11" t="str">
        <f>仕様書作成!CW145</f>
        <v/>
      </c>
      <c r="AA128" s="11" t="str">
        <f>仕様書作成!CX145</f>
        <v/>
      </c>
      <c r="AB128" s="11" t="str">
        <f>仕様書作成!CY145</f>
        <v/>
      </c>
      <c r="AC128" s="11" t="str">
        <f>仕様書作成!CZ145</f>
        <v/>
      </c>
      <c r="AD128" s="11" t="str">
        <f>仕様書作成!DA145</f>
        <v/>
      </c>
      <c r="AE128" s="11" t="str">
        <f>仕様書作成!DB145</f>
        <v/>
      </c>
      <c r="AF128" s="11" t="str">
        <f>仕様書作成!DC145</f>
        <v/>
      </c>
      <c r="AS128" s="11" t="str">
        <f>IF(仕様書作成!DQ145="","",IF(AT128="",仕様書作成!DQ145,仕様書作成!DQ145&amp;","))</f>
        <v/>
      </c>
      <c r="AT128" s="11" t="str">
        <f>IF(仕様書作成!DR145="","",IF(AU128="",仕様書作成!DR145,仕様書作成!DR145&amp;","))</f>
        <v/>
      </c>
      <c r="AU128" s="11" t="str">
        <f>仕様書作成!DS145</f>
        <v/>
      </c>
    </row>
    <row r="129" spans="11:47" ht="12.75" customHeight="1" x14ac:dyDescent="0.15">
      <c r="K129" s="41" t="s">
        <v>575</v>
      </c>
      <c r="L129" s="11" t="str">
        <f>仕様書作成!CN146</f>
        <v>AN110-N01</v>
      </c>
      <c r="M129" s="11" t="str">
        <f>仕様書作成!CM146</f>
        <v/>
      </c>
      <c r="R129" s="11" t="str">
        <f>IF(仕様書作成!CO146="","",IF(S129="",仕様書作成!CO146,仕様書作成!CO146&amp;","))</f>
        <v/>
      </c>
      <c r="S129" s="11" t="str">
        <f>IF(仕様書作成!CP146="","",IF(T129="",仕様書作成!CP146,仕様書作成!CP146&amp;","))</f>
        <v/>
      </c>
      <c r="T129" s="11" t="str">
        <f>仕様書作成!CQ146</f>
        <v/>
      </c>
      <c r="U129" s="11" t="str">
        <f>仕様書作成!CR146</f>
        <v/>
      </c>
      <c r="V129" s="11" t="str">
        <f>仕様書作成!CS146</f>
        <v/>
      </c>
      <c r="W129" s="11" t="str">
        <f>仕様書作成!CT146</f>
        <v/>
      </c>
      <c r="X129" s="11" t="str">
        <f>仕様書作成!CU146</f>
        <v/>
      </c>
      <c r="Y129" s="11" t="str">
        <f>仕様書作成!CV146</f>
        <v/>
      </c>
      <c r="Z129" s="11" t="str">
        <f>仕様書作成!CW146</f>
        <v/>
      </c>
      <c r="AA129" s="11" t="str">
        <f>仕様書作成!CX146</f>
        <v/>
      </c>
      <c r="AB129" s="11" t="str">
        <f>仕様書作成!CY146</f>
        <v/>
      </c>
      <c r="AC129" s="11" t="str">
        <f>仕様書作成!CZ146</f>
        <v/>
      </c>
      <c r="AD129" s="11" t="str">
        <f>仕様書作成!DA146</f>
        <v/>
      </c>
      <c r="AE129" s="11" t="str">
        <f>仕様書作成!DB146</f>
        <v/>
      </c>
      <c r="AF129" s="11" t="str">
        <f>仕様書作成!DC146</f>
        <v/>
      </c>
      <c r="AS129" s="11" t="str">
        <f>IF(仕様書作成!DQ146="","",IF(AT129="",仕様書作成!DQ146,仕様書作成!DQ146&amp;","))</f>
        <v/>
      </c>
      <c r="AT129" s="11" t="str">
        <f>IF(仕様書作成!DR146="","",IF(AU129="",仕様書作成!DR146,仕様書作成!DR146&amp;","))</f>
        <v/>
      </c>
      <c r="AU129" s="11" t="str">
        <f>仕様書作成!DS146</f>
        <v/>
      </c>
    </row>
    <row r="130" spans="11:47" ht="12.75" customHeight="1" x14ac:dyDescent="0.15">
      <c r="K130" s="41" t="s">
        <v>576</v>
      </c>
      <c r="L130" s="11" t="str">
        <f>仕様書作成!CN147</f>
        <v>AN10-N01</v>
      </c>
      <c r="M130" s="11" t="str">
        <f>仕様書作成!CM147</f>
        <v/>
      </c>
      <c r="R130" s="11" t="str">
        <f>IF(仕様書作成!CO147="","",IF(S130="",仕様書作成!CO147,仕様書作成!CO147&amp;","))</f>
        <v/>
      </c>
      <c r="S130" s="11" t="str">
        <f>IF(仕様書作成!CP147="","",IF(T130="",仕様書作成!CP147,仕様書作成!CP147&amp;","))</f>
        <v/>
      </c>
      <c r="T130" s="11" t="str">
        <f>仕様書作成!CQ147</f>
        <v/>
      </c>
      <c r="U130" s="11" t="str">
        <f>仕様書作成!CR147</f>
        <v/>
      </c>
      <c r="V130" s="11" t="str">
        <f>仕様書作成!CS147</f>
        <v/>
      </c>
      <c r="W130" s="11" t="str">
        <f>仕様書作成!CT147</f>
        <v/>
      </c>
      <c r="X130" s="11" t="str">
        <f>仕様書作成!CU147</f>
        <v/>
      </c>
      <c r="Y130" s="11" t="str">
        <f>仕様書作成!CV147</f>
        <v/>
      </c>
      <c r="Z130" s="11" t="str">
        <f>仕様書作成!CW147</f>
        <v/>
      </c>
      <c r="AA130" s="11" t="str">
        <f>仕様書作成!CX147</f>
        <v/>
      </c>
      <c r="AB130" s="11" t="str">
        <f>仕様書作成!CY147</f>
        <v/>
      </c>
      <c r="AC130" s="11" t="str">
        <f>仕様書作成!CZ147</f>
        <v/>
      </c>
      <c r="AD130" s="11" t="str">
        <f>仕様書作成!DA147</f>
        <v/>
      </c>
      <c r="AE130" s="11" t="str">
        <f>仕様書作成!DB147</f>
        <v/>
      </c>
      <c r="AF130" s="11" t="str">
        <f>仕様書作成!DC147</f>
        <v/>
      </c>
      <c r="AS130" s="11" t="str">
        <f>IF(仕様書作成!DQ147="","",IF(AT130="",仕様書作成!DQ147,仕様書作成!DQ147&amp;","))</f>
        <v/>
      </c>
      <c r="AT130" s="11" t="str">
        <f>IF(仕様書作成!DR147="","",IF(AU130="",仕様書作成!DR147,仕様書作成!DR147&amp;","))</f>
        <v/>
      </c>
      <c r="AU130" s="11" t="str">
        <f>仕様書作成!DS147</f>
        <v/>
      </c>
    </row>
    <row r="131" spans="11:47" ht="12.75" customHeight="1" x14ac:dyDescent="0.15">
      <c r="K131" s="41" t="s">
        <v>566</v>
      </c>
      <c r="L131" s="11" t="str">
        <f>仕様書作成!CN148</f>
        <v>KQ2H07-U01A</v>
      </c>
      <c r="M131" s="11" t="str">
        <f>仕様書作成!CM148</f>
        <v/>
      </c>
      <c r="R131" s="11" t="str">
        <f>IF(仕様書作成!CO148="","",IF(S131="",仕様書作成!CO148,仕様書作成!CO148&amp;","))</f>
        <v/>
      </c>
      <c r="S131" s="11" t="str">
        <f>IF(仕様書作成!CP148="","",IF(T131="",仕様書作成!CP148,仕様書作成!CP148&amp;","))</f>
        <v/>
      </c>
      <c r="T131" s="11" t="str">
        <f>仕様書作成!CQ148</f>
        <v/>
      </c>
      <c r="U131" s="11" t="str">
        <f>仕様書作成!CR148</f>
        <v/>
      </c>
      <c r="V131" s="11" t="str">
        <f>仕様書作成!CS148</f>
        <v/>
      </c>
      <c r="W131" s="11" t="str">
        <f>仕様書作成!CT148</f>
        <v/>
      </c>
      <c r="X131" s="11" t="str">
        <f>仕様書作成!CU148</f>
        <v/>
      </c>
      <c r="Y131" s="11" t="str">
        <f>仕様書作成!CV148</f>
        <v/>
      </c>
      <c r="Z131" s="11" t="str">
        <f>仕様書作成!CW148</f>
        <v/>
      </c>
      <c r="AA131" s="11" t="str">
        <f>仕様書作成!CX148</f>
        <v/>
      </c>
      <c r="AB131" s="11" t="str">
        <f>仕様書作成!CY148</f>
        <v/>
      </c>
      <c r="AC131" s="11" t="str">
        <f>仕様書作成!CZ148</f>
        <v/>
      </c>
      <c r="AD131" s="11" t="str">
        <f>仕様書作成!DA148</f>
        <v/>
      </c>
      <c r="AE131" s="11" t="str">
        <f>仕様書作成!DB148</f>
        <v/>
      </c>
      <c r="AF131" s="11" t="str">
        <f>仕様書作成!DC148</f>
        <v/>
      </c>
      <c r="AS131" s="11" t="str">
        <f>IF(仕様書作成!DQ148="","",IF(AT131="",仕様書作成!DQ148,仕様書作成!DQ148&amp;","))</f>
        <v/>
      </c>
      <c r="AT131" s="11" t="str">
        <f>IF(仕様書作成!DR148="","",IF(AU131="",仕様書作成!DR148,仕様書作成!DR148&amp;","))</f>
        <v/>
      </c>
      <c r="AU131" s="11" t="str">
        <f>仕様書作成!DS148</f>
        <v/>
      </c>
    </row>
    <row r="132" spans="11:47" ht="12.75" customHeight="1" x14ac:dyDescent="0.15">
      <c r="K132" s="41" t="s">
        <v>567</v>
      </c>
      <c r="L132" s="11" t="str">
        <f>仕様書作成!CN149</f>
        <v>KQ2H09-U01A</v>
      </c>
      <c r="M132" s="11" t="str">
        <f>仕様書作成!CM149</f>
        <v/>
      </c>
      <c r="R132" s="11" t="str">
        <f>IF(仕様書作成!CO149="","",IF(S132="",仕様書作成!CO149,仕様書作成!CO149&amp;","))</f>
        <v/>
      </c>
      <c r="S132" s="11" t="str">
        <f>IF(仕様書作成!CP149="","",IF(T132="",仕様書作成!CP149,仕様書作成!CP149&amp;","))</f>
        <v/>
      </c>
      <c r="T132" s="11" t="str">
        <f>仕様書作成!CQ149</f>
        <v/>
      </c>
      <c r="U132" s="11" t="str">
        <f>仕様書作成!CR149</f>
        <v/>
      </c>
      <c r="V132" s="11" t="str">
        <f>仕様書作成!CS149</f>
        <v/>
      </c>
      <c r="W132" s="11" t="str">
        <f>仕様書作成!CT149</f>
        <v/>
      </c>
      <c r="X132" s="11" t="str">
        <f>仕様書作成!CU149</f>
        <v/>
      </c>
      <c r="Y132" s="11" t="str">
        <f>仕様書作成!CV149</f>
        <v/>
      </c>
      <c r="Z132" s="11" t="str">
        <f>仕様書作成!CW149</f>
        <v/>
      </c>
      <c r="AA132" s="11" t="str">
        <f>仕様書作成!CX149</f>
        <v/>
      </c>
      <c r="AB132" s="11" t="str">
        <f>仕様書作成!CY149</f>
        <v/>
      </c>
      <c r="AC132" s="11" t="str">
        <f>仕様書作成!CZ149</f>
        <v/>
      </c>
      <c r="AD132" s="11" t="str">
        <f>仕様書作成!DA149</f>
        <v/>
      </c>
      <c r="AE132" s="11" t="str">
        <f>仕様書作成!DB149</f>
        <v/>
      </c>
      <c r="AF132" s="11" t="str">
        <f>仕様書作成!DC149</f>
        <v/>
      </c>
      <c r="AS132" s="11" t="str">
        <f>IF(仕様書作成!DQ149="","",IF(AT132="",仕様書作成!DQ149,仕様書作成!DQ149&amp;","))</f>
        <v/>
      </c>
      <c r="AT132" s="11" t="str">
        <f>IF(仕様書作成!DR149="","",IF(AU132="",仕様書作成!DR149,仕様書作成!DR149&amp;","))</f>
        <v/>
      </c>
      <c r="AU132" s="11" t="str">
        <f>仕様書作成!DS149</f>
        <v/>
      </c>
    </row>
    <row r="133" spans="11:47" ht="12.75" customHeight="1" x14ac:dyDescent="0.15">
      <c r="K133" s="41" t="s">
        <v>568</v>
      </c>
      <c r="L133" s="11" t="str">
        <f>仕様書作成!CN150</f>
        <v>KQ2L07-U01A</v>
      </c>
      <c r="M133" s="11" t="str">
        <f>仕様書作成!CM150</f>
        <v/>
      </c>
      <c r="R133" s="11" t="str">
        <f>IF(仕様書作成!CO150="","",IF(S133="",仕様書作成!CO150,仕様書作成!CO150&amp;","))</f>
        <v/>
      </c>
      <c r="S133" s="11" t="str">
        <f>IF(仕様書作成!CP150="","",IF(T133="",仕様書作成!CP150,仕様書作成!CP150&amp;","))</f>
        <v/>
      </c>
      <c r="T133" s="11" t="str">
        <f>仕様書作成!CQ150</f>
        <v/>
      </c>
      <c r="U133" s="11" t="str">
        <f>仕様書作成!CR150</f>
        <v/>
      </c>
      <c r="V133" s="11" t="str">
        <f>仕様書作成!CS150</f>
        <v/>
      </c>
      <c r="W133" s="11" t="str">
        <f>仕様書作成!CT150</f>
        <v/>
      </c>
      <c r="X133" s="11" t="str">
        <f>仕様書作成!CU150</f>
        <v/>
      </c>
      <c r="Y133" s="11" t="str">
        <f>仕様書作成!CV150</f>
        <v/>
      </c>
      <c r="Z133" s="11" t="str">
        <f>仕様書作成!CW150</f>
        <v/>
      </c>
      <c r="AA133" s="11" t="str">
        <f>仕様書作成!CX150</f>
        <v/>
      </c>
      <c r="AB133" s="11" t="str">
        <f>仕様書作成!CY150</f>
        <v/>
      </c>
      <c r="AC133" s="11" t="str">
        <f>仕様書作成!CZ150</f>
        <v/>
      </c>
      <c r="AD133" s="11" t="str">
        <f>仕様書作成!DA150</f>
        <v/>
      </c>
      <c r="AE133" s="11" t="str">
        <f>仕様書作成!DB150</f>
        <v/>
      </c>
      <c r="AF133" s="11" t="str">
        <f>仕様書作成!DC150</f>
        <v/>
      </c>
      <c r="AS133" s="11" t="str">
        <f>IF(仕様書作成!DQ150="","",IF(AT133="",仕様書作成!DQ150,仕様書作成!DQ150&amp;","))</f>
        <v/>
      </c>
      <c r="AT133" s="11" t="str">
        <f>IF(仕様書作成!DR150="","",IF(AU133="",仕様書作成!DR150,仕様書作成!DR150&amp;","))</f>
        <v/>
      </c>
      <c r="AU133" s="11" t="str">
        <f>仕様書作成!DS150</f>
        <v/>
      </c>
    </row>
    <row r="134" spans="11:47" ht="12.75" customHeight="1" x14ac:dyDescent="0.15">
      <c r="K134" s="41" t="s">
        <v>569</v>
      </c>
      <c r="L134" s="11" t="str">
        <f>仕様書作成!CN151</f>
        <v>KQ2L09-U01A</v>
      </c>
      <c r="M134" s="11" t="str">
        <f>仕様書作成!CM151</f>
        <v/>
      </c>
      <c r="R134" s="11" t="str">
        <f>IF(仕様書作成!CO151="","",IF(S134="",仕様書作成!CO151,仕様書作成!CO151&amp;","))</f>
        <v/>
      </c>
      <c r="S134" s="11" t="str">
        <f>IF(仕様書作成!CP151="","",IF(T134="",仕様書作成!CP151,仕様書作成!CP151&amp;","))</f>
        <v/>
      </c>
      <c r="T134" s="11" t="str">
        <f>仕様書作成!CQ151</f>
        <v/>
      </c>
      <c r="U134" s="11" t="str">
        <f>仕様書作成!CR151</f>
        <v/>
      </c>
      <c r="V134" s="11" t="str">
        <f>仕様書作成!CS151</f>
        <v/>
      </c>
      <c r="W134" s="11" t="str">
        <f>仕様書作成!CT151</f>
        <v/>
      </c>
      <c r="X134" s="11" t="str">
        <f>仕様書作成!CU151</f>
        <v/>
      </c>
      <c r="Y134" s="11" t="str">
        <f>仕様書作成!CV151</f>
        <v/>
      </c>
      <c r="Z134" s="11" t="str">
        <f>仕様書作成!CW151</f>
        <v/>
      </c>
      <c r="AA134" s="11" t="str">
        <f>仕様書作成!CX151</f>
        <v/>
      </c>
      <c r="AB134" s="11" t="str">
        <f>仕様書作成!CY151</f>
        <v/>
      </c>
      <c r="AC134" s="11" t="str">
        <f>仕様書作成!CZ151</f>
        <v/>
      </c>
      <c r="AD134" s="11" t="str">
        <f>仕様書作成!DA151</f>
        <v/>
      </c>
      <c r="AE134" s="11" t="str">
        <f>仕様書作成!DB151</f>
        <v/>
      </c>
      <c r="AF134" s="11" t="str">
        <f>仕様書作成!DC151</f>
        <v/>
      </c>
      <c r="AS134" s="11" t="str">
        <f>IF(仕様書作成!DQ151="","",IF(AT134="",仕様書作成!DQ151,仕様書作成!DQ151&amp;","))</f>
        <v/>
      </c>
      <c r="AT134" s="11" t="str">
        <f>IF(仕様書作成!DR151="","",IF(AU134="",仕様書作成!DR151,仕様書作成!DR151&amp;","))</f>
        <v/>
      </c>
      <c r="AU134" s="11" t="str">
        <f>仕様書作成!DS151</f>
        <v/>
      </c>
    </row>
    <row r="135" spans="11:47" ht="12.75" customHeight="1" x14ac:dyDescent="0.15">
      <c r="K135" s="41" t="s">
        <v>17</v>
      </c>
      <c r="L135" s="11" t="str">
        <f>仕様書作成!CN152</f>
        <v>（ポートプラグ_VVQ0000-58A）</v>
      </c>
      <c r="M135" s="11" t="str">
        <f>仕様書作成!CM152</f>
        <v/>
      </c>
      <c r="R135" s="11" t="str">
        <f>IF(仕様書作成!CO152="","",IF(S135="",仕様書作成!CO152,仕様書作成!CO152&amp;","))</f>
        <v/>
      </c>
      <c r="S135" s="11" t="str">
        <f>IF(仕様書作成!CP152="","",IF(T135="",仕様書作成!CP152,仕様書作成!CP152&amp;","))</f>
        <v/>
      </c>
      <c r="T135" s="11" t="str">
        <f>仕様書作成!CQ152</f>
        <v/>
      </c>
      <c r="U135" s="11" t="str">
        <f>仕様書作成!CR152</f>
        <v/>
      </c>
      <c r="V135" s="11" t="str">
        <f>仕様書作成!CS152</f>
        <v/>
      </c>
      <c r="W135" s="11" t="str">
        <f>仕様書作成!CT152</f>
        <v/>
      </c>
      <c r="X135" s="11" t="str">
        <f>仕様書作成!CU152</f>
        <v/>
      </c>
      <c r="Y135" s="11" t="str">
        <f>仕様書作成!CV152</f>
        <v/>
      </c>
      <c r="Z135" s="11" t="str">
        <f>仕様書作成!CW152</f>
        <v/>
      </c>
      <c r="AA135" s="11" t="str">
        <f>仕様書作成!CX152</f>
        <v/>
      </c>
      <c r="AB135" s="11" t="str">
        <f>仕様書作成!CY152</f>
        <v/>
      </c>
      <c r="AC135" s="11" t="str">
        <f>仕様書作成!CZ152</f>
        <v/>
      </c>
      <c r="AD135" s="11" t="str">
        <f>仕様書作成!DA152</f>
        <v/>
      </c>
      <c r="AE135" s="11" t="str">
        <f>仕様書作成!DB152</f>
        <v/>
      </c>
      <c r="AF135" s="11" t="str">
        <f>仕様書作成!DC152</f>
        <v/>
      </c>
      <c r="AS135" s="11" t="str">
        <f>IF(仕様書作成!DQ152="","",IF(AT135="",仕様書作成!DQ152,仕様書作成!DQ152&amp;","))</f>
        <v/>
      </c>
      <c r="AT135" s="11" t="str">
        <f>IF(仕様書作成!DR152="","",IF(AU135="",仕様書作成!DR152,仕様書作成!DR152&amp;","))</f>
        <v/>
      </c>
      <c r="AU135" s="11" t="str">
        <f>仕様書作成!DS152</f>
        <v/>
      </c>
    </row>
    <row r="136" spans="11:47" ht="12.75" customHeight="1" x14ac:dyDescent="0.15">
      <c r="K136" s="384" t="str">
        <f>ベース!X24&amp;"  ケーブルAss'y   "&amp;ベース!J28</f>
        <v xml:space="preserve">  ケーブルAss'y   </v>
      </c>
      <c r="L136" s="384" t="str">
        <f>IF(ベース!N28="","",ベース!N28)</f>
        <v/>
      </c>
      <c r="M136" s="384" t="str">
        <f>IF(L136="","",1)</f>
        <v/>
      </c>
      <c r="N136" s="384" t="str">
        <f>IF(M136="","",M136)</f>
        <v/>
      </c>
    </row>
    <row r="138" spans="11:47" ht="12.75" customHeight="1" x14ac:dyDescent="0.15">
      <c r="K138" s="41"/>
    </row>
    <row r="146" spans="11:47" ht="12.75" customHeight="1" x14ac:dyDescent="0.15">
      <c r="K146" s="11" t="str">
        <f t="array" ref="K146">IF(COUNTA($M$2:$M$136)&lt;ROW(M1),"",INDEX($K$1:$K$136,SMALL(IF($M$2:$M$136&lt;&gt;"",ROW($M$2:$M$136)),ROW(M1))))</f>
        <v>マニホールドベース</v>
      </c>
      <c r="L146" s="11" t="str">
        <f t="array" ref="L146">IF(COUNTA($M$2:$M$136)&lt;ROW(M1),"",INDEX($L$1:$L$136,SMALL(IF($M$2:$M$136&lt;&gt;"",ROW($M$2:$M$136)),ROW(M1))))</f>
        <v>必須項目に入力漏れがあります</v>
      </c>
      <c r="M146" s="11">
        <f t="array" ref="M146">IF(COUNTA($M$2:$M$136)&lt;ROW(M1),"",INDEX($M$1:$M$136,SMALL(IF($M$2:$M$136&lt;&gt;"",ROW($M$2:$M$136)),ROW(M1))))</f>
        <v>1</v>
      </c>
      <c r="R146" s="11">
        <f t="array" ref="R146">IF(COUNTA($M$2:$M$136)&lt;ROW(M1),"",INDEX($R$1:$R$136,SMALL(IF($M$2:$M$136&lt;&gt;"",ROW($M$2:$M$136)),ROW(M1))))</f>
        <v>0</v>
      </c>
      <c r="S146" s="11">
        <f t="array" ref="S146">IF(COUNTA($M$2:$M$136)&lt;ROW(N1),"",INDEX($S$1:$S$136,SMALL(IF($M$2:$M$136&lt;&gt;"",ROW($M$2:$M$136)),ROW(N1))))</f>
        <v>0</v>
      </c>
      <c r="T146" s="11">
        <f t="array" ref="T146">IF(COUNTA($M$2:$M$136)&lt;ROW(O1),"",INDEX($T$1:$T$136,SMALL(IF($M$2:$M$136&lt;&gt;"",ROW($M$2:$M$136)),ROW(O1))))</f>
        <v>0</v>
      </c>
      <c r="U146" s="11" t="str">
        <f t="array" ref="U146">IF(COUNTA($M$2:$M$136)&lt;ROW(M1),"",INDEX($U$1:$U$136,SMALL(IF($M$2:$M$136&lt;&gt;"",ROW($M$2:$M$136)),ROW(M1))))</f>
        <v/>
      </c>
      <c r="V146" s="11" t="str">
        <f t="array" ref="V146">IF(COUNTA($M$2:$M$136)&lt;ROW(M1),"",INDEX($V$1:$V$136,SMALL(IF($M$2:$M$136&lt;&gt;"",ROW($M$2:$M$136)),ROW(M1))))</f>
        <v/>
      </c>
      <c r="W146" s="11" t="str">
        <f t="array" ref="W146">IF(COUNTA($M$2:$M$136)&lt;ROW(M1),"",INDEX($W$1:$W$136,SMALL(IF($M$2:$M$136&lt;&gt;"",ROW($M$2:$M$136)),ROW(M1))))</f>
        <v/>
      </c>
      <c r="X146" s="11" t="str">
        <f t="array" ref="X146">IF(COUNTA($M$2:$M$136)&lt;ROW(M1),"",INDEX($X$1:$X$136,SMALL(IF($M$2:$M$136&lt;&gt;"",ROW($M$2:$M$136)),ROW(M1))))</f>
        <v/>
      </c>
      <c r="Y146" s="11" t="str">
        <f t="array" ref="Y146">IF(COUNTA($M$2:$M$136)&lt;ROW(M1),"",INDEX($Y$1:$Y$136,SMALL(IF($M$2:$M$136&lt;&gt;"",ROW($M$2:$M$136)),ROW(M1))))</f>
        <v/>
      </c>
      <c r="Z146" s="11" t="str">
        <f t="array" ref="Z146">IF(COUNTA($M$2:$M$136)&lt;ROW(M1),"",INDEX($Z$1:$Z$136,SMALL(IF($M$2:$M$136&lt;&gt;"",ROW($M$2:$M$136)),ROW(M1))))</f>
        <v/>
      </c>
      <c r="AA146" s="11" t="str">
        <f t="array" ref="AA146">IF(COUNTA($M$2:$M$136)&lt;ROW(M1),"",INDEX($AA$1:$AA$136,SMALL(IF($M$2:$M$136&lt;&gt;"",ROW($M$2:$M$136)),ROW(M1))))</f>
        <v/>
      </c>
      <c r="AB146" s="11" t="str">
        <f t="array" ref="AB146">IF(COUNTA($M$2:$M$136)&lt;ROW(M1),"",INDEX($AB$1:$AB$136,SMALL(IF($M$2:$M$136&lt;&gt;"",ROW($M$2:$M$136)),ROW(M1))))</f>
        <v/>
      </c>
      <c r="AC146" s="11" t="str">
        <f t="array" ref="AC146">IF(COUNTA($M$2:$M$136)&lt;ROW(M1),"",INDEX($AC$1:$AC$136,SMALL(IF($M$2:$M$136&lt;&gt;"",ROW($M$2:$M$136)),ROW(M1))))</f>
        <v/>
      </c>
      <c r="AD146" s="11" t="str">
        <f t="array" ref="AD146">IF(COUNTA($M$2:$M$136)&lt;ROW(M1),"",INDEX($AD$1:$AD$136,SMALL(IF($M$2:$M$136&lt;&gt;"",ROW($M$2:$M$136)),ROW(M1))))</f>
        <v/>
      </c>
      <c r="AE146" s="11" t="str">
        <f t="array" ref="AE146">IF(COUNTA($M$2:$M$136)&lt;ROW(M1),"",INDEX($AE$1:$AE$136,SMALL(IF($M$2:$M$136&lt;&gt;"",ROW($M$2:$M$136)),ROW(M1))))</f>
        <v/>
      </c>
      <c r="AF146" s="11" t="str">
        <f t="array" ref="AF146">IF(COUNTA($M$2:$M$136)&lt;ROW(M1),"",INDEX($AF$1:$AF$136,SMALL(IF($M$2:$M$136&lt;&gt;"",ROW($M$2:$M$136)),ROW(M1))))</f>
        <v/>
      </c>
      <c r="AS146" s="11">
        <f t="array" ref="AS146">IF(COUNTA($M$2:$M$135)&lt;ROW(M1),"",INDEX($AS$1:$AS$135,SMALL(IF($M$2:$M$135&lt;&gt;"",ROW($M$2:$M$135)),ROW(M1))))</f>
        <v>0</v>
      </c>
      <c r="AT146" s="11">
        <f t="array" ref="AT146">IF(COUNTA($M$2:$M$135)&lt;ROW(N1),"",INDEX($AT$1:$AT$135,SMALL(IF($M$2:$M$135&lt;&gt;"",ROW($M$2:$M$135)),ROW(N1))))</f>
        <v>0</v>
      </c>
      <c r="AU146" s="11">
        <f t="array" ref="AU146">IF(COUNTA($M$2:$M$135)&lt;ROW(O1),"",INDEX($AU$1:$AU$135,SMALL(IF($M$2:$M$135&lt;&gt;"",ROW($M$2:$M$135)),ROW(O1))))</f>
        <v>0</v>
      </c>
    </row>
    <row r="147" spans="11:47" ht="12.75" customHeight="1" x14ac:dyDescent="0.15">
      <c r="K147" s="11" t="e">
        <f t="array" ref="K147">IF(COUNTA($M$2:$M$136)&lt;ROW(M2),"",INDEX($K$1:$K$136,SMALL(IF($M$2:$M$136&lt;&gt;"",ROW($M$2:$M$136)),ROW(M2))))</f>
        <v>#NUM!</v>
      </c>
      <c r="L147" s="11" t="e">
        <f t="array" ref="L147">IF(COUNTA($M$2:$M$136)&lt;ROW(M2),"",INDEX($L$1:$L$136,SMALL(IF($M$2:$M$136&lt;&gt;"",ROW($M$2:$M$136)),ROW(M2))))</f>
        <v>#NUM!</v>
      </c>
      <c r="M147" s="11" t="e">
        <f t="array" ref="M147">IF(COUNTA($M$2:$M$136)&lt;ROW(M2),"",INDEX($M$1:$M$136,SMALL(IF($M$2:$M$136&lt;&gt;"",ROW($M$2:$M$136)),ROW(M2))))</f>
        <v>#NUM!</v>
      </c>
      <c r="R147" s="11" t="e">
        <f t="array" ref="R147">IF(COUNTA($M$2:$M$136)&lt;ROW(M2),"",INDEX($R$1:$R$136,SMALL(IF($M$2:$M$136&lt;&gt;"",ROW($M$2:$M$136)),ROW(M2))))</f>
        <v>#NUM!</v>
      </c>
      <c r="S147" s="11" t="e">
        <f t="array" ref="S147">IF(COUNTA($M$2:$M$136)&lt;ROW(N2),"",INDEX($S$1:$S$136,SMALL(IF($M$2:$M$136&lt;&gt;"",ROW($M$2:$M$136)),ROW(N2))))</f>
        <v>#NUM!</v>
      </c>
      <c r="T147" s="11" t="e">
        <f t="array" ref="T147">IF(COUNTA($M$2:$M$136)&lt;ROW(O2),"",INDEX($T$1:$T$136,SMALL(IF($M$2:$M$136&lt;&gt;"",ROW($M$2:$M$136)),ROW(O2))))</f>
        <v>#NUM!</v>
      </c>
      <c r="U147" s="11" t="e">
        <f t="array" ref="U147">IF(COUNTA($M$2:$M$136)&lt;ROW(M2),"",INDEX($U$1:$U$136,SMALL(IF($M$2:$M$136&lt;&gt;"",ROW($M$2:$M$136)),ROW(M2))))</f>
        <v>#NUM!</v>
      </c>
      <c r="V147" s="11" t="e">
        <f t="array" ref="V147">IF(COUNTA($M$2:$M$136)&lt;ROW(M2),"",INDEX($V$1:$V$136,SMALL(IF($M$2:$M$136&lt;&gt;"",ROW($M$2:$M$136)),ROW(M2))))</f>
        <v>#NUM!</v>
      </c>
      <c r="W147" s="11" t="e">
        <f t="array" ref="W147">IF(COUNTA($M$2:$M$136)&lt;ROW(M2),"",INDEX($W$1:$W$136,SMALL(IF($M$2:$M$136&lt;&gt;"",ROW($M$2:$M$136)),ROW(M2))))</f>
        <v>#NUM!</v>
      </c>
      <c r="X147" s="11" t="e">
        <f t="array" ref="X147">IF(COUNTA($M$2:$M$136)&lt;ROW(M2),"",INDEX($X$1:$X$136,SMALL(IF($M$2:$M$136&lt;&gt;"",ROW($M$2:$M$136)),ROW(M2))))</f>
        <v>#NUM!</v>
      </c>
      <c r="Y147" s="11" t="e">
        <f t="array" ref="Y147">IF(COUNTA($M$2:$M$136)&lt;ROW(M2),"",INDEX($Y$1:$Y$136,SMALL(IF($M$2:$M$136&lt;&gt;"",ROW($M$2:$M$136)),ROW(M2))))</f>
        <v>#NUM!</v>
      </c>
      <c r="Z147" s="11" t="e">
        <f t="array" ref="Z147">IF(COUNTA($M$2:$M$136)&lt;ROW(M2),"",INDEX($Z$1:$Z$136,SMALL(IF($M$2:$M$136&lt;&gt;"",ROW($M$2:$M$136)),ROW(M2))))</f>
        <v>#NUM!</v>
      </c>
      <c r="AA147" s="11" t="e">
        <f t="array" ref="AA147">IF(COUNTA($M$2:$M$136)&lt;ROW(M2),"",INDEX($AA$1:$AA$136,SMALL(IF($M$2:$M$136&lt;&gt;"",ROW($M$2:$M$136)),ROW(M2))))</f>
        <v>#NUM!</v>
      </c>
      <c r="AB147" s="11" t="e">
        <f t="array" ref="AB147">IF(COUNTA($M$2:$M$136)&lt;ROW(M2),"",INDEX($AB$1:$AB$136,SMALL(IF($M$2:$M$136&lt;&gt;"",ROW($M$2:$M$136)),ROW(M2))))</f>
        <v>#NUM!</v>
      </c>
      <c r="AC147" s="11" t="e">
        <f t="array" ref="AC147">IF(COUNTA($M$2:$M$136)&lt;ROW(M2),"",INDEX($AC$1:$AC$136,SMALL(IF($M$2:$M$136&lt;&gt;"",ROW($M$2:$M$136)),ROW(M2))))</f>
        <v>#NUM!</v>
      </c>
      <c r="AD147" s="11" t="e">
        <f t="array" ref="AD147">IF(COUNTA($M$2:$M$136)&lt;ROW(M2),"",INDEX($AD$1:$AD$136,SMALL(IF($M$2:$M$136&lt;&gt;"",ROW($M$2:$M$136)),ROW(M2))))</f>
        <v>#NUM!</v>
      </c>
      <c r="AE147" s="11" t="e">
        <f t="array" ref="AE147">IF(COUNTA($M$2:$M$136)&lt;ROW(M2),"",INDEX($AE$1:$AE$136,SMALL(IF($M$2:$M$136&lt;&gt;"",ROW($M$2:$M$136)),ROW(M2))))</f>
        <v>#NUM!</v>
      </c>
      <c r="AF147" s="11" t="e">
        <f t="array" ref="AF147">IF(COUNTA($M$2:$M$136)&lt;ROW(M2),"",INDEX($AF$1:$AF$136,SMALL(IF($M$2:$M$136&lt;&gt;"",ROW($M$2:$M$136)),ROW(M2))))</f>
        <v>#NUM!</v>
      </c>
      <c r="AS147" s="11" t="e">
        <f t="array" ref="AS147">IF(COUNTA($M$2:$M$135)&lt;ROW(M2),"",INDEX($AS$1:$AS$135,SMALL(IF($M$2:$M$135&lt;&gt;"",ROW($M$2:$M$135)),ROW(M2))))</f>
        <v>#NUM!</v>
      </c>
      <c r="AT147" s="11" t="e">
        <f t="array" ref="AT147">IF(COUNTA($M$2:$M$135)&lt;ROW(N2),"",INDEX($AT$1:$AT$135,SMALL(IF($M$2:$M$135&lt;&gt;"",ROW($M$2:$M$135)),ROW(N2))))</f>
        <v>#NUM!</v>
      </c>
      <c r="AU147" s="11" t="e">
        <f t="array" ref="AU147">IF(COUNTA($M$2:$M$135)&lt;ROW(O2),"",INDEX($AU$1:$AU$135,SMALL(IF($M$2:$M$135&lt;&gt;"",ROW($M$2:$M$135)),ROW(O2))))</f>
        <v>#NUM!</v>
      </c>
    </row>
    <row r="148" spans="11:47" ht="12.75" customHeight="1" x14ac:dyDescent="0.15">
      <c r="K148" s="11" t="e">
        <f t="array" ref="K148">IF(COUNTA($M$2:$M$136)&lt;ROW(M3),"",INDEX($K$1:$K$136,SMALL(IF($M$2:$M$136&lt;&gt;"",ROW($M$2:$M$136)),ROW(M3))))</f>
        <v>#NUM!</v>
      </c>
      <c r="L148" s="11" t="e">
        <f t="array" ref="L148">IF(COUNTA($M$2:$M$136)&lt;ROW(M3),"",INDEX($L$1:$L$136,SMALL(IF($M$2:$M$136&lt;&gt;"",ROW($M$2:$M$136)),ROW(M3))))</f>
        <v>#NUM!</v>
      </c>
      <c r="M148" s="11" t="e">
        <f t="array" ref="M148">IF(COUNTA($M$2:$M$136)&lt;ROW(M3),"",INDEX($M$1:$M$136,SMALL(IF($M$2:$M$136&lt;&gt;"",ROW($M$2:$M$136)),ROW(M3))))</f>
        <v>#NUM!</v>
      </c>
      <c r="R148" s="11" t="e">
        <f t="array" ref="R148">IF(COUNTA($M$2:$M$136)&lt;ROW(M3),"",INDEX($R$1:$R$136,SMALL(IF($M$2:$M$136&lt;&gt;"",ROW($M$2:$M$136)),ROW(M3))))</f>
        <v>#NUM!</v>
      </c>
      <c r="S148" s="11" t="e">
        <f t="array" ref="S148">IF(COUNTA($M$2:$M$136)&lt;ROW(N3),"",INDEX($S$1:$S$136,SMALL(IF($M$2:$M$136&lt;&gt;"",ROW($M$2:$M$136)),ROW(N3))))</f>
        <v>#NUM!</v>
      </c>
      <c r="T148" s="11" t="e">
        <f t="array" ref="T148">IF(COUNTA($M$2:$M$136)&lt;ROW(O3),"",INDEX($T$1:$T$136,SMALL(IF($M$2:$M$136&lt;&gt;"",ROW($M$2:$M$136)),ROW(O3))))</f>
        <v>#NUM!</v>
      </c>
      <c r="U148" s="11" t="e">
        <f t="array" ref="U148">IF(COUNTA($M$2:$M$136)&lt;ROW(M3),"",INDEX($U$1:$U$136,SMALL(IF($M$2:$M$136&lt;&gt;"",ROW($M$2:$M$136)),ROW(M3))))</f>
        <v>#NUM!</v>
      </c>
      <c r="V148" s="11" t="e">
        <f t="array" ref="V148">IF(COUNTA($M$2:$M$136)&lt;ROW(M3),"",INDEX($V$1:$V$136,SMALL(IF($M$2:$M$136&lt;&gt;"",ROW($M$2:$M$136)),ROW(M3))))</f>
        <v>#NUM!</v>
      </c>
      <c r="W148" s="11" t="e">
        <f t="array" ref="W148">IF(COUNTA($M$2:$M$136)&lt;ROW(M3),"",INDEX($W$1:$W$136,SMALL(IF($M$2:$M$136&lt;&gt;"",ROW($M$2:$M$136)),ROW(M3))))</f>
        <v>#NUM!</v>
      </c>
      <c r="X148" s="11" t="e">
        <f t="array" ref="X148">IF(COUNTA($M$2:$M$136)&lt;ROW(M3),"",INDEX($X$1:$X$136,SMALL(IF($M$2:$M$136&lt;&gt;"",ROW($M$2:$M$136)),ROW(M3))))</f>
        <v>#NUM!</v>
      </c>
      <c r="Y148" s="11" t="e">
        <f t="array" ref="Y148">IF(COUNTA($M$2:$M$136)&lt;ROW(M3),"",INDEX($Y$1:$Y$136,SMALL(IF($M$2:$M$136&lt;&gt;"",ROW($M$2:$M$136)),ROW(M3))))</f>
        <v>#NUM!</v>
      </c>
      <c r="Z148" s="11" t="e">
        <f t="array" ref="Z148">IF(COUNTA($M$2:$M$136)&lt;ROW(M3),"",INDEX($Z$1:$Z$136,SMALL(IF($M$2:$M$136&lt;&gt;"",ROW($M$2:$M$136)),ROW(M3))))</f>
        <v>#NUM!</v>
      </c>
      <c r="AA148" s="11" t="e">
        <f t="array" ref="AA148">IF(COUNTA($M$2:$M$136)&lt;ROW(M3),"",INDEX($AA$1:$AA$136,SMALL(IF($M$2:$M$136&lt;&gt;"",ROW($M$2:$M$136)),ROW(M3))))</f>
        <v>#NUM!</v>
      </c>
      <c r="AB148" s="11" t="e">
        <f t="array" ref="AB148">IF(COUNTA($M$2:$M$136)&lt;ROW(M3),"",INDEX($AB$1:$AB$136,SMALL(IF($M$2:$M$136&lt;&gt;"",ROW($M$2:$M$136)),ROW(M3))))</f>
        <v>#NUM!</v>
      </c>
      <c r="AC148" s="11" t="e">
        <f t="array" ref="AC148">IF(COUNTA($M$2:$M$136)&lt;ROW(M3),"",INDEX($AC$1:$AC$136,SMALL(IF($M$2:$M$136&lt;&gt;"",ROW($M$2:$M$136)),ROW(M3))))</f>
        <v>#NUM!</v>
      </c>
      <c r="AD148" s="11" t="e">
        <f t="array" ref="AD148">IF(COUNTA($M$2:$M$136)&lt;ROW(M3),"",INDEX($AD$1:$AD$136,SMALL(IF($M$2:$M$136&lt;&gt;"",ROW($M$2:$M$136)),ROW(M3))))</f>
        <v>#NUM!</v>
      </c>
      <c r="AE148" s="11" t="e">
        <f t="array" ref="AE148">IF(COUNTA($M$2:$M$136)&lt;ROW(M3),"",INDEX($AE$1:$AE$136,SMALL(IF($M$2:$M$136&lt;&gt;"",ROW($M$2:$M$136)),ROW(M3))))</f>
        <v>#NUM!</v>
      </c>
      <c r="AF148" s="11" t="e">
        <f t="array" ref="AF148">IF(COUNTA($M$2:$M$136)&lt;ROW(M3),"",INDEX($AF$1:$AF$136,SMALL(IF($M$2:$M$136&lt;&gt;"",ROW($M$2:$M$136)),ROW(M3))))</f>
        <v>#NUM!</v>
      </c>
      <c r="AS148" s="11" t="e">
        <f t="array" ref="AS148">IF(COUNTA($M$2:$M$135)&lt;ROW(M3),"",INDEX($AS$1:$AS$135,SMALL(IF($M$2:$M$135&lt;&gt;"",ROW($M$2:$M$135)),ROW(M3))))</f>
        <v>#NUM!</v>
      </c>
      <c r="AT148" s="11" t="e">
        <f t="array" ref="AT148">IF(COUNTA($M$2:$M$135)&lt;ROW(N3),"",INDEX($AT$1:$AT$135,SMALL(IF($M$2:$M$135&lt;&gt;"",ROW($M$2:$M$135)),ROW(N3))))</f>
        <v>#NUM!</v>
      </c>
      <c r="AU148" s="11" t="e">
        <f t="array" ref="AU148">IF(COUNTA($M$2:$M$135)&lt;ROW(O3),"",INDEX($AU$1:$AU$135,SMALL(IF($M$2:$M$135&lt;&gt;"",ROW($M$2:$M$135)),ROW(O3))))</f>
        <v>#NUM!</v>
      </c>
    </row>
    <row r="149" spans="11:47" ht="12.75" customHeight="1" x14ac:dyDescent="0.15">
      <c r="K149" s="11" t="e">
        <f t="array" ref="K149">IF(COUNTA($M$2:$M$136)&lt;ROW(M4),"",INDEX($K$1:$K$136,SMALL(IF($M$2:$M$136&lt;&gt;"",ROW($M$2:$M$136)),ROW(M4))))</f>
        <v>#NUM!</v>
      </c>
      <c r="L149" s="11" t="e">
        <f t="array" ref="L149">IF(COUNTA($M$2:$M$136)&lt;ROW(M4),"",INDEX($L$1:$L$136,SMALL(IF($M$2:$M$136&lt;&gt;"",ROW($M$2:$M$136)),ROW(M4))))</f>
        <v>#NUM!</v>
      </c>
      <c r="M149" s="11" t="e">
        <f t="array" ref="M149">IF(COUNTA($M$2:$M$136)&lt;ROW(M4),"",INDEX($M$1:$M$136,SMALL(IF($M$2:$M$136&lt;&gt;"",ROW($M$2:$M$136)),ROW(M4))))</f>
        <v>#NUM!</v>
      </c>
      <c r="R149" s="11" t="e">
        <f t="array" ref="R149">IF(COUNTA($M$2:$M$136)&lt;ROW(M4),"",INDEX($R$1:$R$136,SMALL(IF($M$2:$M$136&lt;&gt;"",ROW($M$2:$M$136)),ROW(M4))))</f>
        <v>#NUM!</v>
      </c>
      <c r="S149" s="11" t="e">
        <f t="array" ref="S149">IF(COUNTA($M$2:$M$136)&lt;ROW(N4),"",INDEX($S$1:$S$136,SMALL(IF($M$2:$M$136&lt;&gt;"",ROW($M$2:$M$136)),ROW(N4))))</f>
        <v>#NUM!</v>
      </c>
      <c r="T149" s="11" t="e">
        <f t="array" ref="T149">IF(COUNTA($M$2:$M$136)&lt;ROW(O4),"",INDEX($T$1:$T$136,SMALL(IF($M$2:$M$136&lt;&gt;"",ROW($M$2:$M$136)),ROW(O4))))</f>
        <v>#NUM!</v>
      </c>
      <c r="U149" s="11" t="e">
        <f t="array" ref="U149">IF(COUNTA($M$2:$M$136)&lt;ROW(M4),"",INDEX($U$1:$U$136,SMALL(IF($M$2:$M$136&lt;&gt;"",ROW($M$2:$M$136)),ROW(M4))))</f>
        <v>#NUM!</v>
      </c>
      <c r="V149" s="11" t="e">
        <f t="array" ref="V149">IF(COUNTA($M$2:$M$136)&lt;ROW(M4),"",INDEX($V$1:$V$136,SMALL(IF($M$2:$M$136&lt;&gt;"",ROW($M$2:$M$136)),ROW(M4))))</f>
        <v>#NUM!</v>
      </c>
      <c r="W149" s="11" t="e">
        <f t="array" ref="W149">IF(COUNTA($M$2:$M$136)&lt;ROW(M4),"",INDEX($W$1:$W$136,SMALL(IF($M$2:$M$136&lt;&gt;"",ROW($M$2:$M$136)),ROW(M4))))</f>
        <v>#NUM!</v>
      </c>
      <c r="X149" s="11" t="e">
        <f t="array" ref="X149">IF(COUNTA($M$2:$M$136)&lt;ROW(M4),"",INDEX($X$1:$X$136,SMALL(IF($M$2:$M$136&lt;&gt;"",ROW($M$2:$M$136)),ROW(M4))))</f>
        <v>#NUM!</v>
      </c>
      <c r="Y149" s="11" t="e">
        <f t="array" ref="Y149">IF(COUNTA($M$2:$M$136)&lt;ROW(M4),"",INDEX($Y$1:$Y$136,SMALL(IF($M$2:$M$136&lt;&gt;"",ROW($M$2:$M$136)),ROW(M4))))</f>
        <v>#NUM!</v>
      </c>
      <c r="Z149" s="11" t="e">
        <f t="array" ref="Z149">IF(COUNTA($M$2:$M$136)&lt;ROW(M4),"",INDEX($Z$1:$Z$136,SMALL(IF($M$2:$M$136&lt;&gt;"",ROW($M$2:$M$136)),ROW(M4))))</f>
        <v>#NUM!</v>
      </c>
      <c r="AA149" s="11" t="e">
        <f t="array" ref="AA149">IF(COUNTA($M$2:$M$136)&lt;ROW(M4),"",INDEX($AA$1:$AA$136,SMALL(IF($M$2:$M$136&lt;&gt;"",ROW($M$2:$M$136)),ROW(M4))))</f>
        <v>#NUM!</v>
      </c>
      <c r="AB149" s="11" t="e">
        <f t="array" ref="AB149">IF(COUNTA($M$2:$M$136)&lt;ROW(M4),"",INDEX($AB$1:$AB$136,SMALL(IF($M$2:$M$136&lt;&gt;"",ROW($M$2:$M$136)),ROW(M4))))</f>
        <v>#NUM!</v>
      </c>
      <c r="AC149" s="11" t="e">
        <f t="array" ref="AC149">IF(COUNTA($M$2:$M$136)&lt;ROW(M4),"",INDEX($AC$1:$AC$136,SMALL(IF($M$2:$M$136&lt;&gt;"",ROW($M$2:$M$136)),ROW(M4))))</f>
        <v>#NUM!</v>
      </c>
      <c r="AD149" s="11" t="e">
        <f t="array" ref="AD149">IF(COUNTA($M$2:$M$136)&lt;ROW(M4),"",INDEX($AD$1:$AD$136,SMALL(IF($M$2:$M$136&lt;&gt;"",ROW($M$2:$M$136)),ROW(M4))))</f>
        <v>#NUM!</v>
      </c>
      <c r="AE149" s="11" t="e">
        <f t="array" ref="AE149">IF(COUNTA($M$2:$M$136)&lt;ROW(M4),"",INDEX($AE$1:$AE$136,SMALL(IF($M$2:$M$136&lt;&gt;"",ROW($M$2:$M$136)),ROW(M4))))</f>
        <v>#NUM!</v>
      </c>
      <c r="AF149" s="11" t="e">
        <f t="array" ref="AF149">IF(COUNTA($M$2:$M$136)&lt;ROW(M4),"",INDEX($AF$1:$AF$136,SMALL(IF($M$2:$M$136&lt;&gt;"",ROW($M$2:$M$136)),ROW(M4))))</f>
        <v>#NUM!</v>
      </c>
      <c r="AS149" s="11" t="e">
        <f t="array" ref="AS149">IF(COUNTA($M$2:$M$135)&lt;ROW(M4),"",INDEX($AS$1:$AS$135,SMALL(IF($M$2:$M$135&lt;&gt;"",ROW($M$2:$M$135)),ROW(M4))))</f>
        <v>#NUM!</v>
      </c>
      <c r="AT149" s="11" t="e">
        <f t="array" ref="AT149">IF(COUNTA($M$2:$M$135)&lt;ROW(N4),"",INDEX($AT$1:$AT$135,SMALL(IF($M$2:$M$135&lt;&gt;"",ROW($M$2:$M$135)),ROW(N4))))</f>
        <v>#NUM!</v>
      </c>
      <c r="AU149" s="11" t="e">
        <f t="array" ref="AU149">IF(COUNTA($M$2:$M$135)&lt;ROW(O4),"",INDEX($AU$1:$AU$135,SMALL(IF($M$2:$M$135&lt;&gt;"",ROW($M$2:$M$135)),ROW(O4))))</f>
        <v>#NUM!</v>
      </c>
    </row>
    <row r="150" spans="11:47" ht="12.75" customHeight="1" x14ac:dyDescent="0.15">
      <c r="K150" s="11" t="e">
        <f t="array" ref="K150">IF(COUNTA($M$2:$M$136)&lt;ROW(M5),"",INDEX($K$1:$K$136,SMALL(IF($M$2:$M$136&lt;&gt;"",ROW($M$2:$M$136)),ROW(M5))))</f>
        <v>#NUM!</v>
      </c>
      <c r="L150" s="11" t="e">
        <f t="array" ref="L150">IF(COUNTA($M$2:$M$136)&lt;ROW(M5),"",INDEX($L$1:$L$136,SMALL(IF($M$2:$M$136&lt;&gt;"",ROW($M$2:$M$136)),ROW(M5))))</f>
        <v>#NUM!</v>
      </c>
      <c r="M150" s="11" t="e">
        <f t="array" ref="M150">IF(COUNTA($M$2:$M$136)&lt;ROW(M5),"",INDEX($M$1:$M$136,SMALL(IF($M$2:$M$136&lt;&gt;"",ROW($M$2:$M$136)),ROW(M5))))</f>
        <v>#NUM!</v>
      </c>
      <c r="R150" s="11" t="e">
        <f t="array" ref="R150">IF(COUNTA($M$2:$M$136)&lt;ROW(M5),"",INDEX($R$1:$R$136,SMALL(IF($M$2:$M$136&lt;&gt;"",ROW($M$2:$M$136)),ROW(M5))))</f>
        <v>#NUM!</v>
      </c>
      <c r="S150" s="11" t="e">
        <f t="array" ref="S150">IF(COUNTA($M$2:$M$136)&lt;ROW(N5),"",INDEX($S$1:$S$136,SMALL(IF($M$2:$M$136&lt;&gt;"",ROW($M$2:$M$136)),ROW(N5))))</f>
        <v>#NUM!</v>
      </c>
      <c r="T150" s="11" t="e">
        <f t="array" ref="T150">IF(COUNTA($M$2:$M$136)&lt;ROW(O5),"",INDEX($T$1:$T$136,SMALL(IF($M$2:$M$136&lt;&gt;"",ROW($M$2:$M$136)),ROW(O5))))</f>
        <v>#NUM!</v>
      </c>
      <c r="U150" s="11" t="e">
        <f t="array" ref="U150">IF(COUNTA($M$2:$M$136)&lt;ROW(M5),"",INDEX($U$1:$U$136,SMALL(IF($M$2:$M$136&lt;&gt;"",ROW($M$2:$M$136)),ROW(M5))))</f>
        <v>#NUM!</v>
      </c>
      <c r="V150" s="11" t="e">
        <f t="array" ref="V150">IF(COUNTA($M$2:$M$136)&lt;ROW(M5),"",INDEX($V$1:$V$136,SMALL(IF($M$2:$M$136&lt;&gt;"",ROW($M$2:$M$136)),ROW(M5))))</f>
        <v>#NUM!</v>
      </c>
      <c r="W150" s="11" t="e">
        <f t="array" ref="W150">IF(COUNTA($M$2:$M$136)&lt;ROW(M5),"",INDEX($W$1:$W$136,SMALL(IF($M$2:$M$136&lt;&gt;"",ROW($M$2:$M$136)),ROW(M5))))</f>
        <v>#NUM!</v>
      </c>
      <c r="X150" s="11" t="e">
        <f t="array" ref="X150">IF(COUNTA($M$2:$M$136)&lt;ROW(M5),"",INDEX($X$1:$X$136,SMALL(IF($M$2:$M$136&lt;&gt;"",ROW($M$2:$M$136)),ROW(M5))))</f>
        <v>#NUM!</v>
      </c>
      <c r="Y150" s="11" t="e">
        <f t="array" ref="Y150">IF(COUNTA($M$2:$M$136)&lt;ROW(M5),"",INDEX($Y$1:$Y$136,SMALL(IF($M$2:$M$136&lt;&gt;"",ROW($M$2:$M$136)),ROW(M5))))</f>
        <v>#NUM!</v>
      </c>
      <c r="Z150" s="11" t="e">
        <f t="array" ref="Z150">IF(COUNTA($M$2:$M$136)&lt;ROW(M5),"",INDEX($Z$1:$Z$136,SMALL(IF($M$2:$M$136&lt;&gt;"",ROW($M$2:$M$136)),ROW(M5))))</f>
        <v>#NUM!</v>
      </c>
      <c r="AA150" s="11" t="e">
        <f t="array" ref="AA150">IF(COUNTA($M$2:$M$136)&lt;ROW(M5),"",INDEX($AA$1:$AA$136,SMALL(IF($M$2:$M$136&lt;&gt;"",ROW($M$2:$M$136)),ROW(M5))))</f>
        <v>#NUM!</v>
      </c>
      <c r="AB150" s="11" t="e">
        <f t="array" ref="AB150">IF(COUNTA($M$2:$M$136)&lt;ROW(M5),"",INDEX($AB$1:$AB$136,SMALL(IF($M$2:$M$136&lt;&gt;"",ROW($M$2:$M$136)),ROW(M5))))</f>
        <v>#NUM!</v>
      </c>
      <c r="AC150" s="11" t="e">
        <f t="array" ref="AC150">IF(COUNTA($M$2:$M$136)&lt;ROW(M5),"",INDEX($AC$1:$AC$136,SMALL(IF($M$2:$M$136&lt;&gt;"",ROW($M$2:$M$136)),ROW(M5))))</f>
        <v>#NUM!</v>
      </c>
      <c r="AD150" s="11" t="e">
        <f t="array" ref="AD150">IF(COUNTA($M$2:$M$136)&lt;ROW(M5),"",INDEX($AD$1:$AD$136,SMALL(IF($M$2:$M$136&lt;&gt;"",ROW($M$2:$M$136)),ROW(M5))))</f>
        <v>#NUM!</v>
      </c>
      <c r="AE150" s="11" t="e">
        <f t="array" ref="AE150">IF(COUNTA($M$2:$M$136)&lt;ROW(M5),"",INDEX($AE$1:$AE$136,SMALL(IF($M$2:$M$136&lt;&gt;"",ROW($M$2:$M$136)),ROW(M5))))</f>
        <v>#NUM!</v>
      </c>
      <c r="AF150" s="11" t="e">
        <f t="array" ref="AF150">IF(COUNTA($M$2:$M$136)&lt;ROW(M5),"",INDEX($AF$1:$AF$136,SMALL(IF($M$2:$M$136&lt;&gt;"",ROW($M$2:$M$136)),ROW(M5))))</f>
        <v>#NUM!</v>
      </c>
      <c r="AS150" s="11" t="e">
        <f t="array" ref="AS150">IF(COUNTA($M$2:$M$135)&lt;ROW(M5),"",INDEX($AS$1:$AS$135,SMALL(IF($M$2:$M$135&lt;&gt;"",ROW($M$2:$M$135)),ROW(M5))))</f>
        <v>#NUM!</v>
      </c>
      <c r="AT150" s="11" t="e">
        <f t="array" ref="AT150">IF(COUNTA($M$2:$M$135)&lt;ROW(N5),"",INDEX($AT$1:$AT$135,SMALL(IF($M$2:$M$135&lt;&gt;"",ROW($M$2:$M$135)),ROW(N5))))</f>
        <v>#NUM!</v>
      </c>
      <c r="AU150" s="11" t="e">
        <f t="array" ref="AU150">IF(COUNTA($M$2:$M$135)&lt;ROW(O5),"",INDEX($AU$1:$AU$135,SMALL(IF($M$2:$M$135&lt;&gt;"",ROW($M$2:$M$135)),ROW(O5))))</f>
        <v>#NUM!</v>
      </c>
    </row>
    <row r="151" spans="11:47" ht="12.75" customHeight="1" x14ac:dyDescent="0.15">
      <c r="K151" s="11" t="e">
        <f t="array" ref="K151">IF(COUNTA($M$2:$M$136)&lt;ROW(M6),"",INDEX($K$1:$K$136,SMALL(IF($M$2:$M$136&lt;&gt;"",ROW($M$2:$M$136)),ROW(M6))))</f>
        <v>#NUM!</v>
      </c>
      <c r="L151" s="11" t="e">
        <f t="array" ref="L151">IF(COUNTA($M$2:$M$136)&lt;ROW(M6),"",INDEX($L$1:$L$136,SMALL(IF($M$2:$M$136&lt;&gt;"",ROW($M$2:$M$136)),ROW(M6))))</f>
        <v>#NUM!</v>
      </c>
      <c r="M151" s="11" t="e">
        <f t="array" ref="M151">IF(COUNTA($M$2:$M$136)&lt;ROW(M6),"",INDEX($M$1:$M$136,SMALL(IF($M$2:$M$136&lt;&gt;"",ROW($M$2:$M$136)),ROW(M6))))</f>
        <v>#NUM!</v>
      </c>
      <c r="R151" s="11" t="e">
        <f t="array" ref="R151">IF(COUNTA($M$2:$M$136)&lt;ROW(M6),"",INDEX($R$1:$R$136,SMALL(IF($M$2:$M$136&lt;&gt;"",ROW($M$2:$M$136)),ROW(M6))))</f>
        <v>#NUM!</v>
      </c>
      <c r="S151" s="11" t="e">
        <f t="array" ref="S151">IF(COUNTA($M$2:$M$136)&lt;ROW(N6),"",INDEX($S$1:$S$136,SMALL(IF($M$2:$M$136&lt;&gt;"",ROW($M$2:$M$136)),ROW(N6))))</f>
        <v>#NUM!</v>
      </c>
      <c r="T151" s="11" t="e">
        <f t="array" ref="T151">IF(COUNTA($M$2:$M$136)&lt;ROW(O6),"",INDEX($T$1:$T$136,SMALL(IF($M$2:$M$136&lt;&gt;"",ROW($M$2:$M$136)),ROW(O6))))</f>
        <v>#NUM!</v>
      </c>
      <c r="U151" s="11" t="e">
        <f t="array" ref="U151">IF(COUNTA($M$2:$M$136)&lt;ROW(M6),"",INDEX($U$1:$U$136,SMALL(IF($M$2:$M$136&lt;&gt;"",ROW($M$2:$M$136)),ROW(M6))))</f>
        <v>#NUM!</v>
      </c>
      <c r="V151" s="11" t="e">
        <f t="array" ref="V151">IF(COUNTA($M$2:$M$136)&lt;ROW(M6),"",INDEX($V$1:$V$136,SMALL(IF($M$2:$M$136&lt;&gt;"",ROW($M$2:$M$136)),ROW(M6))))</f>
        <v>#NUM!</v>
      </c>
      <c r="W151" s="11" t="e">
        <f t="array" ref="W151">IF(COUNTA($M$2:$M$136)&lt;ROW(M6),"",INDEX($W$1:$W$136,SMALL(IF($M$2:$M$136&lt;&gt;"",ROW($M$2:$M$136)),ROW(M6))))</f>
        <v>#NUM!</v>
      </c>
      <c r="X151" s="11" t="e">
        <f t="array" ref="X151">IF(COUNTA($M$2:$M$136)&lt;ROW(M6),"",INDEX($X$1:$X$136,SMALL(IF($M$2:$M$136&lt;&gt;"",ROW($M$2:$M$136)),ROW(M6))))</f>
        <v>#NUM!</v>
      </c>
      <c r="Y151" s="11" t="e">
        <f t="array" ref="Y151">IF(COUNTA($M$2:$M$136)&lt;ROW(M6),"",INDEX($Y$1:$Y$136,SMALL(IF($M$2:$M$136&lt;&gt;"",ROW($M$2:$M$136)),ROW(M6))))</f>
        <v>#NUM!</v>
      </c>
      <c r="Z151" s="11" t="e">
        <f t="array" ref="Z151">IF(COUNTA($M$2:$M$136)&lt;ROW(M6),"",INDEX($Z$1:$Z$136,SMALL(IF($M$2:$M$136&lt;&gt;"",ROW($M$2:$M$136)),ROW(M6))))</f>
        <v>#NUM!</v>
      </c>
      <c r="AA151" s="11" t="e">
        <f t="array" ref="AA151">IF(COUNTA($M$2:$M$136)&lt;ROW(M6),"",INDEX($AA$1:$AA$136,SMALL(IF($M$2:$M$136&lt;&gt;"",ROW($M$2:$M$136)),ROW(M6))))</f>
        <v>#NUM!</v>
      </c>
      <c r="AB151" s="11" t="e">
        <f t="array" ref="AB151">IF(COUNTA($M$2:$M$136)&lt;ROW(M6),"",INDEX($AB$1:$AB$136,SMALL(IF($M$2:$M$136&lt;&gt;"",ROW($M$2:$M$136)),ROW(M6))))</f>
        <v>#NUM!</v>
      </c>
      <c r="AC151" s="11" t="e">
        <f t="array" ref="AC151">IF(COUNTA($M$2:$M$136)&lt;ROW(M6),"",INDEX($AC$1:$AC$136,SMALL(IF($M$2:$M$136&lt;&gt;"",ROW($M$2:$M$136)),ROW(M6))))</f>
        <v>#NUM!</v>
      </c>
      <c r="AD151" s="11" t="e">
        <f t="array" ref="AD151">IF(COUNTA($M$2:$M$136)&lt;ROW(M6),"",INDEX($AD$1:$AD$136,SMALL(IF($M$2:$M$136&lt;&gt;"",ROW($M$2:$M$136)),ROW(M6))))</f>
        <v>#NUM!</v>
      </c>
      <c r="AE151" s="11" t="e">
        <f t="array" ref="AE151">IF(COUNTA($M$2:$M$136)&lt;ROW(M6),"",INDEX($AE$1:$AE$136,SMALL(IF($M$2:$M$136&lt;&gt;"",ROW($M$2:$M$136)),ROW(M6))))</f>
        <v>#NUM!</v>
      </c>
      <c r="AF151" s="11" t="e">
        <f t="array" ref="AF151">IF(COUNTA($M$2:$M$136)&lt;ROW(M6),"",INDEX($AF$1:$AF$136,SMALL(IF($M$2:$M$136&lt;&gt;"",ROW($M$2:$M$136)),ROW(M6))))</f>
        <v>#NUM!</v>
      </c>
      <c r="AS151" s="11" t="e">
        <f t="array" ref="AS151">IF(COUNTA($M$2:$M$135)&lt;ROW(M6),"",INDEX($AS$1:$AS$135,SMALL(IF($M$2:$M$135&lt;&gt;"",ROW($M$2:$M$135)),ROW(M6))))</f>
        <v>#NUM!</v>
      </c>
      <c r="AT151" s="11" t="e">
        <f t="array" ref="AT151">IF(COUNTA($M$2:$M$135)&lt;ROW(N6),"",INDEX($AT$1:$AT$135,SMALL(IF($M$2:$M$135&lt;&gt;"",ROW($M$2:$M$135)),ROW(N6))))</f>
        <v>#NUM!</v>
      </c>
      <c r="AU151" s="11" t="e">
        <f t="array" ref="AU151">IF(COUNTA($M$2:$M$135)&lt;ROW(O6),"",INDEX($AU$1:$AU$135,SMALL(IF($M$2:$M$135&lt;&gt;"",ROW($M$2:$M$135)),ROW(O6))))</f>
        <v>#NUM!</v>
      </c>
    </row>
    <row r="152" spans="11:47" ht="12.75" customHeight="1" x14ac:dyDescent="0.15">
      <c r="K152" s="11" t="e">
        <f t="array" ref="K152">IF(COUNTA($M$2:$M$136)&lt;ROW(M7),"",INDEX($K$1:$K$136,SMALL(IF($M$2:$M$136&lt;&gt;"",ROW($M$2:$M$136)),ROW(M7))))</f>
        <v>#NUM!</v>
      </c>
      <c r="L152" s="11" t="e">
        <f t="array" ref="L152">IF(COUNTA($M$2:$M$136)&lt;ROW(M7),"",INDEX($L$1:$L$136,SMALL(IF($M$2:$M$136&lt;&gt;"",ROW($M$2:$M$136)),ROW(M7))))</f>
        <v>#NUM!</v>
      </c>
      <c r="M152" s="11" t="e">
        <f t="array" ref="M152">IF(COUNTA($M$2:$M$136)&lt;ROW(M7),"",INDEX($M$1:$M$136,SMALL(IF($M$2:$M$136&lt;&gt;"",ROW($M$2:$M$136)),ROW(M7))))</f>
        <v>#NUM!</v>
      </c>
      <c r="R152" s="11" t="e">
        <f t="array" ref="R152">IF(COUNTA($M$2:$M$136)&lt;ROW(M7),"",INDEX($R$1:$R$136,SMALL(IF($M$2:$M$136&lt;&gt;"",ROW($M$2:$M$136)),ROW(M7))))</f>
        <v>#NUM!</v>
      </c>
      <c r="S152" s="11" t="e">
        <f t="array" ref="S152">IF(COUNTA($M$2:$M$136)&lt;ROW(N7),"",INDEX($S$1:$S$136,SMALL(IF($M$2:$M$136&lt;&gt;"",ROW($M$2:$M$136)),ROW(N7))))</f>
        <v>#NUM!</v>
      </c>
      <c r="T152" s="11" t="e">
        <f t="array" ref="T152">IF(COUNTA($M$2:$M$136)&lt;ROW(O7),"",INDEX($T$1:$T$136,SMALL(IF($M$2:$M$136&lt;&gt;"",ROW($M$2:$M$136)),ROW(O7))))</f>
        <v>#NUM!</v>
      </c>
      <c r="U152" s="11" t="e">
        <f t="array" ref="U152">IF(COUNTA($M$2:$M$136)&lt;ROW(M7),"",INDEX($U$1:$U$136,SMALL(IF($M$2:$M$136&lt;&gt;"",ROW($M$2:$M$136)),ROW(M7))))</f>
        <v>#NUM!</v>
      </c>
      <c r="V152" s="11" t="e">
        <f t="array" ref="V152">IF(COUNTA($M$2:$M$136)&lt;ROW(M7),"",INDEX($V$1:$V$136,SMALL(IF($M$2:$M$136&lt;&gt;"",ROW($M$2:$M$136)),ROW(M7))))</f>
        <v>#NUM!</v>
      </c>
      <c r="W152" s="11" t="e">
        <f t="array" ref="W152">IF(COUNTA($M$2:$M$136)&lt;ROW(M7),"",INDEX($W$1:$W$136,SMALL(IF($M$2:$M$136&lt;&gt;"",ROW($M$2:$M$136)),ROW(M7))))</f>
        <v>#NUM!</v>
      </c>
      <c r="X152" s="11" t="e">
        <f t="array" ref="X152">IF(COUNTA($M$2:$M$136)&lt;ROW(M7),"",INDEX($X$1:$X$136,SMALL(IF($M$2:$M$136&lt;&gt;"",ROW($M$2:$M$136)),ROW(M7))))</f>
        <v>#NUM!</v>
      </c>
      <c r="Y152" s="11" t="e">
        <f t="array" ref="Y152">IF(COUNTA($M$2:$M$136)&lt;ROW(M7),"",INDEX($Y$1:$Y$136,SMALL(IF($M$2:$M$136&lt;&gt;"",ROW($M$2:$M$136)),ROW(M7))))</f>
        <v>#NUM!</v>
      </c>
      <c r="Z152" s="11" t="e">
        <f t="array" ref="Z152">IF(COUNTA($M$2:$M$136)&lt;ROW(M7),"",INDEX($Z$1:$Z$136,SMALL(IF($M$2:$M$136&lt;&gt;"",ROW($M$2:$M$136)),ROW(M7))))</f>
        <v>#NUM!</v>
      </c>
      <c r="AA152" s="11" t="e">
        <f t="array" ref="AA152">IF(COUNTA($M$2:$M$136)&lt;ROW(M7),"",INDEX($AA$1:$AA$136,SMALL(IF($M$2:$M$136&lt;&gt;"",ROW($M$2:$M$136)),ROW(M7))))</f>
        <v>#NUM!</v>
      </c>
      <c r="AB152" s="11" t="e">
        <f t="array" ref="AB152">IF(COUNTA($M$2:$M$136)&lt;ROW(M7),"",INDEX($AB$1:$AB$136,SMALL(IF($M$2:$M$136&lt;&gt;"",ROW($M$2:$M$136)),ROW(M7))))</f>
        <v>#NUM!</v>
      </c>
      <c r="AC152" s="11" t="e">
        <f t="array" ref="AC152">IF(COUNTA($M$2:$M$136)&lt;ROW(M7),"",INDEX($AC$1:$AC$136,SMALL(IF($M$2:$M$136&lt;&gt;"",ROW($M$2:$M$136)),ROW(M7))))</f>
        <v>#NUM!</v>
      </c>
      <c r="AD152" s="11" t="e">
        <f t="array" ref="AD152">IF(COUNTA($M$2:$M$136)&lt;ROW(M7),"",INDEX($AD$1:$AD$136,SMALL(IF($M$2:$M$136&lt;&gt;"",ROW($M$2:$M$136)),ROW(M7))))</f>
        <v>#NUM!</v>
      </c>
      <c r="AE152" s="11" t="e">
        <f t="array" ref="AE152">IF(COUNTA($M$2:$M$136)&lt;ROW(M7),"",INDEX($AE$1:$AE$136,SMALL(IF($M$2:$M$136&lt;&gt;"",ROW($M$2:$M$136)),ROW(M7))))</f>
        <v>#NUM!</v>
      </c>
      <c r="AF152" s="11" t="e">
        <f t="array" ref="AF152">IF(COUNTA($M$2:$M$136)&lt;ROW(M7),"",INDEX($AF$1:$AF$136,SMALL(IF($M$2:$M$136&lt;&gt;"",ROW($M$2:$M$136)),ROW(M7))))</f>
        <v>#NUM!</v>
      </c>
      <c r="AS152" s="11" t="e">
        <f t="array" ref="AS152">IF(COUNTA($M$2:$M$135)&lt;ROW(M7),"",INDEX($AS$1:$AS$135,SMALL(IF($M$2:$M$135&lt;&gt;"",ROW($M$2:$M$135)),ROW(M7))))</f>
        <v>#NUM!</v>
      </c>
      <c r="AT152" s="11" t="e">
        <f t="array" ref="AT152">IF(COUNTA($M$2:$M$135)&lt;ROW(N7),"",INDEX($AT$1:$AT$135,SMALL(IF($M$2:$M$135&lt;&gt;"",ROW($M$2:$M$135)),ROW(N7))))</f>
        <v>#NUM!</v>
      </c>
      <c r="AU152" s="11" t="e">
        <f t="array" ref="AU152">IF(COUNTA($M$2:$M$135)&lt;ROW(O7),"",INDEX($AU$1:$AU$135,SMALL(IF($M$2:$M$135&lt;&gt;"",ROW($M$2:$M$135)),ROW(O7))))</f>
        <v>#NUM!</v>
      </c>
    </row>
    <row r="153" spans="11:47" ht="12.75" customHeight="1" x14ac:dyDescent="0.15">
      <c r="K153" s="11" t="e">
        <f t="array" ref="K153">IF(COUNTA($M$2:$M$136)&lt;ROW(M8),"",INDEX($K$1:$K$136,SMALL(IF($M$2:$M$136&lt;&gt;"",ROW($M$2:$M$136)),ROW(M8))))</f>
        <v>#NUM!</v>
      </c>
      <c r="L153" s="11" t="e">
        <f t="array" ref="L153">IF(COUNTA($M$2:$M$136)&lt;ROW(M8),"",INDEX($L$1:$L$136,SMALL(IF($M$2:$M$136&lt;&gt;"",ROW($M$2:$M$136)),ROW(M8))))</f>
        <v>#NUM!</v>
      </c>
      <c r="M153" s="11" t="e">
        <f t="array" ref="M153">IF(COUNTA($M$2:$M$136)&lt;ROW(M8),"",INDEX($M$1:$M$136,SMALL(IF($M$2:$M$136&lt;&gt;"",ROW($M$2:$M$136)),ROW(M8))))</f>
        <v>#NUM!</v>
      </c>
      <c r="R153" s="11" t="e">
        <f t="array" ref="R153">IF(COUNTA($M$2:$M$136)&lt;ROW(M8),"",INDEX($R$1:$R$136,SMALL(IF($M$2:$M$136&lt;&gt;"",ROW($M$2:$M$136)),ROW(M8))))</f>
        <v>#NUM!</v>
      </c>
      <c r="S153" s="11" t="e">
        <f t="array" ref="S153">IF(COUNTA($M$2:$M$136)&lt;ROW(N8),"",INDEX($S$1:$S$136,SMALL(IF($M$2:$M$136&lt;&gt;"",ROW($M$2:$M$136)),ROW(N8))))</f>
        <v>#NUM!</v>
      </c>
      <c r="T153" s="11" t="e">
        <f t="array" ref="T153">IF(COUNTA($M$2:$M$136)&lt;ROW(O8),"",INDEX($T$1:$T$136,SMALL(IF($M$2:$M$136&lt;&gt;"",ROW($M$2:$M$136)),ROW(O8))))</f>
        <v>#NUM!</v>
      </c>
      <c r="U153" s="11" t="e">
        <f t="array" ref="U153">IF(COUNTA($M$2:$M$136)&lt;ROW(M8),"",INDEX($U$1:$U$136,SMALL(IF($M$2:$M$136&lt;&gt;"",ROW($M$2:$M$136)),ROW(M8))))</f>
        <v>#NUM!</v>
      </c>
      <c r="V153" s="11" t="e">
        <f t="array" ref="V153">IF(COUNTA($M$2:$M$136)&lt;ROW(M8),"",INDEX($V$1:$V$136,SMALL(IF($M$2:$M$136&lt;&gt;"",ROW($M$2:$M$136)),ROW(M8))))</f>
        <v>#NUM!</v>
      </c>
      <c r="W153" s="11" t="e">
        <f t="array" ref="W153">IF(COUNTA($M$2:$M$136)&lt;ROW(M8),"",INDEX($W$1:$W$136,SMALL(IF($M$2:$M$136&lt;&gt;"",ROW($M$2:$M$136)),ROW(M8))))</f>
        <v>#NUM!</v>
      </c>
      <c r="X153" s="11" t="e">
        <f t="array" ref="X153">IF(COUNTA($M$2:$M$136)&lt;ROW(M8),"",INDEX($X$1:$X$136,SMALL(IF($M$2:$M$136&lt;&gt;"",ROW($M$2:$M$136)),ROW(M8))))</f>
        <v>#NUM!</v>
      </c>
      <c r="Y153" s="11" t="e">
        <f t="array" ref="Y153">IF(COUNTA($M$2:$M$136)&lt;ROW(M8),"",INDEX($Y$1:$Y$136,SMALL(IF($M$2:$M$136&lt;&gt;"",ROW($M$2:$M$136)),ROW(M8))))</f>
        <v>#NUM!</v>
      </c>
      <c r="Z153" s="11" t="e">
        <f t="array" ref="Z153">IF(COUNTA($M$2:$M$136)&lt;ROW(M8),"",INDEX($Z$1:$Z$136,SMALL(IF($M$2:$M$136&lt;&gt;"",ROW($M$2:$M$136)),ROW(M8))))</f>
        <v>#NUM!</v>
      </c>
      <c r="AA153" s="11" t="e">
        <f t="array" ref="AA153">IF(COUNTA($M$2:$M$136)&lt;ROW(M8),"",INDEX($AA$1:$AA$136,SMALL(IF($M$2:$M$136&lt;&gt;"",ROW($M$2:$M$136)),ROW(M8))))</f>
        <v>#NUM!</v>
      </c>
      <c r="AB153" s="11" t="e">
        <f t="array" ref="AB153">IF(COUNTA($M$2:$M$136)&lt;ROW(M8),"",INDEX($AB$1:$AB$136,SMALL(IF($M$2:$M$136&lt;&gt;"",ROW($M$2:$M$136)),ROW(M8))))</f>
        <v>#NUM!</v>
      </c>
      <c r="AC153" s="11" t="e">
        <f t="array" ref="AC153">IF(COUNTA($M$2:$M$136)&lt;ROW(M8),"",INDEX($AC$1:$AC$136,SMALL(IF($M$2:$M$136&lt;&gt;"",ROW($M$2:$M$136)),ROW(M8))))</f>
        <v>#NUM!</v>
      </c>
      <c r="AD153" s="11" t="e">
        <f t="array" ref="AD153">IF(COUNTA($M$2:$M$136)&lt;ROW(M8),"",INDEX($AD$1:$AD$136,SMALL(IF($M$2:$M$136&lt;&gt;"",ROW($M$2:$M$136)),ROW(M8))))</f>
        <v>#NUM!</v>
      </c>
      <c r="AE153" s="11" t="e">
        <f t="array" ref="AE153">IF(COUNTA($M$2:$M$136)&lt;ROW(M8),"",INDEX($AE$1:$AE$136,SMALL(IF($M$2:$M$136&lt;&gt;"",ROW($M$2:$M$136)),ROW(M8))))</f>
        <v>#NUM!</v>
      </c>
      <c r="AF153" s="11" t="e">
        <f t="array" ref="AF153">IF(COUNTA($M$2:$M$136)&lt;ROW(M8),"",INDEX($AF$1:$AF$136,SMALL(IF($M$2:$M$136&lt;&gt;"",ROW($M$2:$M$136)),ROW(M8))))</f>
        <v>#NUM!</v>
      </c>
      <c r="AS153" s="11" t="e">
        <f t="array" ref="AS153">IF(COUNTA($M$2:$M$135)&lt;ROW(M8),"",INDEX($AS$1:$AS$135,SMALL(IF($M$2:$M$135&lt;&gt;"",ROW($M$2:$M$135)),ROW(M8))))</f>
        <v>#NUM!</v>
      </c>
      <c r="AT153" s="11" t="e">
        <f t="array" ref="AT153">IF(COUNTA($M$2:$M$135)&lt;ROW(N8),"",INDEX($AT$1:$AT$135,SMALL(IF($M$2:$M$135&lt;&gt;"",ROW($M$2:$M$135)),ROW(N8))))</f>
        <v>#NUM!</v>
      </c>
      <c r="AU153" s="11" t="e">
        <f t="array" ref="AU153">IF(COUNTA($M$2:$M$135)&lt;ROW(O8),"",INDEX($AU$1:$AU$135,SMALL(IF($M$2:$M$135&lt;&gt;"",ROW($M$2:$M$135)),ROW(O8))))</f>
        <v>#NUM!</v>
      </c>
    </row>
    <row r="154" spans="11:47" ht="12.75" customHeight="1" x14ac:dyDescent="0.15">
      <c r="K154" s="11" t="e">
        <f t="array" ref="K154">IF(COUNTA($M$2:$M$136)&lt;ROW(M9),"",INDEX($K$1:$K$136,SMALL(IF($M$2:$M$136&lt;&gt;"",ROW($M$2:$M$136)),ROW(M9))))</f>
        <v>#NUM!</v>
      </c>
      <c r="L154" s="11" t="e">
        <f t="array" ref="L154">IF(COUNTA($M$2:$M$136)&lt;ROW(M9),"",INDEX($L$1:$L$136,SMALL(IF($M$2:$M$136&lt;&gt;"",ROW($M$2:$M$136)),ROW(M9))))</f>
        <v>#NUM!</v>
      </c>
      <c r="M154" s="11" t="e">
        <f t="array" ref="M154">IF(COUNTA($M$2:$M$136)&lt;ROW(M9),"",INDEX($M$1:$M$136,SMALL(IF($M$2:$M$136&lt;&gt;"",ROW($M$2:$M$136)),ROW(M9))))</f>
        <v>#NUM!</v>
      </c>
      <c r="R154" s="11" t="e">
        <f t="array" ref="R154">IF(COUNTA($M$2:$M$136)&lt;ROW(M9),"",INDEX($R$1:$R$136,SMALL(IF($M$2:$M$136&lt;&gt;"",ROW($M$2:$M$136)),ROW(M9))))</f>
        <v>#NUM!</v>
      </c>
      <c r="S154" s="11" t="e">
        <f t="array" ref="S154">IF(COUNTA($M$2:$M$136)&lt;ROW(N9),"",INDEX($S$1:$S$136,SMALL(IF($M$2:$M$136&lt;&gt;"",ROW($M$2:$M$136)),ROW(N9))))</f>
        <v>#NUM!</v>
      </c>
      <c r="T154" s="11" t="e">
        <f t="array" ref="T154">IF(COUNTA($M$2:$M$136)&lt;ROW(O9),"",INDEX($T$1:$T$136,SMALL(IF($M$2:$M$136&lt;&gt;"",ROW($M$2:$M$136)),ROW(O9))))</f>
        <v>#NUM!</v>
      </c>
      <c r="U154" s="11" t="e">
        <f t="array" ref="U154">IF(COUNTA($M$2:$M$136)&lt;ROW(M9),"",INDEX($U$1:$U$136,SMALL(IF($M$2:$M$136&lt;&gt;"",ROW($M$2:$M$136)),ROW(M9))))</f>
        <v>#NUM!</v>
      </c>
      <c r="V154" s="11" t="e">
        <f t="array" ref="V154">IF(COUNTA($M$2:$M$136)&lt;ROW(M9),"",INDEX($V$1:$V$136,SMALL(IF($M$2:$M$136&lt;&gt;"",ROW($M$2:$M$136)),ROW(M9))))</f>
        <v>#NUM!</v>
      </c>
      <c r="W154" s="11" t="e">
        <f t="array" ref="W154">IF(COUNTA($M$2:$M$136)&lt;ROW(M9),"",INDEX($W$1:$W$136,SMALL(IF($M$2:$M$136&lt;&gt;"",ROW($M$2:$M$136)),ROW(M9))))</f>
        <v>#NUM!</v>
      </c>
      <c r="X154" s="11" t="e">
        <f t="array" ref="X154">IF(COUNTA($M$2:$M$136)&lt;ROW(M9),"",INDEX($X$1:$X$136,SMALL(IF($M$2:$M$136&lt;&gt;"",ROW($M$2:$M$136)),ROW(M9))))</f>
        <v>#NUM!</v>
      </c>
      <c r="Y154" s="11" t="e">
        <f t="array" ref="Y154">IF(COUNTA($M$2:$M$136)&lt;ROW(M9),"",INDEX($Y$1:$Y$136,SMALL(IF($M$2:$M$136&lt;&gt;"",ROW($M$2:$M$136)),ROW(M9))))</f>
        <v>#NUM!</v>
      </c>
      <c r="Z154" s="11" t="e">
        <f t="array" ref="Z154">IF(COUNTA($M$2:$M$136)&lt;ROW(M9),"",INDEX($Z$1:$Z$136,SMALL(IF($M$2:$M$136&lt;&gt;"",ROW($M$2:$M$136)),ROW(M9))))</f>
        <v>#NUM!</v>
      </c>
      <c r="AA154" s="11" t="e">
        <f t="array" ref="AA154">IF(COUNTA($M$2:$M$136)&lt;ROW(M9),"",INDEX($AA$1:$AA$136,SMALL(IF($M$2:$M$136&lt;&gt;"",ROW($M$2:$M$136)),ROW(M9))))</f>
        <v>#NUM!</v>
      </c>
      <c r="AB154" s="11" t="e">
        <f t="array" ref="AB154">IF(COUNTA($M$2:$M$136)&lt;ROW(M9),"",INDEX($AB$1:$AB$136,SMALL(IF($M$2:$M$136&lt;&gt;"",ROW($M$2:$M$136)),ROW(M9))))</f>
        <v>#NUM!</v>
      </c>
      <c r="AC154" s="11" t="e">
        <f t="array" ref="AC154">IF(COUNTA($M$2:$M$136)&lt;ROW(M9),"",INDEX($AC$1:$AC$136,SMALL(IF($M$2:$M$136&lt;&gt;"",ROW($M$2:$M$136)),ROW(M9))))</f>
        <v>#NUM!</v>
      </c>
      <c r="AD154" s="11" t="e">
        <f t="array" ref="AD154">IF(COUNTA($M$2:$M$136)&lt;ROW(M9),"",INDEX($AD$1:$AD$136,SMALL(IF($M$2:$M$136&lt;&gt;"",ROW($M$2:$M$136)),ROW(M9))))</f>
        <v>#NUM!</v>
      </c>
      <c r="AE154" s="11" t="e">
        <f t="array" ref="AE154">IF(COUNTA($M$2:$M$136)&lt;ROW(M9),"",INDEX($AE$1:$AE$136,SMALL(IF($M$2:$M$136&lt;&gt;"",ROW($M$2:$M$136)),ROW(M9))))</f>
        <v>#NUM!</v>
      </c>
      <c r="AF154" s="11" t="e">
        <f t="array" ref="AF154">IF(COUNTA($M$2:$M$136)&lt;ROW(M9),"",INDEX($AF$1:$AF$136,SMALL(IF($M$2:$M$136&lt;&gt;"",ROW($M$2:$M$136)),ROW(M9))))</f>
        <v>#NUM!</v>
      </c>
      <c r="AS154" s="11" t="e">
        <f t="array" ref="AS154">IF(COUNTA($M$2:$M$135)&lt;ROW(M9),"",INDEX($AS$1:$AS$135,SMALL(IF($M$2:$M$135&lt;&gt;"",ROW($M$2:$M$135)),ROW(M9))))</f>
        <v>#NUM!</v>
      </c>
      <c r="AT154" s="11" t="e">
        <f t="array" ref="AT154">IF(COUNTA($M$2:$M$135)&lt;ROW(N9),"",INDEX($AT$1:$AT$135,SMALL(IF($M$2:$M$135&lt;&gt;"",ROW($M$2:$M$135)),ROW(N9))))</f>
        <v>#NUM!</v>
      </c>
      <c r="AU154" s="11" t="e">
        <f t="array" ref="AU154">IF(COUNTA($M$2:$M$135)&lt;ROW(O9),"",INDEX($AU$1:$AU$135,SMALL(IF($M$2:$M$135&lt;&gt;"",ROW($M$2:$M$135)),ROW(O9))))</f>
        <v>#NUM!</v>
      </c>
    </row>
    <row r="155" spans="11:47" ht="12.75" customHeight="1" x14ac:dyDescent="0.15">
      <c r="K155" s="11" t="e">
        <f t="array" ref="K155">IF(COUNTA($M$2:$M$136)&lt;ROW(M10),"",INDEX($K$1:$K$136,SMALL(IF($M$2:$M$136&lt;&gt;"",ROW($M$2:$M$136)),ROW(M10))))</f>
        <v>#NUM!</v>
      </c>
      <c r="L155" s="11" t="e">
        <f t="array" ref="L155">IF(COUNTA($M$2:$M$136)&lt;ROW(M10),"",INDEX($L$1:$L$136,SMALL(IF($M$2:$M$136&lt;&gt;"",ROW($M$2:$M$136)),ROW(M10))))</f>
        <v>#NUM!</v>
      </c>
      <c r="M155" s="11" t="e">
        <f t="array" ref="M155">IF(COUNTA($M$2:$M$136)&lt;ROW(M10),"",INDEX($M$1:$M$136,SMALL(IF($M$2:$M$136&lt;&gt;"",ROW($M$2:$M$136)),ROW(M10))))</f>
        <v>#NUM!</v>
      </c>
      <c r="R155" s="11" t="e">
        <f t="array" ref="R155">IF(COUNTA($M$2:$M$136)&lt;ROW(M10),"",INDEX($R$1:$R$136,SMALL(IF($M$2:$M$136&lt;&gt;"",ROW($M$2:$M$136)),ROW(M10))))</f>
        <v>#NUM!</v>
      </c>
      <c r="S155" s="11" t="e">
        <f t="array" ref="S155">IF(COUNTA($M$2:$M$136)&lt;ROW(N10),"",INDEX($S$1:$S$136,SMALL(IF($M$2:$M$136&lt;&gt;"",ROW($M$2:$M$136)),ROW(N10))))</f>
        <v>#NUM!</v>
      </c>
      <c r="T155" s="11" t="e">
        <f t="array" ref="T155">IF(COUNTA($M$2:$M$136)&lt;ROW(O10),"",INDEX($T$1:$T$136,SMALL(IF($M$2:$M$136&lt;&gt;"",ROW($M$2:$M$136)),ROW(O10))))</f>
        <v>#NUM!</v>
      </c>
      <c r="U155" s="11" t="e">
        <f t="array" ref="U155">IF(COUNTA($M$2:$M$136)&lt;ROW(M10),"",INDEX($U$1:$U$136,SMALL(IF($M$2:$M$136&lt;&gt;"",ROW($M$2:$M$136)),ROW(M10))))</f>
        <v>#NUM!</v>
      </c>
      <c r="V155" s="11" t="e">
        <f t="array" ref="V155">IF(COUNTA($M$2:$M$136)&lt;ROW(M10),"",INDEX($V$1:$V$136,SMALL(IF($M$2:$M$136&lt;&gt;"",ROW($M$2:$M$136)),ROW(M10))))</f>
        <v>#NUM!</v>
      </c>
      <c r="W155" s="11" t="e">
        <f t="array" ref="W155">IF(COUNTA($M$2:$M$136)&lt;ROW(M10),"",INDEX($W$1:$W$136,SMALL(IF($M$2:$M$136&lt;&gt;"",ROW($M$2:$M$136)),ROW(M10))))</f>
        <v>#NUM!</v>
      </c>
      <c r="X155" s="11" t="e">
        <f t="array" ref="X155">IF(COUNTA($M$2:$M$136)&lt;ROW(M10),"",INDEX($X$1:$X$136,SMALL(IF($M$2:$M$136&lt;&gt;"",ROW($M$2:$M$136)),ROW(M10))))</f>
        <v>#NUM!</v>
      </c>
      <c r="Y155" s="11" t="e">
        <f t="array" ref="Y155">IF(COUNTA($M$2:$M$136)&lt;ROW(M10),"",INDEX($Y$1:$Y$136,SMALL(IF($M$2:$M$136&lt;&gt;"",ROW($M$2:$M$136)),ROW(M10))))</f>
        <v>#NUM!</v>
      </c>
      <c r="Z155" s="11" t="e">
        <f t="array" ref="Z155">IF(COUNTA($M$2:$M$136)&lt;ROW(M10),"",INDEX($Z$1:$Z$136,SMALL(IF($M$2:$M$136&lt;&gt;"",ROW($M$2:$M$136)),ROW(M10))))</f>
        <v>#NUM!</v>
      </c>
      <c r="AA155" s="11" t="e">
        <f t="array" ref="AA155">IF(COUNTA($M$2:$M$136)&lt;ROW(M10),"",INDEX($AA$1:$AA$136,SMALL(IF($M$2:$M$136&lt;&gt;"",ROW($M$2:$M$136)),ROW(M10))))</f>
        <v>#NUM!</v>
      </c>
      <c r="AB155" s="11" t="e">
        <f t="array" ref="AB155">IF(COUNTA($M$2:$M$136)&lt;ROW(M10),"",INDEX($AB$1:$AB$136,SMALL(IF($M$2:$M$136&lt;&gt;"",ROW($M$2:$M$136)),ROW(M10))))</f>
        <v>#NUM!</v>
      </c>
      <c r="AC155" s="11" t="e">
        <f t="array" ref="AC155">IF(COUNTA($M$2:$M$136)&lt;ROW(M10),"",INDEX($AC$1:$AC$136,SMALL(IF($M$2:$M$136&lt;&gt;"",ROW($M$2:$M$136)),ROW(M10))))</f>
        <v>#NUM!</v>
      </c>
      <c r="AD155" s="11" t="e">
        <f t="array" ref="AD155">IF(COUNTA($M$2:$M$136)&lt;ROW(M10),"",INDEX($AD$1:$AD$136,SMALL(IF($M$2:$M$136&lt;&gt;"",ROW($M$2:$M$136)),ROW(M10))))</f>
        <v>#NUM!</v>
      </c>
      <c r="AE155" s="11" t="e">
        <f t="array" ref="AE155">IF(COUNTA($M$2:$M$136)&lt;ROW(M10),"",INDEX($AE$1:$AE$136,SMALL(IF($M$2:$M$136&lt;&gt;"",ROW($M$2:$M$136)),ROW(M10))))</f>
        <v>#NUM!</v>
      </c>
      <c r="AF155" s="11" t="e">
        <f t="array" ref="AF155">IF(COUNTA($M$2:$M$136)&lt;ROW(M10),"",INDEX($AF$1:$AF$136,SMALL(IF($M$2:$M$136&lt;&gt;"",ROW($M$2:$M$136)),ROW(M10))))</f>
        <v>#NUM!</v>
      </c>
      <c r="AS155" s="11" t="e">
        <f t="array" ref="AS155">IF(COUNTA($M$2:$M$135)&lt;ROW(M10),"",INDEX($AS$1:$AS$135,SMALL(IF($M$2:$M$135&lt;&gt;"",ROW($M$2:$M$135)),ROW(M10))))</f>
        <v>#NUM!</v>
      </c>
      <c r="AT155" s="11" t="e">
        <f t="array" ref="AT155">IF(COUNTA($M$2:$M$135)&lt;ROW(N10),"",INDEX($AT$1:$AT$135,SMALL(IF($M$2:$M$135&lt;&gt;"",ROW($M$2:$M$135)),ROW(N10))))</f>
        <v>#NUM!</v>
      </c>
      <c r="AU155" s="11" t="e">
        <f t="array" ref="AU155">IF(COUNTA($M$2:$M$135)&lt;ROW(O10),"",INDEX($AU$1:$AU$135,SMALL(IF($M$2:$M$135&lt;&gt;"",ROW($M$2:$M$135)),ROW(O10))))</f>
        <v>#NUM!</v>
      </c>
    </row>
    <row r="156" spans="11:47" ht="12.75" customHeight="1" x14ac:dyDescent="0.15">
      <c r="K156" s="11" t="e">
        <f t="array" ref="K156">IF(COUNTA($M$2:$M$136)&lt;ROW(M11),"",INDEX($K$1:$K$136,SMALL(IF($M$2:$M$136&lt;&gt;"",ROW($M$2:$M$136)),ROW(M11))))</f>
        <v>#NUM!</v>
      </c>
      <c r="L156" s="11" t="e">
        <f t="array" ref="L156">IF(COUNTA($M$2:$M$136)&lt;ROW(M11),"",INDEX($L$1:$L$136,SMALL(IF($M$2:$M$136&lt;&gt;"",ROW($M$2:$M$136)),ROW(M11))))</f>
        <v>#NUM!</v>
      </c>
      <c r="M156" s="11" t="e">
        <f t="array" ref="M156">IF(COUNTA($M$2:$M$136)&lt;ROW(M11),"",INDEX($M$1:$M$136,SMALL(IF($M$2:$M$136&lt;&gt;"",ROW($M$2:$M$136)),ROW(M11))))</f>
        <v>#NUM!</v>
      </c>
      <c r="R156" s="11" t="e">
        <f t="array" ref="R156">IF(COUNTA($M$2:$M$136)&lt;ROW(M11),"",INDEX($R$1:$R$136,SMALL(IF($M$2:$M$136&lt;&gt;"",ROW($M$2:$M$136)),ROW(M11))))</f>
        <v>#NUM!</v>
      </c>
      <c r="S156" s="11" t="e">
        <f t="array" ref="S156">IF(COUNTA($M$2:$M$136)&lt;ROW(N11),"",INDEX($S$1:$S$136,SMALL(IF($M$2:$M$136&lt;&gt;"",ROW($M$2:$M$136)),ROW(N11))))</f>
        <v>#NUM!</v>
      </c>
      <c r="T156" s="11" t="e">
        <f t="array" ref="T156">IF(COUNTA($M$2:$M$136)&lt;ROW(O11),"",INDEX($T$1:$T$136,SMALL(IF($M$2:$M$136&lt;&gt;"",ROW($M$2:$M$136)),ROW(O11))))</f>
        <v>#NUM!</v>
      </c>
      <c r="U156" s="11" t="e">
        <f t="array" ref="U156">IF(COUNTA($M$2:$M$136)&lt;ROW(M11),"",INDEX($U$1:$U$136,SMALL(IF($M$2:$M$136&lt;&gt;"",ROW($M$2:$M$136)),ROW(M11))))</f>
        <v>#NUM!</v>
      </c>
      <c r="V156" s="11" t="e">
        <f t="array" ref="V156">IF(COUNTA($M$2:$M$136)&lt;ROW(M11),"",INDEX($V$1:$V$136,SMALL(IF($M$2:$M$136&lt;&gt;"",ROW($M$2:$M$136)),ROW(M11))))</f>
        <v>#NUM!</v>
      </c>
      <c r="W156" s="11" t="e">
        <f t="array" ref="W156">IF(COUNTA($M$2:$M$136)&lt;ROW(M11),"",INDEX($W$1:$W$136,SMALL(IF($M$2:$M$136&lt;&gt;"",ROW($M$2:$M$136)),ROW(M11))))</f>
        <v>#NUM!</v>
      </c>
      <c r="X156" s="11" t="e">
        <f t="array" ref="X156">IF(COUNTA($M$2:$M$136)&lt;ROW(M11),"",INDEX($X$1:$X$136,SMALL(IF($M$2:$M$136&lt;&gt;"",ROW($M$2:$M$136)),ROW(M11))))</f>
        <v>#NUM!</v>
      </c>
      <c r="Y156" s="11" t="e">
        <f t="array" ref="Y156">IF(COUNTA($M$2:$M$136)&lt;ROW(M11),"",INDEX($Y$1:$Y$136,SMALL(IF($M$2:$M$136&lt;&gt;"",ROW($M$2:$M$136)),ROW(M11))))</f>
        <v>#NUM!</v>
      </c>
      <c r="Z156" s="11" t="e">
        <f t="array" ref="Z156">IF(COUNTA($M$2:$M$136)&lt;ROW(M11),"",INDEX($Z$1:$Z$136,SMALL(IF($M$2:$M$136&lt;&gt;"",ROW($M$2:$M$136)),ROW(M11))))</f>
        <v>#NUM!</v>
      </c>
      <c r="AA156" s="11" t="e">
        <f t="array" ref="AA156">IF(COUNTA($M$2:$M$136)&lt;ROW(M11),"",INDEX($AA$1:$AA$136,SMALL(IF($M$2:$M$136&lt;&gt;"",ROW($M$2:$M$136)),ROW(M11))))</f>
        <v>#NUM!</v>
      </c>
      <c r="AB156" s="11" t="e">
        <f t="array" ref="AB156">IF(COUNTA($M$2:$M$136)&lt;ROW(M11),"",INDEX($AB$1:$AB$136,SMALL(IF($M$2:$M$136&lt;&gt;"",ROW($M$2:$M$136)),ROW(M11))))</f>
        <v>#NUM!</v>
      </c>
      <c r="AC156" s="11" t="e">
        <f t="array" ref="AC156">IF(COUNTA($M$2:$M$136)&lt;ROW(M11),"",INDEX($AC$1:$AC$136,SMALL(IF($M$2:$M$136&lt;&gt;"",ROW($M$2:$M$136)),ROW(M11))))</f>
        <v>#NUM!</v>
      </c>
      <c r="AD156" s="11" t="e">
        <f t="array" ref="AD156">IF(COUNTA($M$2:$M$136)&lt;ROW(M11),"",INDEX($AD$1:$AD$136,SMALL(IF($M$2:$M$136&lt;&gt;"",ROW($M$2:$M$136)),ROW(M11))))</f>
        <v>#NUM!</v>
      </c>
      <c r="AE156" s="11" t="e">
        <f t="array" ref="AE156">IF(COUNTA($M$2:$M$136)&lt;ROW(M11),"",INDEX($AE$1:$AE$136,SMALL(IF($M$2:$M$136&lt;&gt;"",ROW($M$2:$M$136)),ROW(M11))))</f>
        <v>#NUM!</v>
      </c>
      <c r="AF156" s="11" t="e">
        <f t="array" ref="AF156">IF(COUNTA($M$2:$M$136)&lt;ROW(M11),"",INDEX($AF$1:$AF$136,SMALL(IF($M$2:$M$136&lt;&gt;"",ROW($M$2:$M$136)),ROW(M11))))</f>
        <v>#NUM!</v>
      </c>
      <c r="AS156" s="11" t="e">
        <f t="array" ref="AS156">IF(COUNTA($M$2:$M$135)&lt;ROW(M11),"",INDEX($AS$1:$AS$135,SMALL(IF($M$2:$M$135&lt;&gt;"",ROW($M$2:$M$135)),ROW(M11))))</f>
        <v>#NUM!</v>
      </c>
      <c r="AT156" s="11" t="e">
        <f t="array" ref="AT156">IF(COUNTA($M$2:$M$135)&lt;ROW(N11),"",INDEX($AT$1:$AT$135,SMALL(IF($M$2:$M$135&lt;&gt;"",ROW($M$2:$M$135)),ROW(N11))))</f>
        <v>#NUM!</v>
      </c>
      <c r="AU156" s="11" t="e">
        <f t="array" ref="AU156">IF(COUNTA($M$2:$M$135)&lt;ROW(O11),"",INDEX($AU$1:$AU$135,SMALL(IF($M$2:$M$135&lt;&gt;"",ROW($M$2:$M$135)),ROW(O11))))</f>
        <v>#NUM!</v>
      </c>
    </row>
    <row r="157" spans="11:47" ht="12.75" customHeight="1" x14ac:dyDescent="0.15">
      <c r="K157" s="11" t="e">
        <f t="array" ref="K157">IF(COUNTA($M$2:$M$136)&lt;ROW(M12),"",INDEX($K$1:$K$136,SMALL(IF($M$2:$M$136&lt;&gt;"",ROW($M$2:$M$136)),ROW(M12))))</f>
        <v>#NUM!</v>
      </c>
      <c r="L157" s="11" t="e">
        <f t="array" ref="L157">IF(COUNTA($M$2:$M$136)&lt;ROW(M12),"",INDEX($L$1:$L$136,SMALL(IF($M$2:$M$136&lt;&gt;"",ROW($M$2:$M$136)),ROW(M12))))</f>
        <v>#NUM!</v>
      </c>
      <c r="M157" s="11" t="e">
        <f t="array" ref="M157">IF(COUNTA($M$2:$M$136)&lt;ROW(M12),"",INDEX($M$1:$M$136,SMALL(IF($M$2:$M$136&lt;&gt;"",ROW($M$2:$M$136)),ROW(M12))))</f>
        <v>#NUM!</v>
      </c>
      <c r="R157" s="11" t="e">
        <f t="array" ref="R157">IF(COUNTA($M$2:$M$136)&lt;ROW(M12),"",INDEX($R$1:$R$136,SMALL(IF($M$2:$M$136&lt;&gt;"",ROW($M$2:$M$136)),ROW(M12))))</f>
        <v>#NUM!</v>
      </c>
      <c r="S157" s="11" t="e">
        <f t="array" ref="S157">IF(COUNTA($M$2:$M$136)&lt;ROW(N12),"",INDEX($S$1:$S$136,SMALL(IF($M$2:$M$136&lt;&gt;"",ROW($M$2:$M$136)),ROW(N12))))</f>
        <v>#NUM!</v>
      </c>
      <c r="T157" s="11" t="e">
        <f t="array" ref="T157">IF(COUNTA($M$2:$M$136)&lt;ROW(O12),"",INDEX($T$1:$T$136,SMALL(IF($M$2:$M$136&lt;&gt;"",ROW($M$2:$M$136)),ROW(O12))))</f>
        <v>#NUM!</v>
      </c>
      <c r="U157" s="11" t="e">
        <f t="array" ref="U157">IF(COUNTA($M$2:$M$136)&lt;ROW(M12),"",INDEX($U$1:$U$136,SMALL(IF($M$2:$M$136&lt;&gt;"",ROW($M$2:$M$136)),ROW(M12))))</f>
        <v>#NUM!</v>
      </c>
      <c r="V157" s="11" t="e">
        <f t="array" ref="V157">IF(COUNTA($M$2:$M$136)&lt;ROW(M12),"",INDEX($V$1:$V$136,SMALL(IF($M$2:$M$136&lt;&gt;"",ROW($M$2:$M$136)),ROW(M12))))</f>
        <v>#NUM!</v>
      </c>
      <c r="W157" s="11" t="e">
        <f t="array" ref="W157">IF(COUNTA($M$2:$M$136)&lt;ROW(M12),"",INDEX($W$1:$W$136,SMALL(IF($M$2:$M$136&lt;&gt;"",ROW($M$2:$M$136)),ROW(M12))))</f>
        <v>#NUM!</v>
      </c>
      <c r="X157" s="11" t="e">
        <f t="array" ref="X157">IF(COUNTA($M$2:$M$136)&lt;ROW(M12),"",INDEX($X$1:$X$136,SMALL(IF($M$2:$M$136&lt;&gt;"",ROW($M$2:$M$136)),ROW(M12))))</f>
        <v>#NUM!</v>
      </c>
      <c r="Y157" s="11" t="e">
        <f t="array" ref="Y157">IF(COUNTA($M$2:$M$136)&lt;ROW(M12),"",INDEX($Y$1:$Y$136,SMALL(IF($M$2:$M$136&lt;&gt;"",ROW($M$2:$M$136)),ROW(M12))))</f>
        <v>#NUM!</v>
      </c>
      <c r="Z157" s="11" t="e">
        <f t="array" ref="Z157">IF(COUNTA($M$2:$M$136)&lt;ROW(M12),"",INDEX($Z$1:$Z$136,SMALL(IF($M$2:$M$136&lt;&gt;"",ROW($M$2:$M$136)),ROW(M12))))</f>
        <v>#NUM!</v>
      </c>
      <c r="AA157" s="11" t="e">
        <f t="array" ref="AA157">IF(COUNTA($M$2:$M$136)&lt;ROW(M12),"",INDEX($AA$1:$AA$136,SMALL(IF($M$2:$M$136&lt;&gt;"",ROW($M$2:$M$136)),ROW(M12))))</f>
        <v>#NUM!</v>
      </c>
      <c r="AB157" s="11" t="e">
        <f t="array" ref="AB157">IF(COUNTA($M$2:$M$136)&lt;ROW(M12),"",INDEX($AB$1:$AB$136,SMALL(IF($M$2:$M$136&lt;&gt;"",ROW($M$2:$M$136)),ROW(M12))))</f>
        <v>#NUM!</v>
      </c>
      <c r="AC157" s="11" t="e">
        <f t="array" ref="AC157">IF(COUNTA($M$2:$M$136)&lt;ROW(M12),"",INDEX($AC$1:$AC$136,SMALL(IF($M$2:$M$136&lt;&gt;"",ROW($M$2:$M$136)),ROW(M12))))</f>
        <v>#NUM!</v>
      </c>
      <c r="AD157" s="11" t="e">
        <f t="array" ref="AD157">IF(COUNTA($M$2:$M$136)&lt;ROW(M12),"",INDEX($AD$1:$AD$136,SMALL(IF($M$2:$M$136&lt;&gt;"",ROW($M$2:$M$136)),ROW(M12))))</f>
        <v>#NUM!</v>
      </c>
      <c r="AE157" s="11" t="e">
        <f t="array" ref="AE157">IF(COUNTA($M$2:$M$136)&lt;ROW(M12),"",INDEX($AE$1:$AE$136,SMALL(IF($M$2:$M$136&lt;&gt;"",ROW($M$2:$M$136)),ROW(M12))))</f>
        <v>#NUM!</v>
      </c>
      <c r="AF157" s="11" t="e">
        <f t="array" ref="AF157">IF(COUNTA($M$2:$M$136)&lt;ROW(M12),"",INDEX($AF$1:$AF$136,SMALL(IF($M$2:$M$136&lt;&gt;"",ROW($M$2:$M$136)),ROW(M12))))</f>
        <v>#NUM!</v>
      </c>
      <c r="AS157" s="11" t="e">
        <f t="array" ref="AS157">IF(COUNTA($M$2:$M$135)&lt;ROW(M12),"",INDEX($AS$1:$AS$135,SMALL(IF($M$2:$M$135&lt;&gt;"",ROW($M$2:$M$135)),ROW(M12))))</f>
        <v>#NUM!</v>
      </c>
      <c r="AT157" s="11" t="e">
        <f t="array" ref="AT157">IF(COUNTA($M$2:$M$135)&lt;ROW(N12),"",INDEX($AT$1:$AT$135,SMALL(IF($M$2:$M$135&lt;&gt;"",ROW($M$2:$M$135)),ROW(N12))))</f>
        <v>#NUM!</v>
      </c>
      <c r="AU157" s="11" t="e">
        <f t="array" ref="AU157">IF(COUNTA($M$2:$M$135)&lt;ROW(O12),"",INDEX($AU$1:$AU$135,SMALL(IF($M$2:$M$135&lt;&gt;"",ROW($M$2:$M$135)),ROW(O12))))</f>
        <v>#NUM!</v>
      </c>
    </row>
    <row r="158" spans="11:47" ht="12.75" customHeight="1" x14ac:dyDescent="0.15">
      <c r="K158" s="11" t="e">
        <f t="array" ref="K158">IF(COUNTA($M$2:$M$136)&lt;ROW(M13),"",INDEX($K$1:$K$136,SMALL(IF($M$2:$M$136&lt;&gt;"",ROW($M$2:$M$136)),ROW(M13))))</f>
        <v>#NUM!</v>
      </c>
      <c r="L158" s="11" t="e">
        <f t="array" ref="L158">IF(COUNTA($M$2:$M$136)&lt;ROW(M13),"",INDEX($L$1:$L$136,SMALL(IF($M$2:$M$136&lt;&gt;"",ROW($M$2:$M$136)),ROW(M13))))</f>
        <v>#NUM!</v>
      </c>
      <c r="M158" s="11" t="e">
        <f t="array" ref="M158">IF(COUNTA($M$2:$M$136)&lt;ROW(M13),"",INDEX($M$1:$M$136,SMALL(IF($M$2:$M$136&lt;&gt;"",ROW($M$2:$M$136)),ROW(M13))))</f>
        <v>#NUM!</v>
      </c>
      <c r="R158" s="11" t="e">
        <f t="array" ref="R158">IF(COUNTA($M$2:$M$136)&lt;ROW(M13),"",INDEX($R$1:$R$136,SMALL(IF($M$2:$M$136&lt;&gt;"",ROW($M$2:$M$136)),ROW(M13))))</f>
        <v>#NUM!</v>
      </c>
      <c r="S158" s="11" t="e">
        <f t="array" ref="S158">IF(COUNTA($M$2:$M$136)&lt;ROW(N13),"",INDEX($S$1:$S$136,SMALL(IF($M$2:$M$136&lt;&gt;"",ROW($M$2:$M$136)),ROW(N13))))</f>
        <v>#NUM!</v>
      </c>
      <c r="T158" s="11" t="e">
        <f t="array" ref="T158">IF(COUNTA($M$2:$M$136)&lt;ROW(O13),"",INDEX($T$1:$T$136,SMALL(IF($M$2:$M$136&lt;&gt;"",ROW($M$2:$M$136)),ROW(O13))))</f>
        <v>#NUM!</v>
      </c>
      <c r="U158" s="11" t="e">
        <f t="array" ref="U158">IF(COUNTA($M$2:$M$136)&lt;ROW(M13),"",INDEX($U$1:$U$136,SMALL(IF($M$2:$M$136&lt;&gt;"",ROW($M$2:$M$136)),ROW(M13))))</f>
        <v>#NUM!</v>
      </c>
      <c r="V158" s="11" t="e">
        <f t="array" ref="V158">IF(COUNTA($M$2:$M$136)&lt;ROW(M13),"",INDEX($V$1:$V$136,SMALL(IF($M$2:$M$136&lt;&gt;"",ROW($M$2:$M$136)),ROW(M13))))</f>
        <v>#NUM!</v>
      </c>
      <c r="W158" s="11" t="e">
        <f t="array" ref="W158">IF(COUNTA($M$2:$M$136)&lt;ROW(M13),"",INDEX($W$1:$W$136,SMALL(IF($M$2:$M$136&lt;&gt;"",ROW($M$2:$M$136)),ROW(M13))))</f>
        <v>#NUM!</v>
      </c>
      <c r="X158" s="11" t="e">
        <f t="array" ref="X158">IF(COUNTA($M$2:$M$136)&lt;ROW(M13),"",INDEX($X$1:$X$136,SMALL(IF($M$2:$M$136&lt;&gt;"",ROW($M$2:$M$136)),ROW(M13))))</f>
        <v>#NUM!</v>
      </c>
      <c r="Y158" s="11" t="e">
        <f t="array" ref="Y158">IF(COUNTA($M$2:$M$136)&lt;ROW(M13),"",INDEX($Y$1:$Y$136,SMALL(IF($M$2:$M$136&lt;&gt;"",ROW($M$2:$M$136)),ROW(M13))))</f>
        <v>#NUM!</v>
      </c>
      <c r="Z158" s="11" t="e">
        <f t="array" ref="Z158">IF(COUNTA($M$2:$M$136)&lt;ROW(M13),"",INDEX($Z$1:$Z$136,SMALL(IF($M$2:$M$136&lt;&gt;"",ROW($M$2:$M$136)),ROW(M13))))</f>
        <v>#NUM!</v>
      </c>
      <c r="AA158" s="11" t="e">
        <f t="array" ref="AA158">IF(COUNTA($M$2:$M$136)&lt;ROW(M13),"",INDEX($AA$1:$AA$136,SMALL(IF($M$2:$M$136&lt;&gt;"",ROW($M$2:$M$136)),ROW(M13))))</f>
        <v>#NUM!</v>
      </c>
      <c r="AB158" s="11" t="e">
        <f t="array" ref="AB158">IF(COUNTA($M$2:$M$136)&lt;ROW(M13),"",INDEX($AB$1:$AB$136,SMALL(IF($M$2:$M$136&lt;&gt;"",ROW($M$2:$M$136)),ROW(M13))))</f>
        <v>#NUM!</v>
      </c>
      <c r="AC158" s="11" t="e">
        <f t="array" ref="AC158">IF(COUNTA($M$2:$M$136)&lt;ROW(M13),"",INDEX($AC$1:$AC$136,SMALL(IF($M$2:$M$136&lt;&gt;"",ROW($M$2:$M$136)),ROW(M13))))</f>
        <v>#NUM!</v>
      </c>
      <c r="AD158" s="11" t="e">
        <f t="array" ref="AD158">IF(COUNTA($M$2:$M$136)&lt;ROW(M13),"",INDEX($AD$1:$AD$136,SMALL(IF($M$2:$M$136&lt;&gt;"",ROW($M$2:$M$136)),ROW(M13))))</f>
        <v>#NUM!</v>
      </c>
      <c r="AE158" s="11" t="e">
        <f t="array" ref="AE158">IF(COUNTA($M$2:$M$136)&lt;ROW(M13),"",INDEX($AE$1:$AE$136,SMALL(IF($M$2:$M$136&lt;&gt;"",ROW($M$2:$M$136)),ROW(M13))))</f>
        <v>#NUM!</v>
      </c>
      <c r="AF158" s="11" t="e">
        <f t="array" ref="AF158">IF(COUNTA($M$2:$M$136)&lt;ROW(M13),"",INDEX($AF$1:$AF$136,SMALL(IF($M$2:$M$136&lt;&gt;"",ROW($M$2:$M$136)),ROW(M13))))</f>
        <v>#NUM!</v>
      </c>
      <c r="AS158" s="11" t="e">
        <f t="array" ref="AS158">IF(COUNTA($M$2:$M$135)&lt;ROW(M13),"",INDEX($AS$1:$AS$135,SMALL(IF($M$2:$M$135&lt;&gt;"",ROW($M$2:$M$135)),ROW(M13))))</f>
        <v>#NUM!</v>
      </c>
      <c r="AT158" s="11" t="e">
        <f t="array" ref="AT158">IF(COUNTA($M$2:$M$135)&lt;ROW(N13),"",INDEX($AT$1:$AT$135,SMALL(IF($M$2:$M$135&lt;&gt;"",ROW($M$2:$M$135)),ROW(N13))))</f>
        <v>#NUM!</v>
      </c>
      <c r="AU158" s="11" t="e">
        <f t="array" ref="AU158">IF(COUNTA($M$2:$M$135)&lt;ROW(O13),"",INDEX($AU$1:$AU$135,SMALL(IF($M$2:$M$135&lt;&gt;"",ROW($M$2:$M$135)),ROW(O13))))</f>
        <v>#NUM!</v>
      </c>
    </row>
    <row r="159" spans="11:47" ht="12.75" customHeight="1" x14ac:dyDescent="0.15">
      <c r="K159" s="11" t="e">
        <f t="array" ref="K159">IF(COUNTA($M$2:$M$136)&lt;ROW(M14),"",INDEX($K$1:$K$136,SMALL(IF($M$2:$M$136&lt;&gt;"",ROW($M$2:$M$136)),ROW(M14))))</f>
        <v>#NUM!</v>
      </c>
      <c r="L159" s="11" t="e">
        <f t="array" ref="L159">IF(COUNTA($M$2:$M$136)&lt;ROW(M14),"",INDEX($L$1:$L$136,SMALL(IF($M$2:$M$136&lt;&gt;"",ROW($M$2:$M$136)),ROW(M14))))</f>
        <v>#NUM!</v>
      </c>
      <c r="M159" s="11" t="e">
        <f t="array" ref="M159">IF(COUNTA($M$2:$M$136)&lt;ROW(M14),"",INDEX($M$1:$M$136,SMALL(IF($M$2:$M$136&lt;&gt;"",ROW($M$2:$M$136)),ROW(M14))))</f>
        <v>#NUM!</v>
      </c>
      <c r="R159" s="11" t="e">
        <f t="array" ref="R159">IF(COUNTA($M$2:$M$136)&lt;ROW(M14),"",INDEX($R$1:$R$136,SMALL(IF($M$2:$M$136&lt;&gt;"",ROW($M$2:$M$136)),ROW(M14))))</f>
        <v>#NUM!</v>
      </c>
      <c r="S159" s="11" t="e">
        <f t="array" ref="S159">IF(COUNTA($M$2:$M$136)&lt;ROW(N14),"",INDEX($S$1:$S$136,SMALL(IF($M$2:$M$136&lt;&gt;"",ROW($M$2:$M$136)),ROW(N14))))</f>
        <v>#NUM!</v>
      </c>
      <c r="T159" s="11" t="e">
        <f t="array" ref="T159">IF(COUNTA($M$2:$M$136)&lt;ROW(O14),"",INDEX($T$1:$T$136,SMALL(IF($M$2:$M$136&lt;&gt;"",ROW($M$2:$M$136)),ROW(O14))))</f>
        <v>#NUM!</v>
      </c>
      <c r="U159" s="11" t="e">
        <f t="array" ref="U159">IF(COUNTA($M$2:$M$136)&lt;ROW(M14),"",INDEX($U$1:$U$136,SMALL(IF($M$2:$M$136&lt;&gt;"",ROW($M$2:$M$136)),ROW(M14))))</f>
        <v>#NUM!</v>
      </c>
      <c r="V159" s="11" t="e">
        <f t="array" ref="V159">IF(COUNTA($M$2:$M$136)&lt;ROW(M14),"",INDEX($V$1:$V$136,SMALL(IF($M$2:$M$136&lt;&gt;"",ROW($M$2:$M$136)),ROW(M14))))</f>
        <v>#NUM!</v>
      </c>
      <c r="W159" s="11" t="e">
        <f t="array" ref="W159">IF(COUNTA($M$2:$M$136)&lt;ROW(M14),"",INDEX($W$1:$W$136,SMALL(IF($M$2:$M$136&lt;&gt;"",ROW($M$2:$M$136)),ROW(M14))))</f>
        <v>#NUM!</v>
      </c>
      <c r="X159" s="11" t="e">
        <f t="array" ref="X159">IF(COUNTA($M$2:$M$136)&lt;ROW(M14),"",INDEX($X$1:$X$136,SMALL(IF($M$2:$M$136&lt;&gt;"",ROW($M$2:$M$136)),ROW(M14))))</f>
        <v>#NUM!</v>
      </c>
      <c r="Y159" s="11" t="e">
        <f t="array" ref="Y159">IF(COUNTA($M$2:$M$136)&lt;ROW(M14),"",INDEX($Y$1:$Y$136,SMALL(IF($M$2:$M$136&lt;&gt;"",ROW($M$2:$M$136)),ROW(M14))))</f>
        <v>#NUM!</v>
      </c>
      <c r="Z159" s="11" t="e">
        <f t="array" ref="Z159">IF(COUNTA($M$2:$M$136)&lt;ROW(M14),"",INDEX($Z$1:$Z$136,SMALL(IF($M$2:$M$136&lt;&gt;"",ROW($M$2:$M$136)),ROW(M14))))</f>
        <v>#NUM!</v>
      </c>
      <c r="AA159" s="11" t="e">
        <f t="array" ref="AA159">IF(COUNTA($M$2:$M$136)&lt;ROW(M14),"",INDEX($AA$1:$AA$136,SMALL(IF($M$2:$M$136&lt;&gt;"",ROW($M$2:$M$136)),ROW(M14))))</f>
        <v>#NUM!</v>
      </c>
      <c r="AB159" s="11" t="e">
        <f t="array" ref="AB159">IF(COUNTA($M$2:$M$136)&lt;ROW(M14),"",INDEX($AB$1:$AB$136,SMALL(IF($M$2:$M$136&lt;&gt;"",ROW($M$2:$M$136)),ROW(M14))))</f>
        <v>#NUM!</v>
      </c>
      <c r="AC159" s="11" t="e">
        <f t="array" ref="AC159">IF(COUNTA($M$2:$M$136)&lt;ROW(M14),"",INDEX($AC$1:$AC$136,SMALL(IF($M$2:$M$136&lt;&gt;"",ROW($M$2:$M$136)),ROW(M14))))</f>
        <v>#NUM!</v>
      </c>
      <c r="AD159" s="11" t="e">
        <f t="array" ref="AD159">IF(COUNTA($M$2:$M$136)&lt;ROW(M14),"",INDEX($AD$1:$AD$136,SMALL(IF($M$2:$M$136&lt;&gt;"",ROW($M$2:$M$136)),ROW(M14))))</f>
        <v>#NUM!</v>
      </c>
      <c r="AE159" s="11" t="e">
        <f t="array" ref="AE159">IF(COUNTA($M$2:$M$136)&lt;ROW(M14),"",INDEX($AE$1:$AE$136,SMALL(IF($M$2:$M$136&lt;&gt;"",ROW($M$2:$M$136)),ROW(M14))))</f>
        <v>#NUM!</v>
      </c>
      <c r="AF159" s="11" t="e">
        <f t="array" ref="AF159">IF(COUNTA($M$2:$M$136)&lt;ROW(M14),"",INDEX($AF$1:$AF$136,SMALL(IF($M$2:$M$136&lt;&gt;"",ROW($M$2:$M$136)),ROW(M14))))</f>
        <v>#NUM!</v>
      </c>
      <c r="AS159" s="11" t="e">
        <f t="array" ref="AS159">IF(COUNTA($M$2:$M$135)&lt;ROW(M14),"",INDEX($AS$1:$AS$135,SMALL(IF($M$2:$M$135&lt;&gt;"",ROW($M$2:$M$135)),ROW(M14))))</f>
        <v>#NUM!</v>
      </c>
      <c r="AT159" s="11" t="e">
        <f t="array" ref="AT159">IF(COUNTA($M$2:$M$135)&lt;ROW(N14),"",INDEX($AT$1:$AT$135,SMALL(IF($M$2:$M$135&lt;&gt;"",ROW($M$2:$M$135)),ROW(N14))))</f>
        <v>#NUM!</v>
      </c>
      <c r="AU159" s="11" t="e">
        <f t="array" ref="AU159">IF(COUNTA($M$2:$M$135)&lt;ROW(O14),"",INDEX($AU$1:$AU$135,SMALL(IF($M$2:$M$135&lt;&gt;"",ROW($M$2:$M$135)),ROW(O14))))</f>
        <v>#NUM!</v>
      </c>
    </row>
    <row r="160" spans="11:47" ht="12.75" customHeight="1" x14ac:dyDescent="0.15">
      <c r="K160" s="11" t="e">
        <f t="array" ref="K160">IF(COUNTA($M$2:$M$136)&lt;ROW(M15),"",INDEX($K$1:$K$136,SMALL(IF($M$2:$M$136&lt;&gt;"",ROW($M$2:$M$136)),ROW(M15))))</f>
        <v>#NUM!</v>
      </c>
      <c r="L160" s="11" t="e">
        <f t="array" ref="L160">IF(COUNTA($M$2:$M$136)&lt;ROW(M15),"",INDEX($L$1:$L$136,SMALL(IF($M$2:$M$136&lt;&gt;"",ROW($M$2:$M$136)),ROW(M15))))</f>
        <v>#NUM!</v>
      </c>
      <c r="M160" s="11" t="e">
        <f t="array" ref="M160">IF(COUNTA($M$2:$M$136)&lt;ROW(M15),"",INDEX($M$1:$M$136,SMALL(IF($M$2:$M$136&lt;&gt;"",ROW($M$2:$M$136)),ROW(M15))))</f>
        <v>#NUM!</v>
      </c>
      <c r="R160" s="11" t="e">
        <f t="array" ref="R160">IF(COUNTA($M$2:$M$136)&lt;ROW(M15),"",INDEX($R$1:$R$136,SMALL(IF($M$2:$M$136&lt;&gt;"",ROW($M$2:$M$136)),ROW(M15))))</f>
        <v>#NUM!</v>
      </c>
      <c r="S160" s="11" t="e">
        <f t="array" ref="S160">IF(COUNTA($M$2:$M$136)&lt;ROW(N15),"",INDEX($S$1:$S$136,SMALL(IF($M$2:$M$136&lt;&gt;"",ROW($M$2:$M$136)),ROW(N15))))</f>
        <v>#NUM!</v>
      </c>
      <c r="T160" s="11" t="e">
        <f t="array" ref="T160">IF(COUNTA($M$2:$M$136)&lt;ROW(O15),"",INDEX($T$1:$T$136,SMALL(IF($M$2:$M$136&lt;&gt;"",ROW($M$2:$M$136)),ROW(O15))))</f>
        <v>#NUM!</v>
      </c>
      <c r="U160" s="11" t="e">
        <f t="array" ref="U160">IF(COUNTA($M$2:$M$136)&lt;ROW(M15),"",INDEX($U$1:$U$136,SMALL(IF($M$2:$M$136&lt;&gt;"",ROW($M$2:$M$136)),ROW(M15))))</f>
        <v>#NUM!</v>
      </c>
      <c r="V160" s="11" t="e">
        <f t="array" ref="V160">IF(COUNTA($M$2:$M$136)&lt;ROW(M15),"",INDEX($V$1:$V$136,SMALL(IF($M$2:$M$136&lt;&gt;"",ROW($M$2:$M$136)),ROW(M15))))</f>
        <v>#NUM!</v>
      </c>
      <c r="W160" s="11" t="e">
        <f t="array" ref="W160">IF(COUNTA($M$2:$M$136)&lt;ROW(M15),"",INDEX($W$1:$W$136,SMALL(IF($M$2:$M$136&lt;&gt;"",ROW($M$2:$M$136)),ROW(M15))))</f>
        <v>#NUM!</v>
      </c>
      <c r="X160" s="11" t="e">
        <f t="array" ref="X160">IF(COUNTA($M$2:$M$136)&lt;ROW(M15),"",INDEX($X$1:$X$136,SMALL(IF($M$2:$M$136&lt;&gt;"",ROW($M$2:$M$136)),ROW(M15))))</f>
        <v>#NUM!</v>
      </c>
      <c r="Y160" s="11" t="e">
        <f t="array" ref="Y160">IF(COUNTA($M$2:$M$136)&lt;ROW(M15),"",INDEX($Y$1:$Y$136,SMALL(IF($M$2:$M$136&lt;&gt;"",ROW($M$2:$M$136)),ROW(M15))))</f>
        <v>#NUM!</v>
      </c>
      <c r="Z160" s="11" t="e">
        <f t="array" ref="Z160">IF(COUNTA($M$2:$M$136)&lt;ROW(M15),"",INDEX($Z$1:$Z$136,SMALL(IF($M$2:$M$136&lt;&gt;"",ROW($M$2:$M$136)),ROW(M15))))</f>
        <v>#NUM!</v>
      </c>
      <c r="AA160" s="11" t="e">
        <f t="array" ref="AA160">IF(COUNTA($M$2:$M$136)&lt;ROW(M15),"",INDEX($AA$1:$AA$136,SMALL(IF($M$2:$M$136&lt;&gt;"",ROW($M$2:$M$136)),ROW(M15))))</f>
        <v>#NUM!</v>
      </c>
      <c r="AB160" s="11" t="e">
        <f t="array" ref="AB160">IF(COUNTA($M$2:$M$136)&lt;ROW(M15),"",INDEX($AB$1:$AB$136,SMALL(IF($M$2:$M$136&lt;&gt;"",ROW($M$2:$M$136)),ROW(M15))))</f>
        <v>#NUM!</v>
      </c>
      <c r="AC160" s="11" t="e">
        <f t="array" ref="AC160">IF(COUNTA($M$2:$M$136)&lt;ROW(M15),"",INDEX($AC$1:$AC$136,SMALL(IF($M$2:$M$136&lt;&gt;"",ROW($M$2:$M$136)),ROW(M15))))</f>
        <v>#NUM!</v>
      </c>
      <c r="AD160" s="11" t="e">
        <f t="array" ref="AD160">IF(COUNTA($M$2:$M$136)&lt;ROW(M15),"",INDEX($AD$1:$AD$136,SMALL(IF($M$2:$M$136&lt;&gt;"",ROW($M$2:$M$136)),ROW(M15))))</f>
        <v>#NUM!</v>
      </c>
      <c r="AE160" s="11" t="e">
        <f t="array" ref="AE160">IF(COUNTA($M$2:$M$136)&lt;ROW(M15),"",INDEX($AE$1:$AE$136,SMALL(IF($M$2:$M$136&lt;&gt;"",ROW($M$2:$M$136)),ROW(M15))))</f>
        <v>#NUM!</v>
      </c>
      <c r="AF160" s="11" t="e">
        <f t="array" ref="AF160">IF(COUNTA($M$2:$M$136)&lt;ROW(M15),"",INDEX($AF$1:$AF$136,SMALL(IF($M$2:$M$136&lt;&gt;"",ROW($M$2:$M$136)),ROW(M15))))</f>
        <v>#NUM!</v>
      </c>
      <c r="AS160" s="11" t="e">
        <f t="array" ref="AS160">IF(COUNTA($M$2:$M$135)&lt;ROW(M15),"",INDEX($AS$1:$AS$135,SMALL(IF($M$2:$M$135&lt;&gt;"",ROW($M$2:$M$135)),ROW(M15))))</f>
        <v>#NUM!</v>
      </c>
      <c r="AT160" s="11" t="e">
        <f t="array" ref="AT160">IF(COUNTA($M$2:$M$135)&lt;ROW(N15),"",INDEX($AT$1:$AT$135,SMALL(IF($M$2:$M$135&lt;&gt;"",ROW($M$2:$M$135)),ROW(N15))))</f>
        <v>#NUM!</v>
      </c>
      <c r="AU160" s="11" t="e">
        <f t="array" ref="AU160">IF(COUNTA($M$2:$M$135)&lt;ROW(O15),"",INDEX($AU$1:$AU$135,SMALL(IF($M$2:$M$135&lt;&gt;"",ROW($M$2:$M$135)),ROW(O15))))</f>
        <v>#NUM!</v>
      </c>
    </row>
    <row r="161" spans="11:47" ht="12.75" customHeight="1" x14ac:dyDescent="0.15">
      <c r="K161" s="11" t="e">
        <f t="array" ref="K161">IF(COUNTA($M$2:$M$136)&lt;ROW(M16),"",INDEX($K$1:$K$136,SMALL(IF($M$2:$M$136&lt;&gt;"",ROW($M$2:$M$136)),ROW(M16))))</f>
        <v>#NUM!</v>
      </c>
      <c r="L161" s="11" t="e">
        <f t="array" ref="L161">IF(COUNTA($M$2:$M$136)&lt;ROW(M16),"",INDEX($L$1:$L$136,SMALL(IF($M$2:$M$136&lt;&gt;"",ROW($M$2:$M$136)),ROW(M16))))</f>
        <v>#NUM!</v>
      </c>
      <c r="M161" s="11" t="e">
        <f t="array" ref="M161">IF(COUNTA($M$2:$M$136)&lt;ROW(M16),"",INDEX($M$1:$M$136,SMALL(IF($M$2:$M$136&lt;&gt;"",ROW($M$2:$M$136)),ROW(M16))))</f>
        <v>#NUM!</v>
      </c>
      <c r="R161" s="11" t="e">
        <f t="array" ref="R161">IF(COUNTA($M$2:$M$136)&lt;ROW(M16),"",INDEX($R$1:$R$136,SMALL(IF($M$2:$M$136&lt;&gt;"",ROW($M$2:$M$136)),ROW(M16))))</f>
        <v>#NUM!</v>
      </c>
      <c r="S161" s="11" t="e">
        <f t="array" ref="S161">IF(COUNTA($M$2:$M$136)&lt;ROW(N16),"",INDEX($S$1:$S$136,SMALL(IF($M$2:$M$136&lt;&gt;"",ROW($M$2:$M$136)),ROW(N16))))</f>
        <v>#NUM!</v>
      </c>
      <c r="T161" s="11" t="e">
        <f t="array" ref="T161">IF(COUNTA($M$2:$M$136)&lt;ROW(O16),"",INDEX($T$1:$T$136,SMALL(IF($M$2:$M$136&lt;&gt;"",ROW($M$2:$M$136)),ROW(O16))))</f>
        <v>#NUM!</v>
      </c>
      <c r="U161" s="11" t="e">
        <f t="array" ref="U161">IF(COUNTA($M$2:$M$136)&lt;ROW(M16),"",INDEX($U$1:$U$136,SMALL(IF($M$2:$M$136&lt;&gt;"",ROW($M$2:$M$136)),ROW(M16))))</f>
        <v>#NUM!</v>
      </c>
      <c r="V161" s="11" t="e">
        <f t="array" ref="V161">IF(COUNTA($M$2:$M$136)&lt;ROW(M16),"",INDEX($V$1:$V$136,SMALL(IF($M$2:$M$136&lt;&gt;"",ROW($M$2:$M$136)),ROW(M16))))</f>
        <v>#NUM!</v>
      </c>
      <c r="W161" s="11" t="e">
        <f t="array" ref="W161">IF(COUNTA($M$2:$M$136)&lt;ROW(M16),"",INDEX($W$1:$W$136,SMALL(IF($M$2:$M$136&lt;&gt;"",ROW($M$2:$M$136)),ROW(M16))))</f>
        <v>#NUM!</v>
      </c>
      <c r="X161" s="11" t="e">
        <f t="array" ref="X161">IF(COUNTA($M$2:$M$136)&lt;ROW(M16),"",INDEX($X$1:$X$136,SMALL(IF($M$2:$M$136&lt;&gt;"",ROW($M$2:$M$136)),ROW(M16))))</f>
        <v>#NUM!</v>
      </c>
      <c r="Y161" s="11" t="e">
        <f t="array" ref="Y161">IF(COUNTA($M$2:$M$136)&lt;ROW(M16),"",INDEX($Y$1:$Y$136,SMALL(IF($M$2:$M$136&lt;&gt;"",ROW($M$2:$M$136)),ROW(M16))))</f>
        <v>#NUM!</v>
      </c>
      <c r="Z161" s="11" t="e">
        <f t="array" ref="Z161">IF(COUNTA($M$2:$M$136)&lt;ROW(M16),"",INDEX($Z$1:$Z$136,SMALL(IF($M$2:$M$136&lt;&gt;"",ROW($M$2:$M$136)),ROW(M16))))</f>
        <v>#NUM!</v>
      </c>
      <c r="AA161" s="11" t="e">
        <f t="array" ref="AA161">IF(COUNTA($M$2:$M$136)&lt;ROW(M16),"",INDEX($AA$1:$AA$136,SMALL(IF($M$2:$M$136&lt;&gt;"",ROW($M$2:$M$136)),ROW(M16))))</f>
        <v>#NUM!</v>
      </c>
      <c r="AB161" s="11" t="e">
        <f t="array" ref="AB161">IF(COUNTA($M$2:$M$136)&lt;ROW(M16),"",INDEX($AB$1:$AB$136,SMALL(IF($M$2:$M$136&lt;&gt;"",ROW($M$2:$M$136)),ROW(M16))))</f>
        <v>#NUM!</v>
      </c>
      <c r="AC161" s="11" t="e">
        <f t="array" ref="AC161">IF(COUNTA($M$2:$M$136)&lt;ROW(M16),"",INDEX($AC$1:$AC$136,SMALL(IF($M$2:$M$136&lt;&gt;"",ROW($M$2:$M$136)),ROW(M16))))</f>
        <v>#NUM!</v>
      </c>
      <c r="AD161" s="11" t="e">
        <f t="array" ref="AD161">IF(COUNTA($M$2:$M$136)&lt;ROW(M16),"",INDEX($AD$1:$AD$136,SMALL(IF($M$2:$M$136&lt;&gt;"",ROW($M$2:$M$136)),ROW(M16))))</f>
        <v>#NUM!</v>
      </c>
      <c r="AE161" s="11" t="e">
        <f t="array" ref="AE161">IF(COUNTA($M$2:$M$136)&lt;ROW(M16),"",INDEX($AE$1:$AE$136,SMALL(IF($M$2:$M$136&lt;&gt;"",ROW($M$2:$M$136)),ROW(M16))))</f>
        <v>#NUM!</v>
      </c>
      <c r="AF161" s="11" t="e">
        <f t="array" ref="AF161">IF(COUNTA($M$2:$M$136)&lt;ROW(M16),"",INDEX($AF$1:$AF$136,SMALL(IF($M$2:$M$136&lt;&gt;"",ROW($M$2:$M$136)),ROW(M16))))</f>
        <v>#NUM!</v>
      </c>
      <c r="AS161" s="11" t="e">
        <f t="array" ref="AS161">IF(COUNTA($M$2:$M$135)&lt;ROW(M16),"",INDEX($AS$1:$AS$135,SMALL(IF($M$2:$M$135&lt;&gt;"",ROW($M$2:$M$135)),ROW(M16))))</f>
        <v>#NUM!</v>
      </c>
      <c r="AT161" s="11" t="e">
        <f t="array" ref="AT161">IF(COUNTA($M$2:$M$135)&lt;ROW(N16),"",INDEX($AT$1:$AT$135,SMALL(IF($M$2:$M$135&lt;&gt;"",ROW($M$2:$M$135)),ROW(N16))))</f>
        <v>#NUM!</v>
      </c>
      <c r="AU161" s="11" t="e">
        <f t="array" ref="AU161">IF(COUNTA($M$2:$M$135)&lt;ROW(O16),"",INDEX($AU$1:$AU$135,SMALL(IF($M$2:$M$135&lt;&gt;"",ROW($M$2:$M$135)),ROW(O16))))</f>
        <v>#NUM!</v>
      </c>
    </row>
    <row r="162" spans="11:47" ht="12.75" customHeight="1" x14ac:dyDescent="0.15">
      <c r="K162" s="11" t="e">
        <f t="array" ref="K162">IF(COUNTA($M$2:$M$136)&lt;ROW(M17),"",INDEX($K$1:$K$136,SMALL(IF($M$2:$M$136&lt;&gt;"",ROW($M$2:$M$136)),ROW(M17))))</f>
        <v>#NUM!</v>
      </c>
      <c r="L162" s="11" t="e">
        <f t="array" ref="L162">IF(COUNTA($M$2:$M$136)&lt;ROW(M17),"",INDEX($L$1:$L$136,SMALL(IF($M$2:$M$136&lt;&gt;"",ROW($M$2:$M$136)),ROW(M17))))</f>
        <v>#NUM!</v>
      </c>
      <c r="M162" s="11" t="e">
        <f t="array" ref="M162">IF(COUNTA($M$2:$M$136)&lt;ROW(M17),"",INDEX($M$1:$M$136,SMALL(IF($M$2:$M$136&lt;&gt;"",ROW($M$2:$M$136)),ROW(M17))))</f>
        <v>#NUM!</v>
      </c>
      <c r="R162" s="11" t="e">
        <f t="array" ref="R162">IF(COUNTA($M$2:$M$136)&lt;ROW(M17),"",INDEX($R$1:$R$136,SMALL(IF($M$2:$M$136&lt;&gt;"",ROW($M$2:$M$136)),ROW(M17))))</f>
        <v>#NUM!</v>
      </c>
      <c r="S162" s="11" t="e">
        <f t="array" ref="S162">IF(COUNTA($M$2:$M$136)&lt;ROW(N17),"",INDEX($S$1:$S$136,SMALL(IF($M$2:$M$136&lt;&gt;"",ROW($M$2:$M$136)),ROW(N17))))</f>
        <v>#NUM!</v>
      </c>
      <c r="T162" s="11" t="e">
        <f t="array" ref="T162">IF(COUNTA($M$2:$M$136)&lt;ROW(O17),"",INDEX($T$1:$T$136,SMALL(IF($M$2:$M$136&lt;&gt;"",ROW($M$2:$M$136)),ROW(O17))))</f>
        <v>#NUM!</v>
      </c>
      <c r="U162" s="11" t="e">
        <f t="array" ref="U162">IF(COUNTA($M$2:$M$136)&lt;ROW(M17),"",INDEX($U$1:$U$136,SMALL(IF($M$2:$M$136&lt;&gt;"",ROW($M$2:$M$136)),ROW(M17))))</f>
        <v>#NUM!</v>
      </c>
      <c r="V162" s="11" t="e">
        <f t="array" ref="V162">IF(COUNTA($M$2:$M$136)&lt;ROW(M17),"",INDEX($V$1:$V$136,SMALL(IF($M$2:$M$136&lt;&gt;"",ROW($M$2:$M$136)),ROW(M17))))</f>
        <v>#NUM!</v>
      </c>
      <c r="W162" s="11" t="e">
        <f t="array" ref="W162">IF(COUNTA($M$2:$M$136)&lt;ROW(M17),"",INDEX($W$1:$W$136,SMALL(IF($M$2:$M$136&lt;&gt;"",ROW($M$2:$M$136)),ROW(M17))))</f>
        <v>#NUM!</v>
      </c>
      <c r="X162" s="11" t="e">
        <f t="array" ref="X162">IF(COUNTA($M$2:$M$136)&lt;ROW(M17),"",INDEX($X$1:$X$136,SMALL(IF($M$2:$M$136&lt;&gt;"",ROW($M$2:$M$136)),ROW(M17))))</f>
        <v>#NUM!</v>
      </c>
      <c r="Y162" s="11" t="e">
        <f t="array" ref="Y162">IF(COUNTA($M$2:$M$136)&lt;ROW(M17),"",INDEX($Y$1:$Y$136,SMALL(IF($M$2:$M$136&lt;&gt;"",ROW($M$2:$M$136)),ROW(M17))))</f>
        <v>#NUM!</v>
      </c>
      <c r="Z162" s="11" t="e">
        <f t="array" ref="Z162">IF(COUNTA($M$2:$M$136)&lt;ROW(M17),"",INDEX($Z$1:$Z$136,SMALL(IF($M$2:$M$136&lt;&gt;"",ROW($M$2:$M$136)),ROW(M17))))</f>
        <v>#NUM!</v>
      </c>
      <c r="AA162" s="11" t="e">
        <f t="array" ref="AA162">IF(COUNTA($M$2:$M$136)&lt;ROW(M17),"",INDEX($AA$1:$AA$136,SMALL(IF($M$2:$M$136&lt;&gt;"",ROW($M$2:$M$136)),ROW(M17))))</f>
        <v>#NUM!</v>
      </c>
      <c r="AB162" s="11" t="e">
        <f t="array" ref="AB162">IF(COUNTA($M$2:$M$136)&lt;ROW(M17),"",INDEX($AB$1:$AB$136,SMALL(IF($M$2:$M$136&lt;&gt;"",ROW($M$2:$M$136)),ROW(M17))))</f>
        <v>#NUM!</v>
      </c>
      <c r="AC162" s="11" t="e">
        <f t="array" ref="AC162">IF(COUNTA($M$2:$M$136)&lt;ROW(M17),"",INDEX($AC$1:$AC$136,SMALL(IF($M$2:$M$136&lt;&gt;"",ROW($M$2:$M$136)),ROW(M17))))</f>
        <v>#NUM!</v>
      </c>
      <c r="AD162" s="11" t="e">
        <f t="array" ref="AD162">IF(COUNTA($M$2:$M$136)&lt;ROW(M17),"",INDEX($AD$1:$AD$136,SMALL(IF($M$2:$M$136&lt;&gt;"",ROW($M$2:$M$136)),ROW(M17))))</f>
        <v>#NUM!</v>
      </c>
      <c r="AE162" s="11" t="e">
        <f t="array" ref="AE162">IF(COUNTA($M$2:$M$136)&lt;ROW(M17),"",INDEX($AE$1:$AE$136,SMALL(IF($M$2:$M$136&lt;&gt;"",ROW($M$2:$M$136)),ROW(M17))))</f>
        <v>#NUM!</v>
      </c>
      <c r="AF162" s="11" t="e">
        <f t="array" ref="AF162">IF(COUNTA($M$2:$M$136)&lt;ROW(M17),"",INDEX($AF$1:$AF$136,SMALL(IF($M$2:$M$136&lt;&gt;"",ROW($M$2:$M$136)),ROW(M17))))</f>
        <v>#NUM!</v>
      </c>
      <c r="AS162" s="11" t="e">
        <f t="array" ref="AS162">IF(COUNTA($M$2:$M$135)&lt;ROW(M17),"",INDEX($AS$1:$AS$135,SMALL(IF($M$2:$M$135&lt;&gt;"",ROW($M$2:$M$135)),ROW(M17))))</f>
        <v>#NUM!</v>
      </c>
      <c r="AT162" s="11" t="e">
        <f t="array" ref="AT162">IF(COUNTA($M$2:$M$135)&lt;ROW(N17),"",INDEX($AT$1:$AT$135,SMALL(IF($M$2:$M$135&lt;&gt;"",ROW($M$2:$M$135)),ROW(N17))))</f>
        <v>#NUM!</v>
      </c>
      <c r="AU162" s="11" t="e">
        <f t="array" ref="AU162">IF(COUNTA($M$2:$M$135)&lt;ROW(O17),"",INDEX($AU$1:$AU$135,SMALL(IF($M$2:$M$135&lt;&gt;"",ROW($M$2:$M$135)),ROW(O17))))</f>
        <v>#NUM!</v>
      </c>
    </row>
    <row r="163" spans="11:47" ht="12.75" customHeight="1" x14ac:dyDescent="0.15">
      <c r="K163" s="11" t="e">
        <f t="array" ref="K163">IF(COUNTA($M$2:$M$136)&lt;ROW(M18),"",INDEX($K$1:$K$136,SMALL(IF($M$2:$M$136&lt;&gt;"",ROW($M$2:$M$136)),ROW(M18))))</f>
        <v>#NUM!</v>
      </c>
      <c r="L163" s="11" t="e">
        <f t="array" ref="L163">IF(COUNTA($M$2:$M$136)&lt;ROW(M18),"",INDEX($L$1:$L$136,SMALL(IF($M$2:$M$136&lt;&gt;"",ROW($M$2:$M$136)),ROW(M18))))</f>
        <v>#NUM!</v>
      </c>
      <c r="M163" s="11" t="e">
        <f t="array" ref="M163">IF(COUNTA($M$2:$M$136)&lt;ROW(M18),"",INDEX($M$1:$M$136,SMALL(IF($M$2:$M$136&lt;&gt;"",ROW($M$2:$M$136)),ROW(M18))))</f>
        <v>#NUM!</v>
      </c>
      <c r="R163" s="11" t="e">
        <f t="array" ref="R163">IF(COUNTA($M$2:$M$136)&lt;ROW(M18),"",INDEX($R$1:$R$136,SMALL(IF($M$2:$M$136&lt;&gt;"",ROW($M$2:$M$136)),ROW(M18))))</f>
        <v>#NUM!</v>
      </c>
      <c r="S163" s="11" t="e">
        <f t="array" ref="S163">IF(COUNTA($M$2:$M$136)&lt;ROW(N18),"",INDEX($S$1:$S$136,SMALL(IF($M$2:$M$136&lt;&gt;"",ROW($M$2:$M$136)),ROW(N18))))</f>
        <v>#NUM!</v>
      </c>
      <c r="T163" s="11" t="e">
        <f t="array" ref="T163">IF(COUNTA($M$2:$M$136)&lt;ROW(O18),"",INDEX($T$1:$T$136,SMALL(IF($M$2:$M$136&lt;&gt;"",ROW($M$2:$M$136)),ROW(O18))))</f>
        <v>#NUM!</v>
      </c>
      <c r="U163" s="11" t="e">
        <f t="array" ref="U163">IF(COUNTA($M$2:$M$136)&lt;ROW(M18),"",INDEX($U$1:$U$136,SMALL(IF($M$2:$M$136&lt;&gt;"",ROW($M$2:$M$136)),ROW(M18))))</f>
        <v>#NUM!</v>
      </c>
      <c r="V163" s="11" t="e">
        <f t="array" ref="V163">IF(COUNTA($M$2:$M$136)&lt;ROW(M18),"",INDEX($V$1:$V$136,SMALL(IF($M$2:$M$136&lt;&gt;"",ROW($M$2:$M$136)),ROW(M18))))</f>
        <v>#NUM!</v>
      </c>
      <c r="W163" s="11" t="e">
        <f t="array" ref="W163">IF(COUNTA($M$2:$M$136)&lt;ROW(M18),"",INDEX($W$1:$W$136,SMALL(IF($M$2:$M$136&lt;&gt;"",ROW($M$2:$M$136)),ROW(M18))))</f>
        <v>#NUM!</v>
      </c>
      <c r="X163" s="11" t="e">
        <f t="array" ref="X163">IF(COUNTA($M$2:$M$136)&lt;ROW(M18),"",INDEX($X$1:$X$136,SMALL(IF($M$2:$M$136&lt;&gt;"",ROW($M$2:$M$136)),ROW(M18))))</f>
        <v>#NUM!</v>
      </c>
      <c r="Y163" s="11" t="e">
        <f t="array" ref="Y163">IF(COUNTA($M$2:$M$136)&lt;ROW(M18),"",INDEX($Y$1:$Y$136,SMALL(IF($M$2:$M$136&lt;&gt;"",ROW($M$2:$M$136)),ROW(M18))))</f>
        <v>#NUM!</v>
      </c>
      <c r="Z163" s="11" t="e">
        <f t="array" ref="Z163">IF(COUNTA($M$2:$M$136)&lt;ROW(M18),"",INDEX($Z$1:$Z$136,SMALL(IF($M$2:$M$136&lt;&gt;"",ROW($M$2:$M$136)),ROW(M18))))</f>
        <v>#NUM!</v>
      </c>
      <c r="AA163" s="11" t="e">
        <f t="array" ref="AA163">IF(COUNTA($M$2:$M$136)&lt;ROW(M18),"",INDEX($AA$1:$AA$136,SMALL(IF($M$2:$M$136&lt;&gt;"",ROW($M$2:$M$136)),ROW(M18))))</f>
        <v>#NUM!</v>
      </c>
      <c r="AB163" s="11" t="e">
        <f t="array" ref="AB163">IF(COUNTA($M$2:$M$136)&lt;ROW(M18),"",INDEX($AB$1:$AB$136,SMALL(IF($M$2:$M$136&lt;&gt;"",ROW($M$2:$M$136)),ROW(M18))))</f>
        <v>#NUM!</v>
      </c>
      <c r="AC163" s="11" t="e">
        <f t="array" ref="AC163">IF(COUNTA($M$2:$M$136)&lt;ROW(M18),"",INDEX($AC$1:$AC$136,SMALL(IF($M$2:$M$136&lt;&gt;"",ROW($M$2:$M$136)),ROW(M18))))</f>
        <v>#NUM!</v>
      </c>
      <c r="AD163" s="11" t="e">
        <f t="array" ref="AD163">IF(COUNTA($M$2:$M$136)&lt;ROW(M18),"",INDEX($AD$1:$AD$136,SMALL(IF($M$2:$M$136&lt;&gt;"",ROW($M$2:$M$136)),ROW(M18))))</f>
        <v>#NUM!</v>
      </c>
      <c r="AE163" s="11" t="e">
        <f t="array" ref="AE163">IF(COUNTA($M$2:$M$136)&lt;ROW(M18),"",INDEX($AE$1:$AE$136,SMALL(IF($M$2:$M$136&lt;&gt;"",ROW($M$2:$M$136)),ROW(M18))))</f>
        <v>#NUM!</v>
      </c>
      <c r="AF163" s="11" t="e">
        <f t="array" ref="AF163">IF(COUNTA($M$2:$M$136)&lt;ROW(M18),"",INDEX($AF$1:$AF$136,SMALL(IF($M$2:$M$136&lt;&gt;"",ROW($M$2:$M$136)),ROW(M18))))</f>
        <v>#NUM!</v>
      </c>
      <c r="AS163" s="11" t="e">
        <f t="array" ref="AS163">IF(COUNTA($M$2:$M$135)&lt;ROW(M18),"",INDEX($AS$1:$AS$135,SMALL(IF($M$2:$M$135&lt;&gt;"",ROW($M$2:$M$135)),ROW(M18))))</f>
        <v>#NUM!</v>
      </c>
      <c r="AT163" s="11" t="e">
        <f t="array" ref="AT163">IF(COUNTA($M$2:$M$135)&lt;ROW(N18),"",INDEX($AT$1:$AT$135,SMALL(IF($M$2:$M$135&lt;&gt;"",ROW($M$2:$M$135)),ROW(N18))))</f>
        <v>#NUM!</v>
      </c>
      <c r="AU163" s="11" t="e">
        <f t="array" ref="AU163">IF(COUNTA($M$2:$M$135)&lt;ROW(O18),"",INDEX($AU$1:$AU$135,SMALL(IF($M$2:$M$135&lt;&gt;"",ROW($M$2:$M$135)),ROW(O18))))</f>
        <v>#NUM!</v>
      </c>
    </row>
    <row r="164" spans="11:47" ht="12.75" customHeight="1" x14ac:dyDescent="0.15">
      <c r="K164" s="11" t="e">
        <f t="array" ref="K164">IF(COUNTA($M$2:$M$136)&lt;ROW(M19),"",INDEX($K$1:$K$136,SMALL(IF($M$2:$M$136&lt;&gt;"",ROW($M$2:$M$136)),ROW(M19))))</f>
        <v>#NUM!</v>
      </c>
      <c r="L164" s="11" t="e">
        <f t="array" ref="L164">IF(COUNTA($M$2:$M$136)&lt;ROW(M19),"",INDEX($L$1:$L$136,SMALL(IF($M$2:$M$136&lt;&gt;"",ROW($M$2:$M$136)),ROW(M19))))</f>
        <v>#NUM!</v>
      </c>
      <c r="M164" s="11" t="e">
        <f t="array" ref="M164">IF(COUNTA($M$2:$M$136)&lt;ROW(M19),"",INDEX($M$1:$M$136,SMALL(IF($M$2:$M$136&lt;&gt;"",ROW($M$2:$M$136)),ROW(M19))))</f>
        <v>#NUM!</v>
      </c>
      <c r="R164" s="11" t="e">
        <f t="array" ref="R164">IF(COUNTA($M$2:$M$136)&lt;ROW(M19),"",INDEX($R$1:$R$136,SMALL(IF($M$2:$M$136&lt;&gt;"",ROW($M$2:$M$136)),ROW(M19))))</f>
        <v>#NUM!</v>
      </c>
      <c r="S164" s="11" t="e">
        <f t="array" ref="S164">IF(COUNTA($M$2:$M$136)&lt;ROW(N19),"",INDEX($S$1:$S$136,SMALL(IF($M$2:$M$136&lt;&gt;"",ROW($M$2:$M$136)),ROW(N19))))</f>
        <v>#NUM!</v>
      </c>
      <c r="T164" s="11" t="e">
        <f t="array" ref="T164">IF(COUNTA($M$2:$M$136)&lt;ROW(O19),"",INDEX($T$1:$T$136,SMALL(IF($M$2:$M$136&lt;&gt;"",ROW($M$2:$M$136)),ROW(O19))))</f>
        <v>#NUM!</v>
      </c>
      <c r="U164" s="11" t="e">
        <f t="array" ref="U164">IF(COUNTA($M$2:$M$136)&lt;ROW(M19),"",INDEX($U$1:$U$136,SMALL(IF($M$2:$M$136&lt;&gt;"",ROW($M$2:$M$136)),ROW(M19))))</f>
        <v>#NUM!</v>
      </c>
      <c r="V164" s="11" t="e">
        <f t="array" ref="V164">IF(COUNTA($M$2:$M$136)&lt;ROW(M19),"",INDEX($V$1:$V$136,SMALL(IF($M$2:$M$136&lt;&gt;"",ROW($M$2:$M$136)),ROW(M19))))</f>
        <v>#NUM!</v>
      </c>
      <c r="W164" s="11" t="e">
        <f t="array" ref="W164">IF(COUNTA($M$2:$M$136)&lt;ROW(M19),"",INDEX($W$1:$W$136,SMALL(IF($M$2:$M$136&lt;&gt;"",ROW($M$2:$M$136)),ROW(M19))))</f>
        <v>#NUM!</v>
      </c>
      <c r="X164" s="11" t="e">
        <f t="array" ref="X164">IF(COUNTA($M$2:$M$136)&lt;ROW(M19),"",INDEX($X$1:$X$136,SMALL(IF($M$2:$M$136&lt;&gt;"",ROW($M$2:$M$136)),ROW(M19))))</f>
        <v>#NUM!</v>
      </c>
      <c r="Y164" s="11" t="e">
        <f t="array" ref="Y164">IF(COUNTA($M$2:$M$136)&lt;ROW(M19),"",INDEX($Y$1:$Y$136,SMALL(IF($M$2:$M$136&lt;&gt;"",ROW($M$2:$M$136)),ROW(M19))))</f>
        <v>#NUM!</v>
      </c>
      <c r="Z164" s="11" t="e">
        <f t="array" ref="Z164">IF(COUNTA($M$2:$M$136)&lt;ROW(M19),"",INDEX($Z$1:$Z$136,SMALL(IF($M$2:$M$136&lt;&gt;"",ROW($M$2:$M$136)),ROW(M19))))</f>
        <v>#NUM!</v>
      </c>
      <c r="AA164" s="11" t="e">
        <f t="array" ref="AA164">IF(COUNTA($M$2:$M$136)&lt;ROW(M19),"",INDEX($AA$1:$AA$136,SMALL(IF($M$2:$M$136&lt;&gt;"",ROW($M$2:$M$136)),ROW(M19))))</f>
        <v>#NUM!</v>
      </c>
      <c r="AB164" s="11" t="e">
        <f t="array" ref="AB164">IF(COUNTA($M$2:$M$136)&lt;ROW(M19),"",INDEX($AB$1:$AB$136,SMALL(IF($M$2:$M$136&lt;&gt;"",ROW($M$2:$M$136)),ROW(M19))))</f>
        <v>#NUM!</v>
      </c>
      <c r="AC164" s="11" t="e">
        <f t="array" ref="AC164">IF(COUNTA($M$2:$M$136)&lt;ROW(M19),"",INDEX($AC$1:$AC$136,SMALL(IF($M$2:$M$136&lt;&gt;"",ROW($M$2:$M$136)),ROW(M19))))</f>
        <v>#NUM!</v>
      </c>
      <c r="AD164" s="11" t="e">
        <f t="array" ref="AD164">IF(COUNTA($M$2:$M$136)&lt;ROW(M19),"",INDEX($AD$1:$AD$136,SMALL(IF($M$2:$M$136&lt;&gt;"",ROW($M$2:$M$136)),ROW(M19))))</f>
        <v>#NUM!</v>
      </c>
      <c r="AE164" s="11" t="e">
        <f t="array" ref="AE164">IF(COUNTA($M$2:$M$136)&lt;ROW(M19),"",INDEX($AE$1:$AE$136,SMALL(IF($M$2:$M$136&lt;&gt;"",ROW($M$2:$M$136)),ROW(M19))))</f>
        <v>#NUM!</v>
      </c>
      <c r="AF164" s="11" t="e">
        <f t="array" ref="AF164">IF(COUNTA($M$2:$M$136)&lt;ROW(M19),"",INDEX($AF$1:$AF$136,SMALL(IF($M$2:$M$136&lt;&gt;"",ROW($M$2:$M$136)),ROW(M19))))</f>
        <v>#NUM!</v>
      </c>
      <c r="AS164" s="11" t="e">
        <f t="array" ref="AS164">IF(COUNTA($M$2:$M$135)&lt;ROW(M19),"",INDEX($AS$1:$AS$135,SMALL(IF($M$2:$M$135&lt;&gt;"",ROW($M$2:$M$135)),ROW(M19))))</f>
        <v>#NUM!</v>
      </c>
      <c r="AT164" s="11" t="e">
        <f t="array" ref="AT164">IF(COUNTA($M$2:$M$135)&lt;ROW(N19),"",INDEX($AT$1:$AT$135,SMALL(IF($M$2:$M$135&lt;&gt;"",ROW($M$2:$M$135)),ROW(N19))))</f>
        <v>#NUM!</v>
      </c>
      <c r="AU164" s="11" t="e">
        <f t="array" ref="AU164">IF(COUNTA($M$2:$M$135)&lt;ROW(O19),"",INDEX($AU$1:$AU$135,SMALL(IF($M$2:$M$135&lt;&gt;"",ROW($M$2:$M$135)),ROW(O19))))</f>
        <v>#NUM!</v>
      </c>
    </row>
    <row r="165" spans="11:47" ht="12.75" customHeight="1" x14ac:dyDescent="0.15">
      <c r="K165" s="11" t="e">
        <f t="array" ref="K165">IF(COUNTA($M$2:$M$136)&lt;ROW(M20),"",INDEX($K$1:$K$136,SMALL(IF($M$2:$M$136&lt;&gt;"",ROW($M$2:$M$136)),ROW(M20))))</f>
        <v>#NUM!</v>
      </c>
      <c r="L165" s="11" t="e">
        <f t="array" ref="L165">IF(COUNTA($M$2:$M$136)&lt;ROW(M20),"",INDEX($L$1:$L$136,SMALL(IF($M$2:$M$136&lt;&gt;"",ROW($M$2:$M$136)),ROW(M20))))</f>
        <v>#NUM!</v>
      </c>
      <c r="M165" s="11" t="e">
        <f t="array" ref="M165">IF(COUNTA($M$2:$M$136)&lt;ROW(M20),"",INDEX($M$1:$M$136,SMALL(IF($M$2:$M$136&lt;&gt;"",ROW($M$2:$M$136)),ROW(M20))))</f>
        <v>#NUM!</v>
      </c>
      <c r="R165" s="11" t="e">
        <f t="array" ref="R165">IF(COUNTA($M$2:$M$136)&lt;ROW(M20),"",INDEX($R$1:$R$136,SMALL(IF($M$2:$M$136&lt;&gt;"",ROW($M$2:$M$136)),ROW(M20))))</f>
        <v>#NUM!</v>
      </c>
      <c r="S165" s="11" t="e">
        <f t="array" ref="S165">IF(COUNTA($M$2:$M$136)&lt;ROW(N20),"",INDEX($S$1:$S$136,SMALL(IF($M$2:$M$136&lt;&gt;"",ROW($M$2:$M$136)),ROW(N20))))</f>
        <v>#NUM!</v>
      </c>
      <c r="T165" s="11" t="e">
        <f t="array" ref="T165">IF(COUNTA($M$2:$M$136)&lt;ROW(O20),"",INDEX($T$1:$T$136,SMALL(IF($M$2:$M$136&lt;&gt;"",ROW($M$2:$M$136)),ROW(O20))))</f>
        <v>#NUM!</v>
      </c>
      <c r="U165" s="11" t="e">
        <f t="array" ref="U165">IF(COUNTA($M$2:$M$136)&lt;ROW(M20),"",INDEX($U$1:$U$136,SMALL(IF($M$2:$M$136&lt;&gt;"",ROW($M$2:$M$136)),ROW(M20))))</f>
        <v>#NUM!</v>
      </c>
      <c r="V165" s="11" t="e">
        <f t="array" ref="V165">IF(COUNTA($M$2:$M$136)&lt;ROW(M20),"",INDEX($V$1:$V$136,SMALL(IF($M$2:$M$136&lt;&gt;"",ROW($M$2:$M$136)),ROW(M20))))</f>
        <v>#NUM!</v>
      </c>
      <c r="W165" s="11" t="e">
        <f t="array" ref="W165">IF(COUNTA($M$2:$M$136)&lt;ROW(M20),"",INDEX($W$1:$W$136,SMALL(IF($M$2:$M$136&lt;&gt;"",ROW($M$2:$M$136)),ROW(M20))))</f>
        <v>#NUM!</v>
      </c>
      <c r="X165" s="11" t="e">
        <f t="array" ref="X165">IF(COUNTA($M$2:$M$136)&lt;ROW(M20),"",INDEX($X$1:$X$136,SMALL(IF($M$2:$M$136&lt;&gt;"",ROW($M$2:$M$136)),ROW(M20))))</f>
        <v>#NUM!</v>
      </c>
      <c r="Y165" s="11" t="e">
        <f t="array" ref="Y165">IF(COUNTA($M$2:$M$136)&lt;ROW(M20),"",INDEX($Y$1:$Y$136,SMALL(IF($M$2:$M$136&lt;&gt;"",ROW($M$2:$M$136)),ROW(M20))))</f>
        <v>#NUM!</v>
      </c>
      <c r="Z165" s="11" t="e">
        <f t="array" ref="Z165">IF(COUNTA($M$2:$M$136)&lt;ROW(M20),"",INDEX($Z$1:$Z$136,SMALL(IF($M$2:$M$136&lt;&gt;"",ROW($M$2:$M$136)),ROW(M20))))</f>
        <v>#NUM!</v>
      </c>
      <c r="AA165" s="11" t="e">
        <f t="array" ref="AA165">IF(COUNTA($M$2:$M$136)&lt;ROW(M20),"",INDEX($AA$1:$AA$136,SMALL(IF($M$2:$M$136&lt;&gt;"",ROW($M$2:$M$136)),ROW(M20))))</f>
        <v>#NUM!</v>
      </c>
      <c r="AB165" s="11" t="e">
        <f t="array" ref="AB165">IF(COUNTA($M$2:$M$136)&lt;ROW(M20),"",INDEX($AB$1:$AB$136,SMALL(IF($M$2:$M$136&lt;&gt;"",ROW($M$2:$M$136)),ROW(M20))))</f>
        <v>#NUM!</v>
      </c>
      <c r="AC165" s="11" t="e">
        <f t="array" ref="AC165">IF(COUNTA($M$2:$M$136)&lt;ROW(M20),"",INDEX($AC$1:$AC$136,SMALL(IF($M$2:$M$136&lt;&gt;"",ROW($M$2:$M$136)),ROW(M20))))</f>
        <v>#NUM!</v>
      </c>
      <c r="AD165" s="11" t="e">
        <f t="array" ref="AD165">IF(COUNTA($M$2:$M$136)&lt;ROW(M20),"",INDEX($AD$1:$AD$136,SMALL(IF($M$2:$M$136&lt;&gt;"",ROW($M$2:$M$136)),ROW(M20))))</f>
        <v>#NUM!</v>
      </c>
      <c r="AE165" s="11" t="e">
        <f t="array" ref="AE165">IF(COUNTA($M$2:$M$136)&lt;ROW(M20),"",INDEX($AE$1:$AE$136,SMALL(IF($M$2:$M$136&lt;&gt;"",ROW($M$2:$M$136)),ROW(M20))))</f>
        <v>#NUM!</v>
      </c>
      <c r="AF165" s="11" t="e">
        <f t="array" ref="AF165">IF(COUNTA($M$2:$M$136)&lt;ROW(M20),"",INDEX($AF$1:$AF$136,SMALL(IF($M$2:$M$136&lt;&gt;"",ROW($M$2:$M$136)),ROW(M20))))</f>
        <v>#NUM!</v>
      </c>
      <c r="AS165" s="11" t="e">
        <f t="array" ref="AS165">IF(COUNTA($M$2:$M$135)&lt;ROW(M20),"",INDEX($AS$1:$AS$135,SMALL(IF($M$2:$M$135&lt;&gt;"",ROW($M$2:$M$135)),ROW(M20))))</f>
        <v>#NUM!</v>
      </c>
      <c r="AT165" s="11" t="e">
        <f t="array" ref="AT165">IF(COUNTA($M$2:$M$135)&lt;ROW(N20),"",INDEX($AT$1:$AT$135,SMALL(IF($M$2:$M$135&lt;&gt;"",ROW($M$2:$M$135)),ROW(N20))))</f>
        <v>#NUM!</v>
      </c>
      <c r="AU165" s="11" t="e">
        <f t="array" ref="AU165">IF(COUNTA($M$2:$M$135)&lt;ROW(O20),"",INDEX($AU$1:$AU$135,SMALL(IF($M$2:$M$135&lt;&gt;"",ROW($M$2:$M$135)),ROW(O20))))</f>
        <v>#NUM!</v>
      </c>
    </row>
    <row r="166" spans="11:47" ht="12.75" customHeight="1" x14ac:dyDescent="0.15">
      <c r="K166" s="11" t="e">
        <f t="array" ref="K166">IF(COUNTA($M$2:$M$136)&lt;ROW(M21),"",INDEX($K$1:$K$136,SMALL(IF($M$2:$M$136&lt;&gt;"",ROW($M$2:$M$136)),ROW(M21))))</f>
        <v>#NUM!</v>
      </c>
      <c r="L166" s="11" t="e">
        <f t="array" ref="L166">IF(COUNTA($M$2:$M$136)&lt;ROW(M21),"",INDEX($L$1:$L$136,SMALL(IF($M$2:$M$136&lt;&gt;"",ROW($M$2:$M$136)),ROW(M21))))</f>
        <v>#NUM!</v>
      </c>
      <c r="M166" s="11" t="e">
        <f t="array" ref="M166">IF(COUNTA($M$2:$M$136)&lt;ROW(M21),"",INDEX($M$1:$M$136,SMALL(IF($M$2:$M$136&lt;&gt;"",ROW($M$2:$M$136)),ROW(M21))))</f>
        <v>#NUM!</v>
      </c>
      <c r="R166" s="11" t="e">
        <f t="array" ref="R166">IF(COUNTA($M$2:$M$136)&lt;ROW(M21),"",INDEX($R$1:$R$136,SMALL(IF($M$2:$M$136&lt;&gt;"",ROW($M$2:$M$136)),ROW(M21))))</f>
        <v>#NUM!</v>
      </c>
      <c r="S166" s="11" t="e">
        <f t="array" ref="S166">IF(COUNTA($M$2:$M$136)&lt;ROW(N21),"",INDEX($S$1:$S$136,SMALL(IF($M$2:$M$136&lt;&gt;"",ROW($M$2:$M$136)),ROW(N21))))</f>
        <v>#NUM!</v>
      </c>
      <c r="T166" s="11" t="e">
        <f t="array" ref="T166">IF(COUNTA($M$2:$M$136)&lt;ROW(O21),"",INDEX($T$1:$T$136,SMALL(IF($M$2:$M$136&lt;&gt;"",ROW($M$2:$M$136)),ROW(O21))))</f>
        <v>#NUM!</v>
      </c>
      <c r="U166" s="11" t="e">
        <f t="array" ref="U166">IF(COUNTA($M$2:$M$136)&lt;ROW(M21),"",INDEX($U$1:$U$136,SMALL(IF($M$2:$M$136&lt;&gt;"",ROW($M$2:$M$136)),ROW(M21))))</f>
        <v>#NUM!</v>
      </c>
      <c r="V166" s="11" t="e">
        <f t="array" ref="V166">IF(COUNTA($M$2:$M$136)&lt;ROW(M21),"",INDEX($V$1:$V$136,SMALL(IF($M$2:$M$136&lt;&gt;"",ROW($M$2:$M$136)),ROW(M21))))</f>
        <v>#NUM!</v>
      </c>
      <c r="W166" s="11" t="e">
        <f t="array" ref="W166">IF(COUNTA($M$2:$M$136)&lt;ROW(M21),"",INDEX($W$1:$W$136,SMALL(IF($M$2:$M$136&lt;&gt;"",ROW($M$2:$M$136)),ROW(M21))))</f>
        <v>#NUM!</v>
      </c>
      <c r="X166" s="11" t="e">
        <f t="array" ref="X166">IF(COUNTA($M$2:$M$136)&lt;ROW(M21),"",INDEX($X$1:$X$136,SMALL(IF($M$2:$M$136&lt;&gt;"",ROW($M$2:$M$136)),ROW(M21))))</f>
        <v>#NUM!</v>
      </c>
      <c r="Y166" s="11" t="e">
        <f t="array" ref="Y166">IF(COUNTA($M$2:$M$136)&lt;ROW(M21),"",INDEX($Y$1:$Y$136,SMALL(IF($M$2:$M$136&lt;&gt;"",ROW($M$2:$M$136)),ROW(M21))))</f>
        <v>#NUM!</v>
      </c>
      <c r="Z166" s="11" t="e">
        <f t="array" ref="Z166">IF(COUNTA($M$2:$M$136)&lt;ROW(M21),"",INDEX($Z$1:$Z$136,SMALL(IF($M$2:$M$136&lt;&gt;"",ROW($M$2:$M$136)),ROW(M21))))</f>
        <v>#NUM!</v>
      </c>
      <c r="AA166" s="11" t="e">
        <f t="array" ref="AA166">IF(COUNTA($M$2:$M$136)&lt;ROW(M21),"",INDEX($AA$1:$AA$136,SMALL(IF($M$2:$M$136&lt;&gt;"",ROW($M$2:$M$136)),ROW(M21))))</f>
        <v>#NUM!</v>
      </c>
      <c r="AB166" s="11" t="e">
        <f t="array" ref="AB166">IF(COUNTA($M$2:$M$136)&lt;ROW(M21),"",INDEX($AB$1:$AB$136,SMALL(IF($M$2:$M$136&lt;&gt;"",ROW($M$2:$M$136)),ROW(M21))))</f>
        <v>#NUM!</v>
      </c>
      <c r="AC166" s="11" t="e">
        <f t="array" ref="AC166">IF(COUNTA($M$2:$M$136)&lt;ROW(M21),"",INDEX($AC$1:$AC$136,SMALL(IF($M$2:$M$136&lt;&gt;"",ROW($M$2:$M$136)),ROW(M21))))</f>
        <v>#NUM!</v>
      </c>
      <c r="AD166" s="11" t="e">
        <f t="array" ref="AD166">IF(COUNTA($M$2:$M$136)&lt;ROW(M21),"",INDEX($AD$1:$AD$136,SMALL(IF($M$2:$M$136&lt;&gt;"",ROW($M$2:$M$136)),ROW(M21))))</f>
        <v>#NUM!</v>
      </c>
      <c r="AE166" s="11" t="e">
        <f t="array" ref="AE166">IF(COUNTA($M$2:$M$136)&lt;ROW(M21),"",INDEX($AE$1:$AE$136,SMALL(IF($M$2:$M$136&lt;&gt;"",ROW($M$2:$M$136)),ROW(M21))))</f>
        <v>#NUM!</v>
      </c>
      <c r="AF166" s="11" t="e">
        <f t="array" ref="AF166">IF(COUNTA($M$2:$M$136)&lt;ROW(M21),"",INDEX($AF$1:$AF$136,SMALL(IF($M$2:$M$136&lt;&gt;"",ROW($M$2:$M$136)),ROW(M21))))</f>
        <v>#NUM!</v>
      </c>
      <c r="AS166" s="11" t="e">
        <f t="array" ref="AS166">IF(COUNTA($M$2:$M$135)&lt;ROW(M21),"",INDEX($AS$1:$AS$135,SMALL(IF($M$2:$M$135&lt;&gt;"",ROW($M$2:$M$135)),ROW(M21))))</f>
        <v>#NUM!</v>
      </c>
      <c r="AT166" s="11" t="e">
        <f t="array" ref="AT166">IF(COUNTA($M$2:$M$135)&lt;ROW(N21),"",INDEX($AT$1:$AT$135,SMALL(IF($M$2:$M$135&lt;&gt;"",ROW($M$2:$M$135)),ROW(N21))))</f>
        <v>#NUM!</v>
      </c>
      <c r="AU166" s="11" t="e">
        <f t="array" ref="AU166">IF(COUNTA($M$2:$M$135)&lt;ROW(O21),"",INDEX($AU$1:$AU$135,SMALL(IF($M$2:$M$135&lt;&gt;"",ROW($M$2:$M$135)),ROW(O21))))</f>
        <v>#NUM!</v>
      </c>
    </row>
    <row r="167" spans="11:47" ht="12.75" customHeight="1" x14ac:dyDescent="0.15">
      <c r="K167" s="11" t="e">
        <f t="array" ref="K167">IF(COUNTA($M$2:$M$136)&lt;ROW(M22),"",INDEX($K$1:$K$136,SMALL(IF($M$2:$M$136&lt;&gt;"",ROW($M$2:$M$136)),ROW(M22))))</f>
        <v>#NUM!</v>
      </c>
      <c r="L167" s="11" t="e">
        <f t="array" ref="L167">IF(COUNTA($M$2:$M$136)&lt;ROW(M22),"",INDEX($L$1:$L$136,SMALL(IF($M$2:$M$136&lt;&gt;"",ROW($M$2:$M$136)),ROW(M22))))</f>
        <v>#NUM!</v>
      </c>
      <c r="M167" s="11" t="e">
        <f t="array" ref="M167">IF(COUNTA($M$2:$M$136)&lt;ROW(M22),"",INDEX($M$1:$M$136,SMALL(IF($M$2:$M$136&lt;&gt;"",ROW($M$2:$M$136)),ROW(M22))))</f>
        <v>#NUM!</v>
      </c>
      <c r="R167" s="11" t="e">
        <f t="array" ref="R167">IF(COUNTA($M$2:$M$136)&lt;ROW(M22),"",INDEX($R$1:$R$136,SMALL(IF($M$2:$M$136&lt;&gt;"",ROW($M$2:$M$136)),ROW(M22))))</f>
        <v>#NUM!</v>
      </c>
      <c r="S167" s="11" t="e">
        <f t="array" ref="S167">IF(COUNTA($M$2:$M$136)&lt;ROW(N22),"",INDEX($S$1:$S$136,SMALL(IF($M$2:$M$136&lt;&gt;"",ROW($M$2:$M$136)),ROW(N22))))</f>
        <v>#NUM!</v>
      </c>
      <c r="T167" s="11" t="e">
        <f t="array" ref="T167">IF(COUNTA($M$2:$M$136)&lt;ROW(O22),"",INDEX($T$1:$T$136,SMALL(IF($M$2:$M$136&lt;&gt;"",ROW($M$2:$M$136)),ROW(O22))))</f>
        <v>#NUM!</v>
      </c>
      <c r="U167" s="11" t="e">
        <f t="array" ref="U167">IF(COUNTA($M$2:$M$136)&lt;ROW(M22),"",INDEX($U$1:$U$136,SMALL(IF($M$2:$M$136&lt;&gt;"",ROW($M$2:$M$136)),ROW(M22))))</f>
        <v>#NUM!</v>
      </c>
      <c r="V167" s="11" t="e">
        <f t="array" ref="V167">IF(COUNTA($M$2:$M$136)&lt;ROW(M22),"",INDEX($V$1:$V$136,SMALL(IF($M$2:$M$136&lt;&gt;"",ROW($M$2:$M$136)),ROW(M22))))</f>
        <v>#NUM!</v>
      </c>
      <c r="W167" s="11" t="e">
        <f t="array" ref="W167">IF(COUNTA($M$2:$M$136)&lt;ROW(M22),"",INDEX($W$1:$W$136,SMALL(IF($M$2:$M$136&lt;&gt;"",ROW($M$2:$M$136)),ROW(M22))))</f>
        <v>#NUM!</v>
      </c>
      <c r="X167" s="11" t="e">
        <f t="array" ref="X167">IF(COUNTA($M$2:$M$136)&lt;ROW(M22),"",INDEX($X$1:$X$136,SMALL(IF($M$2:$M$136&lt;&gt;"",ROW($M$2:$M$136)),ROW(M22))))</f>
        <v>#NUM!</v>
      </c>
      <c r="Y167" s="11" t="e">
        <f t="array" ref="Y167">IF(COUNTA($M$2:$M$136)&lt;ROW(M22),"",INDEX($Y$1:$Y$136,SMALL(IF($M$2:$M$136&lt;&gt;"",ROW($M$2:$M$136)),ROW(M22))))</f>
        <v>#NUM!</v>
      </c>
      <c r="Z167" s="11" t="e">
        <f t="array" ref="Z167">IF(COUNTA($M$2:$M$136)&lt;ROW(M22),"",INDEX($Z$1:$Z$136,SMALL(IF($M$2:$M$136&lt;&gt;"",ROW($M$2:$M$136)),ROW(M22))))</f>
        <v>#NUM!</v>
      </c>
      <c r="AA167" s="11" t="e">
        <f t="array" ref="AA167">IF(COUNTA($M$2:$M$136)&lt;ROW(M22),"",INDEX($AA$1:$AA$136,SMALL(IF($M$2:$M$136&lt;&gt;"",ROW($M$2:$M$136)),ROW(M22))))</f>
        <v>#NUM!</v>
      </c>
      <c r="AB167" s="11" t="e">
        <f t="array" ref="AB167">IF(COUNTA($M$2:$M$136)&lt;ROW(M22),"",INDEX($AB$1:$AB$136,SMALL(IF($M$2:$M$136&lt;&gt;"",ROW($M$2:$M$136)),ROW(M22))))</f>
        <v>#NUM!</v>
      </c>
      <c r="AC167" s="11" t="e">
        <f t="array" ref="AC167">IF(COUNTA($M$2:$M$136)&lt;ROW(M22),"",INDEX($AC$1:$AC$136,SMALL(IF($M$2:$M$136&lt;&gt;"",ROW($M$2:$M$136)),ROW(M22))))</f>
        <v>#NUM!</v>
      </c>
      <c r="AD167" s="11" t="e">
        <f t="array" ref="AD167">IF(COUNTA($M$2:$M$136)&lt;ROW(M22),"",INDEX($AD$1:$AD$136,SMALL(IF($M$2:$M$136&lt;&gt;"",ROW($M$2:$M$136)),ROW(M22))))</f>
        <v>#NUM!</v>
      </c>
      <c r="AE167" s="11" t="e">
        <f t="array" ref="AE167">IF(COUNTA($M$2:$M$136)&lt;ROW(M22),"",INDEX($AE$1:$AE$136,SMALL(IF($M$2:$M$136&lt;&gt;"",ROW($M$2:$M$136)),ROW(M22))))</f>
        <v>#NUM!</v>
      </c>
      <c r="AF167" s="11" t="e">
        <f t="array" ref="AF167">IF(COUNTA($M$2:$M$136)&lt;ROW(M22),"",INDEX($AF$1:$AF$136,SMALL(IF($M$2:$M$136&lt;&gt;"",ROW($M$2:$M$136)),ROW(M22))))</f>
        <v>#NUM!</v>
      </c>
      <c r="AS167" s="11" t="e">
        <f t="array" ref="AS167">IF(COUNTA($M$2:$M$135)&lt;ROW(M22),"",INDEX($AS$1:$AS$135,SMALL(IF($M$2:$M$135&lt;&gt;"",ROW($M$2:$M$135)),ROW(M22))))</f>
        <v>#NUM!</v>
      </c>
      <c r="AT167" s="11" t="e">
        <f t="array" ref="AT167">IF(COUNTA($M$2:$M$135)&lt;ROW(N22),"",INDEX($AT$1:$AT$135,SMALL(IF($M$2:$M$135&lt;&gt;"",ROW($M$2:$M$135)),ROW(N22))))</f>
        <v>#NUM!</v>
      </c>
      <c r="AU167" s="11" t="e">
        <f t="array" ref="AU167">IF(COUNTA($M$2:$M$135)&lt;ROW(O22),"",INDEX($AU$1:$AU$135,SMALL(IF($M$2:$M$135&lt;&gt;"",ROW($M$2:$M$135)),ROW(O22))))</f>
        <v>#NUM!</v>
      </c>
    </row>
    <row r="168" spans="11:47" ht="12.75" customHeight="1" x14ac:dyDescent="0.15">
      <c r="K168" s="11" t="e">
        <f t="array" ref="K168">IF(COUNTA($M$2:$M$136)&lt;ROW(M23),"",INDEX($K$1:$K$136,SMALL(IF($M$2:$M$136&lt;&gt;"",ROW($M$2:$M$136)),ROW(M23))))</f>
        <v>#NUM!</v>
      </c>
      <c r="L168" s="11" t="e">
        <f t="array" ref="L168">IF(COUNTA($M$2:$M$136)&lt;ROW(M23),"",INDEX($L$1:$L$136,SMALL(IF($M$2:$M$136&lt;&gt;"",ROW($M$2:$M$136)),ROW(M23))))</f>
        <v>#NUM!</v>
      </c>
      <c r="M168" s="11" t="e">
        <f t="array" ref="M168">IF(COUNTA($M$2:$M$136)&lt;ROW(M23),"",INDEX($M$1:$M$136,SMALL(IF($M$2:$M$136&lt;&gt;"",ROW($M$2:$M$136)),ROW(M23))))</f>
        <v>#NUM!</v>
      </c>
      <c r="R168" s="11" t="e">
        <f t="array" ref="R168">IF(COUNTA($M$2:$M$136)&lt;ROW(M23),"",INDEX($R$1:$R$136,SMALL(IF($M$2:$M$136&lt;&gt;"",ROW($M$2:$M$136)),ROW(M23))))</f>
        <v>#NUM!</v>
      </c>
      <c r="S168" s="11" t="e">
        <f t="array" ref="S168">IF(COUNTA($M$2:$M$136)&lt;ROW(N23),"",INDEX($S$1:$S$136,SMALL(IF($M$2:$M$136&lt;&gt;"",ROW($M$2:$M$136)),ROW(N23))))</f>
        <v>#NUM!</v>
      </c>
      <c r="T168" s="11" t="e">
        <f t="array" ref="T168">IF(COUNTA($M$2:$M$136)&lt;ROW(O23),"",INDEX($T$1:$T$136,SMALL(IF($M$2:$M$136&lt;&gt;"",ROW($M$2:$M$136)),ROW(O23))))</f>
        <v>#NUM!</v>
      </c>
      <c r="U168" s="11" t="e">
        <f t="array" ref="U168">IF(COUNTA($M$2:$M$136)&lt;ROW(M23),"",INDEX($U$1:$U$136,SMALL(IF($M$2:$M$136&lt;&gt;"",ROW($M$2:$M$136)),ROW(M23))))</f>
        <v>#NUM!</v>
      </c>
      <c r="V168" s="11" t="e">
        <f t="array" ref="V168">IF(COUNTA($M$2:$M$136)&lt;ROW(M23),"",INDEX($V$1:$V$136,SMALL(IF($M$2:$M$136&lt;&gt;"",ROW($M$2:$M$136)),ROW(M23))))</f>
        <v>#NUM!</v>
      </c>
      <c r="W168" s="11" t="e">
        <f t="array" ref="W168">IF(COUNTA($M$2:$M$136)&lt;ROW(M23),"",INDEX($W$1:$W$136,SMALL(IF($M$2:$M$136&lt;&gt;"",ROW($M$2:$M$136)),ROW(M23))))</f>
        <v>#NUM!</v>
      </c>
      <c r="X168" s="11" t="e">
        <f t="array" ref="X168">IF(COUNTA($M$2:$M$136)&lt;ROW(M23),"",INDEX($X$1:$X$136,SMALL(IF($M$2:$M$136&lt;&gt;"",ROW($M$2:$M$136)),ROW(M23))))</f>
        <v>#NUM!</v>
      </c>
      <c r="Y168" s="11" t="e">
        <f t="array" ref="Y168">IF(COUNTA($M$2:$M$136)&lt;ROW(M23),"",INDEX($Y$1:$Y$136,SMALL(IF($M$2:$M$136&lt;&gt;"",ROW($M$2:$M$136)),ROW(M23))))</f>
        <v>#NUM!</v>
      </c>
      <c r="Z168" s="11" t="e">
        <f t="array" ref="Z168">IF(COUNTA($M$2:$M$136)&lt;ROW(M23),"",INDEX($Z$1:$Z$136,SMALL(IF($M$2:$M$136&lt;&gt;"",ROW($M$2:$M$136)),ROW(M23))))</f>
        <v>#NUM!</v>
      </c>
      <c r="AA168" s="11" t="e">
        <f t="array" ref="AA168">IF(COUNTA($M$2:$M$136)&lt;ROW(M23),"",INDEX($AA$1:$AA$136,SMALL(IF($M$2:$M$136&lt;&gt;"",ROW($M$2:$M$136)),ROW(M23))))</f>
        <v>#NUM!</v>
      </c>
      <c r="AB168" s="11" t="e">
        <f t="array" ref="AB168">IF(COUNTA($M$2:$M$136)&lt;ROW(M23),"",INDEX($AB$1:$AB$136,SMALL(IF($M$2:$M$136&lt;&gt;"",ROW($M$2:$M$136)),ROW(M23))))</f>
        <v>#NUM!</v>
      </c>
      <c r="AC168" s="11" t="e">
        <f t="array" ref="AC168">IF(COUNTA($M$2:$M$136)&lt;ROW(M23),"",INDEX($AC$1:$AC$136,SMALL(IF($M$2:$M$136&lt;&gt;"",ROW($M$2:$M$136)),ROW(M23))))</f>
        <v>#NUM!</v>
      </c>
      <c r="AD168" s="11" t="e">
        <f t="array" ref="AD168">IF(COUNTA($M$2:$M$136)&lt;ROW(M23),"",INDEX($AD$1:$AD$136,SMALL(IF($M$2:$M$136&lt;&gt;"",ROW($M$2:$M$136)),ROW(M23))))</f>
        <v>#NUM!</v>
      </c>
      <c r="AE168" s="11" t="e">
        <f t="array" ref="AE168">IF(COUNTA($M$2:$M$136)&lt;ROW(M23),"",INDEX($AE$1:$AE$136,SMALL(IF($M$2:$M$136&lt;&gt;"",ROW($M$2:$M$136)),ROW(M23))))</f>
        <v>#NUM!</v>
      </c>
      <c r="AF168" s="11" t="e">
        <f t="array" ref="AF168">IF(COUNTA($M$2:$M$136)&lt;ROW(M23),"",INDEX($AF$1:$AF$136,SMALL(IF($M$2:$M$136&lt;&gt;"",ROW($M$2:$M$136)),ROW(M23))))</f>
        <v>#NUM!</v>
      </c>
      <c r="AS168" s="11" t="e">
        <f t="array" ref="AS168">IF(COUNTA($M$2:$M$135)&lt;ROW(M23),"",INDEX($AS$1:$AS$135,SMALL(IF($M$2:$M$135&lt;&gt;"",ROW($M$2:$M$135)),ROW(M23))))</f>
        <v>#NUM!</v>
      </c>
      <c r="AT168" s="11" t="e">
        <f t="array" ref="AT168">IF(COUNTA($M$2:$M$135)&lt;ROW(N23),"",INDEX($AT$1:$AT$135,SMALL(IF($M$2:$M$135&lt;&gt;"",ROW($M$2:$M$135)),ROW(N23))))</f>
        <v>#NUM!</v>
      </c>
      <c r="AU168" s="11" t="e">
        <f t="array" ref="AU168">IF(COUNTA($M$2:$M$135)&lt;ROW(O23),"",INDEX($AU$1:$AU$135,SMALL(IF($M$2:$M$135&lt;&gt;"",ROW($M$2:$M$135)),ROW(O23))))</f>
        <v>#NUM!</v>
      </c>
    </row>
    <row r="169" spans="11:47" ht="12.75" customHeight="1" x14ac:dyDescent="0.15">
      <c r="K169" s="11" t="e">
        <f t="array" ref="K169">IF(COUNTA($M$2:$M$136)&lt;ROW(M24),"",INDEX($K$1:$K$136,SMALL(IF($M$2:$M$136&lt;&gt;"",ROW($M$2:$M$136)),ROW(M24))))</f>
        <v>#NUM!</v>
      </c>
      <c r="L169" s="11" t="e">
        <f t="array" ref="L169">IF(COUNTA($M$2:$M$136)&lt;ROW(M24),"",INDEX($L$1:$L$136,SMALL(IF($M$2:$M$136&lt;&gt;"",ROW($M$2:$M$136)),ROW(M24))))</f>
        <v>#NUM!</v>
      </c>
      <c r="M169" s="11" t="e">
        <f t="array" ref="M169">IF(COUNTA($M$2:$M$136)&lt;ROW(M24),"",INDEX($M$1:$M$136,SMALL(IF($M$2:$M$136&lt;&gt;"",ROW($M$2:$M$136)),ROW(M24))))</f>
        <v>#NUM!</v>
      </c>
      <c r="R169" s="11" t="e">
        <f t="array" ref="R169">IF(COUNTA($M$2:$M$136)&lt;ROW(M24),"",INDEX($R$1:$R$136,SMALL(IF($M$2:$M$136&lt;&gt;"",ROW($M$2:$M$136)),ROW(M24))))</f>
        <v>#NUM!</v>
      </c>
      <c r="S169" s="11" t="e">
        <f t="array" ref="S169">IF(COUNTA($M$2:$M$136)&lt;ROW(N24),"",INDEX($S$1:$S$136,SMALL(IF($M$2:$M$136&lt;&gt;"",ROW($M$2:$M$136)),ROW(N24))))</f>
        <v>#NUM!</v>
      </c>
      <c r="T169" s="11" t="e">
        <f t="array" ref="T169">IF(COUNTA($M$2:$M$136)&lt;ROW(O24),"",INDEX($T$1:$T$136,SMALL(IF($M$2:$M$136&lt;&gt;"",ROW($M$2:$M$136)),ROW(O24))))</f>
        <v>#NUM!</v>
      </c>
      <c r="U169" s="11" t="e">
        <f t="array" ref="U169">IF(COUNTA($M$2:$M$136)&lt;ROW(M24),"",INDEX($U$1:$U$136,SMALL(IF($M$2:$M$136&lt;&gt;"",ROW($M$2:$M$136)),ROW(M24))))</f>
        <v>#NUM!</v>
      </c>
      <c r="V169" s="11" t="e">
        <f t="array" ref="V169">IF(COUNTA($M$2:$M$136)&lt;ROW(M24),"",INDEX($V$1:$V$136,SMALL(IF($M$2:$M$136&lt;&gt;"",ROW($M$2:$M$136)),ROW(M24))))</f>
        <v>#NUM!</v>
      </c>
      <c r="W169" s="11" t="e">
        <f t="array" ref="W169">IF(COUNTA($M$2:$M$136)&lt;ROW(M24),"",INDEX($W$1:$W$136,SMALL(IF($M$2:$M$136&lt;&gt;"",ROW($M$2:$M$136)),ROW(M24))))</f>
        <v>#NUM!</v>
      </c>
      <c r="X169" s="11" t="e">
        <f t="array" ref="X169">IF(COUNTA($M$2:$M$136)&lt;ROW(M24),"",INDEX($X$1:$X$136,SMALL(IF($M$2:$M$136&lt;&gt;"",ROW($M$2:$M$136)),ROW(M24))))</f>
        <v>#NUM!</v>
      </c>
      <c r="Y169" s="11" t="e">
        <f t="array" ref="Y169">IF(COUNTA($M$2:$M$136)&lt;ROW(M24),"",INDEX($Y$1:$Y$136,SMALL(IF($M$2:$M$136&lt;&gt;"",ROW($M$2:$M$136)),ROW(M24))))</f>
        <v>#NUM!</v>
      </c>
      <c r="Z169" s="11" t="e">
        <f t="array" ref="Z169">IF(COUNTA($M$2:$M$136)&lt;ROW(M24),"",INDEX($Z$1:$Z$136,SMALL(IF($M$2:$M$136&lt;&gt;"",ROW($M$2:$M$136)),ROW(M24))))</f>
        <v>#NUM!</v>
      </c>
      <c r="AA169" s="11" t="e">
        <f t="array" ref="AA169">IF(COUNTA($M$2:$M$136)&lt;ROW(M24),"",INDEX($AA$1:$AA$136,SMALL(IF($M$2:$M$136&lt;&gt;"",ROW($M$2:$M$136)),ROW(M24))))</f>
        <v>#NUM!</v>
      </c>
      <c r="AB169" s="11" t="e">
        <f t="array" ref="AB169">IF(COUNTA($M$2:$M$136)&lt;ROW(M24),"",INDEX($AB$1:$AB$136,SMALL(IF($M$2:$M$136&lt;&gt;"",ROW($M$2:$M$136)),ROW(M24))))</f>
        <v>#NUM!</v>
      </c>
      <c r="AC169" s="11" t="e">
        <f t="array" ref="AC169">IF(COUNTA($M$2:$M$136)&lt;ROW(M24),"",INDEX($AC$1:$AC$136,SMALL(IF($M$2:$M$136&lt;&gt;"",ROW($M$2:$M$136)),ROW(M24))))</f>
        <v>#NUM!</v>
      </c>
      <c r="AD169" s="11" t="e">
        <f t="array" ref="AD169">IF(COUNTA($M$2:$M$136)&lt;ROW(M24),"",INDEX($AD$1:$AD$136,SMALL(IF($M$2:$M$136&lt;&gt;"",ROW($M$2:$M$136)),ROW(M24))))</f>
        <v>#NUM!</v>
      </c>
      <c r="AE169" s="11" t="e">
        <f t="array" ref="AE169">IF(COUNTA($M$2:$M$136)&lt;ROW(M24),"",INDEX($AE$1:$AE$136,SMALL(IF($M$2:$M$136&lt;&gt;"",ROW($M$2:$M$136)),ROW(M24))))</f>
        <v>#NUM!</v>
      </c>
      <c r="AF169" s="11" t="e">
        <f t="array" ref="AF169">IF(COUNTA($M$2:$M$136)&lt;ROW(M24),"",INDEX($AF$1:$AF$136,SMALL(IF($M$2:$M$136&lt;&gt;"",ROW($M$2:$M$136)),ROW(M24))))</f>
        <v>#NUM!</v>
      </c>
      <c r="AS169" s="11" t="e">
        <f t="array" ref="AS169">IF(COUNTA($M$2:$M$135)&lt;ROW(M24),"",INDEX($AS$1:$AS$135,SMALL(IF($M$2:$M$135&lt;&gt;"",ROW($M$2:$M$135)),ROW(M24))))</f>
        <v>#NUM!</v>
      </c>
      <c r="AT169" s="11" t="e">
        <f t="array" ref="AT169">IF(COUNTA($M$2:$M$135)&lt;ROW(N24),"",INDEX($AT$1:$AT$135,SMALL(IF($M$2:$M$135&lt;&gt;"",ROW($M$2:$M$135)),ROW(N24))))</f>
        <v>#NUM!</v>
      </c>
      <c r="AU169" s="11" t="e">
        <f t="array" ref="AU169">IF(COUNTA($M$2:$M$135)&lt;ROW(O24),"",INDEX($AU$1:$AU$135,SMALL(IF($M$2:$M$135&lt;&gt;"",ROW($M$2:$M$135)),ROW(O24))))</f>
        <v>#NUM!</v>
      </c>
    </row>
    <row r="170" spans="11:47" ht="12.75" customHeight="1" x14ac:dyDescent="0.15">
      <c r="K170" s="11" t="e">
        <f t="array" ref="K170">IF(COUNTA($M$2:$M$136)&lt;ROW(M25),"",INDEX($K$1:$K$136,SMALL(IF($M$2:$M$136&lt;&gt;"",ROW($M$2:$M$136)),ROW(M25))))</f>
        <v>#NUM!</v>
      </c>
      <c r="L170" s="11" t="e">
        <f t="array" ref="L170">IF(COUNTA($M$2:$M$136)&lt;ROW(M25),"",INDEX($L$1:$L$136,SMALL(IF($M$2:$M$136&lt;&gt;"",ROW($M$2:$M$136)),ROW(M25))))</f>
        <v>#NUM!</v>
      </c>
      <c r="M170" s="11" t="e">
        <f t="array" ref="M170">IF(COUNTA($M$2:$M$136)&lt;ROW(M25),"",INDEX($M$1:$M$136,SMALL(IF($M$2:$M$136&lt;&gt;"",ROW($M$2:$M$136)),ROW(M25))))</f>
        <v>#NUM!</v>
      </c>
      <c r="R170" s="11" t="e">
        <f t="array" ref="R170">IF(COUNTA($M$2:$M$136)&lt;ROW(M25),"",INDEX($R$1:$R$136,SMALL(IF($M$2:$M$136&lt;&gt;"",ROW($M$2:$M$136)),ROW(M25))))</f>
        <v>#NUM!</v>
      </c>
      <c r="S170" s="11" t="e">
        <f t="array" ref="S170">IF(COUNTA($M$2:$M$136)&lt;ROW(N25),"",INDEX($S$1:$S$136,SMALL(IF($M$2:$M$136&lt;&gt;"",ROW($M$2:$M$136)),ROW(N25))))</f>
        <v>#NUM!</v>
      </c>
      <c r="T170" s="11" t="e">
        <f t="array" ref="T170">IF(COUNTA($M$2:$M$136)&lt;ROW(O25),"",INDEX($T$1:$T$136,SMALL(IF($M$2:$M$136&lt;&gt;"",ROW($M$2:$M$136)),ROW(O25))))</f>
        <v>#NUM!</v>
      </c>
      <c r="U170" s="11" t="e">
        <f t="array" ref="U170">IF(COUNTA($M$2:$M$136)&lt;ROW(M25),"",INDEX($U$1:$U$136,SMALL(IF($M$2:$M$136&lt;&gt;"",ROW($M$2:$M$136)),ROW(M25))))</f>
        <v>#NUM!</v>
      </c>
      <c r="V170" s="11" t="e">
        <f t="array" ref="V170">IF(COUNTA($M$2:$M$136)&lt;ROW(M25),"",INDEX($V$1:$V$136,SMALL(IF($M$2:$M$136&lt;&gt;"",ROW($M$2:$M$136)),ROW(M25))))</f>
        <v>#NUM!</v>
      </c>
      <c r="W170" s="11" t="e">
        <f t="array" ref="W170">IF(COUNTA($M$2:$M$136)&lt;ROW(M25),"",INDEX($W$1:$W$136,SMALL(IF($M$2:$M$136&lt;&gt;"",ROW($M$2:$M$136)),ROW(M25))))</f>
        <v>#NUM!</v>
      </c>
      <c r="X170" s="11" t="e">
        <f t="array" ref="X170">IF(COUNTA($M$2:$M$136)&lt;ROW(M25),"",INDEX($X$1:$X$136,SMALL(IF($M$2:$M$136&lt;&gt;"",ROW($M$2:$M$136)),ROW(M25))))</f>
        <v>#NUM!</v>
      </c>
      <c r="Y170" s="11" t="e">
        <f t="array" ref="Y170">IF(COUNTA($M$2:$M$136)&lt;ROW(M25),"",INDEX($Y$1:$Y$136,SMALL(IF($M$2:$M$136&lt;&gt;"",ROW($M$2:$M$136)),ROW(M25))))</f>
        <v>#NUM!</v>
      </c>
      <c r="Z170" s="11" t="e">
        <f t="array" ref="Z170">IF(COUNTA($M$2:$M$136)&lt;ROW(M25),"",INDEX($Z$1:$Z$136,SMALL(IF($M$2:$M$136&lt;&gt;"",ROW($M$2:$M$136)),ROW(M25))))</f>
        <v>#NUM!</v>
      </c>
      <c r="AA170" s="11" t="e">
        <f t="array" ref="AA170">IF(COUNTA($M$2:$M$136)&lt;ROW(M25),"",INDEX($AA$1:$AA$136,SMALL(IF($M$2:$M$136&lt;&gt;"",ROW($M$2:$M$136)),ROW(M25))))</f>
        <v>#NUM!</v>
      </c>
      <c r="AB170" s="11" t="e">
        <f t="array" ref="AB170">IF(COUNTA($M$2:$M$136)&lt;ROW(M25),"",INDEX($AB$1:$AB$136,SMALL(IF($M$2:$M$136&lt;&gt;"",ROW($M$2:$M$136)),ROW(M25))))</f>
        <v>#NUM!</v>
      </c>
      <c r="AC170" s="11" t="e">
        <f t="array" ref="AC170">IF(COUNTA($M$2:$M$136)&lt;ROW(M25),"",INDEX($AC$1:$AC$136,SMALL(IF($M$2:$M$136&lt;&gt;"",ROW($M$2:$M$136)),ROW(M25))))</f>
        <v>#NUM!</v>
      </c>
      <c r="AD170" s="11" t="e">
        <f t="array" ref="AD170">IF(COUNTA($M$2:$M$136)&lt;ROW(M25),"",INDEX($AD$1:$AD$136,SMALL(IF($M$2:$M$136&lt;&gt;"",ROW($M$2:$M$136)),ROW(M25))))</f>
        <v>#NUM!</v>
      </c>
      <c r="AE170" s="11" t="e">
        <f t="array" ref="AE170">IF(COUNTA($M$2:$M$136)&lt;ROW(M25),"",INDEX($AE$1:$AE$136,SMALL(IF($M$2:$M$136&lt;&gt;"",ROW($M$2:$M$136)),ROW(M25))))</f>
        <v>#NUM!</v>
      </c>
      <c r="AF170" s="11" t="e">
        <f t="array" ref="AF170">IF(COUNTA($M$2:$M$136)&lt;ROW(M25),"",INDEX($AF$1:$AF$136,SMALL(IF($M$2:$M$136&lt;&gt;"",ROW($M$2:$M$136)),ROW(M25))))</f>
        <v>#NUM!</v>
      </c>
      <c r="AS170" s="11" t="e">
        <f t="array" ref="AS170">IF(COUNTA($M$2:$M$135)&lt;ROW(M25),"",INDEX($AS$1:$AS$135,SMALL(IF($M$2:$M$135&lt;&gt;"",ROW($M$2:$M$135)),ROW(M25))))</f>
        <v>#NUM!</v>
      </c>
      <c r="AT170" s="11" t="e">
        <f t="array" ref="AT170">IF(COUNTA($M$2:$M$135)&lt;ROW(N25),"",INDEX($AT$1:$AT$135,SMALL(IF($M$2:$M$135&lt;&gt;"",ROW($M$2:$M$135)),ROW(N25))))</f>
        <v>#NUM!</v>
      </c>
      <c r="AU170" s="11" t="e">
        <f t="array" ref="AU170">IF(COUNTA($M$2:$M$135)&lt;ROW(O25),"",INDEX($AU$1:$AU$135,SMALL(IF($M$2:$M$135&lt;&gt;"",ROW($M$2:$M$135)),ROW(O25))))</f>
        <v>#NUM!</v>
      </c>
    </row>
    <row r="171" spans="11:47" ht="12.75" customHeight="1" x14ac:dyDescent="0.15">
      <c r="K171" s="11" t="e">
        <f t="array" ref="K171">IF(COUNTA($M$2:$M$136)&lt;ROW(M26),"",INDEX($K$1:$K$136,SMALL(IF($M$2:$M$136&lt;&gt;"",ROW($M$2:$M$136)),ROW(M26))))</f>
        <v>#NUM!</v>
      </c>
      <c r="L171" s="11" t="e">
        <f t="array" ref="L171">IF(COUNTA($M$2:$M$136)&lt;ROW(M26),"",INDEX($L$1:$L$136,SMALL(IF($M$2:$M$136&lt;&gt;"",ROW($M$2:$M$136)),ROW(M26))))</f>
        <v>#NUM!</v>
      </c>
      <c r="M171" s="11" t="e">
        <f t="array" ref="M171">IF(COUNTA($M$2:$M$136)&lt;ROW(M26),"",INDEX($M$1:$M$136,SMALL(IF($M$2:$M$136&lt;&gt;"",ROW($M$2:$M$136)),ROW(M26))))</f>
        <v>#NUM!</v>
      </c>
      <c r="R171" s="11" t="e">
        <f t="array" ref="R171">IF(COUNTA($M$2:$M$136)&lt;ROW(M26),"",INDEX($R$1:$R$136,SMALL(IF($M$2:$M$136&lt;&gt;"",ROW($M$2:$M$136)),ROW(M26))))</f>
        <v>#NUM!</v>
      </c>
      <c r="S171" s="11" t="e">
        <f t="array" ref="S171">IF(COUNTA($M$2:$M$136)&lt;ROW(N26),"",INDEX($S$1:$S$136,SMALL(IF($M$2:$M$136&lt;&gt;"",ROW($M$2:$M$136)),ROW(N26))))</f>
        <v>#NUM!</v>
      </c>
      <c r="T171" s="11" t="e">
        <f t="array" ref="T171">IF(COUNTA($M$2:$M$136)&lt;ROW(O26),"",INDEX($T$1:$T$136,SMALL(IF($M$2:$M$136&lt;&gt;"",ROW($M$2:$M$136)),ROW(O26))))</f>
        <v>#NUM!</v>
      </c>
      <c r="U171" s="11" t="e">
        <f t="array" ref="U171">IF(COUNTA($M$2:$M$136)&lt;ROW(M26),"",INDEX($U$1:$U$136,SMALL(IF($M$2:$M$136&lt;&gt;"",ROW($M$2:$M$136)),ROW(M26))))</f>
        <v>#NUM!</v>
      </c>
      <c r="V171" s="11" t="e">
        <f t="array" ref="V171">IF(COUNTA($M$2:$M$136)&lt;ROW(M26),"",INDEX($V$1:$V$136,SMALL(IF($M$2:$M$136&lt;&gt;"",ROW($M$2:$M$136)),ROW(M26))))</f>
        <v>#NUM!</v>
      </c>
      <c r="W171" s="11" t="e">
        <f t="array" ref="W171">IF(COUNTA($M$2:$M$136)&lt;ROW(M26),"",INDEX($W$1:$W$136,SMALL(IF($M$2:$M$136&lt;&gt;"",ROW($M$2:$M$136)),ROW(M26))))</f>
        <v>#NUM!</v>
      </c>
      <c r="X171" s="11" t="e">
        <f t="array" ref="X171">IF(COUNTA($M$2:$M$136)&lt;ROW(M26),"",INDEX($X$1:$X$136,SMALL(IF($M$2:$M$136&lt;&gt;"",ROW($M$2:$M$136)),ROW(M26))))</f>
        <v>#NUM!</v>
      </c>
      <c r="Y171" s="11" t="e">
        <f t="array" ref="Y171">IF(COUNTA($M$2:$M$136)&lt;ROW(M26),"",INDEX($Y$1:$Y$136,SMALL(IF($M$2:$M$136&lt;&gt;"",ROW($M$2:$M$136)),ROW(M26))))</f>
        <v>#NUM!</v>
      </c>
      <c r="Z171" s="11" t="e">
        <f t="array" ref="Z171">IF(COUNTA($M$2:$M$136)&lt;ROW(M26),"",INDEX($Z$1:$Z$136,SMALL(IF($M$2:$M$136&lt;&gt;"",ROW($M$2:$M$136)),ROW(M26))))</f>
        <v>#NUM!</v>
      </c>
      <c r="AA171" s="11" t="e">
        <f t="array" ref="AA171">IF(COUNTA($M$2:$M$136)&lt;ROW(M26),"",INDEX($AA$1:$AA$136,SMALL(IF($M$2:$M$136&lt;&gt;"",ROW($M$2:$M$136)),ROW(M26))))</f>
        <v>#NUM!</v>
      </c>
      <c r="AB171" s="11" t="e">
        <f t="array" ref="AB171">IF(COUNTA($M$2:$M$136)&lt;ROW(M26),"",INDEX($AB$1:$AB$136,SMALL(IF($M$2:$M$136&lt;&gt;"",ROW($M$2:$M$136)),ROW(M26))))</f>
        <v>#NUM!</v>
      </c>
      <c r="AC171" s="11" t="e">
        <f t="array" ref="AC171">IF(COUNTA($M$2:$M$136)&lt;ROW(M26),"",INDEX($AC$1:$AC$136,SMALL(IF($M$2:$M$136&lt;&gt;"",ROW($M$2:$M$136)),ROW(M26))))</f>
        <v>#NUM!</v>
      </c>
      <c r="AD171" s="11" t="e">
        <f t="array" ref="AD171">IF(COUNTA($M$2:$M$136)&lt;ROW(M26),"",INDEX($AD$1:$AD$136,SMALL(IF($M$2:$M$136&lt;&gt;"",ROW($M$2:$M$136)),ROW(M26))))</f>
        <v>#NUM!</v>
      </c>
      <c r="AE171" s="11" t="e">
        <f t="array" ref="AE171">IF(COUNTA($M$2:$M$136)&lt;ROW(M26),"",INDEX($AE$1:$AE$136,SMALL(IF($M$2:$M$136&lt;&gt;"",ROW($M$2:$M$136)),ROW(M26))))</f>
        <v>#NUM!</v>
      </c>
      <c r="AF171" s="11" t="e">
        <f t="array" ref="AF171">IF(COUNTA($M$2:$M$136)&lt;ROW(M26),"",INDEX($AF$1:$AF$136,SMALL(IF($M$2:$M$136&lt;&gt;"",ROW($M$2:$M$136)),ROW(M26))))</f>
        <v>#NUM!</v>
      </c>
      <c r="AS171" s="11" t="e">
        <f t="array" ref="AS171">IF(COUNTA($M$2:$M$135)&lt;ROW(M26),"",INDEX($AS$1:$AS$135,SMALL(IF($M$2:$M$135&lt;&gt;"",ROW($M$2:$M$135)),ROW(M26))))</f>
        <v>#NUM!</v>
      </c>
      <c r="AT171" s="11" t="e">
        <f t="array" ref="AT171">IF(COUNTA($M$2:$M$135)&lt;ROW(N26),"",INDEX($AT$1:$AT$135,SMALL(IF($M$2:$M$135&lt;&gt;"",ROW($M$2:$M$135)),ROW(N26))))</f>
        <v>#NUM!</v>
      </c>
      <c r="AU171" s="11" t="e">
        <f t="array" ref="AU171">IF(COUNTA($M$2:$M$135)&lt;ROW(O26),"",INDEX($AU$1:$AU$135,SMALL(IF($M$2:$M$135&lt;&gt;"",ROW($M$2:$M$135)),ROW(O26))))</f>
        <v>#NUM!</v>
      </c>
    </row>
    <row r="172" spans="11:47" ht="12.75" customHeight="1" x14ac:dyDescent="0.15">
      <c r="K172" s="11" t="e">
        <f t="array" ref="K172">IF(COUNTA($M$2:$M$136)&lt;ROW(M27),"",INDEX($K$1:$K$136,SMALL(IF($M$2:$M$136&lt;&gt;"",ROW($M$2:$M$136)),ROW(M27))))</f>
        <v>#NUM!</v>
      </c>
      <c r="L172" s="11" t="e">
        <f t="array" ref="L172">IF(COUNTA($M$2:$M$136)&lt;ROW(M27),"",INDEX($L$1:$L$136,SMALL(IF($M$2:$M$136&lt;&gt;"",ROW($M$2:$M$136)),ROW(M27))))</f>
        <v>#NUM!</v>
      </c>
      <c r="M172" s="11" t="e">
        <f t="array" ref="M172">IF(COUNTA($M$2:$M$136)&lt;ROW(M27),"",INDEX($M$1:$M$136,SMALL(IF($M$2:$M$136&lt;&gt;"",ROW($M$2:$M$136)),ROW(M27))))</f>
        <v>#NUM!</v>
      </c>
      <c r="R172" s="11" t="e">
        <f t="array" ref="R172">IF(COUNTA($M$2:$M$136)&lt;ROW(M27),"",INDEX($R$1:$R$136,SMALL(IF($M$2:$M$136&lt;&gt;"",ROW($M$2:$M$136)),ROW(M27))))</f>
        <v>#NUM!</v>
      </c>
      <c r="S172" s="11" t="e">
        <f t="array" ref="S172">IF(COUNTA($M$2:$M$136)&lt;ROW(N27),"",INDEX($S$1:$S$136,SMALL(IF($M$2:$M$136&lt;&gt;"",ROW($M$2:$M$136)),ROW(N27))))</f>
        <v>#NUM!</v>
      </c>
      <c r="T172" s="11" t="e">
        <f t="array" ref="T172">IF(COUNTA($M$2:$M$136)&lt;ROW(O27),"",INDEX($T$1:$T$136,SMALL(IF($M$2:$M$136&lt;&gt;"",ROW($M$2:$M$136)),ROW(O27))))</f>
        <v>#NUM!</v>
      </c>
      <c r="U172" s="11" t="e">
        <f t="array" ref="U172">IF(COUNTA($M$2:$M$136)&lt;ROW(M27),"",INDEX($U$1:$U$136,SMALL(IF($M$2:$M$136&lt;&gt;"",ROW($M$2:$M$136)),ROW(M27))))</f>
        <v>#NUM!</v>
      </c>
      <c r="V172" s="11" t="e">
        <f t="array" ref="V172">IF(COUNTA($M$2:$M$136)&lt;ROW(M27),"",INDEX($V$1:$V$136,SMALL(IF($M$2:$M$136&lt;&gt;"",ROW($M$2:$M$136)),ROW(M27))))</f>
        <v>#NUM!</v>
      </c>
      <c r="W172" s="11" t="e">
        <f t="array" ref="W172">IF(COUNTA($M$2:$M$136)&lt;ROW(M27),"",INDEX($W$1:$W$136,SMALL(IF($M$2:$M$136&lt;&gt;"",ROW($M$2:$M$136)),ROW(M27))))</f>
        <v>#NUM!</v>
      </c>
      <c r="X172" s="11" t="e">
        <f t="array" ref="X172">IF(COUNTA($M$2:$M$136)&lt;ROW(M27),"",INDEX($X$1:$X$136,SMALL(IF($M$2:$M$136&lt;&gt;"",ROW($M$2:$M$136)),ROW(M27))))</f>
        <v>#NUM!</v>
      </c>
      <c r="Y172" s="11" t="e">
        <f t="array" ref="Y172">IF(COUNTA($M$2:$M$136)&lt;ROW(M27),"",INDEX($Y$1:$Y$136,SMALL(IF($M$2:$M$136&lt;&gt;"",ROW($M$2:$M$136)),ROW(M27))))</f>
        <v>#NUM!</v>
      </c>
      <c r="Z172" s="11" t="e">
        <f t="array" ref="Z172">IF(COUNTA($M$2:$M$136)&lt;ROW(M27),"",INDEX($Z$1:$Z$136,SMALL(IF($M$2:$M$136&lt;&gt;"",ROW($M$2:$M$136)),ROW(M27))))</f>
        <v>#NUM!</v>
      </c>
      <c r="AA172" s="11" t="e">
        <f t="array" ref="AA172">IF(COUNTA($M$2:$M$136)&lt;ROW(M27),"",INDEX($AA$1:$AA$136,SMALL(IF($M$2:$M$136&lt;&gt;"",ROW($M$2:$M$136)),ROW(M27))))</f>
        <v>#NUM!</v>
      </c>
      <c r="AB172" s="11" t="e">
        <f t="array" ref="AB172">IF(COUNTA($M$2:$M$136)&lt;ROW(M27),"",INDEX($AB$1:$AB$136,SMALL(IF($M$2:$M$136&lt;&gt;"",ROW($M$2:$M$136)),ROW(M27))))</f>
        <v>#NUM!</v>
      </c>
      <c r="AC172" s="11" t="e">
        <f t="array" ref="AC172">IF(COUNTA($M$2:$M$136)&lt;ROW(M27),"",INDEX($AC$1:$AC$136,SMALL(IF($M$2:$M$136&lt;&gt;"",ROW($M$2:$M$136)),ROW(M27))))</f>
        <v>#NUM!</v>
      </c>
      <c r="AD172" s="11" t="e">
        <f t="array" ref="AD172">IF(COUNTA($M$2:$M$136)&lt;ROW(M27),"",INDEX($AD$1:$AD$136,SMALL(IF($M$2:$M$136&lt;&gt;"",ROW($M$2:$M$136)),ROW(M27))))</f>
        <v>#NUM!</v>
      </c>
      <c r="AE172" s="11" t="e">
        <f t="array" ref="AE172">IF(COUNTA($M$2:$M$136)&lt;ROW(M27),"",INDEX($AE$1:$AE$136,SMALL(IF($M$2:$M$136&lt;&gt;"",ROW($M$2:$M$136)),ROW(M27))))</f>
        <v>#NUM!</v>
      </c>
      <c r="AF172" s="11" t="e">
        <f t="array" ref="AF172">IF(COUNTA($M$2:$M$136)&lt;ROW(M27),"",INDEX($AF$1:$AF$136,SMALL(IF($M$2:$M$136&lt;&gt;"",ROW($M$2:$M$136)),ROW(M27))))</f>
        <v>#NUM!</v>
      </c>
      <c r="AS172" s="11" t="e">
        <f t="array" ref="AS172">IF(COUNTA($M$2:$M$135)&lt;ROW(M27),"",INDEX($AS$1:$AS$135,SMALL(IF($M$2:$M$135&lt;&gt;"",ROW($M$2:$M$135)),ROW(M27))))</f>
        <v>#NUM!</v>
      </c>
      <c r="AT172" s="11" t="e">
        <f t="array" ref="AT172">IF(COUNTA($M$2:$M$135)&lt;ROW(N27),"",INDEX($AT$1:$AT$135,SMALL(IF($M$2:$M$135&lt;&gt;"",ROW($M$2:$M$135)),ROW(N27))))</f>
        <v>#NUM!</v>
      </c>
      <c r="AU172" s="11" t="e">
        <f t="array" ref="AU172">IF(COUNTA($M$2:$M$135)&lt;ROW(O27),"",INDEX($AU$1:$AU$135,SMALL(IF($M$2:$M$135&lt;&gt;"",ROW($M$2:$M$135)),ROW(O27))))</f>
        <v>#NUM!</v>
      </c>
    </row>
    <row r="173" spans="11:47" ht="12.75" customHeight="1" x14ac:dyDescent="0.15">
      <c r="K173" s="11" t="e">
        <f t="array" ref="K173">IF(COUNTA($M$2:$M$136)&lt;ROW(M28),"",INDEX($K$1:$K$136,SMALL(IF($M$2:$M$136&lt;&gt;"",ROW($M$2:$M$136)),ROW(M28))))</f>
        <v>#NUM!</v>
      </c>
      <c r="L173" s="11" t="e">
        <f t="array" ref="L173">IF(COUNTA($M$2:$M$136)&lt;ROW(M28),"",INDEX($L$1:$L$136,SMALL(IF($M$2:$M$136&lt;&gt;"",ROW($M$2:$M$136)),ROW(M28))))</f>
        <v>#NUM!</v>
      </c>
      <c r="M173" s="11" t="e">
        <f t="array" ref="M173">IF(COUNTA($M$2:$M$136)&lt;ROW(M28),"",INDEX($M$1:$M$136,SMALL(IF($M$2:$M$136&lt;&gt;"",ROW($M$2:$M$136)),ROW(M28))))</f>
        <v>#NUM!</v>
      </c>
      <c r="R173" s="11" t="e">
        <f t="array" ref="R173">IF(COUNTA($M$2:$M$136)&lt;ROW(M28),"",INDEX($R$1:$R$136,SMALL(IF($M$2:$M$136&lt;&gt;"",ROW($M$2:$M$136)),ROW(M28))))</f>
        <v>#NUM!</v>
      </c>
      <c r="S173" s="11" t="e">
        <f t="array" ref="S173">IF(COUNTA($M$2:$M$136)&lt;ROW(N28),"",INDEX($S$1:$S$136,SMALL(IF($M$2:$M$136&lt;&gt;"",ROW($M$2:$M$136)),ROW(N28))))</f>
        <v>#NUM!</v>
      </c>
      <c r="T173" s="11" t="e">
        <f t="array" ref="T173">IF(COUNTA($M$2:$M$136)&lt;ROW(O28),"",INDEX($T$1:$T$136,SMALL(IF($M$2:$M$136&lt;&gt;"",ROW($M$2:$M$136)),ROW(O28))))</f>
        <v>#NUM!</v>
      </c>
      <c r="U173" s="11" t="e">
        <f t="array" ref="U173">IF(COUNTA($M$2:$M$136)&lt;ROW(M28),"",INDEX($U$1:$U$136,SMALL(IF($M$2:$M$136&lt;&gt;"",ROW($M$2:$M$136)),ROW(M28))))</f>
        <v>#NUM!</v>
      </c>
      <c r="V173" s="11" t="e">
        <f t="array" ref="V173">IF(COUNTA($M$2:$M$136)&lt;ROW(M28),"",INDEX($V$1:$V$136,SMALL(IF($M$2:$M$136&lt;&gt;"",ROW($M$2:$M$136)),ROW(M28))))</f>
        <v>#NUM!</v>
      </c>
      <c r="W173" s="11" t="e">
        <f t="array" ref="W173">IF(COUNTA($M$2:$M$136)&lt;ROW(M28),"",INDEX($W$1:$W$136,SMALL(IF($M$2:$M$136&lt;&gt;"",ROW($M$2:$M$136)),ROW(M28))))</f>
        <v>#NUM!</v>
      </c>
      <c r="X173" s="11" t="e">
        <f t="array" ref="X173">IF(COUNTA($M$2:$M$136)&lt;ROW(M28),"",INDEX($X$1:$X$136,SMALL(IF($M$2:$M$136&lt;&gt;"",ROW($M$2:$M$136)),ROW(M28))))</f>
        <v>#NUM!</v>
      </c>
      <c r="Y173" s="11" t="e">
        <f t="array" ref="Y173">IF(COUNTA($M$2:$M$136)&lt;ROW(M28),"",INDEX($Y$1:$Y$136,SMALL(IF($M$2:$M$136&lt;&gt;"",ROW($M$2:$M$136)),ROW(M28))))</f>
        <v>#NUM!</v>
      </c>
      <c r="Z173" s="11" t="e">
        <f t="array" ref="Z173">IF(COUNTA($M$2:$M$136)&lt;ROW(M28),"",INDEX($Z$1:$Z$136,SMALL(IF($M$2:$M$136&lt;&gt;"",ROW($M$2:$M$136)),ROW(M28))))</f>
        <v>#NUM!</v>
      </c>
      <c r="AA173" s="11" t="e">
        <f t="array" ref="AA173">IF(COUNTA($M$2:$M$136)&lt;ROW(M28),"",INDEX($AA$1:$AA$136,SMALL(IF($M$2:$M$136&lt;&gt;"",ROW($M$2:$M$136)),ROW(M28))))</f>
        <v>#NUM!</v>
      </c>
      <c r="AB173" s="11" t="e">
        <f t="array" ref="AB173">IF(COUNTA($M$2:$M$136)&lt;ROW(M28),"",INDEX($AB$1:$AB$136,SMALL(IF($M$2:$M$136&lt;&gt;"",ROW($M$2:$M$136)),ROW(M28))))</f>
        <v>#NUM!</v>
      </c>
      <c r="AC173" s="11" t="e">
        <f t="array" ref="AC173">IF(COUNTA($M$2:$M$136)&lt;ROW(M28),"",INDEX($AC$1:$AC$136,SMALL(IF($M$2:$M$136&lt;&gt;"",ROW($M$2:$M$136)),ROW(M28))))</f>
        <v>#NUM!</v>
      </c>
      <c r="AD173" s="11" t="e">
        <f t="array" ref="AD173">IF(COUNTA($M$2:$M$136)&lt;ROW(M28),"",INDEX($AD$1:$AD$136,SMALL(IF($M$2:$M$136&lt;&gt;"",ROW($M$2:$M$136)),ROW(M28))))</f>
        <v>#NUM!</v>
      </c>
      <c r="AE173" s="11" t="e">
        <f t="array" ref="AE173">IF(COUNTA($M$2:$M$136)&lt;ROW(M28),"",INDEX($AE$1:$AE$136,SMALL(IF($M$2:$M$136&lt;&gt;"",ROW($M$2:$M$136)),ROW(M28))))</f>
        <v>#NUM!</v>
      </c>
      <c r="AF173" s="11" t="e">
        <f t="array" ref="AF173">IF(COUNTA($M$2:$M$136)&lt;ROW(M28),"",INDEX($AF$1:$AF$136,SMALL(IF($M$2:$M$136&lt;&gt;"",ROW($M$2:$M$136)),ROW(M28))))</f>
        <v>#NUM!</v>
      </c>
      <c r="AS173" s="11" t="e">
        <f t="array" ref="AS173">IF(COUNTA($M$2:$M$135)&lt;ROW(M28),"",INDEX($AS$1:$AS$135,SMALL(IF($M$2:$M$135&lt;&gt;"",ROW($M$2:$M$135)),ROW(M28))))</f>
        <v>#NUM!</v>
      </c>
      <c r="AT173" s="11" t="e">
        <f t="array" ref="AT173">IF(COUNTA($M$2:$M$135)&lt;ROW(N28),"",INDEX($AT$1:$AT$135,SMALL(IF($M$2:$M$135&lt;&gt;"",ROW($M$2:$M$135)),ROW(N28))))</f>
        <v>#NUM!</v>
      </c>
      <c r="AU173" s="11" t="e">
        <f t="array" ref="AU173">IF(COUNTA($M$2:$M$135)&lt;ROW(O28),"",INDEX($AU$1:$AU$135,SMALL(IF($M$2:$M$135&lt;&gt;"",ROW($M$2:$M$135)),ROW(O28))))</f>
        <v>#NUM!</v>
      </c>
    </row>
    <row r="174" spans="11:47" ht="12.75" customHeight="1" x14ac:dyDescent="0.15">
      <c r="K174" s="11" t="e">
        <f t="array" ref="K174">IF(COUNTA($M$2:$M$136)&lt;ROW(M29),"",INDEX($K$1:$K$136,SMALL(IF($M$2:$M$136&lt;&gt;"",ROW($M$2:$M$136)),ROW(M29))))</f>
        <v>#NUM!</v>
      </c>
      <c r="L174" s="11" t="e">
        <f t="array" ref="L174">IF(COUNTA($M$2:$M$136)&lt;ROW(M29),"",INDEX($L$1:$L$136,SMALL(IF($M$2:$M$136&lt;&gt;"",ROW($M$2:$M$136)),ROW(M29))))</f>
        <v>#NUM!</v>
      </c>
      <c r="M174" s="11" t="e">
        <f t="array" ref="M174">IF(COUNTA($M$2:$M$136)&lt;ROW(M29),"",INDEX($M$1:$M$136,SMALL(IF($M$2:$M$136&lt;&gt;"",ROW($M$2:$M$136)),ROW(M29))))</f>
        <v>#NUM!</v>
      </c>
      <c r="R174" s="11" t="e">
        <f t="array" ref="R174">IF(COUNTA($M$2:$M$136)&lt;ROW(M29),"",INDEX($R$1:$R$136,SMALL(IF($M$2:$M$136&lt;&gt;"",ROW($M$2:$M$136)),ROW(M29))))</f>
        <v>#NUM!</v>
      </c>
      <c r="S174" s="11" t="e">
        <f t="array" ref="S174">IF(COUNTA($M$2:$M$136)&lt;ROW(N29),"",INDEX($S$1:$S$136,SMALL(IF($M$2:$M$136&lt;&gt;"",ROW($M$2:$M$136)),ROW(N29))))</f>
        <v>#NUM!</v>
      </c>
      <c r="T174" s="11" t="e">
        <f t="array" ref="T174">IF(COUNTA($M$2:$M$136)&lt;ROW(O29),"",INDEX($T$1:$T$136,SMALL(IF($M$2:$M$136&lt;&gt;"",ROW($M$2:$M$136)),ROW(O29))))</f>
        <v>#NUM!</v>
      </c>
      <c r="U174" s="11" t="e">
        <f t="array" ref="U174">IF(COUNTA($M$2:$M$136)&lt;ROW(M29),"",INDEX($U$1:$U$136,SMALL(IF($M$2:$M$136&lt;&gt;"",ROW($M$2:$M$136)),ROW(M29))))</f>
        <v>#NUM!</v>
      </c>
      <c r="V174" s="11" t="e">
        <f t="array" ref="V174">IF(COUNTA($M$2:$M$136)&lt;ROW(M29),"",INDEX($V$1:$V$136,SMALL(IF($M$2:$M$136&lt;&gt;"",ROW($M$2:$M$136)),ROW(M29))))</f>
        <v>#NUM!</v>
      </c>
      <c r="W174" s="11" t="e">
        <f t="array" ref="W174">IF(COUNTA($M$2:$M$136)&lt;ROW(M29),"",INDEX($W$1:$W$136,SMALL(IF($M$2:$M$136&lt;&gt;"",ROW($M$2:$M$136)),ROW(M29))))</f>
        <v>#NUM!</v>
      </c>
      <c r="X174" s="11" t="e">
        <f t="array" ref="X174">IF(COUNTA($M$2:$M$136)&lt;ROW(M29),"",INDEX($X$1:$X$136,SMALL(IF($M$2:$M$136&lt;&gt;"",ROW($M$2:$M$136)),ROW(M29))))</f>
        <v>#NUM!</v>
      </c>
      <c r="Y174" s="11" t="e">
        <f t="array" ref="Y174">IF(COUNTA($M$2:$M$136)&lt;ROW(M29),"",INDEX($Y$1:$Y$136,SMALL(IF($M$2:$M$136&lt;&gt;"",ROW($M$2:$M$136)),ROW(M29))))</f>
        <v>#NUM!</v>
      </c>
      <c r="Z174" s="11" t="e">
        <f t="array" ref="Z174">IF(COUNTA($M$2:$M$136)&lt;ROW(M29),"",INDEX($Z$1:$Z$136,SMALL(IF($M$2:$M$136&lt;&gt;"",ROW($M$2:$M$136)),ROW(M29))))</f>
        <v>#NUM!</v>
      </c>
      <c r="AA174" s="11" t="e">
        <f t="array" ref="AA174">IF(COUNTA($M$2:$M$136)&lt;ROW(M29),"",INDEX($AA$1:$AA$136,SMALL(IF($M$2:$M$136&lt;&gt;"",ROW($M$2:$M$136)),ROW(M29))))</f>
        <v>#NUM!</v>
      </c>
      <c r="AB174" s="11" t="e">
        <f t="array" ref="AB174">IF(COUNTA($M$2:$M$136)&lt;ROW(M29),"",INDEX($AB$1:$AB$136,SMALL(IF($M$2:$M$136&lt;&gt;"",ROW($M$2:$M$136)),ROW(M29))))</f>
        <v>#NUM!</v>
      </c>
      <c r="AC174" s="11" t="e">
        <f t="array" ref="AC174">IF(COUNTA($M$2:$M$136)&lt;ROW(M29),"",INDEX($AC$1:$AC$136,SMALL(IF($M$2:$M$136&lt;&gt;"",ROW($M$2:$M$136)),ROW(M29))))</f>
        <v>#NUM!</v>
      </c>
      <c r="AD174" s="11" t="e">
        <f t="array" ref="AD174">IF(COUNTA($M$2:$M$136)&lt;ROW(M29),"",INDEX($AD$1:$AD$136,SMALL(IF($M$2:$M$136&lt;&gt;"",ROW($M$2:$M$136)),ROW(M29))))</f>
        <v>#NUM!</v>
      </c>
      <c r="AE174" s="11" t="e">
        <f t="array" ref="AE174">IF(COUNTA($M$2:$M$136)&lt;ROW(M29),"",INDEX($AE$1:$AE$136,SMALL(IF($M$2:$M$136&lt;&gt;"",ROW($M$2:$M$136)),ROW(M29))))</f>
        <v>#NUM!</v>
      </c>
      <c r="AF174" s="11" t="e">
        <f t="array" ref="AF174">IF(COUNTA($M$2:$M$136)&lt;ROW(M29),"",INDEX($AF$1:$AF$136,SMALL(IF($M$2:$M$136&lt;&gt;"",ROW($M$2:$M$136)),ROW(M29))))</f>
        <v>#NUM!</v>
      </c>
      <c r="AS174" s="11" t="e">
        <f t="array" ref="AS174">IF(COUNTA($M$2:$M$135)&lt;ROW(M29),"",INDEX($AS$1:$AS$135,SMALL(IF($M$2:$M$135&lt;&gt;"",ROW($M$2:$M$135)),ROW(M29))))</f>
        <v>#NUM!</v>
      </c>
      <c r="AT174" s="11" t="e">
        <f t="array" ref="AT174">IF(COUNTA($M$2:$M$135)&lt;ROW(N29),"",INDEX($AT$1:$AT$135,SMALL(IF($M$2:$M$135&lt;&gt;"",ROW($M$2:$M$135)),ROW(N29))))</f>
        <v>#NUM!</v>
      </c>
      <c r="AU174" s="11" t="e">
        <f t="array" ref="AU174">IF(COUNTA($M$2:$M$135)&lt;ROW(O29),"",INDEX($AU$1:$AU$135,SMALL(IF($M$2:$M$135&lt;&gt;"",ROW($M$2:$M$135)),ROW(O29))))</f>
        <v>#NUM!</v>
      </c>
    </row>
    <row r="175" spans="11:47" ht="12.75" customHeight="1" x14ac:dyDescent="0.15">
      <c r="K175" s="11" t="e">
        <f t="array" ref="K175">IF(COUNTA($M$2:$M$136)&lt;ROW(M30),"",INDEX($K$1:$K$136,SMALL(IF($M$2:$M$136&lt;&gt;"",ROW($M$2:$M$136)),ROW(M30))))</f>
        <v>#NUM!</v>
      </c>
      <c r="L175" s="11" t="e">
        <f t="array" ref="L175">IF(COUNTA($M$2:$M$136)&lt;ROW(M30),"",INDEX($L$1:$L$136,SMALL(IF($M$2:$M$136&lt;&gt;"",ROW($M$2:$M$136)),ROW(M30))))</f>
        <v>#NUM!</v>
      </c>
      <c r="M175" s="11" t="e">
        <f t="array" ref="M175">IF(COUNTA($M$2:$M$136)&lt;ROW(M30),"",INDEX($M$1:$M$136,SMALL(IF($M$2:$M$136&lt;&gt;"",ROW($M$2:$M$136)),ROW(M30))))</f>
        <v>#NUM!</v>
      </c>
      <c r="R175" s="11" t="e">
        <f t="array" ref="R175">IF(COUNTA($M$2:$M$136)&lt;ROW(M30),"",INDEX($R$1:$R$136,SMALL(IF($M$2:$M$136&lt;&gt;"",ROW($M$2:$M$136)),ROW(M30))))</f>
        <v>#NUM!</v>
      </c>
      <c r="S175" s="11" t="e">
        <f t="array" ref="S175">IF(COUNTA($M$2:$M$136)&lt;ROW(N30),"",INDEX($S$1:$S$136,SMALL(IF($M$2:$M$136&lt;&gt;"",ROW($M$2:$M$136)),ROW(N30))))</f>
        <v>#NUM!</v>
      </c>
      <c r="T175" s="11" t="e">
        <f t="array" ref="T175">IF(COUNTA($M$2:$M$136)&lt;ROW(O30),"",INDEX($T$1:$T$136,SMALL(IF($M$2:$M$136&lt;&gt;"",ROW($M$2:$M$136)),ROW(O30))))</f>
        <v>#NUM!</v>
      </c>
      <c r="U175" s="11" t="e">
        <f t="array" ref="U175">IF(COUNTA($M$2:$M$136)&lt;ROW(M30),"",INDEX($U$1:$U$136,SMALL(IF($M$2:$M$136&lt;&gt;"",ROW($M$2:$M$136)),ROW(M30))))</f>
        <v>#NUM!</v>
      </c>
      <c r="V175" s="11" t="e">
        <f t="array" ref="V175">IF(COUNTA($M$2:$M$136)&lt;ROW(M30),"",INDEX($V$1:$V$136,SMALL(IF($M$2:$M$136&lt;&gt;"",ROW($M$2:$M$136)),ROW(M30))))</f>
        <v>#NUM!</v>
      </c>
      <c r="W175" s="11" t="e">
        <f t="array" ref="W175">IF(COUNTA($M$2:$M$136)&lt;ROW(M30),"",INDEX($W$1:$W$136,SMALL(IF($M$2:$M$136&lt;&gt;"",ROW($M$2:$M$136)),ROW(M30))))</f>
        <v>#NUM!</v>
      </c>
      <c r="X175" s="11" t="e">
        <f t="array" ref="X175">IF(COUNTA($M$2:$M$136)&lt;ROW(M30),"",INDEX($X$1:$X$136,SMALL(IF($M$2:$M$136&lt;&gt;"",ROW($M$2:$M$136)),ROW(M30))))</f>
        <v>#NUM!</v>
      </c>
      <c r="Y175" s="11" t="e">
        <f t="array" ref="Y175">IF(COUNTA($M$2:$M$136)&lt;ROW(M30),"",INDEX($Y$1:$Y$136,SMALL(IF($M$2:$M$136&lt;&gt;"",ROW($M$2:$M$136)),ROW(M30))))</f>
        <v>#NUM!</v>
      </c>
      <c r="Z175" s="11" t="e">
        <f t="array" ref="Z175">IF(COUNTA($M$2:$M$136)&lt;ROW(M30),"",INDEX($Z$1:$Z$136,SMALL(IF($M$2:$M$136&lt;&gt;"",ROW($M$2:$M$136)),ROW(M30))))</f>
        <v>#NUM!</v>
      </c>
      <c r="AA175" s="11" t="e">
        <f t="array" ref="AA175">IF(COUNTA($M$2:$M$136)&lt;ROW(M30),"",INDEX($AA$1:$AA$136,SMALL(IF($M$2:$M$136&lt;&gt;"",ROW($M$2:$M$136)),ROW(M30))))</f>
        <v>#NUM!</v>
      </c>
      <c r="AB175" s="11" t="e">
        <f t="array" ref="AB175">IF(COUNTA($M$2:$M$136)&lt;ROW(M30),"",INDEX($AB$1:$AB$136,SMALL(IF($M$2:$M$136&lt;&gt;"",ROW($M$2:$M$136)),ROW(M30))))</f>
        <v>#NUM!</v>
      </c>
      <c r="AC175" s="11" t="e">
        <f t="array" ref="AC175">IF(COUNTA($M$2:$M$136)&lt;ROW(M30),"",INDEX($AC$1:$AC$136,SMALL(IF($M$2:$M$136&lt;&gt;"",ROW($M$2:$M$136)),ROW(M30))))</f>
        <v>#NUM!</v>
      </c>
      <c r="AD175" s="11" t="e">
        <f t="array" ref="AD175">IF(COUNTA($M$2:$M$136)&lt;ROW(M30),"",INDEX($AD$1:$AD$136,SMALL(IF($M$2:$M$136&lt;&gt;"",ROW($M$2:$M$136)),ROW(M30))))</f>
        <v>#NUM!</v>
      </c>
      <c r="AE175" s="11" t="e">
        <f t="array" ref="AE175">IF(COUNTA($M$2:$M$136)&lt;ROW(M30),"",INDEX($AE$1:$AE$136,SMALL(IF($M$2:$M$136&lt;&gt;"",ROW($M$2:$M$136)),ROW(M30))))</f>
        <v>#NUM!</v>
      </c>
      <c r="AF175" s="11" t="e">
        <f t="array" ref="AF175">IF(COUNTA($M$2:$M$136)&lt;ROW(M30),"",INDEX($AF$1:$AF$136,SMALL(IF($M$2:$M$136&lt;&gt;"",ROW($M$2:$M$136)),ROW(M30))))</f>
        <v>#NUM!</v>
      </c>
      <c r="AS175" s="11" t="e">
        <f t="array" ref="AS175">IF(COUNTA($M$2:$M$135)&lt;ROW(M30),"",INDEX($AS$1:$AS$135,SMALL(IF($M$2:$M$135&lt;&gt;"",ROW($M$2:$M$135)),ROW(M30))))</f>
        <v>#NUM!</v>
      </c>
      <c r="AT175" s="11" t="e">
        <f t="array" ref="AT175">IF(COUNTA($M$2:$M$135)&lt;ROW(N30),"",INDEX($AT$1:$AT$135,SMALL(IF($M$2:$M$135&lt;&gt;"",ROW($M$2:$M$135)),ROW(N30))))</f>
        <v>#NUM!</v>
      </c>
      <c r="AU175" s="11" t="e">
        <f t="array" ref="AU175">IF(COUNTA($M$2:$M$135)&lt;ROW(O30),"",INDEX($AU$1:$AU$135,SMALL(IF($M$2:$M$135&lt;&gt;"",ROW($M$2:$M$135)),ROW(O30))))</f>
        <v>#NUM!</v>
      </c>
    </row>
    <row r="176" spans="11:47" ht="12.75" customHeight="1" x14ac:dyDescent="0.15">
      <c r="K176" s="11" t="e">
        <f t="array" ref="K176">IF(COUNTA($M$2:$M$136)&lt;ROW(M31),"",INDEX($K$1:$K$136,SMALL(IF($M$2:$M$136&lt;&gt;"",ROW($M$2:$M$136)),ROW(M31))))</f>
        <v>#NUM!</v>
      </c>
      <c r="L176" s="11" t="e">
        <f t="array" ref="L176">IF(COUNTA($M$2:$M$136)&lt;ROW(M31),"",INDEX($L$1:$L$136,SMALL(IF($M$2:$M$136&lt;&gt;"",ROW($M$2:$M$136)),ROW(M31))))</f>
        <v>#NUM!</v>
      </c>
      <c r="M176" s="11" t="e">
        <f t="array" ref="M176">IF(COUNTA($M$2:$M$136)&lt;ROW(M31),"",INDEX($M$1:$M$136,SMALL(IF($M$2:$M$136&lt;&gt;"",ROW($M$2:$M$136)),ROW(M31))))</f>
        <v>#NUM!</v>
      </c>
      <c r="R176" s="11" t="e">
        <f t="array" ref="R176">IF(COUNTA($M$2:$M$136)&lt;ROW(M31),"",INDEX($R$1:$R$136,SMALL(IF($M$2:$M$136&lt;&gt;"",ROW($M$2:$M$136)),ROW(M31))))</f>
        <v>#NUM!</v>
      </c>
      <c r="S176" s="11" t="e">
        <f t="array" ref="S176">IF(COUNTA($M$2:$M$136)&lt;ROW(N31),"",INDEX($S$1:$S$136,SMALL(IF($M$2:$M$136&lt;&gt;"",ROW($M$2:$M$136)),ROW(N31))))</f>
        <v>#NUM!</v>
      </c>
      <c r="T176" s="11" t="e">
        <f t="array" ref="T176">IF(COUNTA($M$2:$M$136)&lt;ROW(O31),"",INDEX($T$1:$T$136,SMALL(IF($M$2:$M$136&lt;&gt;"",ROW($M$2:$M$136)),ROW(O31))))</f>
        <v>#NUM!</v>
      </c>
      <c r="U176" s="11" t="e">
        <f t="array" ref="U176">IF(COUNTA($M$2:$M$136)&lt;ROW(M31),"",INDEX($U$1:$U$136,SMALL(IF($M$2:$M$136&lt;&gt;"",ROW($M$2:$M$136)),ROW(M31))))</f>
        <v>#NUM!</v>
      </c>
      <c r="V176" s="11" t="e">
        <f t="array" ref="V176">IF(COUNTA($M$2:$M$136)&lt;ROW(M31),"",INDEX($V$1:$V$136,SMALL(IF($M$2:$M$136&lt;&gt;"",ROW($M$2:$M$136)),ROW(M31))))</f>
        <v>#NUM!</v>
      </c>
      <c r="W176" s="11" t="e">
        <f t="array" ref="W176">IF(COUNTA($M$2:$M$136)&lt;ROW(M31),"",INDEX($W$1:$W$136,SMALL(IF($M$2:$M$136&lt;&gt;"",ROW($M$2:$M$136)),ROW(M31))))</f>
        <v>#NUM!</v>
      </c>
      <c r="X176" s="11" t="e">
        <f t="array" ref="X176">IF(COUNTA($M$2:$M$136)&lt;ROW(M31),"",INDEX($X$1:$X$136,SMALL(IF($M$2:$M$136&lt;&gt;"",ROW($M$2:$M$136)),ROW(M31))))</f>
        <v>#NUM!</v>
      </c>
      <c r="Y176" s="11" t="e">
        <f t="array" ref="Y176">IF(COUNTA($M$2:$M$136)&lt;ROW(M31),"",INDEX($Y$1:$Y$136,SMALL(IF($M$2:$M$136&lt;&gt;"",ROW($M$2:$M$136)),ROW(M31))))</f>
        <v>#NUM!</v>
      </c>
      <c r="Z176" s="11" t="e">
        <f t="array" ref="Z176">IF(COUNTA($M$2:$M$136)&lt;ROW(M31),"",INDEX($Z$1:$Z$136,SMALL(IF($M$2:$M$136&lt;&gt;"",ROW($M$2:$M$136)),ROW(M31))))</f>
        <v>#NUM!</v>
      </c>
      <c r="AA176" s="11" t="e">
        <f t="array" ref="AA176">IF(COUNTA($M$2:$M$136)&lt;ROW(M31),"",INDEX($AA$1:$AA$136,SMALL(IF($M$2:$M$136&lt;&gt;"",ROW($M$2:$M$136)),ROW(M31))))</f>
        <v>#NUM!</v>
      </c>
      <c r="AB176" s="11" t="e">
        <f t="array" ref="AB176">IF(COUNTA($M$2:$M$136)&lt;ROW(M31),"",INDEX($AB$1:$AB$136,SMALL(IF($M$2:$M$136&lt;&gt;"",ROW($M$2:$M$136)),ROW(M31))))</f>
        <v>#NUM!</v>
      </c>
      <c r="AC176" s="11" t="e">
        <f t="array" ref="AC176">IF(COUNTA($M$2:$M$136)&lt;ROW(M31),"",INDEX($AC$1:$AC$136,SMALL(IF($M$2:$M$136&lt;&gt;"",ROW($M$2:$M$136)),ROW(M31))))</f>
        <v>#NUM!</v>
      </c>
      <c r="AD176" s="11" t="e">
        <f t="array" ref="AD176">IF(COUNTA($M$2:$M$136)&lt;ROW(M31),"",INDEX($AD$1:$AD$136,SMALL(IF($M$2:$M$136&lt;&gt;"",ROW($M$2:$M$136)),ROW(M31))))</f>
        <v>#NUM!</v>
      </c>
      <c r="AE176" s="11" t="e">
        <f t="array" ref="AE176">IF(COUNTA($M$2:$M$136)&lt;ROW(M31),"",INDEX($AE$1:$AE$136,SMALL(IF($M$2:$M$136&lt;&gt;"",ROW($M$2:$M$136)),ROW(M31))))</f>
        <v>#NUM!</v>
      </c>
      <c r="AF176" s="11" t="e">
        <f t="array" ref="AF176">IF(COUNTA($M$2:$M$136)&lt;ROW(M31),"",INDEX($AF$1:$AF$136,SMALL(IF($M$2:$M$136&lt;&gt;"",ROW($M$2:$M$136)),ROW(M31))))</f>
        <v>#NUM!</v>
      </c>
      <c r="AS176" s="11" t="e">
        <f t="array" ref="AS176">IF(COUNTA($M$2:$M$135)&lt;ROW(M31),"",INDEX($AS$1:$AS$135,SMALL(IF($M$2:$M$135&lt;&gt;"",ROW($M$2:$M$135)),ROW(M31))))</f>
        <v>#NUM!</v>
      </c>
      <c r="AT176" s="11" t="e">
        <f t="array" ref="AT176">IF(COUNTA($M$2:$M$135)&lt;ROW(N31),"",INDEX($AT$1:$AT$135,SMALL(IF($M$2:$M$135&lt;&gt;"",ROW($M$2:$M$135)),ROW(N31))))</f>
        <v>#NUM!</v>
      </c>
      <c r="AU176" s="11" t="e">
        <f t="array" ref="AU176">IF(COUNTA($M$2:$M$135)&lt;ROW(O31),"",INDEX($AU$1:$AU$135,SMALL(IF($M$2:$M$135&lt;&gt;"",ROW($M$2:$M$135)),ROW(O31))))</f>
        <v>#NUM!</v>
      </c>
    </row>
    <row r="177" spans="11:47" ht="12.75" customHeight="1" x14ac:dyDescent="0.15">
      <c r="K177" s="11" t="e">
        <f t="array" ref="K177">IF(COUNTA($M$2:$M$136)&lt;ROW(M32),"",INDEX($K$1:$K$136,SMALL(IF($M$2:$M$136&lt;&gt;"",ROW($M$2:$M$136)),ROW(M32))))</f>
        <v>#NUM!</v>
      </c>
      <c r="L177" s="11" t="e">
        <f t="array" ref="L177">IF(COUNTA($M$2:$M$136)&lt;ROW(M32),"",INDEX($L$1:$L$136,SMALL(IF($M$2:$M$136&lt;&gt;"",ROW($M$2:$M$136)),ROW(M32))))</f>
        <v>#NUM!</v>
      </c>
      <c r="M177" s="11" t="e">
        <f t="array" ref="M177">IF(COUNTA($M$2:$M$136)&lt;ROW(M32),"",INDEX($M$1:$M$136,SMALL(IF($M$2:$M$136&lt;&gt;"",ROW($M$2:$M$136)),ROW(M32))))</f>
        <v>#NUM!</v>
      </c>
      <c r="R177" s="11" t="e">
        <f t="array" ref="R177">IF(COUNTA($M$2:$M$136)&lt;ROW(M32),"",INDEX($R$1:$R$136,SMALL(IF($M$2:$M$136&lt;&gt;"",ROW($M$2:$M$136)),ROW(M32))))</f>
        <v>#NUM!</v>
      </c>
      <c r="S177" s="11" t="e">
        <f t="array" ref="S177">IF(COUNTA($M$2:$M$136)&lt;ROW(N32),"",INDEX($S$1:$S$136,SMALL(IF($M$2:$M$136&lt;&gt;"",ROW($M$2:$M$136)),ROW(N32))))</f>
        <v>#NUM!</v>
      </c>
      <c r="T177" s="11" t="e">
        <f t="array" ref="T177">IF(COUNTA($M$2:$M$136)&lt;ROW(O32),"",INDEX($T$1:$T$136,SMALL(IF($M$2:$M$136&lt;&gt;"",ROW($M$2:$M$136)),ROW(O32))))</f>
        <v>#NUM!</v>
      </c>
      <c r="U177" s="11" t="e">
        <f t="array" ref="U177">IF(COUNTA($M$2:$M$136)&lt;ROW(M32),"",INDEX($U$1:$U$136,SMALL(IF($M$2:$M$136&lt;&gt;"",ROW($M$2:$M$136)),ROW(M32))))</f>
        <v>#NUM!</v>
      </c>
      <c r="V177" s="11" t="e">
        <f t="array" ref="V177">IF(COUNTA($M$2:$M$136)&lt;ROW(M32),"",INDEX($V$1:$V$136,SMALL(IF($M$2:$M$136&lt;&gt;"",ROW($M$2:$M$136)),ROW(M32))))</f>
        <v>#NUM!</v>
      </c>
      <c r="W177" s="11" t="e">
        <f t="array" ref="W177">IF(COUNTA($M$2:$M$136)&lt;ROW(M32),"",INDEX($W$1:$W$136,SMALL(IF($M$2:$M$136&lt;&gt;"",ROW($M$2:$M$136)),ROW(M32))))</f>
        <v>#NUM!</v>
      </c>
      <c r="X177" s="11" t="e">
        <f t="array" ref="X177">IF(COUNTA($M$2:$M$136)&lt;ROW(M32),"",INDEX($X$1:$X$136,SMALL(IF($M$2:$M$136&lt;&gt;"",ROW($M$2:$M$136)),ROW(M32))))</f>
        <v>#NUM!</v>
      </c>
      <c r="Y177" s="11" t="e">
        <f t="array" ref="Y177">IF(COUNTA($M$2:$M$136)&lt;ROW(M32),"",INDEX($Y$1:$Y$136,SMALL(IF($M$2:$M$136&lt;&gt;"",ROW($M$2:$M$136)),ROW(M32))))</f>
        <v>#NUM!</v>
      </c>
      <c r="Z177" s="11" t="e">
        <f t="array" ref="Z177">IF(COUNTA($M$2:$M$136)&lt;ROW(M32),"",INDEX($Z$1:$Z$136,SMALL(IF($M$2:$M$136&lt;&gt;"",ROW($M$2:$M$136)),ROW(M32))))</f>
        <v>#NUM!</v>
      </c>
      <c r="AA177" s="11" t="e">
        <f t="array" ref="AA177">IF(COUNTA($M$2:$M$136)&lt;ROW(M32),"",INDEX($AA$1:$AA$136,SMALL(IF($M$2:$M$136&lt;&gt;"",ROW($M$2:$M$136)),ROW(M32))))</f>
        <v>#NUM!</v>
      </c>
      <c r="AB177" s="11" t="e">
        <f t="array" ref="AB177">IF(COUNTA($M$2:$M$136)&lt;ROW(M32),"",INDEX($AB$1:$AB$136,SMALL(IF($M$2:$M$136&lt;&gt;"",ROW($M$2:$M$136)),ROW(M32))))</f>
        <v>#NUM!</v>
      </c>
      <c r="AC177" s="11" t="e">
        <f t="array" ref="AC177">IF(COUNTA($M$2:$M$136)&lt;ROW(M32),"",INDEX($AC$1:$AC$136,SMALL(IF($M$2:$M$136&lt;&gt;"",ROW($M$2:$M$136)),ROW(M32))))</f>
        <v>#NUM!</v>
      </c>
      <c r="AD177" s="11" t="e">
        <f t="array" ref="AD177">IF(COUNTA($M$2:$M$136)&lt;ROW(M32),"",INDEX($AD$1:$AD$136,SMALL(IF($M$2:$M$136&lt;&gt;"",ROW($M$2:$M$136)),ROW(M32))))</f>
        <v>#NUM!</v>
      </c>
      <c r="AE177" s="11" t="e">
        <f t="array" ref="AE177">IF(COUNTA($M$2:$M$136)&lt;ROW(M32),"",INDEX($AE$1:$AE$136,SMALL(IF($M$2:$M$136&lt;&gt;"",ROW($M$2:$M$136)),ROW(M32))))</f>
        <v>#NUM!</v>
      </c>
      <c r="AF177" s="11" t="e">
        <f t="array" ref="AF177">IF(COUNTA($M$2:$M$136)&lt;ROW(M32),"",INDEX($AF$1:$AF$136,SMALL(IF($M$2:$M$136&lt;&gt;"",ROW($M$2:$M$136)),ROW(M32))))</f>
        <v>#NUM!</v>
      </c>
      <c r="AS177" s="11" t="e">
        <f t="array" ref="AS177">IF(COUNTA($M$2:$M$135)&lt;ROW(M32),"",INDEX($AS$1:$AS$135,SMALL(IF($M$2:$M$135&lt;&gt;"",ROW($M$2:$M$135)),ROW(M32))))</f>
        <v>#NUM!</v>
      </c>
      <c r="AT177" s="11" t="e">
        <f t="array" ref="AT177">IF(COUNTA($M$2:$M$135)&lt;ROW(N32),"",INDEX($AT$1:$AT$135,SMALL(IF($M$2:$M$135&lt;&gt;"",ROW($M$2:$M$135)),ROW(N32))))</f>
        <v>#NUM!</v>
      </c>
      <c r="AU177" s="11" t="e">
        <f t="array" ref="AU177">IF(COUNTA($M$2:$M$135)&lt;ROW(O32),"",INDEX($AU$1:$AU$135,SMALL(IF($M$2:$M$135&lt;&gt;"",ROW($M$2:$M$135)),ROW(O32))))</f>
        <v>#NUM!</v>
      </c>
    </row>
    <row r="178" spans="11:47" ht="12.75" customHeight="1" x14ac:dyDescent="0.15">
      <c r="K178" s="11" t="e">
        <f t="array" ref="K178">IF(COUNTA($M$2:$M$136)&lt;ROW(M33),"",INDEX($K$1:$K$136,SMALL(IF($M$2:$M$136&lt;&gt;"",ROW($M$2:$M$136)),ROW(M33))))</f>
        <v>#NUM!</v>
      </c>
      <c r="L178" s="11" t="e">
        <f t="array" ref="L178">IF(COUNTA($M$2:$M$136)&lt;ROW(M33),"",INDEX($L$1:$L$136,SMALL(IF($M$2:$M$136&lt;&gt;"",ROW($M$2:$M$136)),ROW(M33))))</f>
        <v>#NUM!</v>
      </c>
      <c r="M178" s="11" t="e">
        <f t="array" ref="M178">IF(COUNTA($M$2:$M$136)&lt;ROW(M33),"",INDEX($M$1:$M$136,SMALL(IF($M$2:$M$136&lt;&gt;"",ROW($M$2:$M$136)),ROW(M33))))</f>
        <v>#NUM!</v>
      </c>
      <c r="R178" s="11" t="e">
        <f t="array" ref="R178">IF(COUNTA($M$2:$M$136)&lt;ROW(M33),"",INDEX($R$1:$R$136,SMALL(IF($M$2:$M$136&lt;&gt;"",ROW($M$2:$M$136)),ROW(M33))))</f>
        <v>#NUM!</v>
      </c>
      <c r="S178" s="11" t="e">
        <f t="array" ref="S178">IF(COUNTA($M$2:$M$136)&lt;ROW(N33),"",INDEX($S$1:$S$136,SMALL(IF($M$2:$M$136&lt;&gt;"",ROW($M$2:$M$136)),ROW(N33))))</f>
        <v>#NUM!</v>
      </c>
      <c r="T178" s="11" t="e">
        <f t="array" ref="T178">IF(COUNTA($M$2:$M$136)&lt;ROW(O33),"",INDEX($T$1:$T$136,SMALL(IF($M$2:$M$136&lt;&gt;"",ROW($M$2:$M$136)),ROW(O33))))</f>
        <v>#NUM!</v>
      </c>
      <c r="U178" s="11" t="e">
        <f t="array" ref="U178">IF(COUNTA($M$2:$M$136)&lt;ROW(M33),"",INDEX($U$1:$U$136,SMALL(IF($M$2:$M$136&lt;&gt;"",ROW($M$2:$M$136)),ROW(M33))))</f>
        <v>#NUM!</v>
      </c>
      <c r="V178" s="11" t="e">
        <f t="array" ref="V178">IF(COUNTA($M$2:$M$136)&lt;ROW(M33),"",INDEX($V$1:$V$136,SMALL(IF($M$2:$M$136&lt;&gt;"",ROW($M$2:$M$136)),ROW(M33))))</f>
        <v>#NUM!</v>
      </c>
      <c r="W178" s="11" t="e">
        <f t="array" ref="W178">IF(COUNTA($M$2:$M$136)&lt;ROW(M33),"",INDEX($W$1:$W$136,SMALL(IF($M$2:$M$136&lt;&gt;"",ROW($M$2:$M$136)),ROW(M33))))</f>
        <v>#NUM!</v>
      </c>
      <c r="X178" s="11" t="e">
        <f t="array" ref="X178">IF(COUNTA($M$2:$M$136)&lt;ROW(M33),"",INDEX($X$1:$X$136,SMALL(IF($M$2:$M$136&lt;&gt;"",ROW($M$2:$M$136)),ROW(M33))))</f>
        <v>#NUM!</v>
      </c>
      <c r="Y178" s="11" t="e">
        <f t="array" ref="Y178">IF(COUNTA($M$2:$M$136)&lt;ROW(M33),"",INDEX($Y$1:$Y$136,SMALL(IF($M$2:$M$136&lt;&gt;"",ROW($M$2:$M$136)),ROW(M33))))</f>
        <v>#NUM!</v>
      </c>
      <c r="Z178" s="11" t="e">
        <f t="array" ref="Z178">IF(COUNTA($M$2:$M$136)&lt;ROW(M33),"",INDEX($Z$1:$Z$136,SMALL(IF($M$2:$M$136&lt;&gt;"",ROW($M$2:$M$136)),ROW(M33))))</f>
        <v>#NUM!</v>
      </c>
      <c r="AA178" s="11" t="e">
        <f t="array" ref="AA178">IF(COUNTA($M$2:$M$136)&lt;ROW(M33),"",INDEX($AA$1:$AA$136,SMALL(IF($M$2:$M$136&lt;&gt;"",ROW($M$2:$M$136)),ROW(M33))))</f>
        <v>#NUM!</v>
      </c>
      <c r="AB178" s="11" t="e">
        <f t="array" ref="AB178">IF(COUNTA($M$2:$M$136)&lt;ROW(M33),"",INDEX($AB$1:$AB$136,SMALL(IF($M$2:$M$136&lt;&gt;"",ROW($M$2:$M$136)),ROW(M33))))</f>
        <v>#NUM!</v>
      </c>
      <c r="AC178" s="11" t="e">
        <f t="array" ref="AC178">IF(COUNTA($M$2:$M$136)&lt;ROW(M33),"",INDEX($AC$1:$AC$136,SMALL(IF($M$2:$M$136&lt;&gt;"",ROW($M$2:$M$136)),ROW(M33))))</f>
        <v>#NUM!</v>
      </c>
      <c r="AD178" s="11" t="e">
        <f t="array" ref="AD178">IF(COUNTA($M$2:$M$136)&lt;ROW(M33),"",INDEX($AD$1:$AD$136,SMALL(IF($M$2:$M$136&lt;&gt;"",ROW($M$2:$M$136)),ROW(M33))))</f>
        <v>#NUM!</v>
      </c>
      <c r="AE178" s="11" t="e">
        <f t="array" ref="AE178">IF(COUNTA($M$2:$M$136)&lt;ROW(M33),"",INDEX($AE$1:$AE$136,SMALL(IF($M$2:$M$136&lt;&gt;"",ROW($M$2:$M$136)),ROW(M33))))</f>
        <v>#NUM!</v>
      </c>
      <c r="AF178" s="11" t="e">
        <f t="array" ref="AF178">IF(COUNTA($M$2:$M$136)&lt;ROW(M33),"",INDEX($AF$1:$AF$136,SMALL(IF($M$2:$M$136&lt;&gt;"",ROW($M$2:$M$136)),ROW(M33))))</f>
        <v>#NUM!</v>
      </c>
      <c r="AS178" s="11" t="e">
        <f t="array" ref="AS178">IF(COUNTA($M$2:$M$135)&lt;ROW(M33),"",INDEX($AS$1:$AS$135,SMALL(IF($M$2:$M$135&lt;&gt;"",ROW($M$2:$M$135)),ROW(M33))))</f>
        <v>#NUM!</v>
      </c>
      <c r="AT178" s="11" t="e">
        <f t="array" ref="AT178">IF(COUNTA($M$2:$M$135)&lt;ROW(N33),"",INDEX($AT$1:$AT$135,SMALL(IF($M$2:$M$135&lt;&gt;"",ROW($M$2:$M$135)),ROW(N33))))</f>
        <v>#NUM!</v>
      </c>
      <c r="AU178" s="11" t="e">
        <f t="array" ref="AU178">IF(COUNTA($M$2:$M$135)&lt;ROW(O33),"",INDEX($AU$1:$AU$135,SMALL(IF($M$2:$M$135&lt;&gt;"",ROW($M$2:$M$135)),ROW(O33))))</f>
        <v>#NUM!</v>
      </c>
    </row>
    <row r="179" spans="11:47" ht="12.75" customHeight="1" x14ac:dyDescent="0.15">
      <c r="K179" s="11" t="e">
        <f t="array" ref="K179">IF(COUNTA($M$2:$M$136)&lt;ROW(M34),"",INDEX($K$1:$K$136,SMALL(IF($M$2:$M$136&lt;&gt;"",ROW($M$2:$M$136)),ROW(M34))))</f>
        <v>#NUM!</v>
      </c>
      <c r="L179" s="11" t="e">
        <f t="array" ref="L179">IF(COUNTA($M$2:$M$136)&lt;ROW(M34),"",INDEX($L$1:$L$136,SMALL(IF($M$2:$M$136&lt;&gt;"",ROW($M$2:$M$136)),ROW(M34))))</f>
        <v>#NUM!</v>
      </c>
      <c r="M179" s="11" t="e">
        <f t="array" ref="M179">IF(COUNTA($M$2:$M$136)&lt;ROW(M34),"",INDEX($M$1:$M$136,SMALL(IF($M$2:$M$136&lt;&gt;"",ROW($M$2:$M$136)),ROW(M34))))</f>
        <v>#NUM!</v>
      </c>
      <c r="R179" s="11" t="e">
        <f t="array" ref="R179">IF(COUNTA($M$2:$M$136)&lt;ROW(M34),"",INDEX($R$1:$R$136,SMALL(IF($M$2:$M$136&lt;&gt;"",ROW($M$2:$M$136)),ROW(M34))))</f>
        <v>#NUM!</v>
      </c>
      <c r="S179" s="11" t="e">
        <f t="array" ref="S179">IF(COUNTA($M$2:$M$136)&lt;ROW(N34),"",INDEX($S$1:$S$136,SMALL(IF($M$2:$M$136&lt;&gt;"",ROW($M$2:$M$136)),ROW(N34))))</f>
        <v>#NUM!</v>
      </c>
      <c r="T179" s="11" t="e">
        <f t="array" ref="T179">IF(COUNTA($M$2:$M$136)&lt;ROW(O34),"",INDEX($T$1:$T$136,SMALL(IF($M$2:$M$136&lt;&gt;"",ROW($M$2:$M$136)),ROW(O34))))</f>
        <v>#NUM!</v>
      </c>
      <c r="U179" s="11" t="e">
        <f t="array" ref="U179">IF(COUNTA($M$2:$M$136)&lt;ROW(M34),"",INDEX($U$1:$U$136,SMALL(IF($M$2:$M$136&lt;&gt;"",ROW($M$2:$M$136)),ROW(M34))))</f>
        <v>#NUM!</v>
      </c>
      <c r="V179" s="11" t="e">
        <f t="array" ref="V179">IF(COUNTA($M$2:$M$136)&lt;ROW(M34),"",INDEX($V$1:$V$136,SMALL(IF($M$2:$M$136&lt;&gt;"",ROW($M$2:$M$136)),ROW(M34))))</f>
        <v>#NUM!</v>
      </c>
      <c r="W179" s="11" t="e">
        <f t="array" ref="W179">IF(COUNTA($M$2:$M$136)&lt;ROW(M34),"",INDEX($W$1:$W$136,SMALL(IF($M$2:$M$136&lt;&gt;"",ROW($M$2:$M$136)),ROW(M34))))</f>
        <v>#NUM!</v>
      </c>
      <c r="X179" s="11" t="e">
        <f t="array" ref="X179">IF(COUNTA($M$2:$M$136)&lt;ROW(M34),"",INDEX($X$1:$X$136,SMALL(IF($M$2:$M$136&lt;&gt;"",ROW($M$2:$M$136)),ROW(M34))))</f>
        <v>#NUM!</v>
      </c>
      <c r="Y179" s="11" t="e">
        <f t="array" ref="Y179">IF(COUNTA($M$2:$M$136)&lt;ROW(M34),"",INDEX($Y$1:$Y$136,SMALL(IF($M$2:$M$136&lt;&gt;"",ROW($M$2:$M$136)),ROW(M34))))</f>
        <v>#NUM!</v>
      </c>
      <c r="Z179" s="11" t="e">
        <f t="array" ref="Z179">IF(COUNTA($M$2:$M$136)&lt;ROW(M34),"",INDEX($Z$1:$Z$136,SMALL(IF($M$2:$M$136&lt;&gt;"",ROW($M$2:$M$136)),ROW(M34))))</f>
        <v>#NUM!</v>
      </c>
      <c r="AA179" s="11" t="e">
        <f t="array" ref="AA179">IF(COUNTA($M$2:$M$136)&lt;ROW(M34),"",INDEX($AA$1:$AA$136,SMALL(IF($M$2:$M$136&lt;&gt;"",ROW($M$2:$M$136)),ROW(M34))))</f>
        <v>#NUM!</v>
      </c>
      <c r="AB179" s="11" t="e">
        <f t="array" ref="AB179">IF(COUNTA($M$2:$M$136)&lt;ROW(M34),"",INDEX($AB$1:$AB$136,SMALL(IF($M$2:$M$136&lt;&gt;"",ROW($M$2:$M$136)),ROW(M34))))</f>
        <v>#NUM!</v>
      </c>
      <c r="AC179" s="11" t="e">
        <f t="array" ref="AC179">IF(COUNTA($M$2:$M$136)&lt;ROW(M34),"",INDEX($AC$1:$AC$136,SMALL(IF($M$2:$M$136&lt;&gt;"",ROW($M$2:$M$136)),ROW(M34))))</f>
        <v>#NUM!</v>
      </c>
      <c r="AD179" s="11" t="e">
        <f t="array" ref="AD179">IF(COUNTA($M$2:$M$136)&lt;ROW(M34),"",INDEX($AD$1:$AD$136,SMALL(IF($M$2:$M$136&lt;&gt;"",ROW($M$2:$M$136)),ROW(M34))))</f>
        <v>#NUM!</v>
      </c>
      <c r="AE179" s="11" t="e">
        <f t="array" ref="AE179">IF(COUNTA($M$2:$M$136)&lt;ROW(M34),"",INDEX($AE$1:$AE$136,SMALL(IF($M$2:$M$136&lt;&gt;"",ROW($M$2:$M$136)),ROW(M34))))</f>
        <v>#NUM!</v>
      </c>
      <c r="AF179" s="11" t="e">
        <f t="array" ref="AF179">IF(COUNTA($M$2:$M$136)&lt;ROW(M34),"",INDEX($AF$1:$AF$136,SMALL(IF($M$2:$M$136&lt;&gt;"",ROW($M$2:$M$136)),ROW(M34))))</f>
        <v>#NUM!</v>
      </c>
      <c r="AS179" s="11" t="e">
        <f t="array" ref="AS179">IF(COUNTA($M$2:$M$135)&lt;ROW(M34),"",INDEX($AS$1:$AS$135,SMALL(IF($M$2:$M$135&lt;&gt;"",ROW($M$2:$M$135)),ROW(M34))))</f>
        <v>#NUM!</v>
      </c>
      <c r="AT179" s="11" t="e">
        <f t="array" ref="AT179">IF(COUNTA($M$2:$M$135)&lt;ROW(N34),"",INDEX($AT$1:$AT$135,SMALL(IF($M$2:$M$135&lt;&gt;"",ROW($M$2:$M$135)),ROW(N34))))</f>
        <v>#NUM!</v>
      </c>
      <c r="AU179" s="11" t="e">
        <f t="array" ref="AU179">IF(COUNTA($M$2:$M$135)&lt;ROW(O34),"",INDEX($AU$1:$AU$135,SMALL(IF($M$2:$M$135&lt;&gt;"",ROW($M$2:$M$135)),ROW(O34))))</f>
        <v>#NUM!</v>
      </c>
    </row>
    <row r="180" spans="11:47" ht="12.75" customHeight="1" x14ac:dyDescent="0.15">
      <c r="K180" s="11" t="e">
        <f t="array" ref="K180">IF(COUNTA($M$2:$M$136)&lt;ROW(M35),"",INDEX($K$1:$K$136,SMALL(IF($M$2:$M$136&lt;&gt;"",ROW($M$2:$M$136)),ROW(M35))))</f>
        <v>#NUM!</v>
      </c>
      <c r="L180" s="11" t="e">
        <f t="array" ref="L180">IF(COUNTA($M$2:$M$136)&lt;ROW(M35),"",INDEX($L$1:$L$136,SMALL(IF($M$2:$M$136&lt;&gt;"",ROW($M$2:$M$136)),ROW(M35))))</f>
        <v>#NUM!</v>
      </c>
      <c r="M180" s="11" t="e">
        <f t="array" ref="M180">IF(COUNTA($M$2:$M$136)&lt;ROW(M35),"",INDEX($M$1:$M$136,SMALL(IF($M$2:$M$136&lt;&gt;"",ROW($M$2:$M$136)),ROW(M35))))</f>
        <v>#NUM!</v>
      </c>
      <c r="R180" s="11" t="e">
        <f t="array" ref="R180">IF(COUNTA($M$2:$M$136)&lt;ROW(M35),"",INDEX($R$1:$R$136,SMALL(IF($M$2:$M$136&lt;&gt;"",ROW($M$2:$M$136)),ROW(M35))))</f>
        <v>#NUM!</v>
      </c>
      <c r="S180" s="11" t="e">
        <f t="array" ref="S180">IF(COUNTA($M$2:$M$136)&lt;ROW(N35),"",INDEX($S$1:$S$136,SMALL(IF($M$2:$M$136&lt;&gt;"",ROW($M$2:$M$136)),ROW(N35))))</f>
        <v>#NUM!</v>
      </c>
      <c r="T180" s="11" t="e">
        <f t="array" ref="T180">IF(COUNTA($M$2:$M$136)&lt;ROW(O35),"",INDEX($T$1:$T$136,SMALL(IF($M$2:$M$136&lt;&gt;"",ROW($M$2:$M$136)),ROW(O35))))</f>
        <v>#NUM!</v>
      </c>
      <c r="U180" s="11" t="e">
        <f t="array" ref="U180">IF(COUNTA($M$2:$M$136)&lt;ROW(M35),"",INDEX($U$1:$U$136,SMALL(IF($M$2:$M$136&lt;&gt;"",ROW($M$2:$M$136)),ROW(M35))))</f>
        <v>#NUM!</v>
      </c>
      <c r="V180" s="11" t="e">
        <f t="array" ref="V180">IF(COUNTA($M$2:$M$136)&lt;ROW(M35),"",INDEX($V$1:$V$136,SMALL(IF($M$2:$M$136&lt;&gt;"",ROW($M$2:$M$136)),ROW(M35))))</f>
        <v>#NUM!</v>
      </c>
      <c r="W180" s="11" t="e">
        <f t="array" ref="W180">IF(COUNTA($M$2:$M$136)&lt;ROW(M35),"",INDEX($W$1:$W$136,SMALL(IF($M$2:$M$136&lt;&gt;"",ROW($M$2:$M$136)),ROW(M35))))</f>
        <v>#NUM!</v>
      </c>
      <c r="X180" s="11" t="e">
        <f t="array" ref="X180">IF(COUNTA($M$2:$M$136)&lt;ROW(M35),"",INDEX($X$1:$X$136,SMALL(IF($M$2:$M$136&lt;&gt;"",ROW($M$2:$M$136)),ROW(M35))))</f>
        <v>#NUM!</v>
      </c>
      <c r="Y180" s="11" t="e">
        <f t="array" ref="Y180">IF(COUNTA($M$2:$M$136)&lt;ROW(M35),"",INDEX($Y$1:$Y$136,SMALL(IF($M$2:$M$136&lt;&gt;"",ROW($M$2:$M$136)),ROW(M35))))</f>
        <v>#NUM!</v>
      </c>
      <c r="Z180" s="11" t="e">
        <f t="array" ref="Z180">IF(COUNTA($M$2:$M$136)&lt;ROW(M35),"",INDEX($Z$1:$Z$136,SMALL(IF($M$2:$M$136&lt;&gt;"",ROW($M$2:$M$136)),ROW(M35))))</f>
        <v>#NUM!</v>
      </c>
      <c r="AA180" s="11" t="e">
        <f t="array" ref="AA180">IF(COUNTA($M$2:$M$136)&lt;ROW(M35),"",INDEX($AA$1:$AA$136,SMALL(IF($M$2:$M$136&lt;&gt;"",ROW($M$2:$M$136)),ROW(M35))))</f>
        <v>#NUM!</v>
      </c>
      <c r="AB180" s="11" t="e">
        <f t="array" ref="AB180">IF(COUNTA($M$2:$M$136)&lt;ROW(M35),"",INDEX($AB$1:$AB$136,SMALL(IF($M$2:$M$136&lt;&gt;"",ROW($M$2:$M$136)),ROW(M35))))</f>
        <v>#NUM!</v>
      </c>
      <c r="AC180" s="11" t="e">
        <f t="array" ref="AC180">IF(COUNTA($M$2:$M$136)&lt;ROW(M35),"",INDEX($AC$1:$AC$136,SMALL(IF($M$2:$M$136&lt;&gt;"",ROW($M$2:$M$136)),ROW(M35))))</f>
        <v>#NUM!</v>
      </c>
      <c r="AD180" s="11" t="e">
        <f t="array" ref="AD180">IF(COUNTA($M$2:$M$136)&lt;ROW(M35),"",INDEX($AD$1:$AD$136,SMALL(IF($M$2:$M$136&lt;&gt;"",ROW($M$2:$M$136)),ROW(M35))))</f>
        <v>#NUM!</v>
      </c>
      <c r="AE180" s="11" t="e">
        <f t="array" ref="AE180">IF(COUNTA($M$2:$M$136)&lt;ROW(M35),"",INDEX($AE$1:$AE$136,SMALL(IF($M$2:$M$136&lt;&gt;"",ROW($M$2:$M$136)),ROW(M35))))</f>
        <v>#NUM!</v>
      </c>
      <c r="AF180" s="11" t="e">
        <f t="array" ref="AF180">IF(COUNTA($M$2:$M$136)&lt;ROW(M35),"",INDEX($AF$1:$AF$136,SMALL(IF($M$2:$M$136&lt;&gt;"",ROW($M$2:$M$136)),ROW(M35))))</f>
        <v>#NUM!</v>
      </c>
      <c r="AS180" s="11" t="e">
        <f t="array" ref="AS180">IF(COUNTA($M$2:$M$135)&lt;ROW(M35),"",INDEX($AS$1:$AS$135,SMALL(IF($M$2:$M$135&lt;&gt;"",ROW($M$2:$M$135)),ROW(M35))))</f>
        <v>#NUM!</v>
      </c>
      <c r="AT180" s="11" t="e">
        <f t="array" ref="AT180">IF(COUNTA($M$2:$M$135)&lt;ROW(N35),"",INDEX($AT$1:$AT$135,SMALL(IF($M$2:$M$135&lt;&gt;"",ROW($M$2:$M$135)),ROW(N35))))</f>
        <v>#NUM!</v>
      </c>
      <c r="AU180" s="11" t="e">
        <f t="array" ref="AU180">IF(COUNTA($M$2:$M$135)&lt;ROW(O35),"",INDEX($AU$1:$AU$135,SMALL(IF($M$2:$M$135&lt;&gt;"",ROW($M$2:$M$135)),ROW(O35))))</f>
        <v>#NUM!</v>
      </c>
    </row>
    <row r="181" spans="11:47" ht="12.75" customHeight="1" x14ac:dyDescent="0.15">
      <c r="K181" s="11" t="e">
        <f t="array" ref="K181">IF(COUNTA($M$2:$M$136)&lt;ROW(M36),"",INDEX($K$1:$K$136,SMALL(IF($M$2:$M$136&lt;&gt;"",ROW($M$2:$M$136)),ROW(M36))))</f>
        <v>#NUM!</v>
      </c>
      <c r="L181" s="11" t="e">
        <f t="array" ref="L181">IF(COUNTA($M$2:$M$136)&lt;ROW(M36),"",INDEX($L$1:$L$136,SMALL(IF($M$2:$M$136&lt;&gt;"",ROW($M$2:$M$136)),ROW(M36))))</f>
        <v>#NUM!</v>
      </c>
      <c r="M181" s="11" t="e">
        <f t="array" ref="M181">IF(COUNTA($M$2:$M$136)&lt;ROW(M36),"",INDEX($M$1:$M$136,SMALL(IF($M$2:$M$136&lt;&gt;"",ROW($M$2:$M$136)),ROW(M36))))</f>
        <v>#NUM!</v>
      </c>
      <c r="R181" s="11" t="e">
        <f t="array" ref="R181">IF(COUNTA($M$2:$M$136)&lt;ROW(M36),"",INDEX($R$1:$R$136,SMALL(IF($M$2:$M$136&lt;&gt;"",ROW($M$2:$M$136)),ROW(M36))))</f>
        <v>#NUM!</v>
      </c>
      <c r="S181" s="11" t="e">
        <f t="array" ref="S181">IF(COUNTA($M$2:$M$136)&lt;ROW(N36),"",INDEX($S$1:$S$136,SMALL(IF($M$2:$M$136&lt;&gt;"",ROW($M$2:$M$136)),ROW(N36))))</f>
        <v>#NUM!</v>
      </c>
      <c r="T181" s="11" t="e">
        <f t="array" ref="T181">IF(COUNTA($M$2:$M$136)&lt;ROW(O36),"",INDEX($T$1:$T$136,SMALL(IF($M$2:$M$136&lt;&gt;"",ROW($M$2:$M$136)),ROW(O36))))</f>
        <v>#NUM!</v>
      </c>
      <c r="U181" s="11" t="e">
        <f t="array" ref="U181">IF(COUNTA($M$2:$M$136)&lt;ROW(M36),"",INDEX($U$1:$U$136,SMALL(IF($M$2:$M$136&lt;&gt;"",ROW($M$2:$M$136)),ROW(M36))))</f>
        <v>#NUM!</v>
      </c>
      <c r="V181" s="11" t="e">
        <f t="array" ref="V181">IF(COUNTA($M$2:$M$136)&lt;ROW(M36),"",INDEX($V$1:$V$136,SMALL(IF($M$2:$M$136&lt;&gt;"",ROW($M$2:$M$136)),ROW(M36))))</f>
        <v>#NUM!</v>
      </c>
      <c r="W181" s="11" t="e">
        <f t="array" ref="W181">IF(COUNTA($M$2:$M$136)&lt;ROW(M36),"",INDEX($W$1:$W$136,SMALL(IF($M$2:$M$136&lt;&gt;"",ROW($M$2:$M$136)),ROW(M36))))</f>
        <v>#NUM!</v>
      </c>
      <c r="X181" s="11" t="e">
        <f t="array" ref="X181">IF(COUNTA($M$2:$M$136)&lt;ROW(M36),"",INDEX($X$1:$X$136,SMALL(IF($M$2:$M$136&lt;&gt;"",ROW($M$2:$M$136)),ROW(M36))))</f>
        <v>#NUM!</v>
      </c>
      <c r="Y181" s="11" t="e">
        <f t="array" ref="Y181">IF(COUNTA($M$2:$M$136)&lt;ROW(M36),"",INDEX($Y$1:$Y$136,SMALL(IF($M$2:$M$136&lt;&gt;"",ROW($M$2:$M$136)),ROW(M36))))</f>
        <v>#NUM!</v>
      </c>
      <c r="Z181" s="11" t="e">
        <f t="array" ref="Z181">IF(COUNTA($M$2:$M$136)&lt;ROW(M36),"",INDEX($Z$1:$Z$136,SMALL(IF($M$2:$M$136&lt;&gt;"",ROW($M$2:$M$136)),ROW(M36))))</f>
        <v>#NUM!</v>
      </c>
      <c r="AA181" s="11" t="e">
        <f t="array" ref="AA181">IF(COUNTA($M$2:$M$136)&lt;ROW(M36),"",INDEX($AA$1:$AA$136,SMALL(IF($M$2:$M$136&lt;&gt;"",ROW($M$2:$M$136)),ROW(M36))))</f>
        <v>#NUM!</v>
      </c>
      <c r="AB181" s="11" t="e">
        <f t="array" ref="AB181">IF(COUNTA($M$2:$M$136)&lt;ROW(M36),"",INDEX($AB$1:$AB$136,SMALL(IF($M$2:$M$136&lt;&gt;"",ROW($M$2:$M$136)),ROW(M36))))</f>
        <v>#NUM!</v>
      </c>
      <c r="AC181" s="11" t="e">
        <f t="array" ref="AC181">IF(COUNTA($M$2:$M$136)&lt;ROW(M36),"",INDEX($AC$1:$AC$136,SMALL(IF($M$2:$M$136&lt;&gt;"",ROW($M$2:$M$136)),ROW(M36))))</f>
        <v>#NUM!</v>
      </c>
      <c r="AD181" s="11" t="e">
        <f t="array" ref="AD181">IF(COUNTA($M$2:$M$136)&lt;ROW(M36),"",INDEX($AD$1:$AD$136,SMALL(IF($M$2:$M$136&lt;&gt;"",ROW($M$2:$M$136)),ROW(M36))))</f>
        <v>#NUM!</v>
      </c>
      <c r="AE181" s="11" t="e">
        <f t="array" ref="AE181">IF(COUNTA($M$2:$M$136)&lt;ROW(M36),"",INDEX($AE$1:$AE$136,SMALL(IF($M$2:$M$136&lt;&gt;"",ROW($M$2:$M$136)),ROW(M36))))</f>
        <v>#NUM!</v>
      </c>
      <c r="AF181" s="11" t="e">
        <f t="array" ref="AF181">IF(COUNTA($M$2:$M$136)&lt;ROW(M36),"",INDEX($AF$1:$AF$136,SMALL(IF($M$2:$M$136&lt;&gt;"",ROW($M$2:$M$136)),ROW(M36))))</f>
        <v>#NUM!</v>
      </c>
      <c r="AS181" s="11" t="e">
        <f t="array" ref="AS181">IF(COUNTA($M$2:$M$135)&lt;ROW(M36),"",INDEX($AS$1:$AS$135,SMALL(IF($M$2:$M$135&lt;&gt;"",ROW($M$2:$M$135)),ROW(M36))))</f>
        <v>#NUM!</v>
      </c>
      <c r="AT181" s="11" t="e">
        <f t="array" ref="AT181">IF(COUNTA($M$2:$M$135)&lt;ROW(N36),"",INDEX($AT$1:$AT$135,SMALL(IF($M$2:$M$135&lt;&gt;"",ROW($M$2:$M$135)),ROW(N36))))</f>
        <v>#NUM!</v>
      </c>
      <c r="AU181" s="11" t="e">
        <f t="array" ref="AU181">IF(COUNTA($M$2:$M$135)&lt;ROW(O36),"",INDEX($AU$1:$AU$135,SMALL(IF($M$2:$M$135&lt;&gt;"",ROW($M$2:$M$135)),ROW(O36))))</f>
        <v>#NUM!</v>
      </c>
    </row>
    <row r="184" spans="11:47" ht="12.75" customHeight="1" x14ac:dyDescent="0.15">
      <c r="O184" s="387" t="s">
        <v>688</v>
      </c>
      <c r="U184" s="11" t="str">
        <f>仕様書作成!CR24</f>
        <v/>
      </c>
      <c r="V184" s="11" t="str">
        <f>仕様書作成!CS24</f>
        <v/>
      </c>
      <c r="W184" s="11" t="str">
        <f>仕様書作成!CT24</f>
        <v/>
      </c>
      <c r="X184" s="11" t="str">
        <f>仕様書作成!CU24</f>
        <v/>
      </c>
      <c r="Y184" s="11" t="str">
        <f>仕様書作成!CV24</f>
        <v/>
      </c>
      <c r="Z184" s="11" t="str">
        <f>仕様書作成!CW24</f>
        <v/>
      </c>
      <c r="AA184" s="11" t="str">
        <f>仕様書作成!CX24</f>
        <v/>
      </c>
      <c r="AB184" s="11" t="str">
        <f>仕様書作成!CY24</f>
        <v/>
      </c>
      <c r="AC184" s="11" t="str">
        <f>仕様書作成!CZ24</f>
        <v/>
      </c>
      <c r="AD184" s="11" t="str">
        <f>仕様書作成!DA24</f>
        <v/>
      </c>
      <c r="AE184" s="11" t="str">
        <f>仕様書作成!DB24</f>
        <v/>
      </c>
      <c r="AF184" s="11" t="str">
        <f>仕様書作成!DC24</f>
        <v/>
      </c>
    </row>
    <row r="185" spans="11:47" ht="12.75" customHeight="1" x14ac:dyDescent="0.15">
      <c r="O185" s="387" t="s">
        <v>235</v>
      </c>
      <c r="U185" s="11" t="str">
        <f>仕様書作成!CR25</f>
        <v/>
      </c>
      <c r="V185" s="11" t="str">
        <f>仕様書作成!CS25</f>
        <v/>
      </c>
      <c r="W185" s="11" t="str">
        <f>仕様書作成!CT25</f>
        <v/>
      </c>
      <c r="X185" s="11" t="str">
        <f>仕様書作成!CU25</f>
        <v/>
      </c>
      <c r="Y185" s="11" t="str">
        <f>仕様書作成!CV25</f>
        <v/>
      </c>
      <c r="Z185" s="11" t="str">
        <f>仕様書作成!CW25</f>
        <v/>
      </c>
      <c r="AA185" s="11" t="str">
        <f>仕様書作成!CX25</f>
        <v/>
      </c>
      <c r="AB185" s="11" t="str">
        <f>仕様書作成!CY25</f>
        <v/>
      </c>
      <c r="AC185" s="11" t="str">
        <f>仕様書作成!CZ25</f>
        <v/>
      </c>
      <c r="AD185" s="11" t="str">
        <f>仕様書作成!DA25</f>
        <v/>
      </c>
      <c r="AE185" s="11" t="str">
        <f>仕様書作成!DB25</f>
        <v/>
      </c>
      <c r="AF185" s="11" t="str">
        <f>仕様書作成!DC25</f>
        <v/>
      </c>
    </row>
    <row r="186" spans="11:47" ht="12.75" customHeight="1" x14ac:dyDescent="0.15">
      <c r="O186" s="387" t="s">
        <v>236</v>
      </c>
      <c r="U186" s="11" t="str">
        <f>仕様書作成!CR26</f>
        <v/>
      </c>
      <c r="V186" s="11" t="str">
        <f>仕様書作成!CS26</f>
        <v/>
      </c>
      <c r="W186" s="11" t="str">
        <f>仕様書作成!CT26</f>
        <v/>
      </c>
      <c r="X186" s="11" t="str">
        <f>仕様書作成!CU26</f>
        <v/>
      </c>
      <c r="Y186" s="11" t="str">
        <f>仕様書作成!CV26</f>
        <v/>
      </c>
      <c r="Z186" s="11" t="str">
        <f>仕様書作成!CW26</f>
        <v/>
      </c>
      <c r="AA186" s="11" t="str">
        <f>仕様書作成!CX26</f>
        <v/>
      </c>
      <c r="AB186" s="11" t="str">
        <f>仕様書作成!CY26</f>
        <v/>
      </c>
      <c r="AC186" s="11" t="str">
        <f>仕様書作成!CZ26</f>
        <v/>
      </c>
      <c r="AD186" s="11" t="str">
        <f>仕様書作成!DA26</f>
        <v/>
      </c>
      <c r="AE186" s="11" t="str">
        <f>仕様書作成!DB26</f>
        <v/>
      </c>
      <c r="AF186" s="11" t="str">
        <f>仕様書作成!DC26</f>
        <v/>
      </c>
    </row>
    <row r="187" spans="11:47" ht="12.75" customHeight="1" x14ac:dyDescent="0.15">
      <c r="O187" s="388" t="s">
        <v>689</v>
      </c>
      <c r="U187" s="11" t="str">
        <f>仕様書作成!CR28</f>
        <v/>
      </c>
      <c r="V187" s="11" t="str">
        <f>仕様書作成!CS28</f>
        <v/>
      </c>
      <c r="W187" s="11" t="str">
        <f>仕様書作成!CT28</f>
        <v/>
      </c>
      <c r="X187" s="11" t="str">
        <f>仕様書作成!CU28</f>
        <v/>
      </c>
      <c r="Y187" s="11" t="str">
        <f>仕様書作成!CV28</f>
        <v/>
      </c>
      <c r="Z187" s="11" t="str">
        <f>仕様書作成!CW28</f>
        <v/>
      </c>
      <c r="AA187" s="11" t="str">
        <f>仕様書作成!CX28</f>
        <v/>
      </c>
      <c r="AB187" s="11" t="str">
        <f>仕様書作成!CY28</f>
        <v/>
      </c>
      <c r="AC187" s="11" t="str">
        <f>仕様書作成!CZ28</f>
        <v/>
      </c>
      <c r="AD187" s="11" t="str">
        <f>仕様書作成!DA28</f>
        <v/>
      </c>
      <c r="AE187" s="11" t="str">
        <f>仕様書作成!DB28</f>
        <v/>
      </c>
      <c r="AF187" s="11" t="str">
        <f>仕様書作成!DC28</f>
        <v/>
      </c>
    </row>
    <row r="188" spans="11:47" ht="12.75" customHeight="1" x14ac:dyDescent="0.15">
      <c r="O188" s="388" t="s">
        <v>237</v>
      </c>
      <c r="U188" s="11" t="str">
        <f>仕様書作成!CR29</f>
        <v/>
      </c>
      <c r="V188" s="11" t="str">
        <f>仕様書作成!CS29</f>
        <v/>
      </c>
      <c r="W188" s="11" t="str">
        <f>仕様書作成!CT29</f>
        <v/>
      </c>
      <c r="X188" s="11" t="str">
        <f>仕様書作成!CU29</f>
        <v/>
      </c>
      <c r="Y188" s="11" t="str">
        <f>仕様書作成!CV29</f>
        <v/>
      </c>
      <c r="Z188" s="11" t="str">
        <f>仕様書作成!CW29</f>
        <v/>
      </c>
      <c r="AA188" s="11" t="str">
        <f>仕様書作成!CX29</f>
        <v/>
      </c>
      <c r="AB188" s="11" t="str">
        <f>仕様書作成!CY29</f>
        <v/>
      </c>
      <c r="AC188" s="11" t="str">
        <f>仕様書作成!CZ29</f>
        <v/>
      </c>
      <c r="AD188" s="11" t="str">
        <f>仕様書作成!DA29</f>
        <v/>
      </c>
      <c r="AE188" s="11" t="str">
        <f>仕様書作成!DB29</f>
        <v/>
      </c>
      <c r="AF188" s="11" t="str">
        <f>仕様書作成!DC29</f>
        <v/>
      </c>
    </row>
    <row r="189" spans="11:47" ht="12.75" customHeight="1" x14ac:dyDescent="0.15">
      <c r="O189" s="388" t="s">
        <v>238</v>
      </c>
      <c r="U189" s="11" t="str">
        <f>仕様書作成!CR30</f>
        <v/>
      </c>
      <c r="V189" s="11" t="str">
        <f>仕様書作成!CS30</f>
        <v/>
      </c>
      <c r="W189" s="11" t="str">
        <f>仕様書作成!CT30</f>
        <v/>
      </c>
      <c r="X189" s="11" t="str">
        <f>仕様書作成!CU30</f>
        <v/>
      </c>
      <c r="Y189" s="11" t="str">
        <f>仕様書作成!CV30</f>
        <v/>
      </c>
      <c r="Z189" s="11" t="str">
        <f>仕様書作成!CW30</f>
        <v/>
      </c>
      <c r="AA189" s="11" t="str">
        <f>仕様書作成!CX30</f>
        <v/>
      </c>
      <c r="AB189" s="11" t="str">
        <f>仕様書作成!CY30</f>
        <v/>
      </c>
      <c r="AC189" s="11" t="str">
        <f>仕様書作成!CZ30</f>
        <v/>
      </c>
      <c r="AD189" s="11" t="str">
        <f>仕様書作成!DA30</f>
        <v/>
      </c>
      <c r="AE189" s="11" t="str">
        <f>仕様書作成!DB30</f>
        <v/>
      </c>
      <c r="AF189" s="11" t="str">
        <f>仕様書作成!DC30</f>
        <v/>
      </c>
    </row>
    <row r="190" spans="11:47" ht="12.75" customHeight="1" x14ac:dyDescent="0.15">
      <c r="O190" s="11" t="s">
        <v>690</v>
      </c>
      <c r="U190" s="11" t="str">
        <f>仕様書作成!CR31</f>
        <v/>
      </c>
      <c r="V190" s="11" t="str">
        <f>仕様書作成!CS31</f>
        <v/>
      </c>
      <c r="W190" s="11" t="str">
        <f>仕様書作成!CT31</f>
        <v/>
      </c>
      <c r="X190" s="11" t="str">
        <f>仕様書作成!CU31</f>
        <v/>
      </c>
      <c r="Y190" s="11" t="str">
        <f>仕様書作成!CV31</f>
        <v/>
      </c>
      <c r="Z190" s="11" t="str">
        <f>仕様書作成!CW31</f>
        <v/>
      </c>
      <c r="AA190" s="11" t="str">
        <f>仕様書作成!CX31</f>
        <v/>
      </c>
      <c r="AB190" s="11" t="str">
        <f>仕様書作成!CY31</f>
        <v/>
      </c>
      <c r="AC190" s="11" t="str">
        <f>仕様書作成!CZ31</f>
        <v/>
      </c>
      <c r="AD190" s="11" t="str">
        <f>仕様書作成!DA31</f>
        <v/>
      </c>
      <c r="AE190" s="11" t="str">
        <f>仕様書作成!DB31</f>
        <v/>
      </c>
      <c r="AF190" s="11" t="str">
        <f>仕様書作成!DC31</f>
        <v/>
      </c>
    </row>
    <row r="191" spans="11:47" ht="12.75" customHeight="1" x14ac:dyDescent="0.15">
      <c r="O191" s="11" t="s">
        <v>691</v>
      </c>
      <c r="U191" s="11" t="str">
        <f>仕様書作成!CR14</f>
        <v/>
      </c>
      <c r="V191" s="11" t="str">
        <f>仕様書作成!CS14</f>
        <v/>
      </c>
      <c r="W191" s="11" t="str">
        <f>仕様書作成!CT14</f>
        <v/>
      </c>
      <c r="X191" s="11" t="str">
        <f>仕様書作成!CU14</f>
        <v/>
      </c>
      <c r="Y191" s="11" t="str">
        <f>仕様書作成!CV14</f>
        <v/>
      </c>
      <c r="Z191" s="11" t="str">
        <f>仕様書作成!CW14</f>
        <v/>
      </c>
      <c r="AA191" s="11" t="str">
        <f>仕様書作成!CX14</f>
        <v/>
      </c>
      <c r="AB191" s="11" t="str">
        <f>仕様書作成!CY14</f>
        <v/>
      </c>
      <c r="AC191" s="11" t="str">
        <f>仕様書作成!CZ14</f>
        <v/>
      </c>
      <c r="AD191" s="11" t="str">
        <f>仕様書作成!DA14</f>
        <v/>
      </c>
      <c r="AE191" s="11" t="str">
        <f>仕様書作成!DB14</f>
        <v/>
      </c>
      <c r="AF191" s="11" t="str">
        <f>仕様書作成!DC14</f>
        <v/>
      </c>
    </row>
    <row r="197" spans="15:32" ht="12.75" customHeight="1" x14ac:dyDescent="0.15">
      <c r="O197" s="11" t="s">
        <v>692</v>
      </c>
      <c r="U197" s="11" t="str">
        <f>IF(仕様書作成!K48="","","O")</f>
        <v/>
      </c>
      <c r="V197" s="11" t="str">
        <f>IF(仕様書作成!L48="","","O")</f>
        <v/>
      </c>
      <c r="W197" s="11" t="str">
        <f>IF(仕様書作成!M48="","","O")</f>
        <v/>
      </c>
      <c r="X197" s="11" t="str">
        <f>IF(仕様書作成!N48="","","O")</f>
        <v/>
      </c>
      <c r="Y197" s="11" t="str">
        <f>IF(仕様書作成!O48="","","O")</f>
        <v/>
      </c>
      <c r="Z197" s="11" t="str">
        <f>IF(仕様書作成!P48="","","O")</f>
        <v/>
      </c>
      <c r="AA197" s="11" t="str">
        <f>IF(仕様書作成!Q48="","","O")</f>
        <v/>
      </c>
      <c r="AB197" s="11" t="str">
        <f>IF(仕様書作成!R48="","","O")</f>
        <v/>
      </c>
      <c r="AC197" s="11" t="str">
        <f>IF(仕様書作成!S48="","","O")</f>
        <v/>
      </c>
      <c r="AD197" s="11" t="str">
        <f>IF(仕様書作成!T48="","","O")</f>
        <v/>
      </c>
      <c r="AE197" s="11" t="str">
        <f>IF(仕様書作成!U48="","","O")</f>
        <v/>
      </c>
      <c r="AF197" s="11" t="str">
        <f>IF(仕様書作成!V48="","","O")</f>
        <v/>
      </c>
    </row>
    <row r="198" spans="15:32" ht="12.75" customHeight="1" x14ac:dyDescent="0.15">
      <c r="O198" s="11" t="s">
        <v>17</v>
      </c>
      <c r="U198" s="11" t="str">
        <f>IF(仕様書作成!K47="","","O")</f>
        <v/>
      </c>
      <c r="V198" s="11" t="str">
        <f>IF(仕様書作成!L47="","","O")</f>
        <v/>
      </c>
      <c r="W198" s="11" t="str">
        <f>IF(仕様書作成!M47="","","O")</f>
        <v/>
      </c>
      <c r="X198" s="11" t="str">
        <f>IF(仕様書作成!N47="","","O")</f>
        <v/>
      </c>
      <c r="Y198" s="11" t="str">
        <f>IF(仕様書作成!O47="","","O")</f>
        <v/>
      </c>
      <c r="Z198" s="11" t="str">
        <f>IF(仕様書作成!P47="","","O")</f>
        <v/>
      </c>
      <c r="AA198" s="11" t="str">
        <f>IF(仕様書作成!Q47="","","O")</f>
        <v/>
      </c>
      <c r="AB198" s="11" t="str">
        <f>IF(仕様書作成!R47="","","O")</f>
        <v/>
      </c>
      <c r="AC198" s="11" t="str">
        <f>IF(仕様書作成!S47="","","O")</f>
        <v/>
      </c>
      <c r="AD198" s="11" t="str">
        <f>IF(仕様書作成!T47="","","O")</f>
        <v/>
      </c>
      <c r="AE198" s="11" t="str">
        <f>IF(仕様書作成!U47="","","O")</f>
        <v/>
      </c>
      <c r="AF198" s="11" t="str">
        <f>IF(仕様書作成!V47="","","O")</f>
        <v/>
      </c>
    </row>
    <row r="199" spans="15:32" ht="12.75" customHeight="1" x14ac:dyDescent="0.15">
      <c r="O199" s="11" t="s">
        <v>14</v>
      </c>
      <c r="U199" s="11" t="str">
        <f>IF(仕様書作成!K56="","","O")</f>
        <v/>
      </c>
      <c r="V199" s="11" t="str">
        <f>IF(仕様書作成!L56="","","O")</f>
        <v/>
      </c>
      <c r="W199" s="11" t="str">
        <f>IF(仕様書作成!M56="","","O")</f>
        <v/>
      </c>
      <c r="X199" s="11" t="str">
        <f>IF(仕様書作成!N56="","","O")</f>
        <v/>
      </c>
      <c r="Y199" s="11" t="str">
        <f>IF(仕様書作成!O56="","","O")</f>
        <v/>
      </c>
      <c r="Z199" s="11" t="str">
        <f>IF(仕様書作成!P56="","","O")</f>
        <v/>
      </c>
      <c r="AA199" s="11" t="str">
        <f>IF(仕様書作成!Q56="","","O")</f>
        <v/>
      </c>
      <c r="AB199" s="11" t="str">
        <f>IF(仕様書作成!R56="","","O")</f>
        <v/>
      </c>
      <c r="AC199" s="11" t="str">
        <f>IF(仕様書作成!S56="","","O")</f>
        <v/>
      </c>
      <c r="AD199" s="11" t="str">
        <f>IF(仕様書作成!T56="","","O")</f>
        <v/>
      </c>
      <c r="AE199" s="11" t="str">
        <f>IF(仕様書作成!U56="","","O")</f>
        <v/>
      </c>
      <c r="AF199" s="11" t="str">
        <f>IF(仕様書作成!V56="","","O")</f>
        <v/>
      </c>
    </row>
    <row r="200" spans="15:32" ht="12.75" customHeight="1" x14ac:dyDescent="0.15">
      <c r="O200" s="11" t="s">
        <v>693</v>
      </c>
      <c r="U200" s="11" t="str">
        <f>IF(仕様書作成!K57="→","&gt;","")</f>
        <v/>
      </c>
      <c r="V200" s="11" t="str">
        <f>IF(仕様書作成!L57="→","&gt;","")</f>
        <v/>
      </c>
      <c r="W200" s="11" t="str">
        <f>IF(仕様書作成!M57="→","&gt;","")</f>
        <v/>
      </c>
      <c r="X200" s="11" t="str">
        <f>IF(仕様書作成!N57="→","&gt;","")</f>
        <v/>
      </c>
      <c r="Y200" s="11" t="str">
        <f>IF(仕様書作成!O57="→","&gt;","")</f>
        <v/>
      </c>
      <c r="Z200" s="11" t="str">
        <f>IF(仕様書作成!P57="→","&gt;","")</f>
        <v/>
      </c>
      <c r="AA200" s="11" t="str">
        <f>IF(仕様書作成!Q57="→","&gt;","")</f>
        <v/>
      </c>
      <c r="AB200" s="11" t="str">
        <f>IF(仕様書作成!R57="→","&gt;","")</f>
        <v/>
      </c>
      <c r="AC200" s="11" t="str">
        <f>IF(仕様書作成!S57="→","&gt;","")</f>
        <v/>
      </c>
      <c r="AD200" s="11" t="str">
        <f>IF(仕様書作成!T57="→","&gt;","")</f>
        <v/>
      </c>
      <c r="AE200" s="11" t="str">
        <f>IF(仕様書作成!U57="→","&gt;","")</f>
        <v/>
      </c>
      <c r="AF200" s="11" t="str">
        <f>IF(仕様書作成!V57="→","&gt;","")</f>
        <v/>
      </c>
    </row>
    <row r="201" spans="15:32" ht="12.75" customHeight="1" x14ac:dyDescent="0.15">
      <c r="O201" s="11" t="s">
        <v>694</v>
      </c>
      <c r="U201" s="11" t="str">
        <f>IF(仕様書作成!K58="→","&gt;","")</f>
        <v/>
      </c>
      <c r="V201" s="11" t="str">
        <f>IF(仕様書作成!L58="→","&gt;","")</f>
        <v/>
      </c>
      <c r="W201" s="11" t="str">
        <f>IF(仕様書作成!M58="→","&gt;","")</f>
        <v/>
      </c>
      <c r="X201" s="11" t="str">
        <f>IF(仕様書作成!N58="→","&gt;","")</f>
        <v/>
      </c>
      <c r="Y201" s="11" t="str">
        <f>IF(仕様書作成!O58="→","&gt;","")</f>
        <v/>
      </c>
      <c r="Z201" s="11" t="str">
        <f>IF(仕様書作成!P58="→","&gt;","")</f>
        <v/>
      </c>
      <c r="AA201" s="11" t="str">
        <f>IF(仕様書作成!Q58="→","&gt;","")</f>
        <v/>
      </c>
      <c r="AB201" s="11" t="str">
        <f>IF(仕様書作成!R58="→","&gt;","")</f>
        <v/>
      </c>
      <c r="AC201" s="11" t="str">
        <f>IF(仕様書作成!S58="→","&gt;","")</f>
        <v/>
      </c>
      <c r="AD201" s="11" t="str">
        <f>IF(仕様書作成!T58="→","&gt;","")</f>
        <v/>
      </c>
      <c r="AE201" s="11" t="str">
        <f>IF(仕様書作成!U58="→","&gt;","")</f>
        <v/>
      </c>
      <c r="AF201" s="11" t="str">
        <f>IF(仕様書作成!V58="→","&gt;","")</f>
        <v/>
      </c>
    </row>
  </sheetData>
  <sheetProtection password="CC67" sheet="1" objects="1"/>
  <mergeCells count="2">
    <mergeCell ref="D47:E47"/>
    <mergeCell ref="D48:E48"/>
  </mergeCells>
  <phoneticPr fontId="2"/>
  <conditionalFormatting sqref="B3">
    <cfRule type="cellIs" dxfId="2" priority="1" stopIfTrue="1" operator="notEqual">
      <formula>""</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F63"/>
  <sheetViews>
    <sheetView showGridLines="0" showRowColHeaders="0" workbookViewId="0">
      <selection activeCell="V2" sqref="V2:AK3"/>
    </sheetView>
  </sheetViews>
  <sheetFormatPr defaultRowHeight="17.25" customHeight="1" x14ac:dyDescent="0.15"/>
  <cols>
    <col min="1" max="1" width="2.5" style="11" customWidth="1"/>
    <col min="2" max="2" width="31.625" style="199" customWidth="1"/>
    <col min="3" max="3" width="4.125" style="87" customWidth="1"/>
    <col min="4" max="4" width="4.625" style="199" customWidth="1"/>
    <col min="5" max="7" width="0" style="199" hidden="1" customWidth="1"/>
    <col min="8" max="10" width="3.125" style="199" customWidth="1"/>
    <col min="11" max="22" width="6.5" style="199" customWidth="1"/>
    <col min="23" max="34" width="3.5" style="199" hidden="1" customWidth="1"/>
    <col min="35" max="37" width="3.125" style="199" customWidth="1"/>
    <col min="38" max="44" width="4.375" style="199" hidden="1" customWidth="1"/>
    <col min="45" max="58" width="4.375" style="199" customWidth="1"/>
    <col min="59" max="16384" width="9" style="199"/>
  </cols>
  <sheetData>
    <row r="1" spans="1:39" s="11" customFormat="1" ht="12" customHeight="1" x14ac:dyDescent="0.15">
      <c r="A1" s="374"/>
      <c r="B1" s="378" t="str">
        <f>IF(AND(基本情報!E8="",基本情報!M8="",基本情報!U8=""),"","ユーザ様メモ　・・・")</f>
        <v/>
      </c>
      <c r="C1" s="792" t="str">
        <f>IF($B$1="","",基本情報!C8&amp;"：")</f>
        <v/>
      </c>
      <c r="D1" s="792"/>
      <c r="E1" s="374"/>
      <c r="F1" s="374"/>
      <c r="G1" s="374"/>
      <c r="H1" s="795" t="str">
        <f>IF($B$1="","",基本情報!E8)</f>
        <v/>
      </c>
      <c r="I1" s="795"/>
      <c r="J1" s="795"/>
      <c r="K1" s="795"/>
      <c r="L1" s="795"/>
      <c r="M1" s="379" t="str">
        <f>IF($B$1="","",基本情報!K8&amp;"：")</f>
        <v/>
      </c>
      <c r="N1" s="795" t="str">
        <f>IF($B$1="","",基本情報!M8)</f>
        <v/>
      </c>
      <c r="O1" s="795"/>
      <c r="P1" s="795"/>
      <c r="Q1" s="791" t="str">
        <f>IF($B$1="","",基本情報!S8&amp;"：")</f>
        <v/>
      </c>
      <c r="R1" s="791"/>
      <c r="S1" s="795" t="str">
        <f>IF($B$1="","",基本情報!U8)</f>
        <v/>
      </c>
      <c r="T1" s="795"/>
      <c r="U1" s="795"/>
      <c r="V1" s="374"/>
      <c r="W1" s="374"/>
      <c r="X1" s="374"/>
      <c r="Y1" s="374"/>
      <c r="Z1" s="374"/>
      <c r="AA1" s="374"/>
      <c r="AB1" s="374"/>
      <c r="AC1" s="374"/>
      <c r="AD1" s="374"/>
      <c r="AE1" s="374"/>
      <c r="AF1" s="374"/>
      <c r="AG1" s="374"/>
      <c r="AH1" s="374"/>
      <c r="AI1" s="374"/>
      <c r="AJ1" s="791" t="s">
        <v>863</v>
      </c>
      <c r="AK1" s="791"/>
    </row>
    <row r="2" spans="1:39" ht="20.25" customHeight="1" x14ac:dyDescent="0.15">
      <c r="B2" s="374" t="str">
        <f>基本情報!C4&amp;"　：　"&amp;IF(基本情報!E4="","",基本情報!E4&amp;"　殿")</f>
        <v>貴 社 名　：　</v>
      </c>
      <c r="C2" s="11"/>
      <c r="D2" s="815" t="s">
        <v>247</v>
      </c>
      <c r="E2" s="815"/>
      <c r="F2" s="815"/>
      <c r="G2" s="815"/>
      <c r="H2" s="815"/>
      <c r="I2" s="796" t="s">
        <v>245</v>
      </c>
      <c r="J2" s="796"/>
      <c r="K2" s="796"/>
      <c r="L2" s="816"/>
      <c r="M2" s="818"/>
      <c r="N2" s="249" t="s">
        <v>695</v>
      </c>
      <c r="O2" s="816"/>
      <c r="P2" s="818"/>
      <c r="Q2" s="796" t="s">
        <v>242</v>
      </c>
      <c r="R2" s="809"/>
      <c r="S2" s="810"/>
      <c r="T2" s="811"/>
      <c r="U2" s="796" t="s">
        <v>243</v>
      </c>
      <c r="V2" s="809"/>
      <c r="W2" s="810"/>
      <c r="X2" s="810"/>
      <c r="Y2" s="810"/>
      <c r="Z2" s="810"/>
      <c r="AA2" s="810"/>
      <c r="AB2" s="810"/>
      <c r="AC2" s="810"/>
      <c r="AD2" s="810"/>
      <c r="AE2" s="810"/>
      <c r="AF2" s="810"/>
      <c r="AG2" s="810"/>
      <c r="AH2" s="810"/>
      <c r="AI2" s="810"/>
      <c r="AJ2" s="810"/>
      <c r="AK2" s="811"/>
    </row>
    <row r="3" spans="1:39" ht="20.25" customHeight="1" x14ac:dyDescent="0.15">
      <c r="B3" s="374" t="str">
        <f>基本情報!K4&amp;"　：　"&amp;IF(基本情報!M4="","",基本情報!M4)</f>
        <v>貴部署名　：　</v>
      </c>
      <c r="C3" s="11"/>
      <c r="D3" s="815"/>
      <c r="E3" s="815"/>
      <c r="F3" s="815"/>
      <c r="G3" s="815"/>
      <c r="H3" s="815"/>
      <c r="I3" s="819" t="str">
        <f>IF(基本情報!O6="有り",御発注用仕様書!AM3,御発注用仕様書!AL3)</f>
        <v>－</v>
      </c>
      <c r="J3" s="819"/>
      <c r="K3" s="819"/>
      <c r="L3" s="816"/>
      <c r="M3" s="817"/>
      <c r="N3" s="817"/>
      <c r="O3" s="817"/>
      <c r="P3" s="818"/>
      <c r="Q3" s="796"/>
      <c r="R3" s="812"/>
      <c r="S3" s="813"/>
      <c r="T3" s="814"/>
      <c r="U3" s="796"/>
      <c r="V3" s="812"/>
      <c r="W3" s="813"/>
      <c r="X3" s="813"/>
      <c r="Y3" s="813"/>
      <c r="Z3" s="813"/>
      <c r="AA3" s="813"/>
      <c r="AB3" s="813"/>
      <c r="AC3" s="813"/>
      <c r="AD3" s="813"/>
      <c r="AE3" s="813"/>
      <c r="AF3" s="813"/>
      <c r="AG3" s="813"/>
      <c r="AH3" s="813"/>
      <c r="AI3" s="813"/>
      <c r="AJ3" s="813"/>
      <c r="AK3" s="814"/>
      <c r="AL3" s="357" t="s">
        <v>730</v>
      </c>
      <c r="AM3" s="357" t="s">
        <v>731</v>
      </c>
    </row>
    <row r="4" spans="1:39" ht="20.25" customHeight="1" x14ac:dyDescent="0.15">
      <c r="B4" s="374" t="str">
        <f>基本情報!S4&amp;"　：　"&amp;IF(基本情報!U4="","",基本情報!U4&amp;"　様")</f>
        <v>ご担当者名　：　</v>
      </c>
      <c r="C4" s="11"/>
      <c r="D4" s="794" t="s">
        <v>361</v>
      </c>
      <c r="E4" s="794"/>
      <c r="F4" s="794"/>
      <c r="G4" s="794"/>
      <c r="H4" s="794"/>
      <c r="I4" s="799"/>
      <c r="J4" s="800"/>
      <c r="K4" s="800"/>
      <c r="L4" s="800"/>
      <c r="M4" s="800"/>
      <c r="N4" s="800"/>
      <c r="O4" s="800"/>
      <c r="P4" s="800"/>
      <c r="Q4" s="800"/>
      <c r="R4" s="800"/>
      <c r="S4" s="800"/>
      <c r="T4" s="800"/>
      <c r="U4" s="800"/>
      <c r="V4" s="800"/>
      <c r="W4" s="800"/>
      <c r="X4" s="800"/>
      <c r="Y4" s="800"/>
      <c r="Z4" s="800"/>
      <c r="AA4" s="800"/>
      <c r="AB4" s="800"/>
      <c r="AC4" s="800"/>
      <c r="AD4" s="800"/>
      <c r="AE4" s="800"/>
      <c r="AF4" s="800"/>
      <c r="AG4" s="800"/>
      <c r="AH4" s="800"/>
      <c r="AI4" s="800"/>
      <c r="AJ4" s="800"/>
      <c r="AK4" s="801"/>
      <c r="AL4" s="88" t="s">
        <v>362</v>
      </c>
    </row>
    <row r="5" spans="1:39" s="236" customFormat="1" ht="14.25" customHeight="1" x14ac:dyDescent="0.15">
      <c r="A5" s="135"/>
      <c r="B5" s="234" t="str">
        <f>IF(OR(仕様書作成!N6&lt;&gt;"",仕様書作成!R6&lt;&gt;""),AM5,IF(COUNTIF(B6:B47,"*ポートプラグ*")&gt;0,$AL$4,""))</f>
        <v/>
      </c>
      <c r="C5" s="141" t="s">
        <v>696</v>
      </c>
      <c r="D5" s="141" t="s">
        <v>244</v>
      </c>
      <c r="E5" s="235"/>
      <c r="F5" s="235"/>
      <c r="G5" s="235"/>
      <c r="H5" s="797" t="s">
        <v>241</v>
      </c>
      <c r="I5" s="797"/>
      <c r="J5" s="798"/>
      <c r="K5" s="136">
        <v>1</v>
      </c>
      <c r="L5" s="142">
        <v>2</v>
      </c>
      <c r="M5" s="136">
        <v>3</v>
      </c>
      <c r="N5" s="142">
        <v>4</v>
      </c>
      <c r="O5" s="136">
        <v>5</v>
      </c>
      <c r="P5" s="142">
        <v>6</v>
      </c>
      <c r="Q5" s="136">
        <v>7</v>
      </c>
      <c r="R5" s="142">
        <v>8</v>
      </c>
      <c r="S5" s="136">
        <v>9</v>
      </c>
      <c r="T5" s="142">
        <v>10</v>
      </c>
      <c r="U5" s="136">
        <v>11</v>
      </c>
      <c r="V5" s="142">
        <v>12</v>
      </c>
      <c r="W5" s="136">
        <v>13</v>
      </c>
      <c r="X5" s="142">
        <v>14</v>
      </c>
      <c r="Y5" s="136">
        <v>15</v>
      </c>
      <c r="Z5" s="142">
        <v>16</v>
      </c>
      <c r="AA5" s="136">
        <v>17</v>
      </c>
      <c r="AB5" s="142">
        <v>18</v>
      </c>
      <c r="AC5" s="136">
        <v>19</v>
      </c>
      <c r="AD5" s="142">
        <v>20</v>
      </c>
      <c r="AE5" s="136">
        <v>21</v>
      </c>
      <c r="AF5" s="142">
        <v>22</v>
      </c>
      <c r="AG5" s="136">
        <v>23</v>
      </c>
      <c r="AH5" s="142">
        <v>24</v>
      </c>
      <c r="AI5" s="636" t="s">
        <v>697</v>
      </c>
      <c r="AJ5" s="637"/>
      <c r="AK5" s="638"/>
      <c r="AM5" s="88" t="s">
        <v>709</v>
      </c>
    </row>
    <row r="6" spans="1:39" ht="18.75" customHeight="1" x14ac:dyDescent="0.15">
      <c r="A6" s="137">
        <v>1</v>
      </c>
      <c r="B6" s="143" t="str">
        <f>IF(ISERROR(発注情報!L146)=TRUE,"",IF(OR(発注情報!L146="",発注情報!L146=0),"",発注情報!L146))</f>
        <v>必須項目に入力漏れがあります</v>
      </c>
      <c r="C6" s="144">
        <f>IF(ISERROR(発注情報!M146)=TRUE,"",IF(OR(発注情報!M146="",発注情報!M146=0),"",発注情報!M146))</f>
        <v>1</v>
      </c>
      <c r="D6" s="144">
        <f>IF(C6="","",C6*発注情報!$D$2)</f>
        <v>1</v>
      </c>
      <c r="E6" s="237" t="str">
        <f>IF(ISERROR(発注情報!O146)=TRUE,"",IF(OR(発注情報!O146="",発注情報!O146=0),"",発注情報!O146))</f>
        <v/>
      </c>
      <c r="F6" s="237" t="str">
        <f>IF(ISERROR(発注情報!P146)=TRUE,"",IF(OR(発注情報!P146="",発注情報!P146=0),"",発注情報!P146))</f>
        <v/>
      </c>
      <c r="G6" s="237" t="str">
        <f>IF(ISERROR(発注情報!Q146)=TRUE,"",IF(OR(発注情報!Q146="",発注情報!Q146=0),"",発注情報!Q146))</f>
        <v/>
      </c>
      <c r="H6" s="264"/>
      <c r="I6" s="265"/>
      <c r="J6" s="148"/>
      <c r="K6" s="146"/>
      <c r="L6" s="146"/>
      <c r="M6" s="146"/>
      <c r="N6" s="146"/>
      <c r="O6" s="146"/>
      <c r="P6" s="146"/>
      <c r="Q6" s="146"/>
      <c r="R6" s="146"/>
      <c r="S6" s="146"/>
      <c r="T6" s="146"/>
      <c r="U6" s="146"/>
      <c r="V6" s="146"/>
      <c r="W6" s="146"/>
      <c r="X6" s="146"/>
      <c r="Y6" s="146"/>
      <c r="Z6" s="146"/>
      <c r="AA6" s="146"/>
      <c r="AB6" s="146"/>
      <c r="AC6" s="146"/>
      <c r="AD6" s="146"/>
      <c r="AE6" s="146"/>
      <c r="AF6" s="146"/>
      <c r="AG6" s="146"/>
      <c r="AH6" s="147"/>
      <c r="AI6" s="266"/>
      <c r="AJ6" s="267"/>
      <c r="AK6" s="268"/>
    </row>
    <row r="7" spans="1:39" ht="18.75" customHeight="1" x14ac:dyDescent="0.15">
      <c r="A7" s="137">
        <v>2</v>
      </c>
      <c r="B7" s="143" t="str">
        <f>IF(ISERROR(発注情報!L147)=TRUE,"",IF(OR(発注情報!L147="",発注情報!L147=0),"",発注情報!L147))</f>
        <v/>
      </c>
      <c r="C7" s="144" t="str">
        <f>IF(ISERROR(発注情報!M147)=TRUE,"",IF(OR(発注情報!M147="",発注情報!M147=0),"",発注情報!M147))</f>
        <v/>
      </c>
      <c r="D7" s="144" t="str">
        <f>IF(C7="","",C7*発注情報!$D$2)</f>
        <v/>
      </c>
      <c r="E7" s="237" t="str">
        <f>IF(ISERROR(発注情報!O147)=TRUE,"",IF(OR(発注情報!O147="",発注情報!O147=0),"",発注情報!O147))</f>
        <v/>
      </c>
      <c r="F7" s="237" t="str">
        <f>IF(ISERROR(発注情報!P147)=TRUE,"",IF(OR(発注情報!P147="",発注情報!P147=0),"",発注情報!P147))</f>
        <v/>
      </c>
      <c r="G7" s="237" t="str">
        <f>IF(ISERROR(発注情報!Q147)=TRUE,"",IF(OR(発注情報!Q147="",発注情報!Q147=0),"",発注情報!Q147))</f>
        <v/>
      </c>
      <c r="H7" s="264" t="str">
        <f>IF(ISERROR(発注情報!R147)=TRUE,"",IF(OR(発注情報!R147="",発注情報!R147=0),"",発注情報!R147))</f>
        <v/>
      </c>
      <c r="I7" s="265" t="str">
        <f>IF(ISERROR(発注情報!S147)=TRUE,"",IF(OR(発注情報!S147="",発注情報!S147=0),"",発注情報!S147))</f>
        <v/>
      </c>
      <c r="J7" s="148" t="str">
        <f>IF(ISERROR(発注情報!T147)=TRUE,"",IF(OR(発注情報!T147="",発注情報!T147=0),"",発注情報!T147))</f>
        <v/>
      </c>
      <c r="K7" s="149" t="str">
        <f>IF(ISERROR(発注情報!U147)=TRUE,"",IF(OR(発注情報!U147="",発注情報!U147=0),"",発注情報!U147))</f>
        <v/>
      </c>
      <c r="L7" s="150" t="str">
        <f>IF(ISERROR(発注情報!V147)=TRUE,"",IF(OR(発注情報!V147="",発注情報!V147=0),"",発注情報!V147))</f>
        <v/>
      </c>
      <c r="M7" s="149" t="str">
        <f>IF(ISERROR(発注情報!W147)=TRUE,"",IF(OR(発注情報!W147="",発注情報!W147=0),"",発注情報!W147))</f>
        <v/>
      </c>
      <c r="N7" s="150" t="str">
        <f>IF(ISERROR(発注情報!X147)=TRUE,"",IF(OR(発注情報!X147="",発注情報!X147=0),"",発注情報!X147))</f>
        <v/>
      </c>
      <c r="O7" s="149" t="str">
        <f>IF(ISERROR(発注情報!Y147)=TRUE,"",IF(OR(発注情報!Y147="",発注情報!Y147=0),"",発注情報!Y147))</f>
        <v/>
      </c>
      <c r="P7" s="150" t="str">
        <f>IF(ISERROR(発注情報!Z147)=TRUE,"",IF(OR(発注情報!Z147="",発注情報!Z147=0),"",発注情報!Z147))</f>
        <v/>
      </c>
      <c r="Q7" s="149" t="str">
        <f>IF(ISERROR(発注情報!AA147)=TRUE,"",IF(OR(発注情報!AA147="",発注情報!AA147=0),"",発注情報!AA147))</f>
        <v/>
      </c>
      <c r="R7" s="150" t="str">
        <f>IF(ISERROR(発注情報!AB147)=TRUE,"",IF(OR(発注情報!AB147="",発注情報!AB147=0),"",発注情報!AB147))</f>
        <v/>
      </c>
      <c r="S7" s="149" t="str">
        <f>IF(ISERROR(発注情報!AC147)=TRUE,"",IF(OR(発注情報!AC147="",発注情報!AC147=0),"",発注情報!AC147))</f>
        <v/>
      </c>
      <c r="T7" s="150" t="str">
        <f>IF(ISERROR(発注情報!AD147)=TRUE,"",IF(OR(発注情報!AD147="",発注情報!AD147=0),"",発注情報!AD147))</f>
        <v/>
      </c>
      <c r="U7" s="149" t="str">
        <f>IF(ISERROR(発注情報!AE147)=TRUE,"",IF(OR(発注情報!AE147="",発注情報!AE147=0),"",発注情報!AE147))</f>
        <v/>
      </c>
      <c r="V7" s="150" t="str">
        <f>IF(ISERROR(発注情報!AF147)=TRUE,"",IF(OR(発注情報!AF147="",発注情報!AF147=0),"",発注情報!AF147))</f>
        <v/>
      </c>
      <c r="W7" s="149" t="str">
        <f>IF(ISERROR(発注情報!AG147)=TRUE,"",IF(OR(発注情報!AG147="",発注情報!AG147=0),"",発注情報!AG147))</f>
        <v/>
      </c>
      <c r="X7" s="150" t="str">
        <f>IF(ISERROR(発注情報!AH147)=TRUE,"",IF(OR(発注情報!AH147="",発注情報!AH147=0),"",発注情報!AH147))</f>
        <v/>
      </c>
      <c r="Y7" s="149" t="str">
        <f>IF(ISERROR(発注情報!AI147)=TRUE,"",IF(OR(発注情報!AI147="",発注情報!AI147=0),"",発注情報!AI147))</f>
        <v/>
      </c>
      <c r="Z7" s="150" t="str">
        <f>IF(ISERROR(発注情報!AJ147)=TRUE,"",IF(OR(発注情報!AJ147="",発注情報!AJ147=0),"",発注情報!AJ147))</f>
        <v/>
      </c>
      <c r="AA7" s="149" t="str">
        <f>IF(ISERROR(発注情報!AK147)=TRUE,"",IF(OR(発注情報!AK147="",発注情報!AK147=0),"",発注情報!AK147))</f>
        <v/>
      </c>
      <c r="AB7" s="150" t="str">
        <f>IF(ISERROR(発注情報!AL147)=TRUE,"",IF(OR(発注情報!AL147="",発注情報!AL147=0),"",発注情報!AL147))</f>
        <v/>
      </c>
      <c r="AC7" s="149" t="str">
        <f>IF(ISERROR(発注情報!AM147)=TRUE,"",IF(OR(発注情報!AM147="",発注情報!AM147=0),"",発注情報!AM147))</f>
        <v/>
      </c>
      <c r="AD7" s="150" t="str">
        <f>IF(ISERROR(発注情報!AN147)=TRUE,"",IF(OR(発注情報!AN147="",発注情報!AN147=0),"",発注情報!AN147))</f>
        <v/>
      </c>
      <c r="AE7" s="149" t="str">
        <f>IF(ISERROR(発注情報!AO147)=TRUE,"",IF(OR(発注情報!AO147="",発注情報!AO147=0),"",発注情報!AO147))</f>
        <v/>
      </c>
      <c r="AF7" s="150" t="str">
        <f>IF(ISERROR(発注情報!AP147)=TRUE,"",IF(OR(発注情報!AP147="",発注情報!AP147=0),"",発注情報!AP147))</f>
        <v/>
      </c>
      <c r="AG7" s="149" t="str">
        <f>IF(ISERROR(発注情報!AQ147)=TRUE,"",IF(OR(発注情報!AQ147="",発注情報!AQ147=0),"",発注情報!AQ147))</f>
        <v/>
      </c>
      <c r="AH7" s="150" t="str">
        <f>IF(ISERROR(発注情報!AR147)=TRUE,"",IF(OR(発注情報!AR147="",発注情報!AR147=0),"",発注情報!AR147))</f>
        <v/>
      </c>
      <c r="AI7" s="264" t="str">
        <f>IF(ISERROR(発注情報!AS147)=TRUE,"",IF(OR(発注情報!AS147="",発注情報!AS147=0),"",発注情報!AS147))</f>
        <v/>
      </c>
      <c r="AJ7" s="265" t="str">
        <f>IF(ISERROR(発注情報!AT147)=TRUE,"",IF(OR(発注情報!AT147="",発注情報!AT147=0),"",発注情報!AT147))</f>
        <v/>
      </c>
      <c r="AK7" s="148" t="str">
        <f>IF(ISERROR(発注情報!AU147)=TRUE,"",IF(OR(発注情報!AU147="",発注情報!AU147=0),"",発注情報!AU147))</f>
        <v/>
      </c>
    </row>
    <row r="8" spans="1:39" ht="18.75" customHeight="1" x14ac:dyDescent="0.15">
      <c r="A8" s="151">
        <v>3</v>
      </c>
      <c r="B8" s="152" t="str">
        <f>IF(ISERROR(発注情報!L148)=TRUE,"",IF(OR(発注情報!L148="",発注情報!L148=0),"",発注情報!L148))</f>
        <v/>
      </c>
      <c r="C8" s="153" t="str">
        <f>IF(ISERROR(発注情報!M148)=TRUE,"",IF(OR(発注情報!M148="",発注情報!M148=0),"",発注情報!M148))</f>
        <v/>
      </c>
      <c r="D8" s="144" t="str">
        <f>IF(C8="","",C8*発注情報!$D$2)</f>
        <v/>
      </c>
      <c r="E8" s="238" t="str">
        <f>IF(ISERROR(発注情報!O148)=TRUE,"",IF(OR(発注情報!O148="",発注情報!O148=0),"",発注情報!O148))</f>
        <v/>
      </c>
      <c r="F8" s="238" t="str">
        <f>IF(ISERROR(発注情報!P148)=TRUE,"",IF(OR(発注情報!P148="",発注情報!P148=0),"",発注情報!P148))</f>
        <v/>
      </c>
      <c r="G8" s="238" t="str">
        <f>IF(ISERROR(発注情報!Q148)=TRUE,"",IF(OR(発注情報!Q148="",発注情報!Q148=0),"",発注情報!Q148))</f>
        <v/>
      </c>
      <c r="H8" s="264" t="str">
        <f>IF(ISERROR(発注情報!R148)=TRUE,"",IF(OR(発注情報!R148="",発注情報!R148=0),"",発注情報!R148))</f>
        <v/>
      </c>
      <c r="I8" s="265" t="str">
        <f>IF(ISERROR(発注情報!S148)=TRUE,"",IF(OR(発注情報!S148="",発注情報!S148=0),"",発注情報!S148))</f>
        <v/>
      </c>
      <c r="J8" s="148" t="str">
        <f>IF(ISERROR(発注情報!T148)=TRUE,"",IF(OR(発注情報!T148="",発注情報!T148=0),"",発注情報!T148))</f>
        <v/>
      </c>
      <c r="K8" s="154" t="str">
        <f>IF(ISERROR(発注情報!U148)=TRUE,"",IF(OR(発注情報!U148="",発注情報!U148=0),"",発注情報!U148))</f>
        <v/>
      </c>
      <c r="L8" s="155" t="str">
        <f>IF(ISERROR(発注情報!V148)=TRUE,"",IF(OR(発注情報!V148="",発注情報!V148=0),"",発注情報!V148))</f>
        <v/>
      </c>
      <c r="M8" s="154" t="str">
        <f>IF(ISERROR(発注情報!W148)=TRUE,"",IF(OR(発注情報!W148="",発注情報!W148=0),"",発注情報!W148))</f>
        <v/>
      </c>
      <c r="N8" s="155" t="str">
        <f>IF(ISERROR(発注情報!X148)=TRUE,"",IF(OR(発注情報!X148="",発注情報!X148=0),"",発注情報!X148))</f>
        <v/>
      </c>
      <c r="O8" s="154" t="str">
        <f>IF(ISERROR(発注情報!Y148)=TRUE,"",IF(OR(発注情報!Y148="",発注情報!Y148=0),"",発注情報!Y148))</f>
        <v/>
      </c>
      <c r="P8" s="155" t="str">
        <f>IF(ISERROR(発注情報!Z148)=TRUE,"",IF(OR(発注情報!Z148="",発注情報!Z148=0),"",発注情報!Z148))</f>
        <v/>
      </c>
      <c r="Q8" s="154" t="str">
        <f>IF(ISERROR(発注情報!AA148)=TRUE,"",IF(OR(発注情報!AA148="",発注情報!AA148=0),"",発注情報!AA148))</f>
        <v/>
      </c>
      <c r="R8" s="155" t="str">
        <f>IF(ISERROR(発注情報!AB148)=TRUE,"",IF(OR(発注情報!AB148="",発注情報!AB148=0),"",発注情報!AB148))</f>
        <v/>
      </c>
      <c r="S8" s="154" t="str">
        <f>IF(ISERROR(発注情報!AC148)=TRUE,"",IF(OR(発注情報!AC148="",発注情報!AC148=0),"",発注情報!AC148))</f>
        <v/>
      </c>
      <c r="T8" s="155" t="str">
        <f>IF(ISERROR(発注情報!AD148)=TRUE,"",IF(OR(発注情報!AD148="",発注情報!AD148=0),"",発注情報!AD148))</f>
        <v/>
      </c>
      <c r="U8" s="154" t="str">
        <f>IF(ISERROR(発注情報!AE148)=TRUE,"",IF(OR(発注情報!AE148="",発注情報!AE148=0),"",発注情報!AE148))</f>
        <v/>
      </c>
      <c r="V8" s="155" t="str">
        <f>IF(ISERROR(発注情報!AF148)=TRUE,"",IF(OR(発注情報!AF148="",発注情報!AF148=0),"",発注情報!AF148))</f>
        <v/>
      </c>
      <c r="W8" s="154" t="str">
        <f>IF(ISERROR(発注情報!AG148)=TRUE,"",IF(OR(発注情報!AG148="",発注情報!AG148=0),"",発注情報!AG148))</f>
        <v/>
      </c>
      <c r="X8" s="155" t="str">
        <f>IF(ISERROR(発注情報!AH148)=TRUE,"",IF(OR(発注情報!AH148="",発注情報!AH148=0),"",発注情報!AH148))</f>
        <v/>
      </c>
      <c r="Y8" s="154" t="str">
        <f>IF(ISERROR(発注情報!AI148)=TRUE,"",IF(OR(発注情報!AI148="",発注情報!AI148=0),"",発注情報!AI148))</f>
        <v/>
      </c>
      <c r="Z8" s="155" t="str">
        <f>IF(ISERROR(発注情報!AJ148)=TRUE,"",IF(OR(発注情報!AJ148="",発注情報!AJ148=0),"",発注情報!AJ148))</f>
        <v/>
      </c>
      <c r="AA8" s="154" t="str">
        <f>IF(ISERROR(発注情報!AK148)=TRUE,"",IF(OR(発注情報!AK148="",発注情報!AK148=0),"",発注情報!AK148))</f>
        <v/>
      </c>
      <c r="AB8" s="155" t="str">
        <f>IF(ISERROR(発注情報!AL148)=TRUE,"",IF(OR(発注情報!AL148="",発注情報!AL148=0),"",発注情報!AL148))</f>
        <v/>
      </c>
      <c r="AC8" s="154" t="str">
        <f>IF(ISERROR(発注情報!AM148)=TRUE,"",IF(OR(発注情報!AM148="",発注情報!AM148=0),"",発注情報!AM148))</f>
        <v/>
      </c>
      <c r="AD8" s="155" t="str">
        <f>IF(ISERROR(発注情報!AN148)=TRUE,"",IF(OR(発注情報!AN148="",発注情報!AN148=0),"",発注情報!AN148))</f>
        <v/>
      </c>
      <c r="AE8" s="154" t="str">
        <f>IF(ISERROR(発注情報!AO148)=TRUE,"",IF(OR(発注情報!AO148="",発注情報!AO148=0),"",発注情報!AO148))</f>
        <v/>
      </c>
      <c r="AF8" s="155" t="str">
        <f>IF(ISERROR(発注情報!AP148)=TRUE,"",IF(OR(発注情報!AP148="",発注情報!AP148=0),"",発注情報!AP148))</f>
        <v/>
      </c>
      <c r="AG8" s="154" t="str">
        <f>IF(ISERROR(発注情報!AQ148)=TRUE,"",IF(OR(発注情報!AQ148="",発注情報!AQ148=0),"",発注情報!AQ148))</f>
        <v/>
      </c>
      <c r="AH8" s="155" t="str">
        <f>IF(ISERROR(発注情報!AR148)=TRUE,"",IF(OR(発注情報!AR148="",発注情報!AR148=0),"",発注情報!AR148))</f>
        <v/>
      </c>
      <c r="AI8" s="264" t="str">
        <f>IF(ISERROR(発注情報!AS148)=TRUE,"",IF(OR(発注情報!AS148="",発注情報!AS148=0),"",発注情報!AS148))</f>
        <v/>
      </c>
      <c r="AJ8" s="265" t="str">
        <f>IF(ISERROR(発注情報!AT148)=TRUE,"",IF(OR(発注情報!AT148="",発注情報!AT148=0),"",発注情報!AT148))</f>
        <v/>
      </c>
      <c r="AK8" s="148" t="str">
        <f>IF(ISERROR(発注情報!AU148)=TRUE,"",IF(OR(発注情報!AU148="",発注情報!AU148=0),"",発注情報!AU148))</f>
        <v/>
      </c>
    </row>
    <row r="9" spans="1:39" ht="18.75" customHeight="1" x14ac:dyDescent="0.15">
      <c r="A9" s="137">
        <v>4</v>
      </c>
      <c r="B9" s="143" t="str">
        <f>IF(ISERROR(発注情報!L149)=TRUE,"",IF(OR(発注情報!L149="",発注情報!L149=0),"",発注情報!L149))</f>
        <v/>
      </c>
      <c r="C9" s="144" t="str">
        <f>IF(ISERROR(発注情報!M149)=TRUE,"",IF(OR(発注情報!M149="",発注情報!M149=0),"",発注情報!M149))</f>
        <v/>
      </c>
      <c r="D9" s="144" t="str">
        <f>IF(C9="","",C9*発注情報!$D$2)</f>
        <v/>
      </c>
      <c r="E9" s="237" t="str">
        <f>IF(ISERROR(発注情報!O149)=TRUE,"",IF(OR(発注情報!O149="",発注情報!O149=0),"",発注情報!O149))</f>
        <v/>
      </c>
      <c r="F9" s="237" t="str">
        <f>IF(ISERROR(発注情報!P149)=TRUE,"",IF(OR(発注情報!P149="",発注情報!P149=0),"",発注情報!P149))</f>
        <v/>
      </c>
      <c r="G9" s="237" t="str">
        <f>IF(ISERROR(発注情報!Q149)=TRUE,"",IF(OR(発注情報!Q149="",発注情報!Q149=0),"",発注情報!Q149))</f>
        <v/>
      </c>
      <c r="H9" s="264" t="str">
        <f>IF(ISERROR(発注情報!R149)=TRUE,"",IF(OR(発注情報!R149="",発注情報!R149=0),"",発注情報!R149))</f>
        <v/>
      </c>
      <c r="I9" s="265" t="str">
        <f>IF(ISERROR(発注情報!S149)=TRUE,"",IF(OR(発注情報!S149="",発注情報!S149=0),"",発注情報!S149))</f>
        <v/>
      </c>
      <c r="J9" s="148" t="str">
        <f>IF(ISERROR(発注情報!T149)=TRUE,"",IF(OR(発注情報!T149="",発注情報!T149=0),"",発注情報!T149))</f>
        <v/>
      </c>
      <c r="K9" s="149" t="str">
        <f>IF(ISERROR(発注情報!U149)=TRUE,"",IF(OR(発注情報!U149="",発注情報!U149=0),"",発注情報!U149))</f>
        <v/>
      </c>
      <c r="L9" s="150" t="str">
        <f>IF(ISERROR(発注情報!V149)=TRUE,"",IF(OR(発注情報!V149="",発注情報!V149=0),"",発注情報!V149))</f>
        <v/>
      </c>
      <c r="M9" s="149" t="str">
        <f>IF(ISERROR(発注情報!W149)=TRUE,"",IF(OR(発注情報!W149="",発注情報!W149=0),"",発注情報!W149))</f>
        <v/>
      </c>
      <c r="N9" s="150" t="str">
        <f>IF(ISERROR(発注情報!X149)=TRUE,"",IF(OR(発注情報!X149="",発注情報!X149=0),"",発注情報!X149))</f>
        <v/>
      </c>
      <c r="O9" s="149" t="str">
        <f>IF(ISERROR(発注情報!Y149)=TRUE,"",IF(OR(発注情報!Y149="",発注情報!Y149=0),"",発注情報!Y149))</f>
        <v/>
      </c>
      <c r="P9" s="150" t="str">
        <f>IF(ISERROR(発注情報!Z149)=TRUE,"",IF(OR(発注情報!Z149="",発注情報!Z149=0),"",発注情報!Z149))</f>
        <v/>
      </c>
      <c r="Q9" s="149" t="str">
        <f>IF(ISERROR(発注情報!AA149)=TRUE,"",IF(OR(発注情報!AA149="",発注情報!AA149=0),"",発注情報!AA149))</f>
        <v/>
      </c>
      <c r="R9" s="150" t="str">
        <f>IF(ISERROR(発注情報!AB149)=TRUE,"",IF(OR(発注情報!AB149="",発注情報!AB149=0),"",発注情報!AB149))</f>
        <v/>
      </c>
      <c r="S9" s="149" t="str">
        <f>IF(ISERROR(発注情報!AC149)=TRUE,"",IF(OR(発注情報!AC149="",発注情報!AC149=0),"",発注情報!AC149))</f>
        <v/>
      </c>
      <c r="T9" s="150" t="str">
        <f>IF(ISERROR(発注情報!AD149)=TRUE,"",IF(OR(発注情報!AD149="",発注情報!AD149=0),"",発注情報!AD149))</f>
        <v/>
      </c>
      <c r="U9" s="149" t="str">
        <f>IF(ISERROR(発注情報!AE149)=TRUE,"",IF(OR(発注情報!AE149="",発注情報!AE149=0),"",発注情報!AE149))</f>
        <v/>
      </c>
      <c r="V9" s="150" t="str">
        <f>IF(ISERROR(発注情報!AF149)=TRUE,"",IF(OR(発注情報!AF149="",発注情報!AF149=0),"",発注情報!AF149))</f>
        <v/>
      </c>
      <c r="W9" s="149" t="str">
        <f>IF(ISERROR(発注情報!AG149)=TRUE,"",IF(OR(発注情報!AG149="",発注情報!AG149=0),"",発注情報!AG149))</f>
        <v/>
      </c>
      <c r="X9" s="150" t="str">
        <f>IF(ISERROR(発注情報!AH149)=TRUE,"",IF(OR(発注情報!AH149="",発注情報!AH149=0),"",発注情報!AH149))</f>
        <v/>
      </c>
      <c r="Y9" s="149" t="str">
        <f>IF(ISERROR(発注情報!AI149)=TRUE,"",IF(OR(発注情報!AI149="",発注情報!AI149=0),"",発注情報!AI149))</f>
        <v/>
      </c>
      <c r="Z9" s="150" t="str">
        <f>IF(ISERROR(発注情報!AJ149)=TRUE,"",IF(OR(発注情報!AJ149="",発注情報!AJ149=0),"",発注情報!AJ149))</f>
        <v/>
      </c>
      <c r="AA9" s="149" t="str">
        <f>IF(ISERROR(発注情報!AK149)=TRUE,"",IF(OR(発注情報!AK149="",発注情報!AK149=0),"",発注情報!AK149))</f>
        <v/>
      </c>
      <c r="AB9" s="150" t="str">
        <f>IF(ISERROR(発注情報!AL149)=TRUE,"",IF(OR(発注情報!AL149="",発注情報!AL149=0),"",発注情報!AL149))</f>
        <v/>
      </c>
      <c r="AC9" s="149" t="str">
        <f>IF(ISERROR(発注情報!AM149)=TRUE,"",IF(OR(発注情報!AM149="",発注情報!AM149=0),"",発注情報!AM149))</f>
        <v/>
      </c>
      <c r="AD9" s="150" t="str">
        <f>IF(ISERROR(発注情報!AN149)=TRUE,"",IF(OR(発注情報!AN149="",発注情報!AN149=0),"",発注情報!AN149))</f>
        <v/>
      </c>
      <c r="AE9" s="149" t="str">
        <f>IF(ISERROR(発注情報!AO149)=TRUE,"",IF(OR(発注情報!AO149="",発注情報!AO149=0),"",発注情報!AO149))</f>
        <v/>
      </c>
      <c r="AF9" s="150" t="str">
        <f>IF(ISERROR(発注情報!AP149)=TRUE,"",IF(OR(発注情報!AP149="",発注情報!AP149=0),"",発注情報!AP149))</f>
        <v/>
      </c>
      <c r="AG9" s="149" t="str">
        <f>IF(ISERROR(発注情報!AQ149)=TRUE,"",IF(OR(発注情報!AQ149="",発注情報!AQ149=0),"",発注情報!AQ149))</f>
        <v/>
      </c>
      <c r="AH9" s="150" t="str">
        <f>IF(ISERROR(発注情報!AR149)=TRUE,"",IF(OR(発注情報!AR149="",発注情報!AR149=0),"",発注情報!AR149))</f>
        <v/>
      </c>
      <c r="AI9" s="264" t="str">
        <f>IF(ISERROR(発注情報!AS149)=TRUE,"",IF(OR(発注情報!AS149="",発注情報!AS149=0),"",発注情報!AS149))</f>
        <v/>
      </c>
      <c r="AJ9" s="265" t="str">
        <f>IF(ISERROR(発注情報!AT149)=TRUE,"",IF(OR(発注情報!AT149="",発注情報!AT149=0),"",発注情報!AT149))</f>
        <v/>
      </c>
      <c r="AK9" s="148" t="str">
        <f>IF(ISERROR(発注情報!AU149)=TRUE,"",IF(OR(発注情報!AU149="",発注情報!AU149=0),"",発注情報!AU149))</f>
        <v/>
      </c>
    </row>
    <row r="10" spans="1:39" ht="18.75" customHeight="1" x14ac:dyDescent="0.15">
      <c r="A10" s="151">
        <v>5</v>
      </c>
      <c r="B10" s="152" t="str">
        <f>IF(ISERROR(発注情報!L150)=TRUE,"",IF(OR(発注情報!L150="",発注情報!L150=0),"",発注情報!L150))</f>
        <v/>
      </c>
      <c r="C10" s="153" t="str">
        <f>IF(ISERROR(発注情報!M150)=TRUE,"",IF(OR(発注情報!M150="",発注情報!M150=0),"",発注情報!M150))</f>
        <v/>
      </c>
      <c r="D10" s="144" t="str">
        <f>IF(C10="","",C10*発注情報!$D$2)</f>
        <v/>
      </c>
      <c r="E10" s="238" t="str">
        <f>IF(ISERROR(発注情報!O150)=TRUE,"",IF(OR(発注情報!O150="",発注情報!O150=0),"",発注情報!O150))</f>
        <v/>
      </c>
      <c r="F10" s="238" t="str">
        <f>IF(ISERROR(発注情報!P150)=TRUE,"",IF(OR(発注情報!P150="",発注情報!P150=0),"",発注情報!P150))</f>
        <v/>
      </c>
      <c r="G10" s="238" t="str">
        <f>IF(ISERROR(発注情報!Q150)=TRUE,"",IF(OR(発注情報!Q150="",発注情報!Q150=0),"",発注情報!Q150))</f>
        <v/>
      </c>
      <c r="H10" s="264" t="str">
        <f>IF(ISERROR(発注情報!R150)=TRUE,"",IF(OR(発注情報!R150="",発注情報!R150=0),"",発注情報!R150))</f>
        <v/>
      </c>
      <c r="I10" s="265" t="str">
        <f>IF(ISERROR(発注情報!S150)=TRUE,"",IF(OR(発注情報!S150="",発注情報!S150=0),"",発注情報!S150))</f>
        <v/>
      </c>
      <c r="J10" s="148" t="str">
        <f>IF(ISERROR(発注情報!T150)=TRUE,"",IF(OR(発注情報!T150="",発注情報!T150=0),"",発注情報!T150))</f>
        <v/>
      </c>
      <c r="K10" s="154" t="str">
        <f>IF(ISERROR(発注情報!U150)=TRUE,"",IF(OR(発注情報!U150="",発注情報!U150=0),"",発注情報!U150))</f>
        <v/>
      </c>
      <c r="L10" s="155" t="str">
        <f>IF(ISERROR(発注情報!V150)=TRUE,"",IF(OR(発注情報!V150="",発注情報!V150=0),"",発注情報!V150))</f>
        <v/>
      </c>
      <c r="M10" s="154" t="str">
        <f>IF(ISERROR(発注情報!W150)=TRUE,"",IF(OR(発注情報!W150="",発注情報!W150=0),"",発注情報!W150))</f>
        <v/>
      </c>
      <c r="N10" s="155" t="str">
        <f>IF(ISERROR(発注情報!X150)=TRUE,"",IF(OR(発注情報!X150="",発注情報!X150=0),"",発注情報!X150))</f>
        <v/>
      </c>
      <c r="O10" s="154" t="str">
        <f>IF(ISERROR(発注情報!Y150)=TRUE,"",IF(OR(発注情報!Y150="",発注情報!Y150=0),"",発注情報!Y150))</f>
        <v/>
      </c>
      <c r="P10" s="155" t="str">
        <f>IF(ISERROR(発注情報!Z150)=TRUE,"",IF(OR(発注情報!Z150="",発注情報!Z150=0),"",発注情報!Z150))</f>
        <v/>
      </c>
      <c r="Q10" s="154" t="str">
        <f>IF(ISERROR(発注情報!AA150)=TRUE,"",IF(OR(発注情報!AA150="",発注情報!AA150=0),"",発注情報!AA150))</f>
        <v/>
      </c>
      <c r="R10" s="155" t="str">
        <f>IF(ISERROR(発注情報!AB150)=TRUE,"",IF(OR(発注情報!AB150="",発注情報!AB150=0),"",発注情報!AB150))</f>
        <v/>
      </c>
      <c r="S10" s="154" t="str">
        <f>IF(ISERROR(発注情報!AC150)=TRUE,"",IF(OR(発注情報!AC150="",発注情報!AC150=0),"",発注情報!AC150))</f>
        <v/>
      </c>
      <c r="T10" s="155" t="str">
        <f>IF(ISERROR(発注情報!AD150)=TRUE,"",IF(OR(発注情報!AD150="",発注情報!AD150=0),"",発注情報!AD150))</f>
        <v/>
      </c>
      <c r="U10" s="154" t="str">
        <f>IF(ISERROR(発注情報!AE150)=TRUE,"",IF(OR(発注情報!AE150="",発注情報!AE150=0),"",発注情報!AE150))</f>
        <v/>
      </c>
      <c r="V10" s="155" t="str">
        <f>IF(ISERROR(発注情報!AF150)=TRUE,"",IF(OR(発注情報!AF150="",発注情報!AF150=0),"",発注情報!AF150))</f>
        <v/>
      </c>
      <c r="W10" s="154" t="str">
        <f>IF(ISERROR(発注情報!AG150)=TRUE,"",IF(OR(発注情報!AG150="",発注情報!AG150=0),"",発注情報!AG150))</f>
        <v/>
      </c>
      <c r="X10" s="155" t="str">
        <f>IF(ISERROR(発注情報!AH150)=TRUE,"",IF(OR(発注情報!AH150="",発注情報!AH150=0),"",発注情報!AH150))</f>
        <v/>
      </c>
      <c r="Y10" s="154" t="str">
        <f>IF(ISERROR(発注情報!AI150)=TRUE,"",IF(OR(発注情報!AI150="",発注情報!AI150=0),"",発注情報!AI150))</f>
        <v/>
      </c>
      <c r="Z10" s="155" t="str">
        <f>IF(ISERROR(発注情報!AJ150)=TRUE,"",IF(OR(発注情報!AJ150="",発注情報!AJ150=0),"",発注情報!AJ150))</f>
        <v/>
      </c>
      <c r="AA10" s="154" t="str">
        <f>IF(ISERROR(発注情報!AK150)=TRUE,"",IF(OR(発注情報!AK150="",発注情報!AK150=0),"",発注情報!AK150))</f>
        <v/>
      </c>
      <c r="AB10" s="155" t="str">
        <f>IF(ISERROR(発注情報!AL150)=TRUE,"",IF(OR(発注情報!AL150="",発注情報!AL150=0),"",発注情報!AL150))</f>
        <v/>
      </c>
      <c r="AC10" s="154" t="str">
        <f>IF(ISERROR(発注情報!AM150)=TRUE,"",IF(OR(発注情報!AM150="",発注情報!AM150=0),"",発注情報!AM150))</f>
        <v/>
      </c>
      <c r="AD10" s="155" t="str">
        <f>IF(ISERROR(発注情報!AN150)=TRUE,"",IF(OR(発注情報!AN150="",発注情報!AN150=0),"",発注情報!AN150))</f>
        <v/>
      </c>
      <c r="AE10" s="154" t="str">
        <f>IF(ISERROR(発注情報!AO150)=TRUE,"",IF(OR(発注情報!AO150="",発注情報!AO150=0),"",発注情報!AO150))</f>
        <v/>
      </c>
      <c r="AF10" s="155" t="str">
        <f>IF(ISERROR(発注情報!AP150)=TRUE,"",IF(OR(発注情報!AP150="",発注情報!AP150=0),"",発注情報!AP150))</f>
        <v/>
      </c>
      <c r="AG10" s="154" t="str">
        <f>IF(ISERROR(発注情報!AQ150)=TRUE,"",IF(OR(発注情報!AQ150="",発注情報!AQ150=0),"",発注情報!AQ150))</f>
        <v/>
      </c>
      <c r="AH10" s="155" t="str">
        <f>IF(ISERROR(発注情報!AR150)=TRUE,"",IF(OR(発注情報!AR150="",発注情報!AR150=0),"",発注情報!AR150))</f>
        <v/>
      </c>
      <c r="AI10" s="264" t="str">
        <f>IF(ISERROR(発注情報!AS150)=TRUE,"",IF(OR(発注情報!AS150="",発注情報!AS150=0),"",発注情報!AS150))</f>
        <v/>
      </c>
      <c r="AJ10" s="265" t="str">
        <f>IF(ISERROR(発注情報!AT150)=TRUE,"",IF(OR(発注情報!AT150="",発注情報!AT150=0),"",発注情報!AT150))</f>
        <v/>
      </c>
      <c r="AK10" s="148" t="str">
        <f>IF(ISERROR(発注情報!AU150)=TRUE,"",IF(OR(発注情報!AU150="",発注情報!AU150=0),"",発注情報!AU150))</f>
        <v/>
      </c>
    </row>
    <row r="11" spans="1:39" ht="18.75" customHeight="1" x14ac:dyDescent="0.15">
      <c r="A11" s="137">
        <v>6</v>
      </c>
      <c r="B11" s="143" t="str">
        <f>IF(ISERROR(発注情報!L151)=TRUE,"",IF(OR(発注情報!L151="",発注情報!L151=0),"",発注情報!L151))</f>
        <v/>
      </c>
      <c r="C11" s="144" t="str">
        <f>IF(ISERROR(発注情報!M151)=TRUE,"",IF(OR(発注情報!M151="",発注情報!M151=0),"",発注情報!M151))</f>
        <v/>
      </c>
      <c r="D11" s="144" t="str">
        <f>IF(C11="","",C11*発注情報!$D$2)</f>
        <v/>
      </c>
      <c r="E11" s="237" t="str">
        <f>IF(ISERROR(発注情報!O151)=TRUE,"",IF(OR(発注情報!O151="",発注情報!O151=0),"",発注情報!O151))</f>
        <v/>
      </c>
      <c r="F11" s="237" t="str">
        <f>IF(ISERROR(発注情報!P151)=TRUE,"",IF(OR(発注情報!P151="",発注情報!P151=0),"",発注情報!P151))</f>
        <v/>
      </c>
      <c r="G11" s="237" t="str">
        <f>IF(ISERROR(発注情報!Q151)=TRUE,"",IF(OR(発注情報!Q151="",発注情報!Q151=0),"",発注情報!Q151))</f>
        <v/>
      </c>
      <c r="H11" s="264" t="str">
        <f>IF(ISERROR(発注情報!R151)=TRUE,"",IF(OR(発注情報!R151="",発注情報!R151=0),"",発注情報!R151))</f>
        <v/>
      </c>
      <c r="I11" s="265" t="str">
        <f>IF(ISERROR(発注情報!S151)=TRUE,"",IF(OR(発注情報!S151="",発注情報!S151=0),"",発注情報!S151))</f>
        <v/>
      </c>
      <c r="J11" s="148" t="str">
        <f>IF(ISERROR(発注情報!T151)=TRUE,"",IF(OR(発注情報!T151="",発注情報!T151=0),"",発注情報!T151))</f>
        <v/>
      </c>
      <c r="K11" s="149" t="str">
        <f>IF(ISERROR(発注情報!U151)=TRUE,"",IF(OR(発注情報!U151="",発注情報!U151=0),"",発注情報!U151))</f>
        <v/>
      </c>
      <c r="L11" s="150" t="str">
        <f>IF(ISERROR(発注情報!V151)=TRUE,"",IF(OR(発注情報!V151="",発注情報!V151=0),"",発注情報!V151))</f>
        <v/>
      </c>
      <c r="M11" s="149" t="str">
        <f>IF(ISERROR(発注情報!W151)=TRUE,"",IF(OR(発注情報!W151="",発注情報!W151=0),"",発注情報!W151))</f>
        <v/>
      </c>
      <c r="N11" s="150" t="str">
        <f>IF(ISERROR(発注情報!X151)=TRUE,"",IF(OR(発注情報!X151="",発注情報!X151=0),"",発注情報!X151))</f>
        <v/>
      </c>
      <c r="O11" s="149" t="str">
        <f>IF(ISERROR(発注情報!Y151)=TRUE,"",IF(OR(発注情報!Y151="",発注情報!Y151=0),"",発注情報!Y151))</f>
        <v/>
      </c>
      <c r="P11" s="150" t="str">
        <f>IF(ISERROR(発注情報!Z151)=TRUE,"",IF(OR(発注情報!Z151="",発注情報!Z151=0),"",発注情報!Z151))</f>
        <v/>
      </c>
      <c r="Q11" s="149" t="str">
        <f>IF(ISERROR(発注情報!AA151)=TRUE,"",IF(OR(発注情報!AA151="",発注情報!AA151=0),"",発注情報!AA151))</f>
        <v/>
      </c>
      <c r="R11" s="150" t="str">
        <f>IF(ISERROR(発注情報!AB151)=TRUE,"",IF(OR(発注情報!AB151="",発注情報!AB151=0),"",発注情報!AB151))</f>
        <v/>
      </c>
      <c r="S11" s="149" t="str">
        <f>IF(ISERROR(発注情報!AC151)=TRUE,"",IF(OR(発注情報!AC151="",発注情報!AC151=0),"",発注情報!AC151))</f>
        <v/>
      </c>
      <c r="T11" s="150" t="str">
        <f>IF(ISERROR(発注情報!AD151)=TRUE,"",IF(OR(発注情報!AD151="",発注情報!AD151=0),"",発注情報!AD151))</f>
        <v/>
      </c>
      <c r="U11" s="149" t="str">
        <f>IF(ISERROR(発注情報!AE151)=TRUE,"",IF(OR(発注情報!AE151="",発注情報!AE151=0),"",発注情報!AE151))</f>
        <v/>
      </c>
      <c r="V11" s="150" t="str">
        <f>IF(ISERROR(発注情報!AF151)=TRUE,"",IF(OR(発注情報!AF151="",発注情報!AF151=0),"",発注情報!AF151))</f>
        <v/>
      </c>
      <c r="W11" s="149" t="str">
        <f>IF(ISERROR(発注情報!AG151)=TRUE,"",IF(OR(発注情報!AG151="",発注情報!AG151=0),"",発注情報!AG151))</f>
        <v/>
      </c>
      <c r="X11" s="150" t="str">
        <f>IF(ISERROR(発注情報!AH151)=TRUE,"",IF(OR(発注情報!AH151="",発注情報!AH151=0),"",発注情報!AH151))</f>
        <v/>
      </c>
      <c r="Y11" s="149" t="str">
        <f>IF(ISERROR(発注情報!AI151)=TRUE,"",IF(OR(発注情報!AI151="",発注情報!AI151=0),"",発注情報!AI151))</f>
        <v/>
      </c>
      <c r="Z11" s="150" t="str">
        <f>IF(ISERROR(発注情報!AJ151)=TRUE,"",IF(OR(発注情報!AJ151="",発注情報!AJ151=0),"",発注情報!AJ151))</f>
        <v/>
      </c>
      <c r="AA11" s="149" t="str">
        <f>IF(ISERROR(発注情報!AK151)=TRUE,"",IF(OR(発注情報!AK151="",発注情報!AK151=0),"",発注情報!AK151))</f>
        <v/>
      </c>
      <c r="AB11" s="150" t="str">
        <f>IF(ISERROR(発注情報!AL151)=TRUE,"",IF(OR(発注情報!AL151="",発注情報!AL151=0),"",発注情報!AL151))</f>
        <v/>
      </c>
      <c r="AC11" s="149" t="str">
        <f>IF(ISERROR(発注情報!AM151)=TRUE,"",IF(OR(発注情報!AM151="",発注情報!AM151=0),"",発注情報!AM151))</f>
        <v/>
      </c>
      <c r="AD11" s="150" t="str">
        <f>IF(ISERROR(発注情報!AN151)=TRUE,"",IF(OR(発注情報!AN151="",発注情報!AN151=0),"",発注情報!AN151))</f>
        <v/>
      </c>
      <c r="AE11" s="149" t="str">
        <f>IF(ISERROR(発注情報!AO151)=TRUE,"",IF(OR(発注情報!AO151="",発注情報!AO151=0),"",発注情報!AO151))</f>
        <v/>
      </c>
      <c r="AF11" s="150" t="str">
        <f>IF(ISERROR(発注情報!AP151)=TRUE,"",IF(OR(発注情報!AP151="",発注情報!AP151=0),"",発注情報!AP151))</f>
        <v/>
      </c>
      <c r="AG11" s="149" t="str">
        <f>IF(ISERROR(発注情報!AQ151)=TRUE,"",IF(OR(発注情報!AQ151="",発注情報!AQ151=0),"",発注情報!AQ151))</f>
        <v/>
      </c>
      <c r="AH11" s="150" t="str">
        <f>IF(ISERROR(発注情報!AR151)=TRUE,"",IF(OR(発注情報!AR151="",発注情報!AR151=0),"",発注情報!AR151))</f>
        <v/>
      </c>
      <c r="AI11" s="264" t="str">
        <f>IF(ISERROR(発注情報!AS151)=TRUE,"",IF(OR(発注情報!AS151="",発注情報!AS151=0),"",発注情報!AS151))</f>
        <v/>
      </c>
      <c r="AJ11" s="265" t="str">
        <f>IF(ISERROR(発注情報!AT151)=TRUE,"",IF(OR(発注情報!AT151="",発注情報!AT151=0),"",発注情報!AT151))</f>
        <v/>
      </c>
      <c r="AK11" s="148" t="str">
        <f>IF(ISERROR(発注情報!AU151)=TRUE,"",IF(OR(発注情報!AU151="",発注情報!AU151=0),"",発注情報!AU151))</f>
        <v/>
      </c>
    </row>
    <row r="12" spans="1:39" ht="18.75" customHeight="1" x14ac:dyDescent="0.15">
      <c r="A12" s="151">
        <v>7</v>
      </c>
      <c r="B12" s="152" t="str">
        <f>IF(ISERROR(発注情報!L152)=TRUE,"",IF(OR(発注情報!L152="",発注情報!L152=0),"",発注情報!L152))</f>
        <v/>
      </c>
      <c r="C12" s="153" t="str">
        <f>IF(ISERROR(発注情報!M152)=TRUE,"",IF(OR(発注情報!M152="",発注情報!M152=0),"",発注情報!M152))</f>
        <v/>
      </c>
      <c r="D12" s="144" t="str">
        <f>IF(C12="","",C12*発注情報!$D$2)</f>
        <v/>
      </c>
      <c r="E12" s="238" t="str">
        <f>IF(ISERROR(発注情報!O152)=TRUE,"",IF(OR(発注情報!O152="",発注情報!O152=0),"",発注情報!O152))</f>
        <v/>
      </c>
      <c r="F12" s="238" t="str">
        <f>IF(ISERROR(発注情報!P152)=TRUE,"",IF(OR(発注情報!P152="",発注情報!P152=0),"",発注情報!P152))</f>
        <v/>
      </c>
      <c r="G12" s="238" t="str">
        <f>IF(ISERROR(発注情報!Q152)=TRUE,"",IF(OR(発注情報!Q152="",発注情報!Q152=0),"",発注情報!Q152))</f>
        <v/>
      </c>
      <c r="H12" s="264" t="str">
        <f>IF(ISERROR(発注情報!R152)=TRUE,"",IF(OR(発注情報!R152="",発注情報!R152=0),"",発注情報!R152))</f>
        <v/>
      </c>
      <c r="I12" s="265" t="str">
        <f>IF(ISERROR(発注情報!S152)=TRUE,"",IF(OR(発注情報!S152="",発注情報!S152=0),"",発注情報!S152))</f>
        <v/>
      </c>
      <c r="J12" s="148" t="str">
        <f>IF(ISERROR(発注情報!T152)=TRUE,"",IF(OR(発注情報!T152="",発注情報!T152=0),"",発注情報!T152))</f>
        <v/>
      </c>
      <c r="K12" s="154" t="str">
        <f>IF(ISERROR(発注情報!U152)=TRUE,"",IF(OR(発注情報!U152="",発注情報!U152=0),"",発注情報!U152))</f>
        <v/>
      </c>
      <c r="L12" s="155" t="str">
        <f>IF(ISERROR(発注情報!V152)=TRUE,"",IF(OR(発注情報!V152="",発注情報!V152=0),"",発注情報!V152))</f>
        <v/>
      </c>
      <c r="M12" s="154" t="str">
        <f>IF(ISERROR(発注情報!W152)=TRUE,"",IF(OR(発注情報!W152="",発注情報!W152=0),"",発注情報!W152))</f>
        <v/>
      </c>
      <c r="N12" s="155" t="str">
        <f>IF(ISERROR(発注情報!X152)=TRUE,"",IF(OR(発注情報!X152="",発注情報!X152=0),"",発注情報!X152))</f>
        <v/>
      </c>
      <c r="O12" s="154" t="str">
        <f>IF(ISERROR(発注情報!Y152)=TRUE,"",IF(OR(発注情報!Y152="",発注情報!Y152=0),"",発注情報!Y152))</f>
        <v/>
      </c>
      <c r="P12" s="155" t="str">
        <f>IF(ISERROR(発注情報!Z152)=TRUE,"",IF(OR(発注情報!Z152="",発注情報!Z152=0),"",発注情報!Z152))</f>
        <v/>
      </c>
      <c r="Q12" s="154" t="str">
        <f>IF(ISERROR(発注情報!AA152)=TRUE,"",IF(OR(発注情報!AA152="",発注情報!AA152=0),"",発注情報!AA152))</f>
        <v/>
      </c>
      <c r="R12" s="155" t="str">
        <f>IF(ISERROR(発注情報!AB152)=TRUE,"",IF(OR(発注情報!AB152="",発注情報!AB152=0),"",発注情報!AB152))</f>
        <v/>
      </c>
      <c r="S12" s="154" t="str">
        <f>IF(ISERROR(発注情報!AC152)=TRUE,"",IF(OR(発注情報!AC152="",発注情報!AC152=0),"",発注情報!AC152))</f>
        <v/>
      </c>
      <c r="T12" s="155" t="str">
        <f>IF(ISERROR(発注情報!AD152)=TRUE,"",IF(OR(発注情報!AD152="",発注情報!AD152=0),"",発注情報!AD152))</f>
        <v/>
      </c>
      <c r="U12" s="154" t="str">
        <f>IF(ISERROR(発注情報!AE152)=TRUE,"",IF(OR(発注情報!AE152="",発注情報!AE152=0),"",発注情報!AE152))</f>
        <v/>
      </c>
      <c r="V12" s="155" t="str">
        <f>IF(ISERROR(発注情報!AF152)=TRUE,"",IF(OR(発注情報!AF152="",発注情報!AF152=0),"",発注情報!AF152))</f>
        <v/>
      </c>
      <c r="W12" s="154" t="str">
        <f>IF(ISERROR(発注情報!AG152)=TRUE,"",IF(OR(発注情報!AG152="",発注情報!AG152=0),"",発注情報!AG152))</f>
        <v/>
      </c>
      <c r="X12" s="155" t="str">
        <f>IF(ISERROR(発注情報!AH152)=TRUE,"",IF(OR(発注情報!AH152="",発注情報!AH152=0),"",発注情報!AH152))</f>
        <v/>
      </c>
      <c r="Y12" s="154" t="str">
        <f>IF(ISERROR(発注情報!AI152)=TRUE,"",IF(OR(発注情報!AI152="",発注情報!AI152=0),"",発注情報!AI152))</f>
        <v/>
      </c>
      <c r="Z12" s="155" t="str">
        <f>IF(ISERROR(発注情報!AJ152)=TRUE,"",IF(OR(発注情報!AJ152="",発注情報!AJ152=0),"",発注情報!AJ152))</f>
        <v/>
      </c>
      <c r="AA12" s="154" t="str">
        <f>IF(ISERROR(発注情報!AK152)=TRUE,"",IF(OR(発注情報!AK152="",発注情報!AK152=0),"",発注情報!AK152))</f>
        <v/>
      </c>
      <c r="AB12" s="155" t="str">
        <f>IF(ISERROR(発注情報!AL152)=TRUE,"",IF(OR(発注情報!AL152="",発注情報!AL152=0),"",発注情報!AL152))</f>
        <v/>
      </c>
      <c r="AC12" s="154" t="str">
        <f>IF(ISERROR(発注情報!AM152)=TRUE,"",IF(OR(発注情報!AM152="",発注情報!AM152=0),"",発注情報!AM152))</f>
        <v/>
      </c>
      <c r="AD12" s="155" t="str">
        <f>IF(ISERROR(発注情報!AN152)=TRUE,"",IF(OR(発注情報!AN152="",発注情報!AN152=0),"",発注情報!AN152))</f>
        <v/>
      </c>
      <c r="AE12" s="154" t="str">
        <f>IF(ISERROR(発注情報!AO152)=TRUE,"",IF(OR(発注情報!AO152="",発注情報!AO152=0),"",発注情報!AO152))</f>
        <v/>
      </c>
      <c r="AF12" s="155" t="str">
        <f>IF(ISERROR(発注情報!AP152)=TRUE,"",IF(OR(発注情報!AP152="",発注情報!AP152=0),"",発注情報!AP152))</f>
        <v/>
      </c>
      <c r="AG12" s="154" t="str">
        <f>IF(ISERROR(発注情報!AQ152)=TRUE,"",IF(OR(発注情報!AQ152="",発注情報!AQ152=0),"",発注情報!AQ152))</f>
        <v/>
      </c>
      <c r="AH12" s="155" t="str">
        <f>IF(ISERROR(発注情報!AR152)=TRUE,"",IF(OR(発注情報!AR152="",発注情報!AR152=0),"",発注情報!AR152))</f>
        <v/>
      </c>
      <c r="AI12" s="264" t="str">
        <f>IF(ISERROR(発注情報!AS152)=TRUE,"",IF(OR(発注情報!AS152="",発注情報!AS152=0),"",発注情報!AS152))</f>
        <v/>
      </c>
      <c r="AJ12" s="265" t="str">
        <f>IF(ISERROR(発注情報!AT152)=TRUE,"",IF(OR(発注情報!AT152="",発注情報!AT152=0),"",発注情報!AT152))</f>
        <v/>
      </c>
      <c r="AK12" s="148" t="str">
        <f>IF(ISERROR(発注情報!AU152)=TRUE,"",IF(OR(発注情報!AU152="",発注情報!AU152=0),"",発注情報!AU152))</f>
        <v/>
      </c>
    </row>
    <row r="13" spans="1:39" ht="18.75" customHeight="1" x14ac:dyDescent="0.15">
      <c r="A13" s="137">
        <v>8</v>
      </c>
      <c r="B13" s="143" t="str">
        <f>IF(ISERROR(発注情報!L153)=TRUE,"",IF(OR(発注情報!L153="",発注情報!L153=0),"",発注情報!L153))</f>
        <v/>
      </c>
      <c r="C13" s="144" t="str">
        <f>IF(ISERROR(発注情報!M153)=TRUE,"",IF(OR(発注情報!M153="",発注情報!M153=0),"",発注情報!M153))</f>
        <v/>
      </c>
      <c r="D13" s="144" t="str">
        <f>IF(C13="","",C13*発注情報!$D$2)</f>
        <v/>
      </c>
      <c r="E13" s="237" t="str">
        <f>IF(ISERROR(発注情報!O153)=TRUE,"",IF(OR(発注情報!O153="",発注情報!O153=0),"",発注情報!O153))</f>
        <v/>
      </c>
      <c r="F13" s="237" t="str">
        <f>IF(ISERROR(発注情報!P153)=TRUE,"",IF(OR(発注情報!P153="",発注情報!P153=0),"",発注情報!P153))</f>
        <v/>
      </c>
      <c r="G13" s="237" t="str">
        <f>IF(ISERROR(発注情報!Q153)=TRUE,"",IF(OR(発注情報!Q153="",発注情報!Q153=0),"",発注情報!Q153))</f>
        <v/>
      </c>
      <c r="H13" s="264" t="str">
        <f>IF(ISERROR(発注情報!R153)=TRUE,"",IF(OR(発注情報!R153="",発注情報!R153=0),"",発注情報!R153))</f>
        <v/>
      </c>
      <c r="I13" s="265" t="str">
        <f>IF(ISERROR(発注情報!S153)=TRUE,"",IF(OR(発注情報!S153="",発注情報!S153=0),"",発注情報!S153))</f>
        <v/>
      </c>
      <c r="J13" s="148" t="str">
        <f>IF(ISERROR(発注情報!T153)=TRUE,"",IF(OR(発注情報!T153="",発注情報!T153=0),"",発注情報!T153))</f>
        <v/>
      </c>
      <c r="K13" s="149" t="str">
        <f>IF(ISERROR(発注情報!U153)=TRUE,"",IF(OR(発注情報!U153="",発注情報!U153=0),"",発注情報!U153))</f>
        <v/>
      </c>
      <c r="L13" s="150" t="str">
        <f>IF(ISERROR(発注情報!V153)=TRUE,"",IF(OR(発注情報!V153="",発注情報!V153=0),"",発注情報!V153))</f>
        <v/>
      </c>
      <c r="M13" s="149" t="str">
        <f>IF(ISERROR(発注情報!W153)=TRUE,"",IF(OR(発注情報!W153="",発注情報!W153=0),"",発注情報!W153))</f>
        <v/>
      </c>
      <c r="N13" s="150" t="str">
        <f>IF(ISERROR(発注情報!X153)=TRUE,"",IF(OR(発注情報!X153="",発注情報!X153=0),"",発注情報!X153))</f>
        <v/>
      </c>
      <c r="O13" s="149" t="str">
        <f>IF(ISERROR(発注情報!Y153)=TRUE,"",IF(OR(発注情報!Y153="",発注情報!Y153=0),"",発注情報!Y153))</f>
        <v/>
      </c>
      <c r="P13" s="150" t="str">
        <f>IF(ISERROR(発注情報!Z153)=TRUE,"",IF(OR(発注情報!Z153="",発注情報!Z153=0),"",発注情報!Z153))</f>
        <v/>
      </c>
      <c r="Q13" s="149" t="str">
        <f>IF(ISERROR(発注情報!AA153)=TRUE,"",IF(OR(発注情報!AA153="",発注情報!AA153=0),"",発注情報!AA153))</f>
        <v/>
      </c>
      <c r="R13" s="150" t="str">
        <f>IF(ISERROR(発注情報!AB153)=TRUE,"",IF(OR(発注情報!AB153="",発注情報!AB153=0),"",発注情報!AB153))</f>
        <v/>
      </c>
      <c r="S13" s="149" t="str">
        <f>IF(ISERROR(発注情報!AC153)=TRUE,"",IF(OR(発注情報!AC153="",発注情報!AC153=0),"",発注情報!AC153))</f>
        <v/>
      </c>
      <c r="T13" s="150" t="str">
        <f>IF(ISERROR(発注情報!AD153)=TRUE,"",IF(OR(発注情報!AD153="",発注情報!AD153=0),"",発注情報!AD153))</f>
        <v/>
      </c>
      <c r="U13" s="149" t="str">
        <f>IF(ISERROR(発注情報!AE153)=TRUE,"",IF(OR(発注情報!AE153="",発注情報!AE153=0),"",発注情報!AE153))</f>
        <v/>
      </c>
      <c r="V13" s="150" t="str">
        <f>IF(ISERROR(発注情報!AF153)=TRUE,"",IF(OR(発注情報!AF153="",発注情報!AF153=0),"",発注情報!AF153))</f>
        <v/>
      </c>
      <c r="W13" s="149" t="str">
        <f>IF(ISERROR(発注情報!AG153)=TRUE,"",IF(OR(発注情報!AG153="",発注情報!AG153=0),"",発注情報!AG153))</f>
        <v/>
      </c>
      <c r="X13" s="150" t="str">
        <f>IF(ISERROR(発注情報!AH153)=TRUE,"",IF(OR(発注情報!AH153="",発注情報!AH153=0),"",発注情報!AH153))</f>
        <v/>
      </c>
      <c r="Y13" s="149" t="str">
        <f>IF(ISERROR(発注情報!AI153)=TRUE,"",IF(OR(発注情報!AI153="",発注情報!AI153=0),"",発注情報!AI153))</f>
        <v/>
      </c>
      <c r="Z13" s="150" t="str">
        <f>IF(ISERROR(発注情報!AJ153)=TRUE,"",IF(OR(発注情報!AJ153="",発注情報!AJ153=0),"",発注情報!AJ153))</f>
        <v/>
      </c>
      <c r="AA13" s="149" t="str">
        <f>IF(ISERROR(発注情報!AK153)=TRUE,"",IF(OR(発注情報!AK153="",発注情報!AK153=0),"",発注情報!AK153))</f>
        <v/>
      </c>
      <c r="AB13" s="150" t="str">
        <f>IF(ISERROR(発注情報!AL153)=TRUE,"",IF(OR(発注情報!AL153="",発注情報!AL153=0),"",発注情報!AL153))</f>
        <v/>
      </c>
      <c r="AC13" s="149" t="str">
        <f>IF(ISERROR(発注情報!AM153)=TRUE,"",IF(OR(発注情報!AM153="",発注情報!AM153=0),"",発注情報!AM153))</f>
        <v/>
      </c>
      <c r="AD13" s="150" t="str">
        <f>IF(ISERROR(発注情報!AN153)=TRUE,"",IF(OR(発注情報!AN153="",発注情報!AN153=0),"",発注情報!AN153))</f>
        <v/>
      </c>
      <c r="AE13" s="149" t="str">
        <f>IF(ISERROR(発注情報!AO153)=TRUE,"",IF(OR(発注情報!AO153="",発注情報!AO153=0),"",発注情報!AO153))</f>
        <v/>
      </c>
      <c r="AF13" s="150" t="str">
        <f>IF(ISERROR(発注情報!AP153)=TRUE,"",IF(OR(発注情報!AP153="",発注情報!AP153=0),"",発注情報!AP153))</f>
        <v/>
      </c>
      <c r="AG13" s="149" t="str">
        <f>IF(ISERROR(発注情報!AQ153)=TRUE,"",IF(OR(発注情報!AQ153="",発注情報!AQ153=0),"",発注情報!AQ153))</f>
        <v/>
      </c>
      <c r="AH13" s="150" t="str">
        <f>IF(ISERROR(発注情報!AR153)=TRUE,"",IF(OR(発注情報!AR153="",発注情報!AR153=0),"",発注情報!AR153))</f>
        <v/>
      </c>
      <c r="AI13" s="264" t="str">
        <f>IF(ISERROR(発注情報!AS153)=TRUE,"",IF(OR(発注情報!AS153="",発注情報!AS153=0),"",発注情報!AS153))</f>
        <v/>
      </c>
      <c r="AJ13" s="265" t="str">
        <f>IF(ISERROR(発注情報!AT153)=TRUE,"",IF(OR(発注情報!AT153="",発注情報!AT153=0),"",発注情報!AT153))</f>
        <v/>
      </c>
      <c r="AK13" s="148" t="str">
        <f>IF(ISERROR(発注情報!AU153)=TRUE,"",IF(OR(発注情報!AU153="",発注情報!AU153=0),"",発注情報!AU153))</f>
        <v/>
      </c>
    </row>
    <row r="14" spans="1:39" ht="18.75" customHeight="1" x14ac:dyDescent="0.15">
      <c r="A14" s="151">
        <v>9</v>
      </c>
      <c r="B14" s="152" t="str">
        <f>IF(ISERROR(発注情報!L154)=TRUE,"",IF(OR(発注情報!L154="",発注情報!L154=0),"",発注情報!L154))</f>
        <v/>
      </c>
      <c r="C14" s="153" t="str">
        <f>IF(ISERROR(発注情報!M154)=TRUE,"",IF(OR(発注情報!M154="",発注情報!M154=0),"",発注情報!M154))</f>
        <v/>
      </c>
      <c r="D14" s="144" t="str">
        <f>IF(C14="","",C14*発注情報!$D$2)</f>
        <v/>
      </c>
      <c r="E14" s="238" t="str">
        <f>IF(ISERROR(発注情報!O154)=TRUE,"",IF(OR(発注情報!O154="",発注情報!O154=0),"",発注情報!O154))</f>
        <v/>
      </c>
      <c r="F14" s="238" t="str">
        <f>IF(ISERROR(発注情報!P154)=TRUE,"",IF(OR(発注情報!P154="",発注情報!P154=0),"",発注情報!P154))</f>
        <v/>
      </c>
      <c r="G14" s="238" t="str">
        <f>IF(ISERROR(発注情報!Q154)=TRUE,"",IF(OR(発注情報!Q154="",発注情報!Q154=0),"",発注情報!Q154))</f>
        <v/>
      </c>
      <c r="H14" s="264" t="str">
        <f>IF(ISERROR(発注情報!R154)=TRUE,"",IF(OR(発注情報!R154="",発注情報!R154=0),"",発注情報!R154))</f>
        <v/>
      </c>
      <c r="I14" s="265" t="str">
        <f>IF(ISERROR(発注情報!S154)=TRUE,"",IF(OR(発注情報!S154="",発注情報!S154=0),"",発注情報!S154))</f>
        <v/>
      </c>
      <c r="J14" s="148" t="str">
        <f>IF(ISERROR(発注情報!T154)=TRUE,"",IF(OR(発注情報!T154="",発注情報!T154=0),"",発注情報!T154))</f>
        <v/>
      </c>
      <c r="K14" s="154" t="str">
        <f>IF(ISERROR(発注情報!U154)=TRUE,"",IF(OR(発注情報!U154="",発注情報!U154=0),"",発注情報!U154))</f>
        <v/>
      </c>
      <c r="L14" s="155" t="str">
        <f>IF(ISERROR(発注情報!V154)=TRUE,"",IF(OR(発注情報!V154="",発注情報!V154=0),"",発注情報!V154))</f>
        <v/>
      </c>
      <c r="M14" s="154" t="str">
        <f>IF(ISERROR(発注情報!W154)=TRUE,"",IF(OR(発注情報!W154="",発注情報!W154=0),"",発注情報!W154))</f>
        <v/>
      </c>
      <c r="N14" s="155" t="str">
        <f>IF(ISERROR(発注情報!X154)=TRUE,"",IF(OR(発注情報!X154="",発注情報!X154=0),"",発注情報!X154))</f>
        <v/>
      </c>
      <c r="O14" s="154" t="str">
        <f>IF(ISERROR(発注情報!Y154)=TRUE,"",IF(OR(発注情報!Y154="",発注情報!Y154=0),"",発注情報!Y154))</f>
        <v/>
      </c>
      <c r="P14" s="155" t="str">
        <f>IF(ISERROR(発注情報!Z154)=TRUE,"",IF(OR(発注情報!Z154="",発注情報!Z154=0),"",発注情報!Z154))</f>
        <v/>
      </c>
      <c r="Q14" s="154" t="str">
        <f>IF(ISERROR(発注情報!AA154)=TRUE,"",IF(OR(発注情報!AA154="",発注情報!AA154=0),"",発注情報!AA154))</f>
        <v/>
      </c>
      <c r="R14" s="155" t="str">
        <f>IF(ISERROR(発注情報!AB154)=TRUE,"",IF(OR(発注情報!AB154="",発注情報!AB154=0),"",発注情報!AB154))</f>
        <v/>
      </c>
      <c r="S14" s="154" t="str">
        <f>IF(ISERROR(発注情報!AC154)=TRUE,"",IF(OR(発注情報!AC154="",発注情報!AC154=0),"",発注情報!AC154))</f>
        <v/>
      </c>
      <c r="T14" s="155" t="str">
        <f>IF(ISERROR(発注情報!AD154)=TRUE,"",IF(OR(発注情報!AD154="",発注情報!AD154=0),"",発注情報!AD154))</f>
        <v/>
      </c>
      <c r="U14" s="154" t="str">
        <f>IF(ISERROR(発注情報!AE154)=TRUE,"",IF(OR(発注情報!AE154="",発注情報!AE154=0),"",発注情報!AE154))</f>
        <v/>
      </c>
      <c r="V14" s="155" t="str">
        <f>IF(ISERROR(発注情報!AF154)=TRUE,"",IF(OR(発注情報!AF154="",発注情報!AF154=0),"",発注情報!AF154))</f>
        <v/>
      </c>
      <c r="W14" s="154" t="str">
        <f>IF(ISERROR(発注情報!AG154)=TRUE,"",IF(OR(発注情報!AG154="",発注情報!AG154=0),"",発注情報!AG154))</f>
        <v/>
      </c>
      <c r="X14" s="155" t="str">
        <f>IF(ISERROR(発注情報!AH154)=TRUE,"",IF(OR(発注情報!AH154="",発注情報!AH154=0),"",発注情報!AH154))</f>
        <v/>
      </c>
      <c r="Y14" s="154" t="str">
        <f>IF(ISERROR(発注情報!AI154)=TRUE,"",IF(OR(発注情報!AI154="",発注情報!AI154=0),"",発注情報!AI154))</f>
        <v/>
      </c>
      <c r="Z14" s="155" t="str">
        <f>IF(ISERROR(発注情報!AJ154)=TRUE,"",IF(OR(発注情報!AJ154="",発注情報!AJ154=0),"",発注情報!AJ154))</f>
        <v/>
      </c>
      <c r="AA14" s="154" t="str">
        <f>IF(ISERROR(発注情報!AK154)=TRUE,"",IF(OR(発注情報!AK154="",発注情報!AK154=0),"",発注情報!AK154))</f>
        <v/>
      </c>
      <c r="AB14" s="155" t="str">
        <f>IF(ISERROR(発注情報!AL154)=TRUE,"",IF(OR(発注情報!AL154="",発注情報!AL154=0),"",発注情報!AL154))</f>
        <v/>
      </c>
      <c r="AC14" s="154" t="str">
        <f>IF(ISERROR(発注情報!AM154)=TRUE,"",IF(OR(発注情報!AM154="",発注情報!AM154=0),"",発注情報!AM154))</f>
        <v/>
      </c>
      <c r="AD14" s="155" t="str">
        <f>IF(ISERROR(発注情報!AN154)=TRUE,"",IF(OR(発注情報!AN154="",発注情報!AN154=0),"",発注情報!AN154))</f>
        <v/>
      </c>
      <c r="AE14" s="154" t="str">
        <f>IF(ISERROR(発注情報!AO154)=TRUE,"",IF(OR(発注情報!AO154="",発注情報!AO154=0),"",発注情報!AO154))</f>
        <v/>
      </c>
      <c r="AF14" s="155" t="str">
        <f>IF(ISERROR(発注情報!AP154)=TRUE,"",IF(OR(発注情報!AP154="",発注情報!AP154=0),"",発注情報!AP154))</f>
        <v/>
      </c>
      <c r="AG14" s="154" t="str">
        <f>IF(ISERROR(発注情報!AQ154)=TRUE,"",IF(OR(発注情報!AQ154="",発注情報!AQ154=0),"",発注情報!AQ154))</f>
        <v/>
      </c>
      <c r="AH14" s="155" t="str">
        <f>IF(ISERROR(発注情報!AR154)=TRUE,"",IF(OR(発注情報!AR154="",発注情報!AR154=0),"",発注情報!AR154))</f>
        <v/>
      </c>
      <c r="AI14" s="264" t="str">
        <f>IF(ISERROR(発注情報!AS154)=TRUE,"",IF(OR(発注情報!AS154="",発注情報!AS154=0),"",発注情報!AS154))</f>
        <v/>
      </c>
      <c r="AJ14" s="265" t="str">
        <f>IF(ISERROR(発注情報!AT154)=TRUE,"",IF(OR(発注情報!AT154="",発注情報!AT154=0),"",発注情報!AT154))</f>
        <v/>
      </c>
      <c r="AK14" s="148" t="str">
        <f>IF(ISERROR(発注情報!AU154)=TRUE,"",IF(OR(発注情報!AU154="",発注情報!AU154=0),"",発注情報!AU154))</f>
        <v/>
      </c>
    </row>
    <row r="15" spans="1:39" ht="18.75" customHeight="1" x14ac:dyDescent="0.15">
      <c r="A15" s="137">
        <v>10</v>
      </c>
      <c r="B15" s="143" t="str">
        <f>IF(ISERROR(発注情報!L155)=TRUE,"",IF(OR(発注情報!L155="",発注情報!L155=0),"",発注情報!L155))</f>
        <v/>
      </c>
      <c r="C15" s="144" t="str">
        <f>IF(ISERROR(発注情報!M155)=TRUE,"",IF(OR(発注情報!M155="",発注情報!M155=0),"",発注情報!M155))</f>
        <v/>
      </c>
      <c r="D15" s="144" t="str">
        <f>IF(C15="","",C15*発注情報!$D$2)</f>
        <v/>
      </c>
      <c r="E15" s="237" t="str">
        <f>IF(ISERROR(発注情報!O155)=TRUE,"",IF(OR(発注情報!O155="",発注情報!O155=0),"",発注情報!O155))</f>
        <v/>
      </c>
      <c r="F15" s="237" t="str">
        <f>IF(ISERROR(発注情報!P155)=TRUE,"",IF(OR(発注情報!P155="",発注情報!P155=0),"",発注情報!P155))</f>
        <v/>
      </c>
      <c r="G15" s="237" t="str">
        <f>IF(ISERROR(発注情報!Q155)=TRUE,"",IF(OR(発注情報!Q155="",発注情報!Q155=0),"",発注情報!Q155))</f>
        <v/>
      </c>
      <c r="H15" s="264" t="str">
        <f>IF(ISERROR(発注情報!R155)=TRUE,"",IF(OR(発注情報!R155="",発注情報!R155=0),"",発注情報!R155))</f>
        <v/>
      </c>
      <c r="I15" s="265" t="str">
        <f>IF(ISERROR(発注情報!S155)=TRUE,"",IF(OR(発注情報!S155="",発注情報!S155=0),"",発注情報!S155))</f>
        <v/>
      </c>
      <c r="J15" s="148" t="str">
        <f>IF(ISERROR(発注情報!T155)=TRUE,"",IF(OR(発注情報!T155="",発注情報!T155=0),"",発注情報!T155))</f>
        <v/>
      </c>
      <c r="K15" s="149" t="str">
        <f>IF(ISERROR(発注情報!U155)=TRUE,"",IF(OR(発注情報!U155="",発注情報!U155=0),"",発注情報!U155))</f>
        <v/>
      </c>
      <c r="L15" s="150" t="str">
        <f>IF(ISERROR(発注情報!V155)=TRUE,"",IF(OR(発注情報!V155="",発注情報!V155=0),"",発注情報!V155))</f>
        <v/>
      </c>
      <c r="M15" s="149" t="str">
        <f>IF(ISERROR(発注情報!W155)=TRUE,"",IF(OR(発注情報!W155="",発注情報!W155=0),"",発注情報!W155))</f>
        <v/>
      </c>
      <c r="N15" s="150" t="str">
        <f>IF(ISERROR(発注情報!X155)=TRUE,"",IF(OR(発注情報!X155="",発注情報!X155=0),"",発注情報!X155))</f>
        <v/>
      </c>
      <c r="O15" s="149" t="str">
        <f>IF(ISERROR(発注情報!Y155)=TRUE,"",IF(OR(発注情報!Y155="",発注情報!Y155=0),"",発注情報!Y155))</f>
        <v/>
      </c>
      <c r="P15" s="150" t="str">
        <f>IF(ISERROR(発注情報!Z155)=TRUE,"",IF(OR(発注情報!Z155="",発注情報!Z155=0),"",発注情報!Z155))</f>
        <v/>
      </c>
      <c r="Q15" s="149" t="str">
        <f>IF(ISERROR(発注情報!AA155)=TRUE,"",IF(OR(発注情報!AA155="",発注情報!AA155=0),"",発注情報!AA155))</f>
        <v/>
      </c>
      <c r="R15" s="150" t="str">
        <f>IF(ISERROR(発注情報!AB155)=TRUE,"",IF(OR(発注情報!AB155="",発注情報!AB155=0),"",発注情報!AB155))</f>
        <v/>
      </c>
      <c r="S15" s="149" t="str">
        <f>IF(ISERROR(発注情報!AC155)=TRUE,"",IF(OR(発注情報!AC155="",発注情報!AC155=0),"",発注情報!AC155))</f>
        <v/>
      </c>
      <c r="T15" s="150" t="str">
        <f>IF(ISERROR(発注情報!AD155)=TRUE,"",IF(OR(発注情報!AD155="",発注情報!AD155=0),"",発注情報!AD155))</f>
        <v/>
      </c>
      <c r="U15" s="149" t="str">
        <f>IF(ISERROR(発注情報!AE155)=TRUE,"",IF(OR(発注情報!AE155="",発注情報!AE155=0),"",発注情報!AE155))</f>
        <v/>
      </c>
      <c r="V15" s="150" t="str">
        <f>IF(ISERROR(発注情報!AF155)=TRUE,"",IF(OR(発注情報!AF155="",発注情報!AF155=0),"",発注情報!AF155))</f>
        <v/>
      </c>
      <c r="W15" s="149" t="str">
        <f>IF(ISERROR(発注情報!AG155)=TRUE,"",IF(OR(発注情報!AG155="",発注情報!AG155=0),"",発注情報!AG155))</f>
        <v/>
      </c>
      <c r="X15" s="150" t="str">
        <f>IF(ISERROR(発注情報!AH155)=TRUE,"",IF(OR(発注情報!AH155="",発注情報!AH155=0),"",発注情報!AH155))</f>
        <v/>
      </c>
      <c r="Y15" s="149" t="str">
        <f>IF(ISERROR(発注情報!AI155)=TRUE,"",IF(OR(発注情報!AI155="",発注情報!AI155=0),"",発注情報!AI155))</f>
        <v/>
      </c>
      <c r="Z15" s="150" t="str">
        <f>IF(ISERROR(発注情報!AJ155)=TRUE,"",IF(OR(発注情報!AJ155="",発注情報!AJ155=0),"",発注情報!AJ155))</f>
        <v/>
      </c>
      <c r="AA15" s="149" t="str">
        <f>IF(ISERROR(発注情報!AK155)=TRUE,"",IF(OR(発注情報!AK155="",発注情報!AK155=0),"",発注情報!AK155))</f>
        <v/>
      </c>
      <c r="AB15" s="150" t="str">
        <f>IF(ISERROR(発注情報!AL155)=TRUE,"",IF(OR(発注情報!AL155="",発注情報!AL155=0),"",発注情報!AL155))</f>
        <v/>
      </c>
      <c r="AC15" s="149" t="str">
        <f>IF(ISERROR(発注情報!AM155)=TRUE,"",IF(OR(発注情報!AM155="",発注情報!AM155=0),"",発注情報!AM155))</f>
        <v/>
      </c>
      <c r="AD15" s="150" t="str">
        <f>IF(ISERROR(発注情報!AN155)=TRUE,"",IF(OR(発注情報!AN155="",発注情報!AN155=0),"",発注情報!AN155))</f>
        <v/>
      </c>
      <c r="AE15" s="149" t="str">
        <f>IF(ISERROR(発注情報!AO155)=TRUE,"",IF(OR(発注情報!AO155="",発注情報!AO155=0),"",発注情報!AO155))</f>
        <v/>
      </c>
      <c r="AF15" s="150" t="str">
        <f>IF(ISERROR(発注情報!AP155)=TRUE,"",IF(OR(発注情報!AP155="",発注情報!AP155=0),"",発注情報!AP155))</f>
        <v/>
      </c>
      <c r="AG15" s="149" t="str">
        <f>IF(ISERROR(発注情報!AQ155)=TRUE,"",IF(OR(発注情報!AQ155="",発注情報!AQ155=0),"",発注情報!AQ155))</f>
        <v/>
      </c>
      <c r="AH15" s="150" t="str">
        <f>IF(ISERROR(発注情報!AR155)=TRUE,"",IF(OR(発注情報!AR155="",発注情報!AR155=0),"",発注情報!AR155))</f>
        <v/>
      </c>
      <c r="AI15" s="264" t="str">
        <f>IF(ISERROR(発注情報!AS155)=TRUE,"",IF(OR(発注情報!AS155="",発注情報!AS155=0),"",発注情報!AS155))</f>
        <v/>
      </c>
      <c r="AJ15" s="265" t="str">
        <f>IF(ISERROR(発注情報!AT155)=TRUE,"",IF(OR(発注情報!AT155="",発注情報!AT155=0),"",発注情報!AT155))</f>
        <v/>
      </c>
      <c r="AK15" s="148" t="str">
        <f>IF(ISERROR(発注情報!AU155)=TRUE,"",IF(OR(発注情報!AU155="",発注情報!AU155=0),"",発注情報!AU155))</f>
        <v/>
      </c>
    </row>
    <row r="16" spans="1:39" ht="18.75" customHeight="1" x14ac:dyDescent="0.15">
      <c r="A16" s="151">
        <v>11</v>
      </c>
      <c r="B16" s="152" t="str">
        <f>IF(ISERROR(発注情報!L156)=TRUE,"",IF(OR(発注情報!L156="",発注情報!L156=0),"",発注情報!L156))</f>
        <v/>
      </c>
      <c r="C16" s="153" t="str">
        <f>IF(ISERROR(発注情報!M156)=TRUE,"",IF(OR(発注情報!M156="",発注情報!M156=0),"",発注情報!M156))</f>
        <v/>
      </c>
      <c r="D16" s="144" t="str">
        <f>IF(C16="","",C16*発注情報!$D$2)</f>
        <v/>
      </c>
      <c r="E16" s="238" t="str">
        <f>IF(ISERROR(発注情報!O156)=TRUE,"",IF(OR(発注情報!O156="",発注情報!O156=0),"",発注情報!O156))</f>
        <v/>
      </c>
      <c r="F16" s="238" t="str">
        <f>IF(ISERROR(発注情報!P156)=TRUE,"",IF(OR(発注情報!P156="",発注情報!P156=0),"",発注情報!P156))</f>
        <v/>
      </c>
      <c r="G16" s="238" t="str">
        <f>IF(ISERROR(発注情報!Q156)=TRUE,"",IF(OR(発注情報!Q156="",発注情報!Q156=0),"",発注情報!Q156))</f>
        <v/>
      </c>
      <c r="H16" s="264" t="str">
        <f>IF(ISERROR(発注情報!R156)=TRUE,"",IF(OR(発注情報!R156="",発注情報!R156=0),"",発注情報!R156))</f>
        <v/>
      </c>
      <c r="I16" s="265" t="str">
        <f>IF(ISERROR(発注情報!S156)=TRUE,"",IF(OR(発注情報!S156="",発注情報!S156=0),"",発注情報!S156))</f>
        <v/>
      </c>
      <c r="J16" s="148" t="str">
        <f>IF(ISERROR(発注情報!T156)=TRUE,"",IF(OR(発注情報!T156="",発注情報!T156=0),"",発注情報!T156))</f>
        <v/>
      </c>
      <c r="K16" s="154" t="str">
        <f>IF(ISERROR(発注情報!U156)=TRUE,"",IF(OR(発注情報!U156="",発注情報!U156=0),"",発注情報!U156))</f>
        <v/>
      </c>
      <c r="L16" s="155" t="str">
        <f>IF(ISERROR(発注情報!V156)=TRUE,"",IF(OR(発注情報!V156="",発注情報!V156=0),"",発注情報!V156))</f>
        <v/>
      </c>
      <c r="M16" s="154" t="str">
        <f>IF(ISERROR(発注情報!W156)=TRUE,"",IF(OR(発注情報!W156="",発注情報!W156=0),"",発注情報!W156))</f>
        <v/>
      </c>
      <c r="N16" s="155" t="str">
        <f>IF(ISERROR(発注情報!X156)=TRUE,"",IF(OR(発注情報!X156="",発注情報!X156=0),"",発注情報!X156))</f>
        <v/>
      </c>
      <c r="O16" s="154" t="str">
        <f>IF(ISERROR(発注情報!Y156)=TRUE,"",IF(OR(発注情報!Y156="",発注情報!Y156=0),"",発注情報!Y156))</f>
        <v/>
      </c>
      <c r="P16" s="155" t="str">
        <f>IF(ISERROR(発注情報!Z156)=TRUE,"",IF(OR(発注情報!Z156="",発注情報!Z156=0),"",発注情報!Z156))</f>
        <v/>
      </c>
      <c r="Q16" s="154" t="str">
        <f>IF(ISERROR(発注情報!AA156)=TRUE,"",IF(OR(発注情報!AA156="",発注情報!AA156=0),"",発注情報!AA156))</f>
        <v/>
      </c>
      <c r="R16" s="155" t="str">
        <f>IF(ISERROR(発注情報!AB156)=TRUE,"",IF(OR(発注情報!AB156="",発注情報!AB156=0),"",発注情報!AB156))</f>
        <v/>
      </c>
      <c r="S16" s="154" t="str">
        <f>IF(ISERROR(発注情報!AC156)=TRUE,"",IF(OR(発注情報!AC156="",発注情報!AC156=0),"",発注情報!AC156))</f>
        <v/>
      </c>
      <c r="T16" s="155" t="str">
        <f>IF(ISERROR(発注情報!AD156)=TRUE,"",IF(OR(発注情報!AD156="",発注情報!AD156=0),"",発注情報!AD156))</f>
        <v/>
      </c>
      <c r="U16" s="154" t="str">
        <f>IF(ISERROR(発注情報!AE156)=TRUE,"",IF(OR(発注情報!AE156="",発注情報!AE156=0),"",発注情報!AE156))</f>
        <v/>
      </c>
      <c r="V16" s="155" t="str">
        <f>IF(ISERROR(発注情報!AF156)=TRUE,"",IF(OR(発注情報!AF156="",発注情報!AF156=0),"",発注情報!AF156))</f>
        <v/>
      </c>
      <c r="W16" s="154" t="str">
        <f>IF(ISERROR(発注情報!AG156)=TRUE,"",IF(OR(発注情報!AG156="",発注情報!AG156=0),"",発注情報!AG156))</f>
        <v/>
      </c>
      <c r="X16" s="155" t="str">
        <f>IF(ISERROR(発注情報!AH156)=TRUE,"",IF(OR(発注情報!AH156="",発注情報!AH156=0),"",発注情報!AH156))</f>
        <v/>
      </c>
      <c r="Y16" s="154" t="str">
        <f>IF(ISERROR(発注情報!AI156)=TRUE,"",IF(OR(発注情報!AI156="",発注情報!AI156=0),"",発注情報!AI156))</f>
        <v/>
      </c>
      <c r="Z16" s="155" t="str">
        <f>IF(ISERROR(発注情報!AJ156)=TRUE,"",IF(OR(発注情報!AJ156="",発注情報!AJ156=0),"",発注情報!AJ156))</f>
        <v/>
      </c>
      <c r="AA16" s="154" t="str">
        <f>IF(ISERROR(発注情報!AK156)=TRUE,"",IF(OR(発注情報!AK156="",発注情報!AK156=0),"",発注情報!AK156))</f>
        <v/>
      </c>
      <c r="AB16" s="155" t="str">
        <f>IF(ISERROR(発注情報!AL156)=TRUE,"",IF(OR(発注情報!AL156="",発注情報!AL156=0),"",発注情報!AL156))</f>
        <v/>
      </c>
      <c r="AC16" s="154" t="str">
        <f>IF(ISERROR(発注情報!AM156)=TRUE,"",IF(OR(発注情報!AM156="",発注情報!AM156=0),"",発注情報!AM156))</f>
        <v/>
      </c>
      <c r="AD16" s="155" t="str">
        <f>IF(ISERROR(発注情報!AN156)=TRUE,"",IF(OR(発注情報!AN156="",発注情報!AN156=0),"",発注情報!AN156))</f>
        <v/>
      </c>
      <c r="AE16" s="154" t="str">
        <f>IF(ISERROR(発注情報!AO156)=TRUE,"",IF(OR(発注情報!AO156="",発注情報!AO156=0),"",発注情報!AO156))</f>
        <v/>
      </c>
      <c r="AF16" s="155" t="str">
        <f>IF(ISERROR(発注情報!AP156)=TRUE,"",IF(OR(発注情報!AP156="",発注情報!AP156=0),"",発注情報!AP156))</f>
        <v/>
      </c>
      <c r="AG16" s="154" t="str">
        <f>IF(ISERROR(発注情報!AQ156)=TRUE,"",IF(OR(発注情報!AQ156="",発注情報!AQ156=0),"",発注情報!AQ156))</f>
        <v/>
      </c>
      <c r="AH16" s="155" t="str">
        <f>IF(ISERROR(発注情報!AR156)=TRUE,"",IF(OR(発注情報!AR156="",発注情報!AR156=0),"",発注情報!AR156))</f>
        <v/>
      </c>
      <c r="AI16" s="264" t="str">
        <f>IF(ISERROR(発注情報!AS156)=TRUE,"",IF(OR(発注情報!AS156="",発注情報!AS156=0),"",発注情報!AS156))</f>
        <v/>
      </c>
      <c r="AJ16" s="265" t="str">
        <f>IF(ISERROR(発注情報!AT156)=TRUE,"",IF(OR(発注情報!AT156="",発注情報!AT156=0),"",発注情報!AT156))</f>
        <v/>
      </c>
      <c r="AK16" s="148" t="str">
        <f>IF(ISERROR(発注情報!AU156)=TRUE,"",IF(OR(発注情報!AU156="",発注情報!AU156=0),"",発注情報!AU156))</f>
        <v/>
      </c>
    </row>
    <row r="17" spans="1:37" ht="18.75" customHeight="1" x14ac:dyDescent="0.15">
      <c r="A17" s="137">
        <v>12</v>
      </c>
      <c r="B17" s="143" t="str">
        <f>IF(ISERROR(発注情報!L157)=TRUE,"",IF(OR(発注情報!L157="",発注情報!L157=0),"",発注情報!L157))</f>
        <v/>
      </c>
      <c r="C17" s="144" t="str">
        <f>IF(ISERROR(発注情報!M157)=TRUE,"",IF(OR(発注情報!M157="",発注情報!M157=0),"",発注情報!M157))</f>
        <v/>
      </c>
      <c r="D17" s="144" t="str">
        <f>IF(C17="","",C17*発注情報!$D$2)</f>
        <v/>
      </c>
      <c r="E17" s="237" t="str">
        <f>IF(ISERROR(発注情報!O157)=TRUE,"",IF(OR(発注情報!O157="",発注情報!O157=0),"",発注情報!O157))</f>
        <v/>
      </c>
      <c r="F17" s="237" t="str">
        <f>IF(ISERROR(発注情報!P157)=TRUE,"",IF(OR(発注情報!P157="",発注情報!P157=0),"",発注情報!P157))</f>
        <v/>
      </c>
      <c r="G17" s="237" t="str">
        <f>IF(ISERROR(発注情報!Q157)=TRUE,"",IF(OR(発注情報!Q157="",発注情報!Q157=0),"",発注情報!Q157))</f>
        <v/>
      </c>
      <c r="H17" s="264" t="str">
        <f>IF(ISERROR(発注情報!R157)=TRUE,"",IF(OR(発注情報!R157="",発注情報!R157=0),"",発注情報!R157))</f>
        <v/>
      </c>
      <c r="I17" s="265" t="str">
        <f>IF(ISERROR(発注情報!S157)=TRUE,"",IF(OR(発注情報!S157="",発注情報!S157=0),"",発注情報!S157))</f>
        <v/>
      </c>
      <c r="J17" s="148" t="str">
        <f>IF(ISERROR(発注情報!T157)=TRUE,"",IF(OR(発注情報!T157="",発注情報!T157=0),"",発注情報!T157))</f>
        <v/>
      </c>
      <c r="K17" s="149" t="str">
        <f>IF(ISERROR(発注情報!U157)=TRUE,"",IF(OR(発注情報!U157="",発注情報!U157=0),"",発注情報!U157))</f>
        <v/>
      </c>
      <c r="L17" s="150" t="str">
        <f>IF(ISERROR(発注情報!V157)=TRUE,"",IF(OR(発注情報!V157="",発注情報!V157=0),"",発注情報!V157))</f>
        <v/>
      </c>
      <c r="M17" s="149" t="str">
        <f>IF(ISERROR(発注情報!W157)=TRUE,"",IF(OR(発注情報!W157="",発注情報!W157=0),"",発注情報!W157))</f>
        <v/>
      </c>
      <c r="N17" s="150" t="str">
        <f>IF(ISERROR(発注情報!X157)=TRUE,"",IF(OR(発注情報!X157="",発注情報!X157=0),"",発注情報!X157))</f>
        <v/>
      </c>
      <c r="O17" s="149" t="str">
        <f>IF(ISERROR(発注情報!Y157)=TRUE,"",IF(OR(発注情報!Y157="",発注情報!Y157=0),"",発注情報!Y157))</f>
        <v/>
      </c>
      <c r="P17" s="150" t="str">
        <f>IF(ISERROR(発注情報!Z157)=TRUE,"",IF(OR(発注情報!Z157="",発注情報!Z157=0),"",発注情報!Z157))</f>
        <v/>
      </c>
      <c r="Q17" s="149" t="str">
        <f>IF(ISERROR(発注情報!AA157)=TRUE,"",IF(OR(発注情報!AA157="",発注情報!AA157=0),"",発注情報!AA157))</f>
        <v/>
      </c>
      <c r="R17" s="150" t="str">
        <f>IF(ISERROR(発注情報!AB157)=TRUE,"",IF(OR(発注情報!AB157="",発注情報!AB157=0),"",発注情報!AB157))</f>
        <v/>
      </c>
      <c r="S17" s="149" t="str">
        <f>IF(ISERROR(発注情報!AC157)=TRUE,"",IF(OR(発注情報!AC157="",発注情報!AC157=0),"",発注情報!AC157))</f>
        <v/>
      </c>
      <c r="T17" s="150" t="str">
        <f>IF(ISERROR(発注情報!AD157)=TRUE,"",IF(OR(発注情報!AD157="",発注情報!AD157=0),"",発注情報!AD157))</f>
        <v/>
      </c>
      <c r="U17" s="149" t="str">
        <f>IF(ISERROR(発注情報!AE157)=TRUE,"",IF(OR(発注情報!AE157="",発注情報!AE157=0),"",発注情報!AE157))</f>
        <v/>
      </c>
      <c r="V17" s="150" t="str">
        <f>IF(ISERROR(発注情報!AF157)=TRUE,"",IF(OR(発注情報!AF157="",発注情報!AF157=0),"",発注情報!AF157))</f>
        <v/>
      </c>
      <c r="W17" s="149" t="str">
        <f>IF(ISERROR(発注情報!AG157)=TRUE,"",IF(OR(発注情報!AG157="",発注情報!AG157=0),"",発注情報!AG157))</f>
        <v/>
      </c>
      <c r="X17" s="150" t="str">
        <f>IF(ISERROR(発注情報!AH157)=TRUE,"",IF(OR(発注情報!AH157="",発注情報!AH157=0),"",発注情報!AH157))</f>
        <v/>
      </c>
      <c r="Y17" s="149" t="str">
        <f>IF(ISERROR(発注情報!AI157)=TRUE,"",IF(OR(発注情報!AI157="",発注情報!AI157=0),"",発注情報!AI157))</f>
        <v/>
      </c>
      <c r="Z17" s="150" t="str">
        <f>IF(ISERROR(発注情報!AJ157)=TRUE,"",IF(OR(発注情報!AJ157="",発注情報!AJ157=0),"",発注情報!AJ157))</f>
        <v/>
      </c>
      <c r="AA17" s="149" t="str">
        <f>IF(ISERROR(発注情報!AK157)=TRUE,"",IF(OR(発注情報!AK157="",発注情報!AK157=0),"",発注情報!AK157))</f>
        <v/>
      </c>
      <c r="AB17" s="150" t="str">
        <f>IF(ISERROR(発注情報!AL157)=TRUE,"",IF(OR(発注情報!AL157="",発注情報!AL157=0),"",発注情報!AL157))</f>
        <v/>
      </c>
      <c r="AC17" s="149" t="str">
        <f>IF(ISERROR(発注情報!AM157)=TRUE,"",IF(OR(発注情報!AM157="",発注情報!AM157=0),"",発注情報!AM157))</f>
        <v/>
      </c>
      <c r="AD17" s="150" t="str">
        <f>IF(ISERROR(発注情報!AN157)=TRUE,"",IF(OR(発注情報!AN157="",発注情報!AN157=0),"",発注情報!AN157))</f>
        <v/>
      </c>
      <c r="AE17" s="149" t="str">
        <f>IF(ISERROR(発注情報!AO157)=TRUE,"",IF(OR(発注情報!AO157="",発注情報!AO157=0),"",発注情報!AO157))</f>
        <v/>
      </c>
      <c r="AF17" s="150" t="str">
        <f>IF(ISERROR(発注情報!AP157)=TRUE,"",IF(OR(発注情報!AP157="",発注情報!AP157=0),"",発注情報!AP157))</f>
        <v/>
      </c>
      <c r="AG17" s="149" t="str">
        <f>IF(ISERROR(発注情報!AQ157)=TRUE,"",IF(OR(発注情報!AQ157="",発注情報!AQ157=0),"",発注情報!AQ157))</f>
        <v/>
      </c>
      <c r="AH17" s="150" t="str">
        <f>IF(ISERROR(発注情報!AR157)=TRUE,"",IF(OR(発注情報!AR157="",発注情報!AR157=0),"",発注情報!AR157))</f>
        <v/>
      </c>
      <c r="AI17" s="264" t="str">
        <f>IF(ISERROR(発注情報!AS157)=TRUE,"",IF(OR(発注情報!AS157="",発注情報!AS157=0),"",発注情報!AS157))</f>
        <v/>
      </c>
      <c r="AJ17" s="265" t="str">
        <f>IF(ISERROR(発注情報!AT157)=TRUE,"",IF(OR(発注情報!AT157="",発注情報!AT157=0),"",発注情報!AT157))</f>
        <v/>
      </c>
      <c r="AK17" s="148" t="str">
        <f>IF(ISERROR(発注情報!AU157)=TRUE,"",IF(OR(発注情報!AU157="",発注情報!AU157=0),"",発注情報!AU157))</f>
        <v/>
      </c>
    </row>
    <row r="18" spans="1:37" ht="18.75" customHeight="1" x14ac:dyDescent="0.15">
      <c r="A18" s="151">
        <v>13</v>
      </c>
      <c r="B18" s="152" t="str">
        <f>IF(ISERROR(発注情報!L158)=TRUE,"",IF(OR(発注情報!L158="",発注情報!L158=0),"",発注情報!L158))</f>
        <v/>
      </c>
      <c r="C18" s="153" t="str">
        <f>IF(ISERROR(発注情報!M158)=TRUE,"",IF(OR(発注情報!M158="",発注情報!M158=0),"",発注情報!M158))</f>
        <v/>
      </c>
      <c r="D18" s="144" t="str">
        <f>IF(C18="","",C18*発注情報!$D$2)</f>
        <v/>
      </c>
      <c r="E18" s="238" t="str">
        <f>IF(ISERROR(発注情報!O158)=TRUE,"",IF(OR(発注情報!O158="",発注情報!O158=0),"",発注情報!O158))</f>
        <v/>
      </c>
      <c r="F18" s="238" t="str">
        <f>IF(ISERROR(発注情報!P158)=TRUE,"",IF(OR(発注情報!P158="",発注情報!P158=0),"",発注情報!P158))</f>
        <v/>
      </c>
      <c r="G18" s="238" t="str">
        <f>IF(ISERROR(発注情報!Q158)=TRUE,"",IF(OR(発注情報!Q158="",発注情報!Q158=0),"",発注情報!Q158))</f>
        <v/>
      </c>
      <c r="H18" s="264" t="str">
        <f>IF(ISERROR(発注情報!R158)=TRUE,"",IF(OR(発注情報!R158="",発注情報!R158=0),"",発注情報!R158))</f>
        <v/>
      </c>
      <c r="I18" s="265" t="str">
        <f>IF(ISERROR(発注情報!S158)=TRUE,"",IF(OR(発注情報!S158="",発注情報!S158=0),"",発注情報!S158))</f>
        <v/>
      </c>
      <c r="J18" s="148" t="str">
        <f>IF(ISERROR(発注情報!T158)=TRUE,"",IF(OR(発注情報!T158="",発注情報!T158=0),"",発注情報!T158))</f>
        <v/>
      </c>
      <c r="K18" s="154" t="str">
        <f>IF(ISERROR(発注情報!U158)=TRUE,"",IF(OR(発注情報!U158="",発注情報!U158=0),"",発注情報!U158))</f>
        <v/>
      </c>
      <c r="L18" s="155" t="str">
        <f>IF(ISERROR(発注情報!V158)=TRUE,"",IF(OR(発注情報!V158="",発注情報!V158=0),"",発注情報!V158))</f>
        <v/>
      </c>
      <c r="M18" s="154" t="str">
        <f>IF(ISERROR(発注情報!W158)=TRUE,"",IF(OR(発注情報!W158="",発注情報!W158=0),"",発注情報!W158))</f>
        <v/>
      </c>
      <c r="N18" s="155" t="str">
        <f>IF(ISERROR(発注情報!X158)=TRUE,"",IF(OR(発注情報!X158="",発注情報!X158=0),"",発注情報!X158))</f>
        <v/>
      </c>
      <c r="O18" s="154" t="str">
        <f>IF(ISERROR(発注情報!Y158)=TRUE,"",IF(OR(発注情報!Y158="",発注情報!Y158=0),"",発注情報!Y158))</f>
        <v/>
      </c>
      <c r="P18" s="155" t="str">
        <f>IF(ISERROR(発注情報!Z158)=TRUE,"",IF(OR(発注情報!Z158="",発注情報!Z158=0),"",発注情報!Z158))</f>
        <v/>
      </c>
      <c r="Q18" s="154" t="str">
        <f>IF(ISERROR(発注情報!AA158)=TRUE,"",IF(OR(発注情報!AA158="",発注情報!AA158=0),"",発注情報!AA158))</f>
        <v/>
      </c>
      <c r="R18" s="155" t="str">
        <f>IF(ISERROR(発注情報!AB158)=TRUE,"",IF(OR(発注情報!AB158="",発注情報!AB158=0),"",発注情報!AB158))</f>
        <v/>
      </c>
      <c r="S18" s="154" t="str">
        <f>IF(ISERROR(発注情報!AC158)=TRUE,"",IF(OR(発注情報!AC158="",発注情報!AC158=0),"",発注情報!AC158))</f>
        <v/>
      </c>
      <c r="T18" s="155" t="str">
        <f>IF(ISERROR(発注情報!AD158)=TRUE,"",IF(OR(発注情報!AD158="",発注情報!AD158=0),"",発注情報!AD158))</f>
        <v/>
      </c>
      <c r="U18" s="154" t="str">
        <f>IF(ISERROR(発注情報!AE158)=TRUE,"",IF(OR(発注情報!AE158="",発注情報!AE158=0),"",発注情報!AE158))</f>
        <v/>
      </c>
      <c r="V18" s="155" t="str">
        <f>IF(ISERROR(発注情報!AF158)=TRUE,"",IF(OR(発注情報!AF158="",発注情報!AF158=0),"",発注情報!AF158))</f>
        <v/>
      </c>
      <c r="W18" s="154" t="str">
        <f>IF(ISERROR(発注情報!AG158)=TRUE,"",IF(OR(発注情報!AG158="",発注情報!AG158=0),"",発注情報!AG158))</f>
        <v/>
      </c>
      <c r="X18" s="155" t="str">
        <f>IF(ISERROR(発注情報!AH158)=TRUE,"",IF(OR(発注情報!AH158="",発注情報!AH158=0),"",発注情報!AH158))</f>
        <v/>
      </c>
      <c r="Y18" s="154" t="str">
        <f>IF(ISERROR(発注情報!AI158)=TRUE,"",IF(OR(発注情報!AI158="",発注情報!AI158=0),"",発注情報!AI158))</f>
        <v/>
      </c>
      <c r="Z18" s="155" t="str">
        <f>IF(ISERROR(発注情報!AJ158)=TRUE,"",IF(OR(発注情報!AJ158="",発注情報!AJ158=0),"",発注情報!AJ158))</f>
        <v/>
      </c>
      <c r="AA18" s="154" t="str">
        <f>IF(ISERROR(発注情報!AK158)=TRUE,"",IF(OR(発注情報!AK158="",発注情報!AK158=0),"",発注情報!AK158))</f>
        <v/>
      </c>
      <c r="AB18" s="155" t="str">
        <f>IF(ISERROR(発注情報!AL158)=TRUE,"",IF(OR(発注情報!AL158="",発注情報!AL158=0),"",発注情報!AL158))</f>
        <v/>
      </c>
      <c r="AC18" s="154" t="str">
        <f>IF(ISERROR(発注情報!AM158)=TRUE,"",IF(OR(発注情報!AM158="",発注情報!AM158=0),"",発注情報!AM158))</f>
        <v/>
      </c>
      <c r="AD18" s="155" t="str">
        <f>IF(ISERROR(発注情報!AN158)=TRUE,"",IF(OR(発注情報!AN158="",発注情報!AN158=0),"",発注情報!AN158))</f>
        <v/>
      </c>
      <c r="AE18" s="154" t="str">
        <f>IF(ISERROR(発注情報!AO158)=TRUE,"",IF(OR(発注情報!AO158="",発注情報!AO158=0),"",発注情報!AO158))</f>
        <v/>
      </c>
      <c r="AF18" s="155" t="str">
        <f>IF(ISERROR(発注情報!AP158)=TRUE,"",IF(OR(発注情報!AP158="",発注情報!AP158=0),"",発注情報!AP158))</f>
        <v/>
      </c>
      <c r="AG18" s="154" t="str">
        <f>IF(ISERROR(発注情報!AQ158)=TRUE,"",IF(OR(発注情報!AQ158="",発注情報!AQ158=0),"",発注情報!AQ158))</f>
        <v/>
      </c>
      <c r="AH18" s="155" t="str">
        <f>IF(ISERROR(発注情報!AR158)=TRUE,"",IF(OR(発注情報!AR158="",発注情報!AR158=0),"",発注情報!AR158))</f>
        <v/>
      </c>
      <c r="AI18" s="264" t="str">
        <f>IF(ISERROR(発注情報!AS158)=TRUE,"",IF(OR(発注情報!AS158="",発注情報!AS158=0),"",発注情報!AS158))</f>
        <v/>
      </c>
      <c r="AJ18" s="265" t="str">
        <f>IF(ISERROR(発注情報!AT158)=TRUE,"",IF(OR(発注情報!AT158="",発注情報!AT158=0),"",発注情報!AT158))</f>
        <v/>
      </c>
      <c r="AK18" s="148" t="str">
        <f>IF(ISERROR(発注情報!AU158)=TRUE,"",IF(OR(発注情報!AU158="",発注情報!AU158=0),"",発注情報!AU158))</f>
        <v/>
      </c>
    </row>
    <row r="19" spans="1:37" ht="18.75" customHeight="1" x14ac:dyDescent="0.15">
      <c r="A19" s="137">
        <v>14</v>
      </c>
      <c r="B19" s="143" t="str">
        <f>IF(ISERROR(発注情報!L159)=TRUE,"",IF(OR(発注情報!L159="",発注情報!L159=0),"",発注情報!L159))</f>
        <v/>
      </c>
      <c r="C19" s="144" t="str">
        <f>IF(ISERROR(発注情報!M159)=TRUE,"",IF(OR(発注情報!M159="",発注情報!M159=0),"",発注情報!M159))</f>
        <v/>
      </c>
      <c r="D19" s="144" t="str">
        <f>IF(C19="","",C19*発注情報!$D$2)</f>
        <v/>
      </c>
      <c r="E19" s="237" t="str">
        <f>IF(ISERROR(発注情報!O159)=TRUE,"",IF(OR(発注情報!O159="",発注情報!O159=0),"",発注情報!O159))</f>
        <v/>
      </c>
      <c r="F19" s="237" t="str">
        <f>IF(ISERROR(発注情報!P159)=TRUE,"",IF(OR(発注情報!P159="",発注情報!P159=0),"",発注情報!P159))</f>
        <v/>
      </c>
      <c r="G19" s="237" t="str">
        <f>IF(ISERROR(発注情報!Q159)=TRUE,"",IF(OR(発注情報!Q159="",発注情報!Q159=0),"",発注情報!Q159))</f>
        <v/>
      </c>
      <c r="H19" s="264" t="str">
        <f>IF(ISERROR(発注情報!R159)=TRUE,"",IF(OR(発注情報!R159="",発注情報!R159=0),"",発注情報!R159))</f>
        <v/>
      </c>
      <c r="I19" s="265" t="str">
        <f>IF(ISERROR(発注情報!S159)=TRUE,"",IF(OR(発注情報!S159="",発注情報!S159=0),"",発注情報!S159))</f>
        <v/>
      </c>
      <c r="J19" s="148" t="str">
        <f>IF(ISERROR(発注情報!T159)=TRUE,"",IF(OR(発注情報!T159="",発注情報!T159=0),"",発注情報!T159))</f>
        <v/>
      </c>
      <c r="K19" s="149" t="str">
        <f>IF(ISERROR(発注情報!U159)=TRUE,"",IF(OR(発注情報!U159="",発注情報!U159=0),"",発注情報!U159))</f>
        <v/>
      </c>
      <c r="L19" s="150" t="str">
        <f>IF(ISERROR(発注情報!V159)=TRUE,"",IF(OR(発注情報!V159="",発注情報!V159=0),"",発注情報!V159))</f>
        <v/>
      </c>
      <c r="M19" s="149" t="str">
        <f>IF(ISERROR(発注情報!W159)=TRUE,"",IF(OR(発注情報!W159="",発注情報!W159=0),"",発注情報!W159))</f>
        <v/>
      </c>
      <c r="N19" s="150" t="str">
        <f>IF(ISERROR(発注情報!X159)=TRUE,"",IF(OR(発注情報!X159="",発注情報!X159=0),"",発注情報!X159))</f>
        <v/>
      </c>
      <c r="O19" s="149" t="str">
        <f>IF(ISERROR(発注情報!Y159)=TRUE,"",IF(OR(発注情報!Y159="",発注情報!Y159=0),"",発注情報!Y159))</f>
        <v/>
      </c>
      <c r="P19" s="150" t="str">
        <f>IF(ISERROR(発注情報!Z159)=TRUE,"",IF(OR(発注情報!Z159="",発注情報!Z159=0),"",発注情報!Z159))</f>
        <v/>
      </c>
      <c r="Q19" s="149" t="str">
        <f>IF(ISERROR(発注情報!AA159)=TRUE,"",IF(OR(発注情報!AA159="",発注情報!AA159=0),"",発注情報!AA159))</f>
        <v/>
      </c>
      <c r="R19" s="150" t="str">
        <f>IF(ISERROR(発注情報!AB159)=TRUE,"",IF(OR(発注情報!AB159="",発注情報!AB159=0),"",発注情報!AB159))</f>
        <v/>
      </c>
      <c r="S19" s="149" t="str">
        <f>IF(ISERROR(発注情報!AC159)=TRUE,"",IF(OR(発注情報!AC159="",発注情報!AC159=0),"",発注情報!AC159))</f>
        <v/>
      </c>
      <c r="T19" s="150" t="str">
        <f>IF(ISERROR(発注情報!AD159)=TRUE,"",IF(OR(発注情報!AD159="",発注情報!AD159=0),"",発注情報!AD159))</f>
        <v/>
      </c>
      <c r="U19" s="149" t="str">
        <f>IF(ISERROR(発注情報!AE159)=TRUE,"",IF(OR(発注情報!AE159="",発注情報!AE159=0),"",発注情報!AE159))</f>
        <v/>
      </c>
      <c r="V19" s="150" t="str">
        <f>IF(ISERROR(発注情報!AF159)=TRUE,"",IF(OR(発注情報!AF159="",発注情報!AF159=0),"",発注情報!AF159))</f>
        <v/>
      </c>
      <c r="W19" s="149" t="str">
        <f>IF(ISERROR(発注情報!AG159)=TRUE,"",IF(OR(発注情報!AG159="",発注情報!AG159=0),"",発注情報!AG159))</f>
        <v/>
      </c>
      <c r="X19" s="150" t="str">
        <f>IF(ISERROR(発注情報!AH159)=TRUE,"",IF(OR(発注情報!AH159="",発注情報!AH159=0),"",発注情報!AH159))</f>
        <v/>
      </c>
      <c r="Y19" s="149" t="str">
        <f>IF(ISERROR(発注情報!AI159)=TRUE,"",IF(OR(発注情報!AI159="",発注情報!AI159=0),"",発注情報!AI159))</f>
        <v/>
      </c>
      <c r="Z19" s="150" t="str">
        <f>IF(ISERROR(発注情報!AJ159)=TRUE,"",IF(OR(発注情報!AJ159="",発注情報!AJ159=0),"",発注情報!AJ159))</f>
        <v/>
      </c>
      <c r="AA19" s="149" t="str">
        <f>IF(ISERROR(発注情報!AK159)=TRUE,"",IF(OR(発注情報!AK159="",発注情報!AK159=0),"",発注情報!AK159))</f>
        <v/>
      </c>
      <c r="AB19" s="150" t="str">
        <f>IF(ISERROR(発注情報!AL159)=TRUE,"",IF(OR(発注情報!AL159="",発注情報!AL159=0),"",発注情報!AL159))</f>
        <v/>
      </c>
      <c r="AC19" s="149" t="str">
        <f>IF(ISERROR(発注情報!AM159)=TRUE,"",IF(OR(発注情報!AM159="",発注情報!AM159=0),"",発注情報!AM159))</f>
        <v/>
      </c>
      <c r="AD19" s="150" t="str">
        <f>IF(ISERROR(発注情報!AN159)=TRUE,"",IF(OR(発注情報!AN159="",発注情報!AN159=0),"",発注情報!AN159))</f>
        <v/>
      </c>
      <c r="AE19" s="149" t="str">
        <f>IF(ISERROR(発注情報!AO159)=TRUE,"",IF(OR(発注情報!AO159="",発注情報!AO159=0),"",発注情報!AO159))</f>
        <v/>
      </c>
      <c r="AF19" s="150" t="str">
        <f>IF(ISERROR(発注情報!AP159)=TRUE,"",IF(OR(発注情報!AP159="",発注情報!AP159=0),"",発注情報!AP159))</f>
        <v/>
      </c>
      <c r="AG19" s="149" t="str">
        <f>IF(ISERROR(発注情報!AQ159)=TRUE,"",IF(OR(発注情報!AQ159="",発注情報!AQ159=0),"",発注情報!AQ159))</f>
        <v/>
      </c>
      <c r="AH19" s="150" t="str">
        <f>IF(ISERROR(発注情報!AR159)=TRUE,"",IF(OR(発注情報!AR159="",発注情報!AR159=0),"",発注情報!AR159))</f>
        <v/>
      </c>
      <c r="AI19" s="264" t="str">
        <f>IF(ISERROR(発注情報!AS159)=TRUE,"",IF(OR(発注情報!AS159="",発注情報!AS159=0),"",発注情報!AS159))</f>
        <v/>
      </c>
      <c r="AJ19" s="265" t="str">
        <f>IF(ISERROR(発注情報!AT159)=TRUE,"",IF(OR(発注情報!AT159="",発注情報!AT159=0),"",発注情報!AT159))</f>
        <v/>
      </c>
      <c r="AK19" s="148" t="str">
        <f>IF(ISERROR(発注情報!AU159)=TRUE,"",IF(OR(発注情報!AU159="",発注情報!AU159=0),"",発注情報!AU159))</f>
        <v/>
      </c>
    </row>
    <row r="20" spans="1:37" ht="18.75" customHeight="1" x14ac:dyDescent="0.15">
      <c r="A20" s="151">
        <v>15</v>
      </c>
      <c r="B20" s="152" t="str">
        <f>IF(ISERROR(発注情報!L160)=TRUE,"",IF(OR(発注情報!L160="",発注情報!L160=0),"",発注情報!L160))</f>
        <v/>
      </c>
      <c r="C20" s="153" t="str">
        <f>IF(ISERROR(発注情報!M160)=TRUE,"",IF(OR(発注情報!M160="",発注情報!M160=0),"",発注情報!M160))</f>
        <v/>
      </c>
      <c r="D20" s="144" t="str">
        <f>IF(C20="","",C20*発注情報!$D$2)</f>
        <v/>
      </c>
      <c r="E20" s="238" t="str">
        <f>IF(ISERROR(発注情報!O160)=TRUE,"",IF(OR(発注情報!O160="",発注情報!O160=0),"",発注情報!O160))</f>
        <v/>
      </c>
      <c r="F20" s="238" t="str">
        <f>IF(ISERROR(発注情報!P160)=TRUE,"",IF(OR(発注情報!P160="",発注情報!P160=0),"",発注情報!P160))</f>
        <v/>
      </c>
      <c r="G20" s="238" t="str">
        <f>IF(ISERROR(発注情報!Q160)=TRUE,"",IF(OR(発注情報!Q160="",発注情報!Q160=0),"",発注情報!Q160))</f>
        <v/>
      </c>
      <c r="H20" s="264" t="str">
        <f>IF(ISERROR(発注情報!R160)=TRUE,"",IF(OR(発注情報!R160="",発注情報!R160=0),"",発注情報!R160))</f>
        <v/>
      </c>
      <c r="I20" s="265" t="str">
        <f>IF(ISERROR(発注情報!S160)=TRUE,"",IF(OR(発注情報!S160="",発注情報!S160=0),"",発注情報!S160))</f>
        <v/>
      </c>
      <c r="J20" s="148" t="str">
        <f>IF(ISERROR(発注情報!T160)=TRUE,"",IF(OR(発注情報!T160="",発注情報!T160=0),"",発注情報!T160))</f>
        <v/>
      </c>
      <c r="K20" s="154" t="str">
        <f>IF(ISERROR(発注情報!U160)=TRUE,"",IF(OR(発注情報!U160="",発注情報!U160=0),"",発注情報!U160))</f>
        <v/>
      </c>
      <c r="L20" s="155" t="str">
        <f>IF(ISERROR(発注情報!V160)=TRUE,"",IF(OR(発注情報!V160="",発注情報!V160=0),"",発注情報!V160))</f>
        <v/>
      </c>
      <c r="M20" s="154" t="str">
        <f>IF(ISERROR(発注情報!W160)=TRUE,"",IF(OR(発注情報!W160="",発注情報!W160=0),"",発注情報!W160))</f>
        <v/>
      </c>
      <c r="N20" s="155" t="str">
        <f>IF(ISERROR(発注情報!X160)=TRUE,"",IF(OR(発注情報!X160="",発注情報!X160=0),"",発注情報!X160))</f>
        <v/>
      </c>
      <c r="O20" s="154" t="str">
        <f>IF(ISERROR(発注情報!Y160)=TRUE,"",IF(OR(発注情報!Y160="",発注情報!Y160=0),"",発注情報!Y160))</f>
        <v/>
      </c>
      <c r="P20" s="155" t="str">
        <f>IF(ISERROR(発注情報!Z160)=TRUE,"",IF(OR(発注情報!Z160="",発注情報!Z160=0),"",発注情報!Z160))</f>
        <v/>
      </c>
      <c r="Q20" s="154" t="str">
        <f>IF(ISERROR(発注情報!AA160)=TRUE,"",IF(OR(発注情報!AA160="",発注情報!AA160=0),"",発注情報!AA160))</f>
        <v/>
      </c>
      <c r="R20" s="155" t="str">
        <f>IF(ISERROR(発注情報!AB160)=TRUE,"",IF(OR(発注情報!AB160="",発注情報!AB160=0),"",発注情報!AB160))</f>
        <v/>
      </c>
      <c r="S20" s="154" t="str">
        <f>IF(ISERROR(発注情報!AC160)=TRUE,"",IF(OR(発注情報!AC160="",発注情報!AC160=0),"",発注情報!AC160))</f>
        <v/>
      </c>
      <c r="T20" s="155" t="str">
        <f>IF(ISERROR(発注情報!AD160)=TRUE,"",IF(OR(発注情報!AD160="",発注情報!AD160=0),"",発注情報!AD160))</f>
        <v/>
      </c>
      <c r="U20" s="154" t="str">
        <f>IF(ISERROR(発注情報!AE160)=TRUE,"",IF(OR(発注情報!AE160="",発注情報!AE160=0),"",発注情報!AE160))</f>
        <v/>
      </c>
      <c r="V20" s="155" t="str">
        <f>IF(ISERROR(発注情報!AF160)=TRUE,"",IF(OR(発注情報!AF160="",発注情報!AF160=0),"",発注情報!AF160))</f>
        <v/>
      </c>
      <c r="W20" s="154" t="str">
        <f>IF(ISERROR(発注情報!AG160)=TRUE,"",IF(OR(発注情報!AG160="",発注情報!AG160=0),"",発注情報!AG160))</f>
        <v/>
      </c>
      <c r="X20" s="155" t="str">
        <f>IF(ISERROR(発注情報!AH160)=TRUE,"",IF(OR(発注情報!AH160="",発注情報!AH160=0),"",発注情報!AH160))</f>
        <v/>
      </c>
      <c r="Y20" s="154" t="str">
        <f>IF(ISERROR(発注情報!AI160)=TRUE,"",IF(OR(発注情報!AI160="",発注情報!AI160=0),"",発注情報!AI160))</f>
        <v/>
      </c>
      <c r="Z20" s="155" t="str">
        <f>IF(ISERROR(発注情報!AJ160)=TRUE,"",IF(OR(発注情報!AJ160="",発注情報!AJ160=0),"",発注情報!AJ160))</f>
        <v/>
      </c>
      <c r="AA20" s="154" t="str">
        <f>IF(ISERROR(発注情報!AK160)=TRUE,"",IF(OR(発注情報!AK160="",発注情報!AK160=0),"",発注情報!AK160))</f>
        <v/>
      </c>
      <c r="AB20" s="155" t="str">
        <f>IF(ISERROR(発注情報!AL160)=TRUE,"",IF(OR(発注情報!AL160="",発注情報!AL160=0),"",発注情報!AL160))</f>
        <v/>
      </c>
      <c r="AC20" s="154" t="str">
        <f>IF(ISERROR(発注情報!AM160)=TRUE,"",IF(OR(発注情報!AM160="",発注情報!AM160=0),"",発注情報!AM160))</f>
        <v/>
      </c>
      <c r="AD20" s="155" t="str">
        <f>IF(ISERROR(発注情報!AN160)=TRUE,"",IF(OR(発注情報!AN160="",発注情報!AN160=0),"",発注情報!AN160))</f>
        <v/>
      </c>
      <c r="AE20" s="154" t="str">
        <f>IF(ISERROR(発注情報!AO160)=TRUE,"",IF(OR(発注情報!AO160="",発注情報!AO160=0),"",発注情報!AO160))</f>
        <v/>
      </c>
      <c r="AF20" s="155" t="str">
        <f>IF(ISERROR(発注情報!AP160)=TRUE,"",IF(OR(発注情報!AP160="",発注情報!AP160=0),"",発注情報!AP160))</f>
        <v/>
      </c>
      <c r="AG20" s="154" t="str">
        <f>IF(ISERROR(発注情報!AQ160)=TRUE,"",IF(OR(発注情報!AQ160="",発注情報!AQ160=0),"",発注情報!AQ160))</f>
        <v/>
      </c>
      <c r="AH20" s="155" t="str">
        <f>IF(ISERROR(発注情報!AR160)=TRUE,"",IF(OR(発注情報!AR160="",発注情報!AR160=0),"",発注情報!AR160))</f>
        <v/>
      </c>
      <c r="AI20" s="264" t="str">
        <f>IF(ISERROR(発注情報!AS160)=TRUE,"",IF(OR(発注情報!AS160="",発注情報!AS160=0),"",発注情報!AS160))</f>
        <v/>
      </c>
      <c r="AJ20" s="265" t="str">
        <f>IF(ISERROR(発注情報!AT160)=TRUE,"",IF(OR(発注情報!AT160="",発注情報!AT160=0),"",発注情報!AT160))</f>
        <v/>
      </c>
      <c r="AK20" s="148" t="str">
        <f>IF(ISERROR(発注情報!AU160)=TRUE,"",IF(OR(発注情報!AU160="",発注情報!AU160=0),"",発注情報!AU160))</f>
        <v/>
      </c>
    </row>
    <row r="21" spans="1:37" ht="18.75" customHeight="1" x14ac:dyDescent="0.15">
      <c r="A21" s="137">
        <v>16</v>
      </c>
      <c r="B21" s="143" t="str">
        <f>IF(ISERROR(発注情報!L161)=TRUE,"",IF(OR(発注情報!L161="",発注情報!L161=0),"",発注情報!L161))</f>
        <v/>
      </c>
      <c r="C21" s="144" t="str">
        <f>IF(ISERROR(発注情報!M161)=TRUE,"",IF(OR(発注情報!M161="",発注情報!M161=0),"",発注情報!M161))</f>
        <v/>
      </c>
      <c r="D21" s="144" t="str">
        <f>IF(C21="","",C21*発注情報!$D$2)</f>
        <v/>
      </c>
      <c r="E21" s="237" t="str">
        <f>IF(ISERROR(発注情報!O161)=TRUE,"",IF(OR(発注情報!O161="",発注情報!O161=0),"",発注情報!O161))</f>
        <v/>
      </c>
      <c r="F21" s="237" t="str">
        <f>IF(ISERROR(発注情報!P161)=TRUE,"",IF(OR(発注情報!P161="",発注情報!P161=0),"",発注情報!P161))</f>
        <v/>
      </c>
      <c r="G21" s="237" t="str">
        <f>IF(ISERROR(発注情報!Q161)=TRUE,"",IF(OR(発注情報!Q161="",発注情報!Q161=0),"",発注情報!Q161))</f>
        <v/>
      </c>
      <c r="H21" s="264" t="str">
        <f>IF(ISERROR(発注情報!R161)=TRUE,"",IF(OR(発注情報!R161="",発注情報!R161=0),"",発注情報!R161))</f>
        <v/>
      </c>
      <c r="I21" s="265" t="str">
        <f>IF(ISERROR(発注情報!S161)=TRUE,"",IF(OR(発注情報!S161="",発注情報!S161=0),"",発注情報!S161))</f>
        <v/>
      </c>
      <c r="J21" s="148" t="str">
        <f>IF(ISERROR(発注情報!T161)=TRUE,"",IF(OR(発注情報!T161="",発注情報!T161=0),"",発注情報!T161))</f>
        <v/>
      </c>
      <c r="K21" s="149" t="str">
        <f>IF(ISERROR(発注情報!U161)=TRUE,"",IF(OR(発注情報!U161="",発注情報!U161=0),"",発注情報!U161))</f>
        <v/>
      </c>
      <c r="L21" s="150" t="str">
        <f>IF(ISERROR(発注情報!V161)=TRUE,"",IF(OR(発注情報!V161="",発注情報!V161=0),"",発注情報!V161))</f>
        <v/>
      </c>
      <c r="M21" s="149" t="str">
        <f>IF(ISERROR(発注情報!W161)=TRUE,"",IF(OR(発注情報!W161="",発注情報!W161=0),"",発注情報!W161))</f>
        <v/>
      </c>
      <c r="N21" s="150" t="str">
        <f>IF(ISERROR(発注情報!X161)=TRUE,"",IF(OR(発注情報!X161="",発注情報!X161=0),"",発注情報!X161))</f>
        <v/>
      </c>
      <c r="O21" s="149" t="str">
        <f>IF(ISERROR(発注情報!Y161)=TRUE,"",IF(OR(発注情報!Y161="",発注情報!Y161=0),"",発注情報!Y161))</f>
        <v/>
      </c>
      <c r="P21" s="150" t="str">
        <f>IF(ISERROR(発注情報!Z161)=TRUE,"",IF(OR(発注情報!Z161="",発注情報!Z161=0),"",発注情報!Z161))</f>
        <v/>
      </c>
      <c r="Q21" s="149" t="str">
        <f>IF(ISERROR(発注情報!AA161)=TRUE,"",IF(OR(発注情報!AA161="",発注情報!AA161=0),"",発注情報!AA161))</f>
        <v/>
      </c>
      <c r="R21" s="150" t="str">
        <f>IF(ISERROR(発注情報!AB161)=TRUE,"",IF(OR(発注情報!AB161="",発注情報!AB161=0),"",発注情報!AB161))</f>
        <v/>
      </c>
      <c r="S21" s="149" t="str">
        <f>IF(ISERROR(発注情報!AC161)=TRUE,"",IF(OR(発注情報!AC161="",発注情報!AC161=0),"",発注情報!AC161))</f>
        <v/>
      </c>
      <c r="T21" s="150" t="str">
        <f>IF(ISERROR(発注情報!AD161)=TRUE,"",IF(OR(発注情報!AD161="",発注情報!AD161=0),"",発注情報!AD161))</f>
        <v/>
      </c>
      <c r="U21" s="149" t="str">
        <f>IF(ISERROR(発注情報!AE161)=TRUE,"",IF(OR(発注情報!AE161="",発注情報!AE161=0),"",発注情報!AE161))</f>
        <v/>
      </c>
      <c r="V21" s="150" t="str">
        <f>IF(ISERROR(発注情報!AF161)=TRUE,"",IF(OR(発注情報!AF161="",発注情報!AF161=0),"",発注情報!AF161))</f>
        <v/>
      </c>
      <c r="W21" s="149" t="str">
        <f>IF(ISERROR(発注情報!AG161)=TRUE,"",IF(OR(発注情報!AG161="",発注情報!AG161=0),"",発注情報!AG161))</f>
        <v/>
      </c>
      <c r="X21" s="150" t="str">
        <f>IF(ISERROR(発注情報!AH161)=TRUE,"",IF(OR(発注情報!AH161="",発注情報!AH161=0),"",発注情報!AH161))</f>
        <v/>
      </c>
      <c r="Y21" s="149" t="str">
        <f>IF(ISERROR(発注情報!AI161)=TRUE,"",IF(OR(発注情報!AI161="",発注情報!AI161=0),"",発注情報!AI161))</f>
        <v/>
      </c>
      <c r="Z21" s="150" t="str">
        <f>IF(ISERROR(発注情報!AJ161)=TRUE,"",IF(OR(発注情報!AJ161="",発注情報!AJ161=0),"",発注情報!AJ161))</f>
        <v/>
      </c>
      <c r="AA21" s="149" t="str">
        <f>IF(ISERROR(発注情報!AK161)=TRUE,"",IF(OR(発注情報!AK161="",発注情報!AK161=0),"",発注情報!AK161))</f>
        <v/>
      </c>
      <c r="AB21" s="150" t="str">
        <f>IF(ISERROR(発注情報!AL161)=TRUE,"",IF(OR(発注情報!AL161="",発注情報!AL161=0),"",発注情報!AL161))</f>
        <v/>
      </c>
      <c r="AC21" s="149" t="str">
        <f>IF(ISERROR(発注情報!AM161)=TRUE,"",IF(OR(発注情報!AM161="",発注情報!AM161=0),"",発注情報!AM161))</f>
        <v/>
      </c>
      <c r="AD21" s="150" t="str">
        <f>IF(ISERROR(発注情報!AN161)=TRUE,"",IF(OR(発注情報!AN161="",発注情報!AN161=0),"",発注情報!AN161))</f>
        <v/>
      </c>
      <c r="AE21" s="149" t="str">
        <f>IF(ISERROR(発注情報!AO161)=TRUE,"",IF(OR(発注情報!AO161="",発注情報!AO161=0),"",発注情報!AO161))</f>
        <v/>
      </c>
      <c r="AF21" s="150" t="str">
        <f>IF(ISERROR(発注情報!AP161)=TRUE,"",IF(OR(発注情報!AP161="",発注情報!AP161=0),"",発注情報!AP161))</f>
        <v/>
      </c>
      <c r="AG21" s="149" t="str">
        <f>IF(ISERROR(発注情報!AQ161)=TRUE,"",IF(OR(発注情報!AQ161="",発注情報!AQ161=0),"",発注情報!AQ161))</f>
        <v/>
      </c>
      <c r="AH21" s="150" t="str">
        <f>IF(ISERROR(発注情報!AR161)=TRUE,"",IF(OR(発注情報!AR161="",発注情報!AR161=0),"",発注情報!AR161))</f>
        <v/>
      </c>
      <c r="AI21" s="264" t="str">
        <f>IF(ISERROR(発注情報!AS161)=TRUE,"",IF(OR(発注情報!AS161="",発注情報!AS161=0),"",発注情報!AS161))</f>
        <v/>
      </c>
      <c r="AJ21" s="265" t="str">
        <f>IF(ISERROR(発注情報!AT161)=TRUE,"",IF(OR(発注情報!AT161="",発注情報!AT161=0),"",発注情報!AT161))</f>
        <v/>
      </c>
      <c r="AK21" s="148" t="str">
        <f>IF(ISERROR(発注情報!AU161)=TRUE,"",IF(OR(発注情報!AU161="",発注情報!AU161=0),"",発注情報!AU161))</f>
        <v/>
      </c>
    </row>
    <row r="22" spans="1:37" ht="18.75" customHeight="1" x14ac:dyDescent="0.15">
      <c r="A22" s="151">
        <v>17</v>
      </c>
      <c r="B22" s="152" t="str">
        <f>IF(ISERROR(発注情報!L162)=TRUE,"",IF(OR(発注情報!L162="",発注情報!L162=0),"",発注情報!L162))</f>
        <v/>
      </c>
      <c r="C22" s="153" t="str">
        <f>IF(ISERROR(発注情報!M162)=TRUE,"",IF(OR(発注情報!M162="",発注情報!M162=0),"",発注情報!M162))</f>
        <v/>
      </c>
      <c r="D22" s="144" t="str">
        <f>IF(C22="","",C22*発注情報!$D$2)</f>
        <v/>
      </c>
      <c r="E22" s="238" t="str">
        <f>IF(ISERROR(発注情報!O162)=TRUE,"",IF(OR(発注情報!O162="",発注情報!O162=0),"",発注情報!O162))</f>
        <v/>
      </c>
      <c r="F22" s="238" t="str">
        <f>IF(ISERROR(発注情報!P162)=TRUE,"",IF(OR(発注情報!P162="",発注情報!P162=0),"",発注情報!P162))</f>
        <v/>
      </c>
      <c r="G22" s="238" t="str">
        <f>IF(ISERROR(発注情報!Q162)=TRUE,"",IF(OR(発注情報!Q162="",発注情報!Q162=0),"",発注情報!Q162))</f>
        <v/>
      </c>
      <c r="H22" s="264" t="str">
        <f>IF(ISERROR(発注情報!R162)=TRUE,"",IF(OR(発注情報!R162="",発注情報!R162=0),"",発注情報!R162))</f>
        <v/>
      </c>
      <c r="I22" s="265" t="str">
        <f>IF(ISERROR(発注情報!S162)=TRUE,"",IF(OR(発注情報!S162="",発注情報!S162=0),"",発注情報!S162))</f>
        <v/>
      </c>
      <c r="J22" s="148" t="str">
        <f>IF(ISERROR(発注情報!T162)=TRUE,"",IF(OR(発注情報!T162="",発注情報!T162=0),"",発注情報!T162))</f>
        <v/>
      </c>
      <c r="K22" s="154" t="str">
        <f>IF(ISERROR(発注情報!U162)=TRUE,"",IF(OR(発注情報!U162="",発注情報!U162=0),"",発注情報!U162))</f>
        <v/>
      </c>
      <c r="L22" s="155" t="str">
        <f>IF(ISERROR(発注情報!V162)=TRUE,"",IF(OR(発注情報!V162="",発注情報!V162=0),"",発注情報!V162))</f>
        <v/>
      </c>
      <c r="M22" s="154" t="str">
        <f>IF(ISERROR(発注情報!W162)=TRUE,"",IF(OR(発注情報!W162="",発注情報!W162=0),"",発注情報!W162))</f>
        <v/>
      </c>
      <c r="N22" s="155" t="str">
        <f>IF(ISERROR(発注情報!X162)=TRUE,"",IF(OR(発注情報!X162="",発注情報!X162=0),"",発注情報!X162))</f>
        <v/>
      </c>
      <c r="O22" s="154" t="str">
        <f>IF(ISERROR(発注情報!Y162)=TRUE,"",IF(OR(発注情報!Y162="",発注情報!Y162=0),"",発注情報!Y162))</f>
        <v/>
      </c>
      <c r="P22" s="155" t="str">
        <f>IF(ISERROR(発注情報!Z162)=TRUE,"",IF(OR(発注情報!Z162="",発注情報!Z162=0),"",発注情報!Z162))</f>
        <v/>
      </c>
      <c r="Q22" s="154" t="str">
        <f>IF(ISERROR(発注情報!AA162)=TRUE,"",IF(OR(発注情報!AA162="",発注情報!AA162=0),"",発注情報!AA162))</f>
        <v/>
      </c>
      <c r="R22" s="155" t="str">
        <f>IF(ISERROR(発注情報!AB162)=TRUE,"",IF(OR(発注情報!AB162="",発注情報!AB162=0),"",発注情報!AB162))</f>
        <v/>
      </c>
      <c r="S22" s="154" t="str">
        <f>IF(ISERROR(発注情報!AC162)=TRUE,"",IF(OR(発注情報!AC162="",発注情報!AC162=0),"",発注情報!AC162))</f>
        <v/>
      </c>
      <c r="T22" s="155" t="str">
        <f>IF(ISERROR(発注情報!AD162)=TRUE,"",IF(OR(発注情報!AD162="",発注情報!AD162=0),"",発注情報!AD162))</f>
        <v/>
      </c>
      <c r="U22" s="154" t="str">
        <f>IF(ISERROR(発注情報!AE162)=TRUE,"",IF(OR(発注情報!AE162="",発注情報!AE162=0),"",発注情報!AE162))</f>
        <v/>
      </c>
      <c r="V22" s="155" t="str">
        <f>IF(ISERROR(発注情報!AF162)=TRUE,"",IF(OR(発注情報!AF162="",発注情報!AF162=0),"",発注情報!AF162))</f>
        <v/>
      </c>
      <c r="W22" s="154" t="str">
        <f>IF(ISERROR(発注情報!AG162)=TRUE,"",IF(OR(発注情報!AG162="",発注情報!AG162=0),"",発注情報!AG162))</f>
        <v/>
      </c>
      <c r="X22" s="155" t="str">
        <f>IF(ISERROR(発注情報!AH162)=TRUE,"",IF(OR(発注情報!AH162="",発注情報!AH162=0),"",発注情報!AH162))</f>
        <v/>
      </c>
      <c r="Y22" s="154" t="str">
        <f>IF(ISERROR(発注情報!AI162)=TRUE,"",IF(OR(発注情報!AI162="",発注情報!AI162=0),"",発注情報!AI162))</f>
        <v/>
      </c>
      <c r="Z22" s="155" t="str">
        <f>IF(ISERROR(発注情報!AJ162)=TRUE,"",IF(OR(発注情報!AJ162="",発注情報!AJ162=0),"",発注情報!AJ162))</f>
        <v/>
      </c>
      <c r="AA22" s="154" t="str">
        <f>IF(ISERROR(発注情報!AK162)=TRUE,"",IF(OR(発注情報!AK162="",発注情報!AK162=0),"",発注情報!AK162))</f>
        <v/>
      </c>
      <c r="AB22" s="155" t="str">
        <f>IF(ISERROR(発注情報!AL162)=TRUE,"",IF(OR(発注情報!AL162="",発注情報!AL162=0),"",発注情報!AL162))</f>
        <v/>
      </c>
      <c r="AC22" s="154" t="str">
        <f>IF(ISERROR(発注情報!AM162)=TRUE,"",IF(OR(発注情報!AM162="",発注情報!AM162=0),"",発注情報!AM162))</f>
        <v/>
      </c>
      <c r="AD22" s="155" t="str">
        <f>IF(ISERROR(発注情報!AN162)=TRUE,"",IF(OR(発注情報!AN162="",発注情報!AN162=0),"",発注情報!AN162))</f>
        <v/>
      </c>
      <c r="AE22" s="154" t="str">
        <f>IF(ISERROR(発注情報!AO162)=TRUE,"",IF(OR(発注情報!AO162="",発注情報!AO162=0),"",発注情報!AO162))</f>
        <v/>
      </c>
      <c r="AF22" s="155" t="str">
        <f>IF(ISERROR(発注情報!AP162)=TRUE,"",IF(OR(発注情報!AP162="",発注情報!AP162=0),"",発注情報!AP162))</f>
        <v/>
      </c>
      <c r="AG22" s="154" t="str">
        <f>IF(ISERROR(発注情報!AQ162)=TRUE,"",IF(OR(発注情報!AQ162="",発注情報!AQ162=0),"",発注情報!AQ162))</f>
        <v/>
      </c>
      <c r="AH22" s="155" t="str">
        <f>IF(ISERROR(発注情報!AR162)=TRUE,"",IF(OR(発注情報!AR162="",発注情報!AR162=0),"",発注情報!AR162))</f>
        <v/>
      </c>
      <c r="AI22" s="264" t="str">
        <f>IF(ISERROR(発注情報!AS162)=TRUE,"",IF(OR(発注情報!AS162="",発注情報!AS162=0),"",発注情報!AS162))</f>
        <v/>
      </c>
      <c r="AJ22" s="265" t="str">
        <f>IF(ISERROR(発注情報!AT162)=TRUE,"",IF(OR(発注情報!AT162="",発注情報!AT162=0),"",発注情報!AT162))</f>
        <v/>
      </c>
      <c r="AK22" s="148" t="str">
        <f>IF(ISERROR(発注情報!AU162)=TRUE,"",IF(OR(発注情報!AU162="",発注情報!AU162=0),"",発注情報!AU162))</f>
        <v/>
      </c>
    </row>
    <row r="23" spans="1:37" ht="18.75" customHeight="1" x14ac:dyDescent="0.15">
      <c r="A23" s="137">
        <v>18</v>
      </c>
      <c r="B23" s="143" t="str">
        <f>IF(ISERROR(発注情報!L163)=TRUE,"",IF(OR(発注情報!L163="",発注情報!L163=0),"",発注情報!L163))</f>
        <v/>
      </c>
      <c r="C23" s="144" t="str">
        <f>IF(ISERROR(発注情報!M163)=TRUE,"",IF(OR(発注情報!M163="",発注情報!M163=0),"",発注情報!M163))</f>
        <v/>
      </c>
      <c r="D23" s="144" t="str">
        <f>IF(C23="","",C23*発注情報!$D$2)</f>
        <v/>
      </c>
      <c r="E23" s="237" t="str">
        <f>IF(ISERROR(発注情報!O163)=TRUE,"",IF(OR(発注情報!O163="",発注情報!O163=0),"",発注情報!O163))</f>
        <v/>
      </c>
      <c r="F23" s="237" t="str">
        <f>IF(ISERROR(発注情報!P163)=TRUE,"",IF(OR(発注情報!P163="",発注情報!P163=0),"",発注情報!P163))</f>
        <v/>
      </c>
      <c r="G23" s="237" t="str">
        <f>IF(ISERROR(発注情報!Q163)=TRUE,"",IF(OR(発注情報!Q163="",発注情報!Q163=0),"",発注情報!Q163))</f>
        <v/>
      </c>
      <c r="H23" s="264" t="str">
        <f>IF(ISERROR(発注情報!R163)=TRUE,"",IF(OR(発注情報!R163="",発注情報!R163=0),"",発注情報!R163))</f>
        <v/>
      </c>
      <c r="I23" s="265" t="str">
        <f>IF(ISERROR(発注情報!S163)=TRUE,"",IF(OR(発注情報!S163="",発注情報!S163=0),"",発注情報!S163))</f>
        <v/>
      </c>
      <c r="J23" s="148" t="str">
        <f>IF(ISERROR(発注情報!T163)=TRUE,"",IF(OR(発注情報!T163="",発注情報!T163=0),"",発注情報!T163))</f>
        <v/>
      </c>
      <c r="K23" s="149" t="str">
        <f>IF(ISERROR(発注情報!U163)=TRUE,"",IF(OR(発注情報!U163="",発注情報!U163=0),"",発注情報!U163))</f>
        <v/>
      </c>
      <c r="L23" s="150" t="str">
        <f>IF(ISERROR(発注情報!V163)=TRUE,"",IF(OR(発注情報!V163="",発注情報!V163=0),"",発注情報!V163))</f>
        <v/>
      </c>
      <c r="M23" s="149" t="str">
        <f>IF(ISERROR(発注情報!W163)=TRUE,"",IF(OR(発注情報!W163="",発注情報!W163=0),"",発注情報!W163))</f>
        <v/>
      </c>
      <c r="N23" s="150" t="str">
        <f>IF(ISERROR(発注情報!X163)=TRUE,"",IF(OR(発注情報!X163="",発注情報!X163=0),"",発注情報!X163))</f>
        <v/>
      </c>
      <c r="O23" s="149" t="str">
        <f>IF(ISERROR(発注情報!Y163)=TRUE,"",IF(OR(発注情報!Y163="",発注情報!Y163=0),"",発注情報!Y163))</f>
        <v/>
      </c>
      <c r="P23" s="150" t="str">
        <f>IF(ISERROR(発注情報!Z163)=TRUE,"",IF(OR(発注情報!Z163="",発注情報!Z163=0),"",発注情報!Z163))</f>
        <v/>
      </c>
      <c r="Q23" s="149" t="str">
        <f>IF(ISERROR(発注情報!AA163)=TRUE,"",IF(OR(発注情報!AA163="",発注情報!AA163=0),"",発注情報!AA163))</f>
        <v/>
      </c>
      <c r="R23" s="150" t="str">
        <f>IF(ISERROR(発注情報!AB163)=TRUE,"",IF(OR(発注情報!AB163="",発注情報!AB163=0),"",発注情報!AB163))</f>
        <v/>
      </c>
      <c r="S23" s="149" t="str">
        <f>IF(ISERROR(発注情報!AC163)=TRUE,"",IF(OR(発注情報!AC163="",発注情報!AC163=0),"",発注情報!AC163))</f>
        <v/>
      </c>
      <c r="T23" s="150" t="str">
        <f>IF(ISERROR(発注情報!AD163)=TRUE,"",IF(OR(発注情報!AD163="",発注情報!AD163=0),"",発注情報!AD163))</f>
        <v/>
      </c>
      <c r="U23" s="149" t="str">
        <f>IF(ISERROR(発注情報!AE163)=TRUE,"",IF(OR(発注情報!AE163="",発注情報!AE163=0),"",発注情報!AE163))</f>
        <v/>
      </c>
      <c r="V23" s="150" t="str">
        <f>IF(ISERROR(発注情報!AF163)=TRUE,"",IF(OR(発注情報!AF163="",発注情報!AF163=0),"",発注情報!AF163))</f>
        <v/>
      </c>
      <c r="W23" s="149" t="str">
        <f>IF(ISERROR(発注情報!AG163)=TRUE,"",IF(OR(発注情報!AG163="",発注情報!AG163=0),"",発注情報!AG163))</f>
        <v/>
      </c>
      <c r="X23" s="150" t="str">
        <f>IF(ISERROR(発注情報!AH163)=TRUE,"",IF(OR(発注情報!AH163="",発注情報!AH163=0),"",発注情報!AH163))</f>
        <v/>
      </c>
      <c r="Y23" s="149" t="str">
        <f>IF(ISERROR(発注情報!AI163)=TRUE,"",IF(OR(発注情報!AI163="",発注情報!AI163=0),"",発注情報!AI163))</f>
        <v/>
      </c>
      <c r="Z23" s="150" t="str">
        <f>IF(ISERROR(発注情報!AJ163)=TRUE,"",IF(OR(発注情報!AJ163="",発注情報!AJ163=0),"",発注情報!AJ163))</f>
        <v/>
      </c>
      <c r="AA23" s="149" t="str">
        <f>IF(ISERROR(発注情報!AK163)=TRUE,"",IF(OR(発注情報!AK163="",発注情報!AK163=0),"",発注情報!AK163))</f>
        <v/>
      </c>
      <c r="AB23" s="150" t="str">
        <f>IF(ISERROR(発注情報!AL163)=TRUE,"",IF(OR(発注情報!AL163="",発注情報!AL163=0),"",発注情報!AL163))</f>
        <v/>
      </c>
      <c r="AC23" s="149" t="str">
        <f>IF(ISERROR(発注情報!AM163)=TRUE,"",IF(OR(発注情報!AM163="",発注情報!AM163=0),"",発注情報!AM163))</f>
        <v/>
      </c>
      <c r="AD23" s="150" t="str">
        <f>IF(ISERROR(発注情報!AN163)=TRUE,"",IF(OR(発注情報!AN163="",発注情報!AN163=0),"",発注情報!AN163))</f>
        <v/>
      </c>
      <c r="AE23" s="149" t="str">
        <f>IF(ISERROR(発注情報!AO163)=TRUE,"",IF(OR(発注情報!AO163="",発注情報!AO163=0),"",発注情報!AO163))</f>
        <v/>
      </c>
      <c r="AF23" s="150" t="str">
        <f>IF(ISERROR(発注情報!AP163)=TRUE,"",IF(OR(発注情報!AP163="",発注情報!AP163=0),"",発注情報!AP163))</f>
        <v/>
      </c>
      <c r="AG23" s="149" t="str">
        <f>IF(ISERROR(発注情報!AQ163)=TRUE,"",IF(OR(発注情報!AQ163="",発注情報!AQ163=0),"",発注情報!AQ163))</f>
        <v/>
      </c>
      <c r="AH23" s="150" t="str">
        <f>IF(ISERROR(発注情報!AR163)=TRUE,"",IF(OR(発注情報!AR163="",発注情報!AR163=0),"",発注情報!AR163))</f>
        <v/>
      </c>
      <c r="AI23" s="264" t="str">
        <f>IF(ISERROR(発注情報!AS163)=TRUE,"",IF(OR(発注情報!AS163="",発注情報!AS163=0),"",発注情報!AS163))</f>
        <v/>
      </c>
      <c r="AJ23" s="265" t="str">
        <f>IF(ISERROR(発注情報!AT163)=TRUE,"",IF(OR(発注情報!AT163="",発注情報!AT163=0),"",発注情報!AT163))</f>
        <v/>
      </c>
      <c r="AK23" s="148" t="str">
        <f>IF(ISERROR(発注情報!AU163)=TRUE,"",IF(OR(発注情報!AU163="",発注情報!AU163=0),"",発注情報!AU163))</f>
        <v/>
      </c>
    </row>
    <row r="24" spans="1:37" ht="18.75" customHeight="1" x14ac:dyDescent="0.15">
      <c r="A24" s="151">
        <v>19</v>
      </c>
      <c r="B24" s="152" t="str">
        <f>IF(ISERROR(発注情報!L164)=TRUE,"",IF(OR(発注情報!L164="",発注情報!L164=0),"",発注情報!L164))</f>
        <v/>
      </c>
      <c r="C24" s="153" t="str">
        <f>IF(ISERROR(発注情報!M164)=TRUE,"",IF(OR(発注情報!M164="",発注情報!M164=0),"",発注情報!M164))</f>
        <v/>
      </c>
      <c r="D24" s="144" t="str">
        <f>IF(C24="","",C24*発注情報!$D$2)</f>
        <v/>
      </c>
      <c r="E24" s="238" t="str">
        <f>IF(ISERROR(発注情報!O164)=TRUE,"",IF(OR(発注情報!O164="",発注情報!O164=0),"",発注情報!O164))</f>
        <v/>
      </c>
      <c r="F24" s="238" t="str">
        <f>IF(ISERROR(発注情報!P164)=TRUE,"",IF(OR(発注情報!P164="",発注情報!P164=0),"",発注情報!P164))</f>
        <v/>
      </c>
      <c r="G24" s="238" t="str">
        <f>IF(ISERROR(発注情報!Q164)=TRUE,"",IF(OR(発注情報!Q164="",発注情報!Q164=0),"",発注情報!Q164))</f>
        <v/>
      </c>
      <c r="H24" s="264" t="str">
        <f>IF(ISERROR(発注情報!R164)=TRUE,"",IF(OR(発注情報!R164="",発注情報!R164=0),"",発注情報!R164))</f>
        <v/>
      </c>
      <c r="I24" s="265" t="str">
        <f>IF(ISERROR(発注情報!S164)=TRUE,"",IF(OR(発注情報!S164="",発注情報!S164=0),"",発注情報!S164))</f>
        <v/>
      </c>
      <c r="J24" s="148" t="str">
        <f>IF(ISERROR(発注情報!T164)=TRUE,"",IF(OR(発注情報!T164="",発注情報!T164=0),"",発注情報!T164))</f>
        <v/>
      </c>
      <c r="K24" s="154" t="str">
        <f>IF(ISERROR(発注情報!U164)=TRUE,"",IF(OR(発注情報!U164="",発注情報!U164=0),"",発注情報!U164))</f>
        <v/>
      </c>
      <c r="L24" s="155" t="str">
        <f>IF(ISERROR(発注情報!V164)=TRUE,"",IF(OR(発注情報!V164="",発注情報!V164=0),"",発注情報!V164))</f>
        <v/>
      </c>
      <c r="M24" s="154" t="str">
        <f>IF(ISERROR(発注情報!W164)=TRUE,"",IF(OR(発注情報!W164="",発注情報!W164=0),"",発注情報!W164))</f>
        <v/>
      </c>
      <c r="N24" s="155" t="str">
        <f>IF(ISERROR(発注情報!X164)=TRUE,"",IF(OR(発注情報!X164="",発注情報!X164=0),"",発注情報!X164))</f>
        <v/>
      </c>
      <c r="O24" s="154" t="str">
        <f>IF(ISERROR(発注情報!Y164)=TRUE,"",IF(OR(発注情報!Y164="",発注情報!Y164=0),"",発注情報!Y164))</f>
        <v/>
      </c>
      <c r="P24" s="155" t="str">
        <f>IF(ISERROR(発注情報!Z164)=TRUE,"",IF(OR(発注情報!Z164="",発注情報!Z164=0),"",発注情報!Z164))</f>
        <v/>
      </c>
      <c r="Q24" s="154" t="str">
        <f>IF(ISERROR(発注情報!AA164)=TRUE,"",IF(OR(発注情報!AA164="",発注情報!AA164=0),"",発注情報!AA164))</f>
        <v/>
      </c>
      <c r="R24" s="155" t="str">
        <f>IF(ISERROR(発注情報!AB164)=TRUE,"",IF(OR(発注情報!AB164="",発注情報!AB164=0),"",発注情報!AB164))</f>
        <v/>
      </c>
      <c r="S24" s="154" t="str">
        <f>IF(ISERROR(発注情報!AC164)=TRUE,"",IF(OR(発注情報!AC164="",発注情報!AC164=0),"",発注情報!AC164))</f>
        <v/>
      </c>
      <c r="T24" s="155" t="str">
        <f>IF(ISERROR(発注情報!AD164)=TRUE,"",IF(OR(発注情報!AD164="",発注情報!AD164=0),"",発注情報!AD164))</f>
        <v/>
      </c>
      <c r="U24" s="154" t="str">
        <f>IF(ISERROR(発注情報!AE164)=TRUE,"",IF(OR(発注情報!AE164="",発注情報!AE164=0),"",発注情報!AE164))</f>
        <v/>
      </c>
      <c r="V24" s="155" t="str">
        <f>IF(ISERROR(発注情報!AF164)=TRUE,"",IF(OR(発注情報!AF164="",発注情報!AF164=0),"",発注情報!AF164))</f>
        <v/>
      </c>
      <c r="W24" s="154" t="str">
        <f>IF(ISERROR(発注情報!AG164)=TRUE,"",IF(OR(発注情報!AG164="",発注情報!AG164=0),"",発注情報!AG164))</f>
        <v/>
      </c>
      <c r="X24" s="155" t="str">
        <f>IF(ISERROR(発注情報!AH164)=TRUE,"",IF(OR(発注情報!AH164="",発注情報!AH164=0),"",発注情報!AH164))</f>
        <v/>
      </c>
      <c r="Y24" s="154" t="str">
        <f>IF(ISERROR(発注情報!AI164)=TRUE,"",IF(OR(発注情報!AI164="",発注情報!AI164=0),"",発注情報!AI164))</f>
        <v/>
      </c>
      <c r="Z24" s="155" t="str">
        <f>IF(ISERROR(発注情報!AJ164)=TRUE,"",IF(OR(発注情報!AJ164="",発注情報!AJ164=0),"",発注情報!AJ164))</f>
        <v/>
      </c>
      <c r="AA24" s="154" t="str">
        <f>IF(ISERROR(発注情報!AK164)=TRUE,"",IF(OR(発注情報!AK164="",発注情報!AK164=0),"",発注情報!AK164))</f>
        <v/>
      </c>
      <c r="AB24" s="155" t="str">
        <f>IF(ISERROR(発注情報!AL164)=TRUE,"",IF(OR(発注情報!AL164="",発注情報!AL164=0),"",発注情報!AL164))</f>
        <v/>
      </c>
      <c r="AC24" s="154" t="str">
        <f>IF(ISERROR(発注情報!AM164)=TRUE,"",IF(OR(発注情報!AM164="",発注情報!AM164=0),"",発注情報!AM164))</f>
        <v/>
      </c>
      <c r="AD24" s="155" t="str">
        <f>IF(ISERROR(発注情報!AN164)=TRUE,"",IF(OR(発注情報!AN164="",発注情報!AN164=0),"",発注情報!AN164))</f>
        <v/>
      </c>
      <c r="AE24" s="154" t="str">
        <f>IF(ISERROR(発注情報!AO164)=TRUE,"",IF(OR(発注情報!AO164="",発注情報!AO164=0),"",発注情報!AO164))</f>
        <v/>
      </c>
      <c r="AF24" s="155" t="str">
        <f>IF(ISERROR(発注情報!AP164)=TRUE,"",IF(OR(発注情報!AP164="",発注情報!AP164=0),"",発注情報!AP164))</f>
        <v/>
      </c>
      <c r="AG24" s="154" t="str">
        <f>IF(ISERROR(発注情報!AQ164)=TRUE,"",IF(OR(発注情報!AQ164="",発注情報!AQ164=0),"",発注情報!AQ164))</f>
        <v/>
      </c>
      <c r="AH24" s="155" t="str">
        <f>IF(ISERROR(発注情報!AR164)=TRUE,"",IF(OR(発注情報!AR164="",発注情報!AR164=0),"",発注情報!AR164))</f>
        <v/>
      </c>
      <c r="AI24" s="264" t="str">
        <f>IF(ISERROR(発注情報!AS164)=TRUE,"",IF(OR(発注情報!AS164="",発注情報!AS164=0),"",発注情報!AS164))</f>
        <v/>
      </c>
      <c r="AJ24" s="265" t="str">
        <f>IF(ISERROR(発注情報!AT164)=TRUE,"",IF(OR(発注情報!AT164="",発注情報!AT164=0),"",発注情報!AT164))</f>
        <v/>
      </c>
      <c r="AK24" s="148" t="str">
        <f>IF(ISERROR(発注情報!AU164)=TRUE,"",IF(OR(発注情報!AU164="",発注情報!AU164=0),"",発注情報!AU164))</f>
        <v/>
      </c>
    </row>
    <row r="25" spans="1:37" ht="18.75" customHeight="1" x14ac:dyDescent="0.15">
      <c r="A25" s="137">
        <v>20</v>
      </c>
      <c r="B25" s="143" t="str">
        <f>IF(ISERROR(発注情報!L165)=TRUE,"",IF(OR(発注情報!L165="",発注情報!L165=0),"",発注情報!L165))</f>
        <v/>
      </c>
      <c r="C25" s="144" t="str">
        <f>IF(ISERROR(発注情報!M165)=TRUE,"",IF(OR(発注情報!M165="",発注情報!M165=0),"",発注情報!M165))</f>
        <v/>
      </c>
      <c r="D25" s="144" t="str">
        <f>IF(C25="","",C25*発注情報!$D$2)</f>
        <v/>
      </c>
      <c r="E25" s="237" t="str">
        <f>IF(ISERROR(発注情報!O165)=TRUE,"",IF(OR(発注情報!O165="",発注情報!O165=0),"",発注情報!O165))</f>
        <v/>
      </c>
      <c r="F25" s="237" t="str">
        <f>IF(ISERROR(発注情報!P165)=TRUE,"",IF(OR(発注情報!P165="",発注情報!P165=0),"",発注情報!P165))</f>
        <v/>
      </c>
      <c r="G25" s="237" t="str">
        <f>IF(ISERROR(発注情報!Q165)=TRUE,"",IF(OR(発注情報!Q165="",発注情報!Q165=0),"",発注情報!Q165))</f>
        <v/>
      </c>
      <c r="H25" s="264" t="str">
        <f>IF(ISERROR(発注情報!R165)=TRUE,"",IF(OR(発注情報!R165="",発注情報!R165=0),"",発注情報!R165))</f>
        <v/>
      </c>
      <c r="I25" s="265" t="str">
        <f>IF(ISERROR(発注情報!S165)=TRUE,"",IF(OR(発注情報!S165="",発注情報!S165=0),"",発注情報!S165))</f>
        <v/>
      </c>
      <c r="J25" s="148" t="str">
        <f>IF(ISERROR(発注情報!T165)=TRUE,"",IF(OR(発注情報!T165="",発注情報!T165=0),"",発注情報!T165))</f>
        <v/>
      </c>
      <c r="K25" s="149" t="str">
        <f>IF(ISERROR(発注情報!U165)=TRUE,"",IF(OR(発注情報!U165="",発注情報!U165=0),"",発注情報!U165))</f>
        <v/>
      </c>
      <c r="L25" s="150" t="str">
        <f>IF(ISERROR(発注情報!V165)=TRUE,"",IF(OR(発注情報!V165="",発注情報!V165=0),"",発注情報!V165))</f>
        <v/>
      </c>
      <c r="M25" s="149" t="str">
        <f>IF(ISERROR(発注情報!W165)=TRUE,"",IF(OR(発注情報!W165="",発注情報!W165=0),"",発注情報!W165))</f>
        <v/>
      </c>
      <c r="N25" s="150" t="str">
        <f>IF(ISERROR(発注情報!X165)=TRUE,"",IF(OR(発注情報!X165="",発注情報!X165=0),"",発注情報!X165))</f>
        <v/>
      </c>
      <c r="O25" s="149" t="str">
        <f>IF(ISERROR(発注情報!Y165)=TRUE,"",IF(OR(発注情報!Y165="",発注情報!Y165=0),"",発注情報!Y165))</f>
        <v/>
      </c>
      <c r="P25" s="150" t="str">
        <f>IF(ISERROR(発注情報!Z165)=TRUE,"",IF(OR(発注情報!Z165="",発注情報!Z165=0),"",発注情報!Z165))</f>
        <v/>
      </c>
      <c r="Q25" s="149" t="str">
        <f>IF(ISERROR(発注情報!AA165)=TRUE,"",IF(OR(発注情報!AA165="",発注情報!AA165=0),"",発注情報!AA165))</f>
        <v/>
      </c>
      <c r="R25" s="150" t="str">
        <f>IF(ISERROR(発注情報!AB165)=TRUE,"",IF(OR(発注情報!AB165="",発注情報!AB165=0),"",発注情報!AB165))</f>
        <v/>
      </c>
      <c r="S25" s="149" t="str">
        <f>IF(ISERROR(発注情報!AC165)=TRUE,"",IF(OR(発注情報!AC165="",発注情報!AC165=0),"",発注情報!AC165))</f>
        <v/>
      </c>
      <c r="T25" s="150" t="str">
        <f>IF(ISERROR(発注情報!AD165)=TRUE,"",IF(OR(発注情報!AD165="",発注情報!AD165=0),"",発注情報!AD165))</f>
        <v/>
      </c>
      <c r="U25" s="149" t="str">
        <f>IF(ISERROR(発注情報!AE165)=TRUE,"",IF(OR(発注情報!AE165="",発注情報!AE165=0),"",発注情報!AE165))</f>
        <v/>
      </c>
      <c r="V25" s="150" t="str">
        <f>IF(ISERROR(発注情報!AF165)=TRUE,"",IF(OR(発注情報!AF165="",発注情報!AF165=0),"",発注情報!AF165))</f>
        <v/>
      </c>
      <c r="W25" s="149" t="str">
        <f>IF(ISERROR(発注情報!AG165)=TRUE,"",IF(OR(発注情報!AG165="",発注情報!AG165=0),"",発注情報!AG165))</f>
        <v/>
      </c>
      <c r="X25" s="150" t="str">
        <f>IF(ISERROR(発注情報!AH165)=TRUE,"",IF(OR(発注情報!AH165="",発注情報!AH165=0),"",発注情報!AH165))</f>
        <v/>
      </c>
      <c r="Y25" s="149" t="str">
        <f>IF(ISERROR(発注情報!AI165)=TRUE,"",IF(OR(発注情報!AI165="",発注情報!AI165=0),"",発注情報!AI165))</f>
        <v/>
      </c>
      <c r="Z25" s="150" t="str">
        <f>IF(ISERROR(発注情報!AJ165)=TRUE,"",IF(OR(発注情報!AJ165="",発注情報!AJ165=0),"",発注情報!AJ165))</f>
        <v/>
      </c>
      <c r="AA25" s="149" t="str">
        <f>IF(ISERROR(発注情報!AK165)=TRUE,"",IF(OR(発注情報!AK165="",発注情報!AK165=0),"",発注情報!AK165))</f>
        <v/>
      </c>
      <c r="AB25" s="150" t="str">
        <f>IF(ISERROR(発注情報!AL165)=TRUE,"",IF(OR(発注情報!AL165="",発注情報!AL165=0),"",発注情報!AL165))</f>
        <v/>
      </c>
      <c r="AC25" s="149" t="str">
        <f>IF(ISERROR(発注情報!AM165)=TRUE,"",IF(OR(発注情報!AM165="",発注情報!AM165=0),"",発注情報!AM165))</f>
        <v/>
      </c>
      <c r="AD25" s="150" t="str">
        <f>IF(ISERROR(発注情報!AN165)=TRUE,"",IF(OR(発注情報!AN165="",発注情報!AN165=0),"",発注情報!AN165))</f>
        <v/>
      </c>
      <c r="AE25" s="149" t="str">
        <f>IF(ISERROR(発注情報!AO165)=TRUE,"",IF(OR(発注情報!AO165="",発注情報!AO165=0),"",発注情報!AO165))</f>
        <v/>
      </c>
      <c r="AF25" s="150" t="str">
        <f>IF(ISERROR(発注情報!AP165)=TRUE,"",IF(OR(発注情報!AP165="",発注情報!AP165=0),"",発注情報!AP165))</f>
        <v/>
      </c>
      <c r="AG25" s="149" t="str">
        <f>IF(ISERROR(発注情報!AQ165)=TRUE,"",IF(OR(発注情報!AQ165="",発注情報!AQ165=0),"",発注情報!AQ165))</f>
        <v/>
      </c>
      <c r="AH25" s="150" t="str">
        <f>IF(ISERROR(発注情報!AR165)=TRUE,"",IF(OR(発注情報!AR165="",発注情報!AR165=0),"",発注情報!AR165))</f>
        <v/>
      </c>
      <c r="AI25" s="264" t="str">
        <f>IF(ISERROR(発注情報!AS165)=TRUE,"",IF(OR(発注情報!AS165="",発注情報!AS165=0),"",発注情報!AS165))</f>
        <v/>
      </c>
      <c r="AJ25" s="265" t="str">
        <f>IF(ISERROR(発注情報!AT165)=TRUE,"",IF(OR(発注情報!AT165="",発注情報!AT165=0),"",発注情報!AT165))</f>
        <v/>
      </c>
      <c r="AK25" s="148" t="str">
        <f>IF(ISERROR(発注情報!AU165)=TRUE,"",IF(OR(発注情報!AU165="",発注情報!AU165=0),"",発注情報!AU165))</f>
        <v/>
      </c>
    </row>
    <row r="26" spans="1:37" ht="18.75" customHeight="1" x14ac:dyDescent="0.15">
      <c r="A26" s="151">
        <v>21</v>
      </c>
      <c r="B26" s="152" t="str">
        <f>IF(ISERROR(発注情報!L166)=TRUE,"",IF(OR(発注情報!L166="",発注情報!L166=0),"",発注情報!L166))</f>
        <v/>
      </c>
      <c r="C26" s="153" t="str">
        <f>IF(ISERROR(発注情報!M166)=TRUE,"",IF(OR(発注情報!M166="",発注情報!M166=0),"",発注情報!M166))</f>
        <v/>
      </c>
      <c r="D26" s="144" t="str">
        <f>IF(C26="","",C26*発注情報!$D$2)</f>
        <v/>
      </c>
      <c r="E26" s="238" t="str">
        <f>IF(ISERROR(発注情報!O166)=TRUE,"",IF(OR(発注情報!O166="",発注情報!O166=0),"",発注情報!O166))</f>
        <v/>
      </c>
      <c r="F26" s="238" t="str">
        <f>IF(ISERROR(発注情報!P166)=TRUE,"",IF(OR(発注情報!P166="",発注情報!P166=0),"",発注情報!P166))</f>
        <v/>
      </c>
      <c r="G26" s="238" t="str">
        <f>IF(ISERROR(発注情報!Q166)=TRUE,"",IF(OR(発注情報!Q166="",発注情報!Q166=0),"",発注情報!Q166))</f>
        <v/>
      </c>
      <c r="H26" s="264" t="str">
        <f>IF(ISERROR(発注情報!R166)=TRUE,"",IF(OR(発注情報!R166="",発注情報!R166=0),"",発注情報!R166))</f>
        <v/>
      </c>
      <c r="I26" s="265" t="str">
        <f>IF(ISERROR(発注情報!S166)=TRUE,"",IF(OR(発注情報!S166="",発注情報!S166=0),"",発注情報!S166))</f>
        <v/>
      </c>
      <c r="J26" s="148" t="str">
        <f>IF(ISERROR(発注情報!T166)=TRUE,"",IF(OR(発注情報!T166="",発注情報!T166=0),"",発注情報!T166))</f>
        <v/>
      </c>
      <c r="K26" s="154" t="str">
        <f>IF(ISERROR(発注情報!U166)=TRUE,"",IF(OR(発注情報!U166="",発注情報!U166=0),"",発注情報!U166))</f>
        <v/>
      </c>
      <c r="L26" s="155" t="str">
        <f>IF(ISERROR(発注情報!V166)=TRUE,"",IF(OR(発注情報!V166="",発注情報!V166=0),"",発注情報!V166))</f>
        <v/>
      </c>
      <c r="M26" s="154" t="str">
        <f>IF(ISERROR(発注情報!W166)=TRUE,"",IF(OR(発注情報!W166="",発注情報!W166=0),"",発注情報!W166))</f>
        <v/>
      </c>
      <c r="N26" s="155" t="str">
        <f>IF(ISERROR(発注情報!X166)=TRUE,"",IF(OR(発注情報!X166="",発注情報!X166=0),"",発注情報!X166))</f>
        <v/>
      </c>
      <c r="O26" s="154" t="str">
        <f>IF(ISERROR(発注情報!Y166)=TRUE,"",IF(OR(発注情報!Y166="",発注情報!Y166=0),"",発注情報!Y166))</f>
        <v/>
      </c>
      <c r="P26" s="155" t="str">
        <f>IF(ISERROR(発注情報!Z166)=TRUE,"",IF(OR(発注情報!Z166="",発注情報!Z166=0),"",発注情報!Z166))</f>
        <v/>
      </c>
      <c r="Q26" s="154" t="str">
        <f>IF(ISERROR(発注情報!AA166)=TRUE,"",IF(OR(発注情報!AA166="",発注情報!AA166=0),"",発注情報!AA166))</f>
        <v/>
      </c>
      <c r="R26" s="155" t="str">
        <f>IF(ISERROR(発注情報!AB166)=TRUE,"",IF(OR(発注情報!AB166="",発注情報!AB166=0),"",発注情報!AB166))</f>
        <v/>
      </c>
      <c r="S26" s="154" t="str">
        <f>IF(ISERROR(発注情報!AC166)=TRUE,"",IF(OR(発注情報!AC166="",発注情報!AC166=0),"",発注情報!AC166))</f>
        <v/>
      </c>
      <c r="T26" s="155" t="str">
        <f>IF(ISERROR(発注情報!AD166)=TRUE,"",IF(OR(発注情報!AD166="",発注情報!AD166=0),"",発注情報!AD166))</f>
        <v/>
      </c>
      <c r="U26" s="154" t="str">
        <f>IF(ISERROR(発注情報!AE166)=TRUE,"",IF(OR(発注情報!AE166="",発注情報!AE166=0),"",発注情報!AE166))</f>
        <v/>
      </c>
      <c r="V26" s="155" t="str">
        <f>IF(ISERROR(発注情報!AF166)=TRUE,"",IF(OR(発注情報!AF166="",発注情報!AF166=0),"",発注情報!AF166))</f>
        <v/>
      </c>
      <c r="W26" s="154" t="str">
        <f>IF(ISERROR(発注情報!AG166)=TRUE,"",IF(OR(発注情報!AG166="",発注情報!AG166=0),"",発注情報!AG166))</f>
        <v/>
      </c>
      <c r="X26" s="155" t="str">
        <f>IF(ISERROR(発注情報!AH166)=TRUE,"",IF(OR(発注情報!AH166="",発注情報!AH166=0),"",発注情報!AH166))</f>
        <v/>
      </c>
      <c r="Y26" s="154" t="str">
        <f>IF(ISERROR(発注情報!AI166)=TRUE,"",IF(OR(発注情報!AI166="",発注情報!AI166=0),"",発注情報!AI166))</f>
        <v/>
      </c>
      <c r="Z26" s="155" t="str">
        <f>IF(ISERROR(発注情報!AJ166)=TRUE,"",IF(OR(発注情報!AJ166="",発注情報!AJ166=0),"",発注情報!AJ166))</f>
        <v/>
      </c>
      <c r="AA26" s="154" t="str">
        <f>IF(ISERROR(発注情報!AK166)=TRUE,"",IF(OR(発注情報!AK166="",発注情報!AK166=0),"",発注情報!AK166))</f>
        <v/>
      </c>
      <c r="AB26" s="155" t="str">
        <f>IF(ISERROR(発注情報!AL166)=TRUE,"",IF(OR(発注情報!AL166="",発注情報!AL166=0),"",発注情報!AL166))</f>
        <v/>
      </c>
      <c r="AC26" s="154" t="str">
        <f>IF(ISERROR(発注情報!AM166)=TRUE,"",IF(OR(発注情報!AM166="",発注情報!AM166=0),"",発注情報!AM166))</f>
        <v/>
      </c>
      <c r="AD26" s="155" t="str">
        <f>IF(ISERROR(発注情報!AN166)=TRUE,"",IF(OR(発注情報!AN166="",発注情報!AN166=0),"",発注情報!AN166))</f>
        <v/>
      </c>
      <c r="AE26" s="154" t="str">
        <f>IF(ISERROR(発注情報!AO166)=TRUE,"",IF(OR(発注情報!AO166="",発注情報!AO166=0),"",発注情報!AO166))</f>
        <v/>
      </c>
      <c r="AF26" s="155" t="str">
        <f>IF(ISERROR(発注情報!AP166)=TRUE,"",IF(OR(発注情報!AP166="",発注情報!AP166=0),"",発注情報!AP166))</f>
        <v/>
      </c>
      <c r="AG26" s="154" t="str">
        <f>IF(ISERROR(発注情報!AQ166)=TRUE,"",IF(OR(発注情報!AQ166="",発注情報!AQ166=0),"",発注情報!AQ166))</f>
        <v/>
      </c>
      <c r="AH26" s="155" t="str">
        <f>IF(ISERROR(発注情報!AR166)=TRUE,"",IF(OR(発注情報!AR166="",発注情報!AR166=0),"",発注情報!AR166))</f>
        <v/>
      </c>
      <c r="AI26" s="264" t="str">
        <f>IF(ISERROR(発注情報!AS166)=TRUE,"",IF(OR(発注情報!AS166="",発注情報!AS166=0),"",発注情報!AS166))</f>
        <v/>
      </c>
      <c r="AJ26" s="265" t="str">
        <f>IF(ISERROR(発注情報!AT166)=TRUE,"",IF(OR(発注情報!AT166="",発注情報!AT166=0),"",発注情報!AT166))</f>
        <v/>
      </c>
      <c r="AK26" s="148" t="str">
        <f>IF(ISERROR(発注情報!AU166)=TRUE,"",IF(OR(発注情報!AU166="",発注情報!AU166=0),"",発注情報!AU166))</f>
        <v/>
      </c>
    </row>
    <row r="27" spans="1:37" ht="18.75" customHeight="1" x14ac:dyDescent="0.15">
      <c r="A27" s="137">
        <v>22</v>
      </c>
      <c r="B27" s="143" t="str">
        <f>IF(ISERROR(発注情報!L167)=TRUE,"",IF(OR(発注情報!L167="",発注情報!L167=0),"",発注情報!L167))</f>
        <v/>
      </c>
      <c r="C27" s="144" t="str">
        <f>IF(ISERROR(発注情報!M167)=TRUE,"",IF(OR(発注情報!M167="",発注情報!M167=0),"",発注情報!M167))</f>
        <v/>
      </c>
      <c r="D27" s="144" t="str">
        <f>IF(C27="","",C27*発注情報!$D$2)</f>
        <v/>
      </c>
      <c r="E27" s="237" t="str">
        <f>IF(ISERROR(発注情報!O167)=TRUE,"",IF(OR(発注情報!O167="",発注情報!O167=0),"",発注情報!O167))</f>
        <v/>
      </c>
      <c r="F27" s="237" t="str">
        <f>IF(ISERROR(発注情報!P167)=TRUE,"",IF(OR(発注情報!P167="",発注情報!P167=0),"",発注情報!P167))</f>
        <v/>
      </c>
      <c r="G27" s="237" t="str">
        <f>IF(ISERROR(発注情報!Q167)=TRUE,"",IF(OR(発注情報!Q167="",発注情報!Q167=0),"",発注情報!Q167))</f>
        <v/>
      </c>
      <c r="H27" s="264" t="str">
        <f>IF(ISERROR(発注情報!R167)=TRUE,"",IF(OR(発注情報!R167="",発注情報!R167=0),"",発注情報!R167))</f>
        <v/>
      </c>
      <c r="I27" s="265" t="str">
        <f>IF(ISERROR(発注情報!S167)=TRUE,"",IF(OR(発注情報!S167="",発注情報!S167=0),"",発注情報!S167))</f>
        <v/>
      </c>
      <c r="J27" s="148" t="str">
        <f>IF(ISERROR(発注情報!T167)=TRUE,"",IF(OR(発注情報!T167="",発注情報!T167=0),"",発注情報!T167))</f>
        <v/>
      </c>
      <c r="K27" s="149" t="str">
        <f>IF(ISERROR(発注情報!U167)=TRUE,"",IF(OR(発注情報!U167="",発注情報!U167=0),"",発注情報!U167))</f>
        <v/>
      </c>
      <c r="L27" s="150" t="str">
        <f>IF(ISERROR(発注情報!V167)=TRUE,"",IF(OR(発注情報!V167="",発注情報!V167=0),"",発注情報!V167))</f>
        <v/>
      </c>
      <c r="M27" s="149" t="str">
        <f>IF(ISERROR(発注情報!W167)=TRUE,"",IF(OR(発注情報!W167="",発注情報!W167=0),"",発注情報!W167))</f>
        <v/>
      </c>
      <c r="N27" s="150" t="str">
        <f>IF(ISERROR(発注情報!X167)=TRUE,"",IF(OR(発注情報!X167="",発注情報!X167=0),"",発注情報!X167))</f>
        <v/>
      </c>
      <c r="O27" s="149" t="str">
        <f>IF(ISERROR(発注情報!Y167)=TRUE,"",IF(OR(発注情報!Y167="",発注情報!Y167=0),"",発注情報!Y167))</f>
        <v/>
      </c>
      <c r="P27" s="150" t="str">
        <f>IF(ISERROR(発注情報!Z167)=TRUE,"",IF(OR(発注情報!Z167="",発注情報!Z167=0),"",発注情報!Z167))</f>
        <v/>
      </c>
      <c r="Q27" s="149" t="str">
        <f>IF(ISERROR(発注情報!AA167)=TRUE,"",IF(OR(発注情報!AA167="",発注情報!AA167=0),"",発注情報!AA167))</f>
        <v/>
      </c>
      <c r="R27" s="150" t="str">
        <f>IF(ISERROR(発注情報!AB167)=TRUE,"",IF(OR(発注情報!AB167="",発注情報!AB167=0),"",発注情報!AB167))</f>
        <v/>
      </c>
      <c r="S27" s="149" t="str">
        <f>IF(ISERROR(発注情報!AC167)=TRUE,"",IF(OR(発注情報!AC167="",発注情報!AC167=0),"",発注情報!AC167))</f>
        <v/>
      </c>
      <c r="T27" s="150" t="str">
        <f>IF(ISERROR(発注情報!AD167)=TRUE,"",IF(OR(発注情報!AD167="",発注情報!AD167=0),"",発注情報!AD167))</f>
        <v/>
      </c>
      <c r="U27" s="149" t="str">
        <f>IF(ISERROR(発注情報!AE167)=TRUE,"",IF(OR(発注情報!AE167="",発注情報!AE167=0),"",発注情報!AE167))</f>
        <v/>
      </c>
      <c r="V27" s="150" t="str">
        <f>IF(ISERROR(発注情報!AF167)=TRUE,"",IF(OR(発注情報!AF167="",発注情報!AF167=0),"",発注情報!AF167))</f>
        <v/>
      </c>
      <c r="W27" s="149" t="str">
        <f>IF(ISERROR(発注情報!AG167)=TRUE,"",IF(OR(発注情報!AG167="",発注情報!AG167=0),"",発注情報!AG167))</f>
        <v/>
      </c>
      <c r="X27" s="150" t="str">
        <f>IF(ISERROR(発注情報!AH167)=TRUE,"",IF(OR(発注情報!AH167="",発注情報!AH167=0),"",発注情報!AH167))</f>
        <v/>
      </c>
      <c r="Y27" s="149" t="str">
        <f>IF(ISERROR(発注情報!AI167)=TRUE,"",IF(OR(発注情報!AI167="",発注情報!AI167=0),"",発注情報!AI167))</f>
        <v/>
      </c>
      <c r="Z27" s="150" t="str">
        <f>IF(ISERROR(発注情報!AJ167)=TRUE,"",IF(OR(発注情報!AJ167="",発注情報!AJ167=0),"",発注情報!AJ167))</f>
        <v/>
      </c>
      <c r="AA27" s="149" t="str">
        <f>IF(ISERROR(発注情報!AK167)=TRUE,"",IF(OR(発注情報!AK167="",発注情報!AK167=0),"",発注情報!AK167))</f>
        <v/>
      </c>
      <c r="AB27" s="150" t="str">
        <f>IF(ISERROR(発注情報!AL167)=TRUE,"",IF(OR(発注情報!AL167="",発注情報!AL167=0),"",発注情報!AL167))</f>
        <v/>
      </c>
      <c r="AC27" s="149" t="str">
        <f>IF(ISERROR(発注情報!AM167)=TRUE,"",IF(OR(発注情報!AM167="",発注情報!AM167=0),"",発注情報!AM167))</f>
        <v/>
      </c>
      <c r="AD27" s="150" t="str">
        <f>IF(ISERROR(発注情報!AN167)=TRUE,"",IF(OR(発注情報!AN167="",発注情報!AN167=0),"",発注情報!AN167))</f>
        <v/>
      </c>
      <c r="AE27" s="149" t="str">
        <f>IF(ISERROR(発注情報!AO167)=TRUE,"",IF(OR(発注情報!AO167="",発注情報!AO167=0),"",発注情報!AO167))</f>
        <v/>
      </c>
      <c r="AF27" s="150" t="str">
        <f>IF(ISERROR(発注情報!AP167)=TRUE,"",IF(OR(発注情報!AP167="",発注情報!AP167=0),"",発注情報!AP167))</f>
        <v/>
      </c>
      <c r="AG27" s="149" t="str">
        <f>IF(ISERROR(発注情報!AQ167)=TRUE,"",IF(OR(発注情報!AQ167="",発注情報!AQ167=0),"",発注情報!AQ167))</f>
        <v/>
      </c>
      <c r="AH27" s="150" t="str">
        <f>IF(ISERROR(発注情報!AR167)=TRUE,"",IF(OR(発注情報!AR167="",発注情報!AR167=0),"",発注情報!AR167))</f>
        <v/>
      </c>
      <c r="AI27" s="264" t="str">
        <f>IF(ISERROR(発注情報!AS167)=TRUE,"",IF(OR(発注情報!AS167="",発注情報!AS167=0),"",発注情報!AS167))</f>
        <v/>
      </c>
      <c r="AJ27" s="265" t="str">
        <f>IF(ISERROR(発注情報!AT167)=TRUE,"",IF(OR(発注情報!AT167="",発注情報!AT167=0),"",発注情報!AT167))</f>
        <v/>
      </c>
      <c r="AK27" s="148" t="str">
        <f>IF(ISERROR(発注情報!AU167)=TRUE,"",IF(OR(発注情報!AU167="",発注情報!AU167=0),"",発注情報!AU167))</f>
        <v/>
      </c>
    </row>
    <row r="28" spans="1:37" ht="18.75" customHeight="1" x14ac:dyDescent="0.15">
      <c r="A28" s="151">
        <v>23</v>
      </c>
      <c r="B28" s="152" t="str">
        <f>IF(ISERROR(発注情報!L168)=TRUE,"",IF(OR(発注情報!L168="",発注情報!L168=0),"",発注情報!L168))</f>
        <v/>
      </c>
      <c r="C28" s="153" t="str">
        <f>IF(ISERROR(発注情報!M168)=TRUE,"",IF(OR(発注情報!M168="",発注情報!M168=0),"",発注情報!M168))</f>
        <v/>
      </c>
      <c r="D28" s="144" t="str">
        <f>IF(C28="","",C28*発注情報!$D$2)</f>
        <v/>
      </c>
      <c r="E28" s="238" t="str">
        <f>IF(ISERROR(発注情報!O168)=TRUE,"",IF(OR(発注情報!O168="",発注情報!O168=0),"",発注情報!O168))</f>
        <v/>
      </c>
      <c r="F28" s="238" t="str">
        <f>IF(ISERROR(発注情報!P168)=TRUE,"",IF(OR(発注情報!P168="",発注情報!P168=0),"",発注情報!P168))</f>
        <v/>
      </c>
      <c r="G28" s="238" t="str">
        <f>IF(ISERROR(発注情報!Q168)=TRUE,"",IF(OR(発注情報!Q168="",発注情報!Q168=0),"",発注情報!Q168))</f>
        <v/>
      </c>
      <c r="H28" s="264" t="str">
        <f>IF(ISERROR(発注情報!R168)=TRUE,"",IF(OR(発注情報!R168="",発注情報!R168=0),"",発注情報!R168))</f>
        <v/>
      </c>
      <c r="I28" s="265" t="str">
        <f>IF(ISERROR(発注情報!S168)=TRUE,"",IF(OR(発注情報!S168="",発注情報!S168=0),"",発注情報!S168))</f>
        <v/>
      </c>
      <c r="J28" s="148" t="str">
        <f>IF(ISERROR(発注情報!T168)=TRUE,"",IF(OR(発注情報!T168="",発注情報!T168=0),"",発注情報!T168))</f>
        <v/>
      </c>
      <c r="K28" s="154" t="str">
        <f>IF(ISERROR(発注情報!U168)=TRUE,"",IF(OR(発注情報!U168="",発注情報!U168=0),"",発注情報!U168))</f>
        <v/>
      </c>
      <c r="L28" s="155" t="str">
        <f>IF(ISERROR(発注情報!V168)=TRUE,"",IF(OR(発注情報!V168="",発注情報!V168=0),"",発注情報!V168))</f>
        <v/>
      </c>
      <c r="M28" s="154" t="str">
        <f>IF(ISERROR(発注情報!W168)=TRUE,"",IF(OR(発注情報!W168="",発注情報!W168=0),"",発注情報!W168))</f>
        <v/>
      </c>
      <c r="N28" s="155" t="str">
        <f>IF(ISERROR(発注情報!X168)=TRUE,"",IF(OR(発注情報!X168="",発注情報!X168=0),"",発注情報!X168))</f>
        <v/>
      </c>
      <c r="O28" s="154" t="str">
        <f>IF(ISERROR(発注情報!Y168)=TRUE,"",IF(OR(発注情報!Y168="",発注情報!Y168=0),"",発注情報!Y168))</f>
        <v/>
      </c>
      <c r="P28" s="155" t="str">
        <f>IF(ISERROR(発注情報!Z168)=TRUE,"",IF(OR(発注情報!Z168="",発注情報!Z168=0),"",発注情報!Z168))</f>
        <v/>
      </c>
      <c r="Q28" s="154" t="str">
        <f>IF(ISERROR(発注情報!AA168)=TRUE,"",IF(OR(発注情報!AA168="",発注情報!AA168=0),"",発注情報!AA168))</f>
        <v/>
      </c>
      <c r="R28" s="155" t="str">
        <f>IF(ISERROR(発注情報!AB168)=TRUE,"",IF(OR(発注情報!AB168="",発注情報!AB168=0),"",発注情報!AB168))</f>
        <v/>
      </c>
      <c r="S28" s="154" t="str">
        <f>IF(ISERROR(発注情報!AC168)=TRUE,"",IF(OR(発注情報!AC168="",発注情報!AC168=0),"",発注情報!AC168))</f>
        <v/>
      </c>
      <c r="T28" s="155" t="str">
        <f>IF(ISERROR(発注情報!AD168)=TRUE,"",IF(OR(発注情報!AD168="",発注情報!AD168=0),"",発注情報!AD168))</f>
        <v/>
      </c>
      <c r="U28" s="154" t="str">
        <f>IF(ISERROR(発注情報!AE168)=TRUE,"",IF(OR(発注情報!AE168="",発注情報!AE168=0),"",発注情報!AE168))</f>
        <v/>
      </c>
      <c r="V28" s="155" t="str">
        <f>IF(ISERROR(発注情報!AF168)=TRUE,"",IF(OR(発注情報!AF168="",発注情報!AF168=0),"",発注情報!AF168))</f>
        <v/>
      </c>
      <c r="W28" s="154" t="str">
        <f>IF(ISERROR(発注情報!AG168)=TRUE,"",IF(OR(発注情報!AG168="",発注情報!AG168=0),"",発注情報!AG168))</f>
        <v/>
      </c>
      <c r="X28" s="155" t="str">
        <f>IF(ISERROR(発注情報!AH168)=TRUE,"",IF(OR(発注情報!AH168="",発注情報!AH168=0),"",発注情報!AH168))</f>
        <v/>
      </c>
      <c r="Y28" s="154" t="str">
        <f>IF(ISERROR(発注情報!AI168)=TRUE,"",IF(OR(発注情報!AI168="",発注情報!AI168=0),"",発注情報!AI168))</f>
        <v/>
      </c>
      <c r="Z28" s="155" t="str">
        <f>IF(ISERROR(発注情報!AJ168)=TRUE,"",IF(OR(発注情報!AJ168="",発注情報!AJ168=0),"",発注情報!AJ168))</f>
        <v/>
      </c>
      <c r="AA28" s="154" t="str">
        <f>IF(ISERROR(発注情報!AK168)=TRUE,"",IF(OR(発注情報!AK168="",発注情報!AK168=0),"",発注情報!AK168))</f>
        <v/>
      </c>
      <c r="AB28" s="155" t="str">
        <f>IF(ISERROR(発注情報!AL168)=TRUE,"",IF(OR(発注情報!AL168="",発注情報!AL168=0),"",発注情報!AL168))</f>
        <v/>
      </c>
      <c r="AC28" s="154" t="str">
        <f>IF(ISERROR(発注情報!AM168)=TRUE,"",IF(OR(発注情報!AM168="",発注情報!AM168=0),"",発注情報!AM168))</f>
        <v/>
      </c>
      <c r="AD28" s="155" t="str">
        <f>IF(ISERROR(発注情報!AN168)=TRUE,"",IF(OR(発注情報!AN168="",発注情報!AN168=0),"",発注情報!AN168))</f>
        <v/>
      </c>
      <c r="AE28" s="154" t="str">
        <f>IF(ISERROR(発注情報!AO168)=TRUE,"",IF(OR(発注情報!AO168="",発注情報!AO168=0),"",発注情報!AO168))</f>
        <v/>
      </c>
      <c r="AF28" s="155" t="str">
        <f>IF(ISERROR(発注情報!AP168)=TRUE,"",IF(OR(発注情報!AP168="",発注情報!AP168=0),"",発注情報!AP168))</f>
        <v/>
      </c>
      <c r="AG28" s="154" t="str">
        <f>IF(ISERROR(発注情報!AQ168)=TRUE,"",IF(OR(発注情報!AQ168="",発注情報!AQ168=0),"",発注情報!AQ168))</f>
        <v/>
      </c>
      <c r="AH28" s="155" t="str">
        <f>IF(ISERROR(発注情報!AR168)=TRUE,"",IF(OR(発注情報!AR168="",発注情報!AR168=0),"",発注情報!AR168))</f>
        <v/>
      </c>
      <c r="AI28" s="264" t="str">
        <f>IF(ISERROR(発注情報!AS168)=TRUE,"",IF(OR(発注情報!AS168="",発注情報!AS168=0),"",発注情報!AS168))</f>
        <v/>
      </c>
      <c r="AJ28" s="265" t="str">
        <f>IF(ISERROR(発注情報!AT168)=TRUE,"",IF(OR(発注情報!AT168="",発注情報!AT168=0),"",発注情報!AT168))</f>
        <v/>
      </c>
      <c r="AK28" s="148" t="str">
        <f>IF(ISERROR(発注情報!AU168)=TRUE,"",IF(OR(発注情報!AU168="",発注情報!AU168=0),"",発注情報!AU168))</f>
        <v/>
      </c>
    </row>
    <row r="29" spans="1:37" ht="18.75" customHeight="1" x14ac:dyDescent="0.15">
      <c r="A29" s="151">
        <v>24</v>
      </c>
      <c r="B29" s="152" t="str">
        <f>IF(ISERROR(発注情報!L169)=TRUE,"",IF(OR(発注情報!L169="",発注情報!L169=0),"",発注情報!L169))</f>
        <v/>
      </c>
      <c r="C29" s="153" t="str">
        <f>IF(ISERROR(発注情報!M169)=TRUE,"",IF(OR(発注情報!M169="",発注情報!M169=0),"",発注情報!M169))</f>
        <v/>
      </c>
      <c r="D29" s="144" t="str">
        <f>IF(C29="","",C29*発注情報!$D$2)</f>
        <v/>
      </c>
      <c r="E29" s="238" t="str">
        <f>IF(ISERROR(発注情報!O169)=TRUE,"",IF(OR(発注情報!O169="",発注情報!O169=0),"",発注情報!O169))</f>
        <v/>
      </c>
      <c r="F29" s="238" t="str">
        <f>IF(ISERROR(発注情報!P169)=TRUE,"",IF(OR(発注情報!P169="",発注情報!P169=0),"",発注情報!P169))</f>
        <v/>
      </c>
      <c r="G29" s="238" t="str">
        <f>IF(ISERROR(発注情報!Q169)=TRUE,"",IF(OR(発注情報!Q169="",発注情報!Q169=0),"",発注情報!Q169))</f>
        <v/>
      </c>
      <c r="H29" s="264" t="str">
        <f>IF(ISERROR(発注情報!R169)=TRUE,"",IF(OR(発注情報!R169="",発注情報!R169=0),"",発注情報!R169))</f>
        <v/>
      </c>
      <c r="I29" s="265" t="str">
        <f>IF(ISERROR(発注情報!S169)=TRUE,"",IF(OR(発注情報!S169="",発注情報!S169=0),"",発注情報!S169))</f>
        <v/>
      </c>
      <c r="J29" s="148" t="str">
        <f>IF(ISERROR(発注情報!T169)=TRUE,"",IF(OR(発注情報!T169="",発注情報!T169=0),"",発注情報!T169))</f>
        <v/>
      </c>
      <c r="K29" s="154" t="str">
        <f>IF(ISERROR(発注情報!U169)=TRUE,"",IF(OR(発注情報!U169="",発注情報!U169=0),"",発注情報!U169))</f>
        <v/>
      </c>
      <c r="L29" s="155" t="str">
        <f>IF(ISERROR(発注情報!V169)=TRUE,"",IF(OR(発注情報!V169="",発注情報!V169=0),"",発注情報!V169))</f>
        <v/>
      </c>
      <c r="M29" s="154" t="str">
        <f>IF(ISERROR(発注情報!W169)=TRUE,"",IF(OR(発注情報!W169="",発注情報!W169=0),"",発注情報!W169))</f>
        <v/>
      </c>
      <c r="N29" s="155" t="str">
        <f>IF(ISERROR(発注情報!X169)=TRUE,"",IF(OR(発注情報!X169="",発注情報!X169=0),"",発注情報!X169))</f>
        <v/>
      </c>
      <c r="O29" s="154" t="str">
        <f>IF(ISERROR(発注情報!Y169)=TRUE,"",IF(OR(発注情報!Y169="",発注情報!Y169=0),"",発注情報!Y169))</f>
        <v/>
      </c>
      <c r="P29" s="155" t="str">
        <f>IF(ISERROR(発注情報!Z169)=TRUE,"",IF(OR(発注情報!Z169="",発注情報!Z169=0),"",発注情報!Z169))</f>
        <v/>
      </c>
      <c r="Q29" s="154" t="str">
        <f>IF(ISERROR(発注情報!AA169)=TRUE,"",IF(OR(発注情報!AA169="",発注情報!AA169=0),"",発注情報!AA169))</f>
        <v/>
      </c>
      <c r="R29" s="155" t="str">
        <f>IF(ISERROR(発注情報!AB169)=TRUE,"",IF(OR(発注情報!AB169="",発注情報!AB169=0),"",発注情報!AB169))</f>
        <v/>
      </c>
      <c r="S29" s="154" t="str">
        <f>IF(ISERROR(発注情報!AC169)=TRUE,"",IF(OR(発注情報!AC169="",発注情報!AC169=0),"",発注情報!AC169))</f>
        <v/>
      </c>
      <c r="T29" s="155" t="str">
        <f>IF(ISERROR(発注情報!AD169)=TRUE,"",IF(OR(発注情報!AD169="",発注情報!AD169=0),"",発注情報!AD169))</f>
        <v/>
      </c>
      <c r="U29" s="154" t="str">
        <f>IF(ISERROR(発注情報!AE169)=TRUE,"",IF(OR(発注情報!AE169="",発注情報!AE169=0),"",発注情報!AE169))</f>
        <v/>
      </c>
      <c r="V29" s="155" t="str">
        <f>IF(ISERROR(発注情報!AF169)=TRUE,"",IF(OR(発注情報!AF169="",発注情報!AF169=0),"",発注情報!AF169))</f>
        <v/>
      </c>
      <c r="W29" s="154" t="str">
        <f>IF(ISERROR(発注情報!AG169)=TRUE,"",IF(OR(発注情報!AG169="",発注情報!AG169=0),"",発注情報!AG169))</f>
        <v/>
      </c>
      <c r="X29" s="155" t="str">
        <f>IF(ISERROR(発注情報!AH169)=TRUE,"",IF(OR(発注情報!AH169="",発注情報!AH169=0),"",発注情報!AH169))</f>
        <v/>
      </c>
      <c r="Y29" s="154" t="str">
        <f>IF(ISERROR(発注情報!AI169)=TRUE,"",IF(OR(発注情報!AI169="",発注情報!AI169=0),"",発注情報!AI169))</f>
        <v/>
      </c>
      <c r="Z29" s="155" t="str">
        <f>IF(ISERROR(発注情報!AJ169)=TRUE,"",IF(OR(発注情報!AJ169="",発注情報!AJ169=0),"",発注情報!AJ169))</f>
        <v/>
      </c>
      <c r="AA29" s="154" t="str">
        <f>IF(ISERROR(発注情報!AK169)=TRUE,"",IF(OR(発注情報!AK169="",発注情報!AK169=0),"",発注情報!AK169))</f>
        <v/>
      </c>
      <c r="AB29" s="155" t="str">
        <f>IF(ISERROR(発注情報!AL169)=TRUE,"",IF(OR(発注情報!AL169="",発注情報!AL169=0),"",発注情報!AL169))</f>
        <v/>
      </c>
      <c r="AC29" s="154" t="str">
        <f>IF(ISERROR(発注情報!AM169)=TRUE,"",IF(OR(発注情報!AM169="",発注情報!AM169=0),"",発注情報!AM169))</f>
        <v/>
      </c>
      <c r="AD29" s="155" t="str">
        <f>IF(ISERROR(発注情報!AN169)=TRUE,"",IF(OR(発注情報!AN169="",発注情報!AN169=0),"",発注情報!AN169))</f>
        <v/>
      </c>
      <c r="AE29" s="154" t="str">
        <f>IF(ISERROR(発注情報!AO169)=TRUE,"",IF(OR(発注情報!AO169="",発注情報!AO169=0),"",発注情報!AO169))</f>
        <v/>
      </c>
      <c r="AF29" s="155" t="str">
        <f>IF(ISERROR(発注情報!AP169)=TRUE,"",IF(OR(発注情報!AP169="",発注情報!AP169=0),"",発注情報!AP169))</f>
        <v/>
      </c>
      <c r="AG29" s="154" t="str">
        <f>IF(ISERROR(発注情報!AQ169)=TRUE,"",IF(OR(発注情報!AQ169="",発注情報!AQ169=0),"",発注情報!AQ169))</f>
        <v/>
      </c>
      <c r="AH29" s="155" t="str">
        <f>IF(ISERROR(発注情報!AR169)=TRUE,"",IF(OR(発注情報!AR169="",発注情報!AR169=0),"",発注情報!AR169))</f>
        <v/>
      </c>
      <c r="AI29" s="264" t="str">
        <f>IF(ISERROR(発注情報!AS169)=TRUE,"",IF(OR(発注情報!AS169="",発注情報!AS169=0),"",発注情報!AS169))</f>
        <v/>
      </c>
      <c r="AJ29" s="265" t="str">
        <f>IF(ISERROR(発注情報!AT169)=TRUE,"",IF(OR(発注情報!AT169="",発注情報!AT169=0),"",発注情報!AT169))</f>
        <v/>
      </c>
      <c r="AK29" s="148" t="str">
        <f>IF(ISERROR(発注情報!AU169)=TRUE,"",IF(OR(発注情報!AU169="",発注情報!AU169=0),"",発注情報!AU169))</f>
        <v/>
      </c>
    </row>
    <row r="30" spans="1:37" ht="18.75" customHeight="1" x14ac:dyDescent="0.15">
      <c r="A30" s="151"/>
      <c r="B30" s="156" t="s">
        <v>401</v>
      </c>
      <c r="C30" s="153"/>
      <c r="D30" s="239"/>
      <c r="E30" s="238" t="str">
        <f>IF(ISERROR(発注情報!O178)=TRUE,"",IF(OR(発注情報!O178="",発注情報!O178=0),"",発注情報!O178))</f>
        <v/>
      </c>
      <c r="F30" s="238" t="str">
        <f>IF(ISERROR(発注情報!P178)=TRUE,"",IF(OR(発注情報!P178="",発注情報!P178=0),"",発注情報!P178))</f>
        <v/>
      </c>
      <c r="G30" s="238" t="str">
        <f>IF(ISERROR(発注情報!Q178)=TRUE,"",IF(OR(発注情報!Q178="",発注情報!Q178=0),"",発注情報!Q178))</f>
        <v/>
      </c>
      <c r="H30" s="806" t="str">
        <f>IF(AND(OR(ベース!R46="D",ベース!R46="B"),仕様書作成!AK77&lt;&gt;"",仕様書作成!L65&lt;&gt;""),仕様書作成!AL77,"")</f>
        <v/>
      </c>
      <c r="I30" s="806"/>
      <c r="J30" s="807"/>
      <c r="K30" s="157" t="str">
        <f>IF(仕様書作成!K63="","",仕様書作成!K63)</f>
        <v/>
      </c>
      <c r="L30" s="269" t="str">
        <f>IF(仕様書作成!L63="","",仕様書作成!L63)</f>
        <v/>
      </c>
      <c r="M30" s="157" t="str">
        <f>IF(仕様書作成!M63="","",仕様書作成!M63)</f>
        <v/>
      </c>
      <c r="N30" s="269" t="str">
        <f>IF(仕様書作成!N63="","",仕様書作成!N63)</f>
        <v/>
      </c>
      <c r="O30" s="157" t="str">
        <f>IF(仕様書作成!O63="","",仕様書作成!O63)</f>
        <v/>
      </c>
      <c r="P30" s="269" t="str">
        <f>IF(仕様書作成!P63="","",仕様書作成!P63)</f>
        <v/>
      </c>
      <c r="Q30" s="157" t="str">
        <f>IF(仕様書作成!Q63="","",仕様書作成!Q63)</f>
        <v/>
      </c>
      <c r="R30" s="269" t="str">
        <f>IF(仕様書作成!R63="","",仕様書作成!R63)</f>
        <v/>
      </c>
      <c r="S30" s="157" t="str">
        <f>IF(仕様書作成!S63="","",仕様書作成!S63)</f>
        <v/>
      </c>
      <c r="T30" s="269" t="str">
        <f>IF(仕様書作成!T63="","",仕様書作成!T63)</f>
        <v/>
      </c>
      <c r="U30" s="157" t="str">
        <f>IF(仕様書作成!U63="","",仕様書作成!U63)</f>
        <v/>
      </c>
      <c r="V30" s="269" t="str">
        <f>IF(仕様書作成!V63="","",仕様書作成!V63)</f>
        <v/>
      </c>
      <c r="W30" s="157" t="str">
        <f>IF(仕様書作成!W63="","",仕様書作成!W63)</f>
        <v/>
      </c>
      <c r="X30" s="269" t="str">
        <f>IF(仕様書作成!X63="","",仕様書作成!X63)</f>
        <v/>
      </c>
      <c r="Y30" s="157" t="str">
        <f>IF(仕様書作成!Y63="","",仕様書作成!Y63)</f>
        <v/>
      </c>
      <c r="Z30" s="269" t="str">
        <f>IF(仕様書作成!Z63="","",仕様書作成!Z63)</f>
        <v/>
      </c>
      <c r="AA30" s="157" t="str">
        <f>IF(仕様書作成!AA63="","",仕様書作成!AA63)</f>
        <v/>
      </c>
      <c r="AB30" s="269" t="str">
        <f>IF(仕様書作成!AB63="","",仕様書作成!AB63)</f>
        <v/>
      </c>
      <c r="AC30" s="157" t="str">
        <f>IF(仕様書作成!AC63="","",仕様書作成!AC63)</f>
        <v/>
      </c>
      <c r="AD30" s="269" t="str">
        <f>IF(仕様書作成!AD63="","",仕様書作成!AD63)</f>
        <v/>
      </c>
      <c r="AE30" s="157" t="str">
        <f>IF(仕様書作成!AE63="","",仕様書作成!AE63)</f>
        <v/>
      </c>
      <c r="AF30" s="269" t="str">
        <f>IF(仕様書作成!AF63="","",仕様書作成!AF63)</f>
        <v/>
      </c>
      <c r="AG30" s="157" t="str">
        <f>IF(仕様書作成!AG63="","",仕様書作成!AG63)</f>
        <v/>
      </c>
      <c r="AH30" s="269" t="str">
        <f>IF(仕様書作成!AH63="","",仕様書作成!AH63)</f>
        <v/>
      </c>
      <c r="AI30" s="808" t="str">
        <f>IF(AND(OR(ベース!R46="U",ベース!R46="B"),仕様書作成!AK77&lt;&gt;"",仕様書作成!L65&lt;&gt;""),仕様書作成!AL77,"")</f>
        <v/>
      </c>
      <c r="AJ30" s="806"/>
      <c r="AK30" s="807"/>
    </row>
    <row r="31" spans="1:37" ht="18.75" customHeight="1" x14ac:dyDescent="0.15">
      <c r="A31" s="151"/>
      <c r="B31" s="270" t="s">
        <v>402</v>
      </c>
      <c r="C31" s="153"/>
      <c r="D31" s="239"/>
      <c r="E31" s="238" t="str">
        <f>IF(ISERROR(発注情報!O179)=TRUE,"",IF(OR(発注情報!O179="",発注情報!O179=0),"",発注情報!O179))</f>
        <v/>
      </c>
      <c r="F31" s="238" t="str">
        <f>IF(ISERROR(発注情報!P179)=TRUE,"",IF(OR(発注情報!P179="",発注情報!P179=0),"",発注情報!P179))</f>
        <v/>
      </c>
      <c r="G31" s="238" t="str">
        <f>IF(ISERROR(発注情報!Q179)=TRUE,"",IF(OR(発注情報!Q179="",発注情報!Q179=0),"",発注情報!Q179))</f>
        <v/>
      </c>
      <c r="H31" s="806"/>
      <c r="I31" s="806"/>
      <c r="J31" s="807"/>
      <c r="K31" s="157" t="str">
        <f>IF(仕様書作成!K31="","",仕様書作成!K31)</f>
        <v/>
      </c>
      <c r="L31" s="269" t="str">
        <f>IF(仕様書作成!L31="","",仕様書作成!L31)</f>
        <v/>
      </c>
      <c r="M31" s="157" t="str">
        <f>IF(仕様書作成!M31="","",仕様書作成!M31)</f>
        <v/>
      </c>
      <c r="N31" s="269" t="str">
        <f>IF(仕様書作成!N31="","",仕様書作成!N31)</f>
        <v/>
      </c>
      <c r="O31" s="157" t="str">
        <f>IF(仕様書作成!O31="","",仕様書作成!O31)</f>
        <v/>
      </c>
      <c r="P31" s="269" t="str">
        <f>IF(仕様書作成!P31="","",仕様書作成!P31)</f>
        <v/>
      </c>
      <c r="Q31" s="157" t="str">
        <f>IF(仕様書作成!Q31="","",仕様書作成!Q31)</f>
        <v/>
      </c>
      <c r="R31" s="269" t="str">
        <f>IF(仕様書作成!R31="","",仕様書作成!R31)</f>
        <v/>
      </c>
      <c r="S31" s="157" t="str">
        <f>IF(仕様書作成!S31="","",仕様書作成!S31)</f>
        <v/>
      </c>
      <c r="T31" s="269" t="str">
        <f>IF(仕様書作成!T31="","",仕様書作成!T31)</f>
        <v/>
      </c>
      <c r="U31" s="157" t="str">
        <f>IF(仕様書作成!U31="","",仕様書作成!U31)</f>
        <v/>
      </c>
      <c r="V31" s="269" t="str">
        <f>IF(仕様書作成!V31="","",仕様書作成!V31)</f>
        <v/>
      </c>
      <c r="W31" s="157" t="str">
        <f>IF(仕様書作成!W31="","",仕様書作成!W31)</f>
        <v/>
      </c>
      <c r="X31" s="269" t="str">
        <f>IF(仕様書作成!X31="","",仕様書作成!X31)</f>
        <v/>
      </c>
      <c r="Y31" s="157" t="str">
        <f>IF(仕様書作成!Y31="","",仕様書作成!Y31)</f>
        <v/>
      </c>
      <c r="Z31" s="269" t="str">
        <f>IF(仕様書作成!Z31="","",仕様書作成!Z31)</f>
        <v/>
      </c>
      <c r="AA31" s="157" t="str">
        <f>IF(仕様書作成!AA31="","",仕様書作成!AA31)</f>
        <v/>
      </c>
      <c r="AB31" s="269" t="str">
        <f>IF(仕様書作成!AB31="","",仕様書作成!AB31)</f>
        <v/>
      </c>
      <c r="AC31" s="157" t="str">
        <f>IF(仕様書作成!AC31="","",仕様書作成!AC31)</f>
        <v/>
      </c>
      <c r="AD31" s="269" t="str">
        <f>IF(仕様書作成!AD31="","",仕様書作成!AD31)</f>
        <v/>
      </c>
      <c r="AE31" s="157" t="str">
        <f>IF(仕様書作成!AE31="","",仕様書作成!AE31)</f>
        <v/>
      </c>
      <c r="AF31" s="269" t="str">
        <f>IF(仕様書作成!AF31="","",仕様書作成!AF31)</f>
        <v/>
      </c>
      <c r="AG31" s="157" t="str">
        <f>IF(仕様書作成!AG31="","",仕様書作成!AG31)</f>
        <v/>
      </c>
      <c r="AH31" s="269" t="str">
        <f>IF(仕様書作成!AH31="","",仕様書作成!AH31)</f>
        <v/>
      </c>
      <c r="AI31" s="264"/>
      <c r="AJ31" s="265"/>
      <c r="AK31" s="148"/>
    </row>
    <row r="32" spans="1:37" ht="14.25" customHeight="1" x14ac:dyDescent="0.15">
      <c r="A32" s="151"/>
      <c r="B32" s="158" t="s">
        <v>240</v>
      </c>
      <c r="C32" s="153"/>
      <c r="D32" s="239"/>
      <c r="E32" s="238" t="str">
        <f>IF(ISERROR(発注情報!O180)=TRUE,"",IF(OR(発注情報!O180="",発注情報!O180=0),"",発注情報!O180))</f>
        <v/>
      </c>
      <c r="F32" s="238" t="str">
        <f>IF(ISERROR(発注情報!P180)=TRUE,"",IF(OR(発注情報!P180="",発注情報!P180=0),"",発注情報!P180))</f>
        <v/>
      </c>
      <c r="G32" s="238" t="str">
        <f>IF(ISERROR(発注情報!Q180)=TRUE,"",IF(OR(発注情報!Q180="",発注情報!Q180=0),"",発注情報!Q180))</f>
        <v/>
      </c>
      <c r="H32" s="637" t="s">
        <v>603</v>
      </c>
      <c r="I32" s="637"/>
      <c r="J32" s="638"/>
      <c r="K32" s="159">
        <v>1</v>
      </c>
      <c r="L32" s="160">
        <v>2</v>
      </c>
      <c r="M32" s="159">
        <v>3</v>
      </c>
      <c r="N32" s="160">
        <v>4</v>
      </c>
      <c r="O32" s="159">
        <v>5</v>
      </c>
      <c r="P32" s="160">
        <v>6</v>
      </c>
      <c r="Q32" s="159">
        <v>7</v>
      </c>
      <c r="R32" s="160">
        <v>8</v>
      </c>
      <c r="S32" s="159">
        <v>9</v>
      </c>
      <c r="T32" s="160">
        <v>10</v>
      </c>
      <c r="U32" s="159">
        <v>11</v>
      </c>
      <c r="V32" s="160">
        <v>12</v>
      </c>
      <c r="W32" s="159">
        <v>13</v>
      </c>
      <c r="X32" s="160">
        <v>14</v>
      </c>
      <c r="Y32" s="159">
        <v>15</v>
      </c>
      <c r="Z32" s="160">
        <v>16</v>
      </c>
      <c r="AA32" s="159">
        <v>17</v>
      </c>
      <c r="AB32" s="160">
        <v>18</v>
      </c>
      <c r="AC32" s="159">
        <v>19</v>
      </c>
      <c r="AD32" s="160">
        <v>20</v>
      </c>
      <c r="AE32" s="159">
        <v>21</v>
      </c>
      <c r="AF32" s="160">
        <v>22</v>
      </c>
      <c r="AG32" s="159">
        <v>23</v>
      </c>
      <c r="AH32" s="160">
        <v>24</v>
      </c>
      <c r="AI32" s="636" t="s">
        <v>604</v>
      </c>
      <c r="AJ32" s="637"/>
      <c r="AK32" s="638"/>
    </row>
    <row r="33" spans="1:58" ht="18.75" customHeight="1" x14ac:dyDescent="0.15">
      <c r="B33" s="97" t="str">
        <f>IF(B36&lt;&gt;"",$AE$33,"")</f>
        <v/>
      </c>
      <c r="H33" s="236"/>
      <c r="I33" s="236"/>
      <c r="J33" s="236"/>
      <c r="K33" s="240" t="str">
        <f>IF(OR(COUNTIF(K7:AH29,"A'")&gt;0,COUNTIF(K7:AH29,"B'")&gt;0,COUNTIF(K7:AH29,"A'B'")&gt;0,COUNTIF(K36:AH47,"A'")&gt;0,COUNTIF(K36:AH47,"B'")&gt;0,COUNTIF(K36:AH47,"A'B'")&gt;0),"A'＝上配管形バルブAポート、B'＝上配管形バルブBポート","")</f>
        <v/>
      </c>
      <c r="L33" s="236"/>
      <c r="M33" s="236"/>
      <c r="N33" s="236"/>
      <c r="O33" s="236"/>
      <c r="P33" s="236"/>
      <c r="Q33" s="236"/>
      <c r="R33" s="236"/>
      <c r="S33" s="236"/>
      <c r="T33" s="236"/>
      <c r="U33" s="236"/>
      <c r="V33" s="236"/>
      <c r="W33" s="236"/>
      <c r="X33" s="236"/>
      <c r="Y33" s="236"/>
      <c r="Z33" s="236"/>
      <c r="AA33" s="236"/>
      <c r="AB33" s="236"/>
      <c r="AC33" s="236"/>
      <c r="AD33" s="97" t="s">
        <v>323</v>
      </c>
      <c r="AE33" s="97" t="s">
        <v>322</v>
      </c>
      <c r="AF33" s="182" t="s">
        <v>698</v>
      </c>
      <c r="AG33" s="183" t="s">
        <v>699</v>
      </c>
      <c r="AH33" s="236"/>
      <c r="AI33" s="793" t="str">
        <f>IF(B33="","",$AF$33)</f>
        <v/>
      </c>
      <c r="AJ33" s="793"/>
    </row>
    <row r="34" spans="1:58" ht="24.75" customHeight="1" x14ac:dyDescent="0.15">
      <c r="B34" s="97" t="str">
        <f>IF(B36&lt;&gt;"",$AD$33,"")</f>
        <v/>
      </c>
      <c r="H34" s="236"/>
      <c r="I34" s="236"/>
      <c r="J34" s="236"/>
      <c r="K34" s="240"/>
      <c r="L34" s="236"/>
      <c r="M34" s="236"/>
      <c r="N34" s="236"/>
      <c r="O34" s="236"/>
      <c r="P34" s="236"/>
      <c r="Q34" s="236"/>
      <c r="R34" s="236"/>
      <c r="S34" s="236"/>
      <c r="T34" s="236"/>
      <c r="U34" s="236"/>
      <c r="V34" s="236"/>
      <c r="W34" s="236"/>
      <c r="X34" s="236"/>
      <c r="Y34" s="236"/>
      <c r="Z34" s="236"/>
      <c r="AA34" s="236"/>
      <c r="AB34" s="236"/>
      <c r="AC34" s="236"/>
      <c r="AD34" s="236"/>
      <c r="AE34" s="236"/>
      <c r="AF34" s="236"/>
      <c r="AG34" s="236"/>
      <c r="AH34" s="236"/>
      <c r="AI34" s="236"/>
    </row>
    <row r="35" spans="1:58" s="11" customFormat="1" ht="15.75" customHeight="1" x14ac:dyDescent="0.15">
      <c r="A35" s="137"/>
      <c r="B35" s="137"/>
      <c r="C35" s="135" t="str">
        <f t="shared" ref="C35:H35" si="0">IF($B$33&lt;&gt;"",C5,"")</f>
        <v/>
      </c>
      <c r="D35" s="135" t="str">
        <f t="shared" si="0"/>
        <v/>
      </c>
      <c r="E35" s="137" t="str">
        <f t="shared" si="0"/>
        <v/>
      </c>
      <c r="F35" s="137" t="str">
        <f t="shared" si="0"/>
        <v/>
      </c>
      <c r="G35" s="137" t="str">
        <f t="shared" si="0"/>
        <v/>
      </c>
      <c r="H35" s="802" t="str">
        <f t="shared" si="0"/>
        <v/>
      </c>
      <c r="I35" s="803"/>
      <c r="J35" s="804"/>
      <c r="K35" s="136" t="str">
        <f t="shared" ref="K35:AI35" si="1">IF($B$33&lt;&gt;"",K5,"")</f>
        <v/>
      </c>
      <c r="L35" s="136" t="str">
        <f t="shared" si="1"/>
        <v/>
      </c>
      <c r="M35" s="136" t="str">
        <f t="shared" si="1"/>
        <v/>
      </c>
      <c r="N35" s="136" t="str">
        <f t="shared" si="1"/>
        <v/>
      </c>
      <c r="O35" s="136" t="str">
        <f t="shared" si="1"/>
        <v/>
      </c>
      <c r="P35" s="136" t="str">
        <f t="shared" si="1"/>
        <v/>
      </c>
      <c r="Q35" s="136" t="str">
        <f t="shared" si="1"/>
        <v/>
      </c>
      <c r="R35" s="136" t="str">
        <f t="shared" si="1"/>
        <v/>
      </c>
      <c r="S35" s="136" t="str">
        <f t="shared" si="1"/>
        <v/>
      </c>
      <c r="T35" s="136" t="str">
        <f t="shared" si="1"/>
        <v/>
      </c>
      <c r="U35" s="136" t="str">
        <f t="shared" si="1"/>
        <v/>
      </c>
      <c r="V35" s="136" t="str">
        <f t="shared" si="1"/>
        <v/>
      </c>
      <c r="W35" s="136" t="str">
        <f t="shared" si="1"/>
        <v/>
      </c>
      <c r="X35" s="136" t="str">
        <f t="shared" si="1"/>
        <v/>
      </c>
      <c r="Y35" s="136" t="str">
        <f t="shared" si="1"/>
        <v/>
      </c>
      <c r="Z35" s="136" t="str">
        <f t="shared" si="1"/>
        <v/>
      </c>
      <c r="AA35" s="136" t="str">
        <f t="shared" si="1"/>
        <v/>
      </c>
      <c r="AB35" s="136" t="str">
        <f t="shared" si="1"/>
        <v/>
      </c>
      <c r="AC35" s="136" t="str">
        <f t="shared" si="1"/>
        <v/>
      </c>
      <c r="AD35" s="136" t="str">
        <f t="shared" si="1"/>
        <v/>
      </c>
      <c r="AE35" s="136" t="str">
        <f t="shared" si="1"/>
        <v/>
      </c>
      <c r="AF35" s="136" t="str">
        <f t="shared" si="1"/>
        <v/>
      </c>
      <c r="AG35" s="136" t="str">
        <f t="shared" si="1"/>
        <v/>
      </c>
      <c r="AH35" s="136" t="str">
        <f t="shared" si="1"/>
        <v/>
      </c>
      <c r="AI35" s="271" t="str">
        <f t="shared" si="1"/>
        <v/>
      </c>
      <c r="AJ35" s="272"/>
      <c r="AK35" s="145"/>
      <c r="AL35" s="40"/>
      <c r="AM35" s="40"/>
      <c r="AN35" s="40"/>
      <c r="AO35" s="40"/>
      <c r="AP35" s="40"/>
      <c r="AQ35" s="40"/>
      <c r="AR35" s="40"/>
      <c r="AS35" s="40"/>
      <c r="AT35" s="40"/>
      <c r="AU35" s="40"/>
      <c r="AV35" s="40"/>
      <c r="AW35" s="40"/>
      <c r="AX35" s="40"/>
      <c r="AY35" s="40"/>
      <c r="AZ35" s="40"/>
      <c r="BA35" s="40"/>
      <c r="BB35" s="40"/>
      <c r="BC35" s="40"/>
      <c r="BD35" s="40"/>
      <c r="BE35" s="40"/>
      <c r="BF35" s="40"/>
    </row>
    <row r="36" spans="1:58" ht="18.75" customHeight="1" x14ac:dyDescent="0.15">
      <c r="A36" s="137" t="str">
        <f>IF(発注情報!$B29&lt;&gt;"",発注情報!A29,"")</f>
        <v/>
      </c>
      <c r="B36" s="143" t="str">
        <f>IF(ISERROR(発注情報!L170)=TRUE,"",IF(OR(発注情報!L170="",発注情報!L170=0),"",発注情報!L170))</f>
        <v/>
      </c>
      <c r="C36" s="139" t="str">
        <f>IF(ISERROR(発注情報!M170)=TRUE,"",IF(OR(発注情報!M170="",発注情報!M170=0),"",発注情報!M170))</f>
        <v/>
      </c>
      <c r="D36" s="139" t="str">
        <f>IF(C36="","",C36*発注情報!$D$2)</f>
        <v/>
      </c>
      <c r="E36" s="241" t="str">
        <f>IF(ISERROR(発注情報!O170)=TRUE,"",IF(OR(発注情報!O170="",発注情報!O170=0),"",発注情報!O170))</f>
        <v/>
      </c>
      <c r="F36" s="241" t="str">
        <f>IF(ISERROR(発注情報!P170)=TRUE,"",IF(OR(発注情報!P170="",発注情報!P170=0),"",発注情報!P170))</f>
        <v/>
      </c>
      <c r="G36" s="241" t="str">
        <f>IF(ISERROR(発注情報!Q170)=TRUE,"",IF(OR(発注情報!Q170="",発注情報!Q170=0),"",発注情報!Q170))</f>
        <v/>
      </c>
      <c r="H36" s="271" t="str">
        <f>IF(ISERROR(発注情報!R170)=TRUE,"",IF(OR(発注情報!R170="",発注情報!R170=0),"",発注情報!R170))</f>
        <v/>
      </c>
      <c r="I36" s="272" t="str">
        <f>IF(ISERROR(発注情報!S170)=TRUE,"",IF(OR(発注情報!S170="",発注情報!S170=0),"",発注情報!S170))</f>
        <v/>
      </c>
      <c r="J36" s="145" t="str">
        <f>IF(ISERROR(発注情報!T170)=TRUE,"",IF(OR(発注情報!T170="",発注情報!T170=0),"",発注情報!T170))</f>
        <v/>
      </c>
      <c r="K36" s="149" t="str">
        <f>IF(ISERROR(発注情報!U170)=TRUE,"",IF(OR(発注情報!U170="",発注情報!U170=0),"",発注情報!U170))</f>
        <v/>
      </c>
      <c r="L36" s="149" t="str">
        <f>IF(ISERROR(発注情報!V170)=TRUE,"",IF(OR(発注情報!V170="",発注情報!V170=0),"",発注情報!V170))</f>
        <v/>
      </c>
      <c r="M36" s="149" t="str">
        <f>IF(ISERROR(発注情報!W170)=TRUE,"",IF(OR(発注情報!W170="",発注情報!W170=0),"",発注情報!W170))</f>
        <v/>
      </c>
      <c r="N36" s="149" t="str">
        <f>IF(ISERROR(発注情報!X170)=TRUE,"",IF(OR(発注情報!X170="",発注情報!X170=0),"",発注情報!X170))</f>
        <v/>
      </c>
      <c r="O36" s="149" t="str">
        <f>IF(ISERROR(発注情報!Y170)=TRUE,"",IF(OR(発注情報!Y170="",発注情報!Y170=0),"",発注情報!Y170))</f>
        <v/>
      </c>
      <c r="P36" s="149" t="str">
        <f>IF(ISERROR(発注情報!Z170)=TRUE,"",IF(OR(発注情報!Z170="",発注情報!Z170=0),"",発注情報!Z170))</f>
        <v/>
      </c>
      <c r="Q36" s="149" t="str">
        <f>IF(ISERROR(発注情報!AA170)=TRUE,"",IF(OR(発注情報!AA170="",発注情報!AA170=0),"",発注情報!AA170))</f>
        <v/>
      </c>
      <c r="R36" s="149" t="str">
        <f>IF(ISERROR(発注情報!AB170)=TRUE,"",IF(OR(発注情報!AB170="",発注情報!AB170=0),"",発注情報!AB170))</f>
        <v/>
      </c>
      <c r="S36" s="149" t="str">
        <f>IF(ISERROR(発注情報!AC170)=TRUE,"",IF(OR(発注情報!AC170="",発注情報!AC170=0),"",発注情報!AC170))</f>
        <v/>
      </c>
      <c r="T36" s="149" t="str">
        <f>IF(ISERROR(発注情報!AD170)=TRUE,"",IF(OR(発注情報!AD170="",発注情報!AD170=0),"",発注情報!AD170))</f>
        <v/>
      </c>
      <c r="U36" s="149" t="str">
        <f>IF(ISERROR(発注情報!AE170)=TRUE,"",IF(OR(発注情報!AE170="",発注情報!AE170=0),"",発注情報!AE170))</f>
        <v/>
      </c>
      <c r="V36" s="149" t="str">
        <f>IF(ISERROR(発注情報!AF170)=TRUE,"",IF(OR(発注情報!AF170="",発注情報!AF170=0),"",発注情報!AF170))</f>
        <v/>
      </c>
      <c r="W36" s="149" t="str">
        <f>IF(ISERROR(発注情報!AG170)=TRUE,"",IF(OR(発注情報!AG170="",発注情報!AG170=0),"",発注情報!AG170))</f>
        <v/>
      </c>
      <c r="X36" s="149" t="str">
        <f>IF(ISERROR(発注情報!AH170)=TRUE,"",IF(OR(発注情報!AH170="",発注情報!AH170=0),"",発注情報!AH170))</f>
        <v/>
      </c>
      <c r="Y36" s="149" t="str">
        <f>IF(ISERROR(発注情報!AI170)=TRUE,"",IF(OR(発注情報!AI170="",発注情報!AI170=0),"",発注情報!AI170))</f>
        <v/>
      </c>
      <c r="Z36" s="149" t="str">
        <f>IF(ISERROR(発注情報!AJ170)=TRUE,"",IF(OR(発注情報!AJ170="",発注情報!AJ170=0),"",発注情報!AJ170))</f>
        <v/>
      </c>
      <c r="AA36" s="149" t="str">
        <f>IF(ISERROR(発注情報!AK170)=TRUE,"",IF(OR(発注情報!AK170="",発注情報!AK170=0),"",発注情報!AK170))</f>
        <v/>
      </c>
      <c r="AB36" s="149" t="str">
        <f>IF(ISERROR(発注情報!AL170)=TRUE,"",IF(OR(発注情報!AL170="",発注情報!AL170=0),"",発注情報!AL170))</f>
        <v/>
      </c>
      <c r="AC36" s="149" t="str">
        <f>IF(ISERROR(発注情報!AM170)=TRUE,"",IF(OR(発注情報!AM170="",発注情報!AM170=0),"",発注情報!AM170))</f>
        <v/>
      </c>
      <c r="AD36" s="149" t="str">
        <f>IF(ISERROR(発注情報!AN170)=TRUE,"",IF(OR(発注情報!AN170="",発注情報!AN170=0),"",発注情報!AN170))</f>
        <v/>
      </c>
      <c r="AE36" s="149" t="str">
        <f>IF(ISERROR(発注情報!AO170)=TRUE,"",IF(OR(発注情報!AO170="",発注情報!AO170=0),"",発注情報!AO170))</f>
        <v/>
      </c>
      <c r="AF36" s="149" t="str">
        <f>IF(ISERROR(発注情報!AP170)=TRUE,"",IF(OR(発注情報!AP170="",発注情報!AP170=0),"",発注情報!AP170))</f>
        <v/>
      </c>
      <c r="AG36" s="149" t="str">
        <f>IF(ISERROR(発注情報!AQ170)=TRUE,"",IF(OR(発注情報!AQ170="",発注情報!AQ170=0),"",発注情報!AQ170))</f>
        <v/>
      </c>
      <c r="AH36" s="149" t="str">
        <f>IF(ISERROR(発注情報!AR170)=TRUE,"",IF(OR(発注情報!AR170="",発注情報!AR170=0),"",発注情報!AR170))</f>
        <v/>
      </c>
      <c r="AI36" s="271" t="str">
        <f>IF(ISERROR(発注情報!AS170)=TRUE,"",IF(OR(発注情報!AS170="",発注情報!AS170=0),"",発注情報!AS170))</f>
        <v/>
      </c>
      <c r="AJ36" s="272" t="str">
        <f>IF(ISERROR(発注情報!AT170)=TRUE,"",IF(OR(発注情報!AT170="",発注情報!AT170=0),"",発注情報!AT170))</f>
        <v/>
      </c>
      <c r="AK36" s="145" t="str">
        <f>IF(ISERROR(発注情報!AU170)=TRUE,"",IF(OR(発注情報!AU170="",発注情報!AU170=0),"",発注情報!AU170))</f>
        <v/>
      </c>
      <c r="AL36" s="236"/>
      <c r="AN36" s="236"/>
      <c r="AP36" s="236"/>
      <c r="AR36" s="236"/>
      <c r="AT36" s="236"/>
      <c r="AV36" s="236"/>
      <c r="AX36" s="236"/>
      <c r="AZ36" s="236"/>
      <c r="BB36" s="236"/>
      <c r="BD36" s="236"/>
      <c r="BF36" s="236"/>
    </row>
    <row r="37" spans="1:58" ht="18.75" customHeight="1" x14ac:dyDescent="0.15">
      <c r="A37" s="137" t="str">
        <f>IF(発注情報!$B30&lt;&gt;"",発注情報!A30,"")</f>
        <v/>
      </c>
      <c r="B37" s="143" t="str">
        <f>IF(ISERROR(発注情報!L171)=TRUE,"",IF(OR(発注情報!L171="",発注情報!L171=0),"",発注情報!L171))</f>
        <v/>
      </c>
      <c r="C37" s="139" t="str">
        <f>IF(ISERROR(発注情報!M171)=TRUE,"",IF(OR(発注情報!M171="",発注情報!M171=0),"",発注情報!M171))</f>
        <v/>
      </c>
      <c r="D37" s="139" t="str">
        <f>IF(C37="","",C37*発注情報!$D$2)</f>
        <v/>
      </c>
      <c r="E37" s="241" t="str">
        <f>IF(ISERROR(発注情報!O171)=TRUE,"",IF(OR(発注情報!O171="",発注情報!O171=0),"",発注情報!O171))</f>
        <v/>
      </c>
      <c r="F37" s="241" t="str">
        <f>IF(ISERROR(発注情報!P171)=TRUE,"",IF(OR(発注情報!P171="",発注情報!P171=0),"",発注情報!P171))</f>
        <v/>
      </c>
      <c r="G37" s="241" t="str">
        <f>IF(ISERROR(発注情報!Q171)=TRUE,"",IF(OR(発注情報!Q171="",発注情報!Q171=0),"",発注情報!Q171))</f>
        <v/>
      </c>
      <c r="H37" s="271" t="str">
        <f>IF(ISERROR(発注情報!R171)=TRUE,"",IF(OR(発注情報!R171="",発注情報!R171=0),"",発注情報!R171))</f>
        <v/>
      </c>
      <c r="I37" s="272" t="str">
        <f>IF(ISERROR(発注情報!S171)=TRUE,"",IF(OR(発注情報!S171="",発注情報!S171=0),"",発注情報!S171))</f>
        <v/>
      </c>
      <c r="J37" s="145" t="str">
        <f>IF(ISERROR(発注情報!T171)=TRUE,"",IF(OR(発注情報!T171="",発注情報!T171=0),"",発注情報!T171))</f>
        <v/>
      </c>
      <c r="K37" s="149" t="str">
        <f>IF(ISERROR(発注情報!U171)=TRUE,"",IF(OR(発注情報!U171="",発注情報!U171=0),"",発注情報!U171))</f>
        <v/>
      </c>
      <c r="L37" s="149" t="str">
        <f>IF(ISERROR(発注情報!V171)=TRUE,"",IF(OR(発注情報!V171="",発注情報!V171=0),"",発注情報!V171))</f>
        <v/>
      </c>
      <c r="M37" s="149" t="str">
        <f>IF(ISERROR(発注情報!W171)=TRUE,"",IF(OR(発注情報!W171="",発注情報!W171=0),"",発注情報!W171))</f>
        <v/>
      </c>
      <c r="N37" s="149" t="str">
        <f>IF(ISERROR(発注情報!X171)=TRUE,"",IF(OR(発注情報!X171="",発注情報!X171=0),"",発注情報!X171))</f>
        <v/>
      </c>
      <c r="O37" s="149" t="str">
        <f>IF(ISERROR(発注情報!Y171)=TRUE,"",IF(OR(発注情報!Y171="",発注情報!Y171=0),"",発注情報!Y171))</f>
        <v/>
      </c>
      <c r="P37" s="149" t="str">
        <f>IF(ISERROR(発注情報!Z171)=TRUE,"",IF(OR(発注情報!Z171="",発注情報!Z171=0),"",発注情報!Z171))</f>
        <v/>
      </c>
      <c r="Q37" s="149" t="str">
        <f>IF(ISERROR(発注情報!AA171)=TRUE,"",IF(OR(発注情報!AA171="",発注情報!AA171=0),"",発注情報!AA171))</f>
        <v/>
      </c>
      <c r="R37" s="149" t="str">
        <f>IF(ISERROR(発注情報!AB171)=TRUE,"",IF(OR(発注情報!AB171="",発注情報!AB171=0),"",発注情報!AB171))</f>
        <v/>
      </c>
      <c r="S37" s="149" t="str">
        <f>IF(ISERROR(発注情報!AC171)=TRUE,"",IF(OR(発注情報!AC171="",発注情報!AC171=0),"",発注情報!AC171))</f>
        <v/>
      </c>
      <c r="T37" s="149" t="str">
        <f>IF(ISERROR(発注情報!AD171)=TRUE,"",IF(OR(発注情報!AD171="",発注情報!AD171=0),"",発注情報!AD171))</f>
        <v/>
      </c>
      <c r="U37" s="149" t="str">
        <f>IF(ISERROR(発注情報!AE171)=TRUE,"",IF(OR(発注情報!AE171="",発注情報!AE171=0),"",発注情報!AE171))</f>
        <v/>
      </c>
      <c r="V37" s="149" t="str">
        <f>IF(ISERROR(発注情報!AF171)=TRUE,"",IF(OR(発注情報!AF171="",発注情報!AF171=0),"",発注情報!AF171))</f>
        <v/>
      </c>
      <c r="W37" s="149" t="str">
        <f>IF(ISERROR(発注情報!AG171)=TRUE,"",IF(OR(発注情報!AG171="",発注情報!AG171=0),"",発注情報!AG171))</f>
        <v/>
      </c>
      <c r="X37" s="149" t="str">
        <f>IF(ISERROR(発注情報!AH171)=TRUE,"",IF(OR(発注情報!AH171="",発注情報!AH171=0),"",発注情報!AH171))</f>
        <v/>
      </c>
      <c r="Y37" s="149" t="str">
        <f>IF(ISERROR(発注情報!AI171)=TRUE,"",IF(OR(発注情報!AI171="",発注情報!AI171=0),"",発注情報!AI171))</f>
        <v/>
      </c>
      <c r="Z37" s="149" t="str">
        <f>IF(ISERROR(発注情報!AJ171)=TRUE,"",IF(OR(発注情報!AJ171="",発注情報!AJ171=0),"",発注情報!AJ171))</f>
        <v/>
      </c>
      <c r="AA37" s="149" t="str">
        <f>IF(ISERROR(発注情報!AK171)=TRUE,"",IF(OR(発注情報!AK171="",発注情報!AK171=0),"",発注情報!AK171))</f>
        <v/>
      </c>
      <c r="AB37" s="149" t="str">
        <f>IF(ISERROR(発注情報!AL171)=TRUE,"",IF(OR(発注情報!AL171="",発注情報!AL171=0),"",発注情報!AL171))</f>
        <v/>
      </c>
      <c r="AC37" s="149" t="str">
        <f>IF(ISERROR(発注情報!AM171)=TRUE,"",IF(OR(発注情報!AM171="",発注情報!AM171=0),"",発注情報!AM171))</f>
        <v/>
      </c>
      <c r="AD37" s="149" t="str">
        <f>IF(ISERROR(発注情報!AN171)=TRUE,"",IF(OR(発注情報!AN171="",発注情報!AN171=0),"",発注情報!AN171))</f>
        <v/>
      </c>
      <c r="AE37" s="149" t="str">
        <f>IF(ISERROR(発注情報!AO171)=TRUE,"",IF(OR(発注情報!AO171="",発注情報!AO171=0),"",発注情報!AO171))</f>
        <v/>
      </c>
      <c r="AF37" s="149" t="str">
        <f>IF(ISERROR(発注情報!AP171)=TRUE,"",IF(OR(発注情報!AP171="",発注情報!AP171=0),"",発注情報!AP171))</f>
        <v/>
      </c>
      <c r="AG37" s="149" t="str">
        <f>IF(ISERROR(発注情報!AQ171)=TRUE,"",IF(OR(発注情報!AQ171="",発注情報!AQ171=0),"",発注情報!AQ171))</f>
        <v/>
      </c>
      <c r="AH37" s="149" t="str">
        <f>IF(ISERROR(発注情報!AR171)=TRUE,"",IF(OR(発注情報!AR171="",発注情報!AR171=0),"",発注情報!AR171))</f>
        <v/>
      </c>
      <c r="AI37" s="271" t="str">
        <f>IF(ISERROR(発注情報!AS171)=TRUE,"",IF(OR(発注情報!AS171="",発注情報!AS171=0),"",発注情報!AS171))</f>
        <v/>
      </c>
      <c r="AJ37" s="272" t="str">
        <f>IF(ISERROR(発注情報!AT171)=TRUE,"",IF(OR(発注情報!AT171="",発注情報!AT171=0),"",発注情報!AT171))</f>
        <v/>
      </c>
      <c r="AK37" s="145" t="str">
        <f>IF(ISERROR(発注情報!AU171)=TRUE,"",IF(OR(発注情報!AU171="",発注情報!AU171=0),"",発注情報!AU171))</f>
        <v/>
      </c>
    </row>
    <row r="38" spans="1:58" ht="18.75" customHeight="1" x14ac:dyDescent="0.15">
      <c r="A38" s="137" t="str">
        <f>IF(発注情報!$B31&lt;&gt;"",発注情報!A31,"")</f>
        <v/>
      </c>
      <c r="B38" s="143" t="str">
        <f>IF(ISERROR(発注情報!L172)=TRUE,"",IF(OR(発注情報!L172="",発注情報!L172=0),"",発注情報!L172))</f>
        <v/>
      </c>
      <c r="C38" s="139" t="str">
        <f>IF(ISERROR(発注情報!M172)=TRUE,"",IF(OR(発注情報!M172="",発注情報!M172=0),"",発注情報!M172))</f>
        <v/>
      </c>
      <c r="D38" s="139" t="str">
        <f>IF(C38="","",C38*発注情報!$D$2)</f>
        <v/>
      </c>
      <c r="E38" s="241" t="str">
        <f>IF(ISERROR(発注情報!O172)=TRUE,"",IF(OR(発注情報!O172="",発注情報!O172=0),"",発注情報!O172))</f>
        <v/>
      </c>
      <c r="F38" s="241" t="str">
        <f>IF(ISERROR(発注情報!P172)=TRUE,"",IF(OR(発注情報!P172="",発注情報!P172=0),"",発注情報!P172))</f>
        <v/>
      </c>
      <c r="G38" s="241" t="str">
        <f>IF(ISERROR(発注情報!Q172)=TRUE,"",IF(OR(発注情報!Q172="",発注情報!Q172=0),"",発注情報!Q172))</f>
        <v/>
      </c>
      <c r="H38" s="271" t="str">
        <f>IF(ISERROR(発注情報!R172)=TRUE,"",IF(OR(発注情報!R172="",発注情報!R172=0),"",発注情報!R172))</f>
        <v/>
      </c>
      <c r="I38" s="272" t="str">
        <f>IF(ISERROR(発注情報!S172)=TRUE,"",IF(OR(発注情報!S172="",発注情報!S172=0),"",発注情報!S172))</f>
        <v/>
      </c>
      <c r="J38" s="145" t="str">
        <f>IF(ISERROR(発注情報!T172)=TRUE,"",IF(OR(発注情報!T172="",発注情報!T172=0),"",発注情報!T172))</f>
        <v/>
      </c>
      <c r="K38" s="149" t="str">
        <f>IF(ISERROR(発注情報!U172)=TRUE,"",IF(OR(発注情報!U172="",発注情報!U172=0),"",発注情報!U172))</f>
        <v/>
      </c>
      <c r="L38" s="149" t="str">
        <f>IF(ISERROR(発注情報!V172)=TRUE,"",IF(OR(発注情報!V172="",発注情報!V172=0),"",発注情報!V172))</f>
        <v/>
      </c>
      <c r="M38" s="149" t="str">
        <f>IF(ISERROR(発注情報!W172)=TRUE,"",IF(OR(発注情報!W172="",発注情報!W172=0),"",発注情報!W172))</f>
        <v/>
      </c>
      <c r="N38" s="149" t="str">
        <f>IF(ISERROR(発注情報!X172)=TRUE,"",IF(OR(発注情報!X172="",発注情報!X172=0),"",発注情報!X172))</f>
        <v/>
      </c>
      <c r="O38" s="149" t="str">
        <f>IF(ISERROR(発注情報!Y172)=TRUE,"",IF(OR(発注情報!Y172="",発注情報!Y172=0),"",発注情報!Y172))</f>
        <v/>
      </c>
      <c r="P38" s="149" t="str">
        <f>IF(ISERROR(発注情報!Z172)=TRUE,"",IF(OR(発注情報!Z172="",発注情報!Z172=0),"",発注情報!Z172))</f>
        <v/>
      </c>
      <c r="Q38" s="149" t="str">
        <f>IF(ISERROR(発注情報!AA172)=TRUE,"",IF(OR(発注情報!AA172="",発注情報!AA172=0),"",発注情報!AA172))</f>
        <v/>
      </c>
      <c r="R38" s="149" t="str">
        <f>IF(ISERROR(発注情報!AB172)=TRUE,"",IF(OR(発注情報!AB172="",発注情報!AB172=0),"",発注情報!AB172))</f>
        <v/>
      </c>
      <c r="S38" s="149" t="str">
        <f>IF(ISERROR(発注情報!AC172)=TRUE,"",IF(OR(発注情報!AC172="",発注情報!AC172=0),"",発注情報!AC172))</f>
        <v/>
      </c>
      <c r="T38" s="149" t="str">
        <f>IF(ISERROR(発注情報!AD172)=TRUE,"",IF(OR(発注情報!AD172="",発注情報!AD172=0),"",発注情報!AD172))</f>
        <v/>
      </c>
      <c r="U38" s="149" t="str">
        <f>IF(ISERROR(発注情報!AE172)=TRUE,"",IF(OR(発注情報!AE172="",発注情報!AE172=0),"",発注情報!AE172))</f>
        <v/>
      </c>
      <c r="V38" s="149" t="str">
        <f>IF(ISERROR(発注情報!AF172)=TRUE,"",IF(OR(発注情報!AF172="",発注情報!AF172=0),"",発注情報!AF172))</f>
        <v/>
      </c>
      <c r="W38" s="149" t="str">
        <f>IF(ISERROR(発注情報!AG172)=TRUE,"",IF(OR(発注情報!AG172="",発注情報!AG172=0),"",発注情報!AG172))</f>
        <v/>
      </c>
      <c r="X38" s="149" t="str">
        <f>IF(ISERROR(発注情報!AH172)=TRUE,"",IF(OR(発注情報!AH172="",発注情報!AH172=0),"",発注情報!AH172))</f>
        <v/>
      </c>
      <c r="Y38" s="149" t="str">
        <f>IF(ISERROR(発注情報!AI172)=TRUE,"",IF(OR(発注情報!AI172="",発注情報!AI172=0),"",発注情報!AI172))</f>
        <v/>
      </c>
      <c r="Z38" s="149" t="str">
        <f>IF(ISERROR(発注情報!AJ172)=TRUE,"",IF(OR(発注情報!AJ172="",発注情報!AJ172=0),"",発注情報!AJ172))</f>
        <v/>
      </c>
      <c r="AA38" s="149" t="str">
        <f>IF(ISERROR(発注情報!AK172)=TRUE,"",IF(OR(発注情報!AK172="",発注情報!AK172=0),"",発注情報!AK172))</f>
        <v/>
      </c>
      <c r="AB38" s="149" t="str">
        <f>IF(ISERROR(発注情報!AL172)=TRUE,"",IF(OR(発注情報!AL172="",発注情報!AL172=0),"",発注情報!AL172))</f>
        <v/>
      </c>
      <c r="AC38" s="149" t="str">
        <f>IF(ISERROR(発注情報!AM172)=TRUE,"",IF(OR(発注情報!AM172="",発注情報!AM172=0),"",発注情報!AM172))</f>
        <v/>
      </c>
      <c r="AD38" s="149" t="str">
        <f>IF(ISERROR(発注情報!AN172)=TRUE,"",IF(OR(発注情報!AN172="",発注情報!AN172=0),"",発注情報!AN172))</f>
        <v/>
      </c>
      <c r="AE38" s="149" t="str">
        <f>IF(ISERROR(発注情報!AO172)=TRUE,"",IF(OR(発注情報!AO172="",発注情報!AO172=0),"",発注情報!AO172))</f>
        <v/>
      </c>
      <c r="AF38" s="149" t="str">
        <f>IF(ISERROR(発注情報!AP172)=TRUE,"",IF(OR(発注情報!AP172="",発注情報!AP172=0),"",発注情報!AP172))</f>
        <v/>
      </c>
      <c r="AG38" s="149" t="str">
        <f>IF(ISERROR(発注情報!AQ172)=TRUE,"",IF(OR(発注情報!AQ172="",発注情報!AQ172=0),"",発注情報!AQ172))</f>
        <v/>
      </c>
      <c r="AH38" s="149" t="str">
        <f>IF(ISERROR(発注情報!AR172)=TRUE,"",IF(OR(発注情報!AR172="",発注情報!AR172=0),"",発注情報!AR172))</f>
        <v/>
      </c>
      <c r="AI38" s="271" t="str">
        <f>IF(ISERROR(発注情報!AS172)=TRUE,"",IF(OR(発注情報!AS172="",発注情報!AS172=0),"",発注情報!AS172))</f>
        <v/>
      </c>
      <c r="AJ38" s="272" t="str">
        <f>IF(ISERROR(発注情報!AT172)=TRUE,"",IF(OR(発注情報!AT172="",発注情報!AT172=0),"",発注情報!AT172))</f>
        <v/>
      </c>
      <c r="AK38" s="145" t="str">
        <f>IF(ISERROR(発注情報!AU172)=TRUE,"",IF(OR(発注情報!AU172="",発注情報!AU172=0),"",発注情報!AU172))</f>
        <v/>
      </c>
    </row>
    <row r="39" spans="1:58" ht="18.75" customHeight="1" x14ac:dyDescent="0.15">
      <c r="A39" s="137" t="str">
        <f>IF(発注情報!$B32&lt;&gt;"",発注情報!A32,"")</f>
        <v/>
      </c>
      <c r="B39" s="143" t="str">
        <f>IF(ISERROR(発注情報!L173)=TRUE,"",IF(OR(発注情報!L173="",発注情報!L173=0),"",発注情報!L173))</f>
        <v/>
      </c>
      <c r="C39" s="139" t="str">
        <f>IF(ISERROR(発注情報!M173)=TRUE,"",IF(OR(発注情報!M173="",発注情報!M173=0),"",発注情報!M173))</f>
        <v/>
      </c>
      <c r="D39" s="139" t="str">
        <f>IF(C39="","",C39*発注情報!$D$2)</f>
        <v/>
      </c>
      <c r="E39" s="241" t="str">
        <f>IF(ISERROR(発注情報!O173)=TRUE,"",IF(OR(発注情報!O173="",発注情報!O173=0),"",発注情報!O173))</f>
        <v/>
      </c>
      <c r="F39" s="241" t="str">
        <f>IF(ISERROR(発注情報!P173)=TRUE,"",IF(OR(発注情報!P173="",発注情報!P173=0),"",発注情報!P173))</f>
        <v/>
      </c>
      <c r="G39" s="241" t="str">
        <f>IF(ISERROR(発注情報!Q173)=TRUE,"",IF(OR(発注情報!Q173="",発注情報!Q173=0),"",発注情報!Q173))</f>
        <v/>
      </c>
      <c r="H39" s="271" t="str">
        <f>IF(ISERROR(発注情報!R173)=TRUE,"",IF(OR(発注情報!R173="",発注情報!R173=0),"",発注情報!R173))</f>
        <v/>
      </c>
      <c r="I39" s="272" t="str">
        <f>IF(ISERROR(発注情報!S173)=TRUE,"",IF(OR(発注情報!S173="",発注情報!S173=0),"",発注情報!S173))</f>
        <v/>
      </c>
      <c r="J39" s="145" t="str">
        <f>IF(ISERROR(発注情報!T173)=TRUE,"",IF(OR(発注情報!T173="",発注情報!T173=0),"",発注情報!T173))</f>
        <v/>
      </c>
      <c r="K39" s="149" t="str">
        <f>IF(ISERROR(発注情報!U173)=TRUE,"",IF(OR(発注情報!U173="",発注情報!U173=0),"",発注情報!U173))</f>
        <v/>
      </c>
      <c r="L39" s="149" t="str">
        <f>IF(ISERROR(発注情報!V173)=TRUE,"",IF(OR(発注情報!V173="",発注情報!V173=0),"",発注情報!V173))</f>
        <v/>
      </c>
      <c r="M39" s="149" t="str">
        <f>IF(ISERROR(発注情報!W173)=TRUE,"",IF(OR(発注情報!W173="",発注情報!W173=0),"",発注情報!W173))</f>
        <v/>
      </c>
      <c r="N39" s="149" t="str">
        <f>IF(ISERROR(発注情報!X173)=TRUE,"",IF(OR(発注情報!X173="",発注情報!X173=0),"",発注情報!X173))</f>
        <v/>
      </c>
      <c r="O39" s="149" t="str">
        <f>IF(ISERROR(発注情報!Y173)=TRUE,"",IF(OR(発注情報!Y173="",発注情報!Y173=0),"",発注情報!Y173))</f>
        <v/>
      </c>
      <c r="P39" s="149" t="str">
        <f>IF(ISERROR(発注情報!Z173)=TRUE,"",IF(OR(発注情報!Z173="",発注情報!Z173=0),"",発注情報!Z173))</f>
        <v/>
      </c>
      <c r="Q39" s="149" t="str">
        <f>IF(ISERROR(発注情報!AA173)=TRUE,"",IF(OR(発注情報!AA173="",発注情報!AA173=0),"",発注情報!AA173))</f>
        <v/>
      </c>
      <c r="R39" s="149" t="str">
        <f>IF(ISERROR(発注情報!AB173)=TRUE,"",IF(OR(発注情報!AB173="",発注情報!AB173=0),"",発注情報!AB173))</f>
        <v/>
      </c>
      <c r="S39" s="149" t="str">
        <f>IF(ISERROR(発注情報!AC173)=TRUE,"",IF(OR(発注情報!AC173="",発注情報!AC173=0),"",発注情報!AC173))</f>
        <v/>
      </c>
      <c r="T39" s="149" t="str">
        <f>IF(ISERROR(発注情報!AD173)=TRUE,"",IF(OR(発注情報!AD173="",発注情報!AD173=0),"",発注情報!AD173))</f>
        <v/>
      </c>
      <c r="U39" s="149" t="str">
        <f>IF(ISERROR(発注情報!AE173)=TRUE,"",IF(OR(発注情報!AE173="",発注情報!AE173=0),"",発注情報!AE173))</f>
        <v/>
      </c>
      <c r="V39" s="149" t="str">
        <f>IF(ISERROR(発注情報!AF173)=TRUE,"",IF(OR(発注情報!AF173="",発注情報!AF173=0),"",発注情報!AF173))</f>
        <v/>
      </c>
      <c r="W39" s="149" t="str">
        <f>IF(ISERROR(発注情報!AG173)=TRUE,"",IF(OR(発注情報!AG173="",発注情報!AG173=0),"",発注情報!AG173))</f>
        <v/>
      </c>
      <c r="X39" s="149" t="str">
        <f>IF(ISERROR(発注情報!AH173)=TRUE,"",IF(OR(発注情報!AH173="",発注情報!AH173=0),"",発注情報!AH173))</f>
        <v/>
      </c>
      <c r="Y39" s="149" t="str">
        <f>IF(ISERROR(発注情報!AI173)=TRUE,"",IF(OR(発注情報!AI173="",発注情報!AI173=0),"",発注情報!AI173))</f>
        <v/>
      </c>
      <c r="Z39" s="149" t="str">
        <f>IF(ISERROR(発注情報!AJ173)=TRUE,"",IF(OR(発注情報!AJ173="",発注情報!AJ173=0),"",発注情報!AJ173))</f>
        <v/>
      </c>
      <c r="AA39" s="149" t="str">
        <f>IF(ISERROR(発注情報!AK173)=TRUE,"",IF(OR(発注情報!AK173="",発注情報!AK173=0),"",発注情報!AK173))</f>
        <v/>
      </c>
      <c r="AB39" s="149" t="str">
        <f>IF(ISERROR(発注情報!AL173)=TRUE,"",IF(OR(発注情報!AL173="",発注情報!AL173=0),"",発注情報!AL173))</f>
        <v/>
      </c>
      <c r="AC39" s="149" t="str">
        <f>IF(ISERROR(発注情報!AM173)=TRUE,"",IF(OR(発注情報!AM173="",発注情報!AM173=0),"",発注情報!AM173))</f>
        <v/>
      </c>
      <c r="AD39" s="149" t="str">
        <f>IF(ISERROR(発注情報!AN173)=TRUE,"",IF(OR(発注情報!AN173="",発注情報!AN173=0),"",発注情報!AN173))</f>
        <v/>
      </c>
      <c r="AE39" s="149" t="str">
        <f>IF(ISERROR(発注情報!AO173)=TRUE,"",IF(OR(発注情報!AO173="",発注情報!AO173=0),"",発注情報!AO173))</f>
        <v/>
      </c>
      <c r="AF39" s="149" t="str">
        <f>IF(ISERROR(発注情報!AP173)=TRUE,"",IF(OR(発注情報!AP173="",発注情報!AP173=0),"",発注情報!AP173))</f>
        <v/>
      </c>
      <c r="AG39" s="149" t="str">
        <f>IF(ISERROR(発注情報!AQ173)=TRUE,"",IF(OR(発注情報!AQ173="",発注情報!AQ173=0),"",発注情報!AQ173))</f>
        <v/>
      </c>
      <c r="AH39" s="149" t="str">
        <f>IF(ISERROR(発注情報!AR173)=TRUE,"",IF(OR(発注情報!AR173="",発注情報!AR173=0),"",発注情報!AR173))</f>
        <v/>
      </c>
      <c r="AI39" s="271" t="str">
        <f>IF(ISERROR(発注情報!AS173)=TRUE,"",IF(OR(発注情報!AS173="",発注情報!AS173=0),"",発注情報!AS173))</f>
        <v/>
      </c>
      <c r="AJ39" s="272" t="str">
        <f>IF(ISERROR(発注情報!AT173)=TRUE,"",IF(OR(発注情報!AT173="",発注情報!AT173=0),"",発注情報!AT173))</f>
        <v/>
      </c>
      <c r="AK39" s="145" t="str">
        <f>IF(ISERROR(発注情報!AU173)=TRUE,"",IF(OR(発注情報!AU173="",発注情報!AU173=0),"",発注情報!AU173))</f>
        <v/>
      </c>
    </row>
    <row r="40" spans="1:58" ht="18.75" customHeight="1" x14ac:dyDescent="0.15">
      <c r="A40" s="137" t="str">
        <f>IF(発注情報!$B33&lt;&gt;"",発注情報!A33,"")</f>
        <v/>
      </c>
      <c r="B40" s="143" t="str">
        <f>IF(ISERROR(発注情報!L174)=TRUE,"",IF(OR(発注情報!L174="",発注情報!L174=0),"",発注情報!L174))</f>
        <v/>
      </c>
      <c r="C40" s="139" t="str">
        <f>IF(ISERROR(発注情報!M174)=TRUE,"",IF(OR(発注情報!M174="",発注情報!M174=0),"",発注情報!M174))</f>
        <v/>
      </c>
      <c r="D40" s="139" t="str">
        <f>IF(C40="","",C40*発注情報!$D$2)</f>
        <v/>
      </c>
      <c r="E40" s="241" t="str">
        <f>IF(ISERROR(発注情報!O174)=TRUE,"",IF(OR(発注情報!O174="",発注情報!O174=0),"",発注情報!O174))</f>
        <v/>
      </c>
      <c r="F40" s="241" t="str">
        <f>IF(ISERROR(発注情報!P174)=TRUE,"",IF(OR(発注情報!P174="",発注情報!P174=0),"",発注情報!P174))</f>
        <v/>
      </c>
      <c r="G40" s="241" t="str">
        <f>IF(ISERROR(発注情報!Q174)=TRUE,"",IF(OR(発注情報!Q174="",発注情報!Q174=0),"",発注情報!Q174))</f>
        <v/>
      </c>
      <c r="H40" s="271" t="str">
        <f>IF(ISERROR(発注情報!R174)=TRUE,"",IF(OR(発注情報!R174="",発注情報!R174=0),"",発注情報!R174))</f>
        <v/>
      </c>
      <c r="I40" s="272" t="str">
        <f>IF(ISERROR(発注情報!S174)=TRUE,"",IF(OR(発注情報!S174="",発注情報!S174=0),"",発注情報!S174))</f>
        <v/>
      </c>
      <c r="J40" s="145" t="str">
        <f>IF(ISERROR(発注情報!T174)=TRUE,"",IF(OR(発注情報!T174="",発注情報!T174=0),"",発注情報!T174))</f>
        <v/>
      </c>
      <c r="K40" s="149" t="str">
        <f>IF(ISERROR(発注情報!U174)=TRUE,"",IF(OR(発注情報!U174="",発注情報!U174=0),"",発注情報!U174))</f>
        <v/>
      </c>
      <c r="L40" s="149" t="str">
        <f>IF(ISERROR(発注情報!V174)=TRUE,"",IF(OR(発注情報!V174="",発注情報!V174=0),"",発注情報!V174))</f>
        <v/>
      </c>
      <c r="M40" s="149" t="str">
        <f>IF(ISERROR(発注情報!W174)=TRUE,"",IF(OR(発注情報!W174="",発注情報!W174=0),"",発注情報!W174))</f>
        <v/>
      </c>
      <c r="N40" s="149" t="str">
        <f>IF(ISERROR(発注情報!X174)=TRUE,"",IF(OR(発注情報!X174="",発注情報!X174=0),"",発注情報!X174))</f>
        <v/>
      </c>
      <c r="O40" s="149" t="str">
        <f>IF(ISERROR(発注情報!Y174)=TRUE,"",IF(OR(発注情報!Y174="",発注情報!Y174=0),"",発注情報!Y174))</f>
        <v/>
      </c>
      <c r="P40" s="149" t="str">
        <f>IF(ISERROR(発注情報!Z174)=TRUE,"",IF(OR(発注情報!Z174="",発注情報!Z174=0),"",発注情報!Z174))</f>
        <v/>
      </c>
      <c r="Q40" s="149" t="str">
        <f>IF(ISERROR(発注情報!AA174)=TRUE,"",IF(OR(発注情報!AA174="",発注情報!AA174=0),"",発注情報!AA174))</f>
        <v/>
      </c>
      <c r="R40" s="149" t="str">
        <f>IF(ISERROR(発注情報!AB174)=TRUE,"",IF(OR(発注情報!AB174="",発注情報!AB174=0),"",発注情報!AB174))</f>
        <v/>
      </c>
      <c r="S40" s="149" t="str">
        <f>IF(ISERROR(発注情報!AC174)=TRUE,"",IF(OR(発注情報!AC174="",発注情報!AC174=0),"",発注情報!AC174))</f>
        <v/>
      </c>
      <c r="T40" s="149" t="str">
        <f>IF(ISERROR(発注情報!AD174)=TRUE,"",IF(OR(発注情報!AD174="",発注情報!AD174=0),"",発注情報!AD174))</f>
        <v/>
      </c>
      <c r="U40" s="149" t="str">
        <f>IF(ISERROR(発注情報!AE174)=TRUE,"",IF(OR(発注情報!AE174="",発注情報!AE174=0),"",発注情報!AE174))</f>
        <v/>
      </c>
      <c r="V40" s="149" t="str">
        <f>IF(ISERROR(発注情報!AF174)=TRUE,"",IF(OR(発注情報!AF174="",発注情報!AF174=0),"",発注情報!AF174))</f>
        <v/>
      </c>
      <c r="W40" s="149" t="str">
        <f>IF(ISERROR(発注情報!AG174)=TRUE,"",IF(OR(発注情報!AG174="",発注情報!AG174=0),"",発注情報!AG174))</f>
        <v/>
      </c>
      <c r="X40" s="149" t="str">
        <f>IF(ISERROR(発注情報!AH174)=TRUE,"",IF(OR(発注情報!AH174="",発注情報!AH174=0),"",発注情報!AH174))</f>
        <v/>
      </c>
      <c r="Y40" s="149" t="str">
        <f>IF(ISERROR(発注情報!AI174)=TRUE,"",IF(OR(発注情報!AI174="",発注情報!AI174=0),"",発注情報!AI174))</f>
        <v/>
      </c>
      <c r="Z40" s="149" t="str">
        <f>IF(ISERROR(発注情報!AJ174)=TRUE,"",IF(OR(発注情報!AJ174="",発注情報!AJ174=0),"",発注情報!AJ174))</f>
        <v/>
      </c>
      <c r="AA40" s="149" t="str">
        <f>IF(ISERROR(発注情報!AK174)=TRUE,"",IF(OR(発注情報!AK174="",発注情報!AK174=0),"",発注情報!AK174))</f>
        <v/>
      </c>
      <c r="AB40" s="149" t="str">
        <f>IF(ISERROR(発注情報!AL174)=TRUE,"",IF(OR(発注情報!AL174="",発注情報!AL174=0),"",発注情報!AL174))</f>
        <v/>
      </c>
      <c r="AC40" s="149" t="str">
        <f>IF(ISERROR(発注情報!AM174)=TRUE,"",IF(OR(発注情報!AM174="",発注情報!AM174=0),"",発注情報!AM174))</f>
        <v/>
      </c>
      <c r="AD40" s="149" t="str">
        <f>IF(ISERROR(発注情報!AN174)=TRUE,"",IF(OR(発注情報!AN174="",発注情報!AN174=0),"",発注情報!AN174))</f>
        <v/>
      </c>
      <c r="AE40" s="149" t="str">
        <f>IF(ISERROR(発注情報!AO174)=TRUE,"",IF(OR(発注情報!AO174="",発注情報!AO174=0),"",発注情報!AO174))</f>
        <v/>
      </c>
      <c r="AF40" s="149" t="str">
        <f>IF(ISERROR(発注情報!AP174)=TRUE,"",IF(OR(発注情報!AP174="",発注情報!AP174=0),"",発注情報!AP174))</f>
        <v/>
      </c>
      <c r="AG40" s="149" t="str">
        <f>IF(ISERROR(発注情報!AQ174)=TRUE,"",IF(OR(発注情報!AQ174="",発注情報!AQ174=0),"",発注情報!AQ174))</f>
        <v/>
      </c>
      <c r="AH40" s="149" t="str">
        <f>IF(ISERROR(発注情報!AR174)=TRUE,"",IF(OR(発注情報!AR174="",発注情報!AR174=0),"",発注情報!AR174))</f>
        <v/>
      </c>
      <c r="AI40" s="271" t="str">
        <f>IF(ISERROR(発注情報!AS174)=TRUE,"",IF(OR(発注情報!AS174="",発注情報!AS174=0),"",発注情報!AS174))</f>
        <v/>
      </c>
      <c r="AJ40" s="272" t="str">
        <f>IF(ISERROR(発注情報!AT174)=TRUE,"",IF(OR(発注情報!AT174="",発注情報!AT174=0),"",発注情報!AT174))</f>
        <v/>
      </c>
      <c r="AK40" s="145" t="str">
        <f>IF(ISERROR(発注情報!AU174)=TRUE,"",IF(OR(発注情報!AU174="",発注情報!AU174=0),"",発注情報!AU174))</f>
        <v/>
      </c>
    </row>
    <row r="41" spans="1:58" ht="18.75" customHeight="1" x14ac:dyDescent="0.15">
      <c r="A41" s="137" t="str">
        <f>IF(発注情報!$B34&lt;&gt;"",発注情報!A34,"")</f>
        <v/>
      </c>
      <c r="B41" s="143" t="str">
        <f>IF(ISERROR(発注情報!L175)=TRUE,"",IF(OR(発注情報!L175="",発注情報!L175=0),"",発注情報!L175))</f>
        <v/>
      </c>
      <c r="C41" s="139" t="str">
        <f>IF(ISERROR(発注情報!M175)=TRUE,"",IF(OR(発注情報!M175="",発注情報!M175=0),"",発注情報!M175))</f>
        <v/>
      </c>
      <c r="D41" s="139" t="str">
        <f>IF(C41="","",C41*発注情報!$D$2)</f>
        <v/>
      </c>
      <c r="E41" s="241" t="str">
        <f>IF(ISERROR(発注情報!O175)=TRUE,"",IF(OR(発注情報!O175="",発注情報!O175=0),"",発注情報!O175))</f>
        <v/>
      </c>
      <c r="F41" s="241" t="str">
        <f>IF(ISERROR(発注情報!P175)=TRUE,"",IF(OR(発注情報!P175="",発注情報!P175=0),"",発注情報!P175))</f>
        <v/>
      </c>
      <c r="G41" s="241" t="str">
        <f>IF(ISERROR(発注情報!Q175)=TRUE,"",IF(OR(発注情報!Q175="",発注情報!Q175=0),"",発注情報!Q175))</f>
        <v/>
      </c>
      <c r="H41" s="271" t="str">
        <f>IF(ISERROR(発注情報!R175)=TRUE,"",IF(OR(発注情報!R175="",発注情報!R175=0),"",発注情報!R175))</f>
        <v/>
      </c>
      <c r="I41" s="272" t="str">
        <f>IF(ISERROR(発注情報!S175)=TRUE,"",IF(OR(発注情報!S175="",発注情報!S175=0),"",発注情報!S175))</f>
        <v/>
      </c>
      <c r="J41" s="145" t="str">
        <f>IF(ISERROR(発注情報!T175)=TRUE,"",IF(OR(発注情報!T175="",発注情報!T175=0),"",発注情報!T175))</f>
        <v/>
      </c>
      <c r="K41" s="149" t="str">
        <f>IF(ISERROR(発注情報!U175)=TRUE,"",IF(OR(発注情報!U175="",発注情報!U175=0),"",発注情報!U175))</f>
        <v/>
      </c>
      <c r="L41" s="149" t="str">
        <f>IF(ISERROR(発注情報!V175)=TRUE,"",IF(OR(発注情報!V175="",発注情報!V175=0),"",発注情報!V175))</f>
        <v/>
      </c>
      <c r="M41" s="149" t="str">
        <f>IF(ISERROR(発注情報!W175)=TRUE,"",IF(OR(発注情報!W175="",発注情報!W175=0),"",発注情報!W175))</f>
        <v/>
      </c>
      <c r="N41" s="149" t="str">
        <f>IF(ISERROR(発注情報!X175)=TRUE,"",IF(OR(発注情報!X175="",発注情報!X175=0),"",発注情報!X175))</f>
        <v/>
      </c>
      <c r="O41" s="149" t="str">
        <f>IF(ISERROR(発注情報!Y175)=TRUE,"",IF(OR(発注情報!Y175="",発注情報!Y175=0),"",発注情報!Y175))</f>
        <v/>
      </c>
      <c r="P41" s="149" t="str">
        <f>IF(ISERROR(発注情報!Z175)=TRUE,"",IF(OR(発注情報!Z175="",発注情報!Z175=0),"",発注情報!Z175))</f>
        <v/>
      </c>
      <c r="Q41" s="149" t="str">
        <f>IF(ISERROR(発注情報!AA175)=TRUE,"",IF(OR(発注情報!AA175="",発注情報!AA175=0),"",発注情報!AA175))</f>
        <v/>
      </c>
      <c r="R41" s="149" t="str">
        <f>IF(ISERROR(発注情報!AB175)=TRUE,"",IF(OR(発注情報!AB175="",発注情報!AB175=0),"",発注情報!AB175))</f>
        <v/>
      </c>
      <c r="S41" s="149" t="str">
        <f>IF(ISERROR(発注情報!AC175)=TRUE,"",IF(OR(発注情報!AC175="",発注情報!AC175=0),"",発注情報!AC175))</f>
        <v/>
      </c>
      <c r="T41" s="149" t="str">
        <f>IF(ISERROR(発注情報!AD175)=TRUE,"",IF(OR(発注情報!AD175="",発注情報!AD175=0),"",発注情報!AD175))</f>
        <v/>
      </c>
      <c r="U41" s="149" t="str">
        <f>IF(ISERROR(発注情報!AE175)=TRUE,"",IF(OR(発注情報!AE175="",発注情報!AE175=0),"",発注情報!AE175))</f>
        <v/>
      </c>
      <c r="V41" s="149" t="str">
        <f>IF(ISERROR(発注情報!AF175)=TRUE,"",IF(OR(発注情報!AF175="",発注情報!AF175=0),"",発注情報!AF175))</f>
        <v/>
      </c>
      <c r="W41" s="149" t="str">
        <f>IF(ISERROR(発注情報!AG175)=TRUE,"",IF(OR(発注情報!AG175="",発注情報!AG175=0),"",発注情報!AG175))</f>
        <v/>
      </c>
      <c r="X41" s="149" t="str">
        <f>IF(ISERROR(発注情報!AH175)=TRUE,"",IF(OR(発注情報!AH175="",発注情報!AH175=0),"",発注情報!AH175))</f>
        <v/>
      </c>
      <c r="Y41" s="149" t="str">
        <f>IF(ISERROR(発注情報!AI175)=TRUE,"",IF(OR(発注情報!AI175="",発注情報!AI175=0),"",発注情報!AI175))</f>
        <v/>
      </c>
      <c r="Z41" s="149" t="str">
        <f>IF(ISERROR(発注情報!AJ175)=TRUE,"",IF(OR(発注情報!AJ175="",発注情報!AJ175=0),"",発注情報!AJ175))</f>
        <v/>
      </c>
      <c r="AA41" s="149" t="str">
        <f>IF(ISERROR(発注情報!AK175)=TRUE,"",IF(OR(発注情報!AK175="",発注情報!AK175=0),"",発注情報!AK175))</f>
        <v/>
      </c>
      <c r="AB41" s="149" t="str">
        <f>IF(ISERROR(発注情報!AL175)=TRUE,"",IF(OR(発注情報!AL175="",発注情報!AL175=0),"",発注情報!AL175))</f>
        <v/>
      </c>
      <c r="AC41" s="149" t="str">
        <f>IF(ISERROR(発注情報!AM175)=TRUE,"",IF(OR(発注情報!AM175="",発注情報!AM175=0),"",発注情報!AM175))</f>
        <v/>
      </c>
      <c r="AD41" s="149" t="str">
        <f>IF(ISERROR(発注情報!AN175)=TRUE,"",IF(OR(発注情報!AN175="",発注情報!AN175=0),"",発注情報!AN175))</f>
        <v/>
      </c>
      <c r="AE41" s="149" t="str">
        <f>IF(ISERROR(発注情報!AO175)=TRUE,"",IF(OR(発注情報!AO175="",発注情報!AO175=0),"",発注情報!AO175))</f>
        <v/>
      </c>
      <c r="AF41" s="149" t="str">
        <f>IF(ISERROR(発注情報!AP175)=TRUE,"",IF(OR(発注情報!AP175="",発注情報!AP175=0),"",発注情報!AP175))</f>
        <v/>
      </c>
      <c r="AG41" s="149" t="str">
        <f>IF(ISERROR(発注情報!AQ175)=TRUE,"",IF(OR(発注情報!AQ175="",発注情報!AQ175=0),"",発注情報!AQ175))</f>
        <v/>
      </c>
      <c r="AH41" s="149" t="str">
        <f>IF(ISERROR(発注情報!AR175)=TRUE,"",IF(OR(発注情報!AR175="",発注情報!AR175=0),"",発注情報!AR175))</f>
        <v/>
      </c>
      <c r="AI41" s="271" t="str">
        <f>IF(ISERROR(発注情報!AS175)=TRUE,"",IF(OR(発注情報!AS175="",発注情報!AS175=0),"",発注情報!AS175))</f>
        <v/>
      </c>
      <c r="AJ41" s="272" t="str">
        <f>IF(ISERROR(発注情報!AT175)=TRUE,"",IF(OR(発注情報!AT175="",発注情報!AT175=0),"",発注情報!AT175))</f>
        <v/>
      </c>
      <c r="AK41" s="145" t="str">
        <f>IF(ISERROR(発注情報!AU175)=TRUE,"",IF(OR(発注情報!AU175="",発注情報!AU175=0),"",発注情報!AU175))</f>
        <v/>
      </c>
    </row>
    <row r="42" spans="1:58" ht="18.75" customHeight="1" x14ac:dyDescent="0.15">
      <c r="A42" s="137" t="str">
        <f>IF(発注情報!$B35&lt;&gt;"",発注情報!A35,"")</f>
        <v/>
      </c>
      <c r="B42" s="143" t="str">
        <f>IF(ISERROR(発注情報!L176)=TRUE,"",IF(OR(発注情報!L176="",発注情報!L176=0),"",発注情報!L176))</f>
        <v/>
      </c>
      <c r="C42" s="139" t="str">
        <f>IF(ISERROR(発注情報!M176)=TRUE,"",IF(OR(発注情報!M176="",発注情報!M176=0),"",発注情報!M176))</f>
        <v/>
      </c>
      <c r="D42" s="139" t="str">
        <f>IF(C42="","",C42*発注情報!$D$2)</f>
        <v/>
      </c>
      <c r="E42" s="241" t="str">
        <f>IF(ISERROR(発注情報!O176)=TRUE,"",IF(OR(発注情報!O176="",発注情報!O176=0),"",発注情報!O176))</f>
        <v/>
      </c>
      <c r="F42" s="241" t="str">
        <f>IF(ISERROR(発注情報!P176)=TRUE,"",IF(OR(発注情報!P176="",発注情報!P176=0),"",発注情報!P176))</f>
        <v/>
      </c>
      <c r="G42" s="241" t="str">
        <f>IF(ISERROR(発注情報!Q176)=TRUE,"",IF(OR(発注情報!Q176="",発注情報!Q176=0),"",発注情報!Q176))</f>
        <v/>
      </c>
      <c r="H42" s="271" t="str">
        <f>IF(ISERROR(発注情報!R176)=TRUE,"",IF(OR(発注情報!R176="",発注情報!R176=0),"",発注情報!R176))</f>
        <v/>
      </c>
      <c r="I42" s="272" t="str">
        <f>IF(ISERROR(発注情報!S176)=TRUE,"",IF(OR(発注情報!S176="",発注情報!S176=0),"",発注情報!S176))</f>
        <v/>
      </c>
      <c r="J42" s="145" t="str">
        <f>IF(ISERROR(発注情報!T176)=TRUE,"",IF(OR(発注情報!T176="",発注情報!T176=0),"",発注情報!T176))</f>
        <v/>
      </c>
      <c r="K42" s="149" t="str">
        <f>IF(ISERROR(発注情報!U176)=TRUE,"",IF(OR(発注情報!U176="",発注情報!U176=0),"",発注情報!U176))</f>
        <v/>
      </c>
      <c r="L42" s="149" t="str">
        <f>IF(ISERROR(発注情報!V176)=TRUE,"",IF(OR(発注情報!V176="",発注情報!V176=0),"",発注情報!V176))</f>
        <v/>
      </c>
      <c r="M42" s="149" t="str">
        <f>IF(ISERROR(発注情報!W176)=TRUE,"",IF(OR(発注情報!W176="",発注情報!W176=0),"",発注情報!W176))</f>
        <v/>
      </c>
      <c r="N42" s="149" t="str">
        <f>IF(ISERROR(発注情報!X176)=TRUE,"",IF(OR(発注情報!X176="",発注情報!X176=0),"",発注情報!X176))</f>
        <v/>
      </c>
      <c r="O42" s="149" t="str">
        <f>IF(ISERROR(発注情報!Y176)=TRUE,"",IF(OR(発注情報!Y176="",発注情報!Y176=0),"",発注情報!Y176))</f>
        <v/>
      </c>
      <c r="P42" s="149" t="str">
        <f>IF(ISERROR(発注情報!Z176)=TRUE,"",IF(OR(発注情報!Z176="",発注情報!Z176=0),"",発注情報!Z176))</f>
        <v/>
      </c>
      <c r="Q42" s="149" t="str">
        <f>IF(ISERROR(発注情報!AA176)=TRUE,"",IF(OR(発注情報!AA176="",発注情報!AA176=0),"",発注情報!AA176))</f>
        <v/>
      </c>
      <c r="R42" s="149" t="str">
        <f>IF(ISERROR(発注情報!AB176)=TRUE,"",IF(OR(発注情報!AB176="",発注情報!AB176=0),"",発注情報!AB176))</f>
        <v/>
      </c>
      <c r="S42" s="149" t="str">
        <f>IF(ISERROR(発注情報!AC176)=TRUE,"",IF(OR(発注情報!AC176="",発注情報!AC176=0),"",発注情報!AC176))</f>
        <v/>
      </c>
      <c r="T42" s="149" t="str">
        <f>IF(ISERROR(発注情報!AD176)=TRUE,"",IF(OR(発注情報!AD176="",発注情報!AD176=0),"",発注情報!AD176))</f>
        <v/>
      </c>
      <c r="U42" s="149" t="str">
        <f>IF(ISERROR(発注情報!AE176)=TRUE,"",IF(OR(発注情報!AE176="",発注情報!AE176=0),"",発注情報!AE176))</f>
        <v/>
      </c>
      <c r="V42" s="149" t="str">
        <f>IF(ISERROR(発注情報!AF176)=TRUE,"",IF(OR(発注情報!AF176="",発注情報!AF176=0),"",発注情報!AF176))</f>
        <v/>
      </c>
      <c r="W42" s="149" t="str">
        <f>IF(ISERROR(発注情報!AG176)=TRUE,"",IF(OR(発注情報!AG176="",発注情報!AG176=0),"",発注情報!AG176))</f>
        <v/>
      </c>
      <c r="X42" s="149" t="str">
        <f>IF(ISERROR(発注情報!AH176)=TRUE,"",IF(OR(発注情報!AH176="",発注情報!AH176=0),"",発注情報!AH176))</f>
        <v/>
      </c>
      <c r="Y42" s="149" t="str">
        <f>IF(ISERROR(発注情報!AI176)=TRUE,"",IF(OR(発注情報!AI176="",発注情報!AI176=0),"",発注情報!AI176))</f>
        <v/>
      </c>
      <c r="Z42" s="149" t="str">
        <f>IF(ISERROR(発注情報!AJ176)=TRUE,"",IF(OR(発注情報!AJ176="",発注情報!AJ176=0),"",発注情報!AJ176))</f>
        <v/>
      </c>
      <c r="AA42" s="149" t="str">
        <f>IF(ISERROR(発注情報!AK176)=TRUE,"",IF(OR(発注情報!AK176="",発注情報!AK176=0),"",発注情報!AK176))</f>
        <v/>
      </c>
      <c r="AB42" s="149" t="str">
        <f>IF(ISERROR(発注情報!AL176)=TRUE,"",IF(OR(発注情報!AL176="",発注情報!AL176=0),"",発注情報!AL176))</f>
        <v/>
      </c>
      <c r="AC42" s="149" t="str">
        <f>IF(ISERROR(発注情報!AM176)=TRUE,"",IF(OR(発注情報!AM176="",発注情報!AM176=0),"",発注情報!AM176))</f>
        <v/>
      </c>
      <c r="AD42" s="149" t="str">
        <f>IF(ISERROR(発注情報!AN176)=TRUE,"",IF(OR(発注情報!AN176="",発注情報!AN176=0),"",発注情報!AN176))</f>
        <v/>
      </c>
      <c r="AE42" s="149" t="str">
        <f>IF(ISERROR(発注情報!AO176)=TRUE,"",IF(OR(発注情報!AO176="",発注情報!AO176=0),"",発注情報!AO176))</f>
        <v/>
      </c>
      <c r="AF42" s="149" t="str">
        <f>IF(ISERROR(発注情報!AP176)=TRUE,"",IF(OR(発注情報!AP176="",発注情報!AP176=0),"",発注情報!AP176))</f>
        <v/>
      </c>
      <c r="AG42" s="149" t="str">
        <f>IF(ISERROR(発注情報!AQ176)=TRUE,"",IF(OR(発注情報!AQ176="",発注情報!AQ176=0),"",発注情報!AQ176))</f>
        <v/>
      </c>
      <c r="AH42" s="149" t="str">
        <f>IF(ISERROR(発注情報!AR176)=TRUE,"",IF(OR(発注情報!AR176="",発注情報!AR176=0),"",発注情報!AR176))</f>
        <v/>
      </c>
      <c r="AI42" s="271" t="str">
        <f>IF(ISERROR(発注情報!AS176)=TRUE,"",IF(OR(発注情報!AS176="",発注情報!AS176=0),"",発注情報!AS176))</f>
        <v/>
      </c>
      <c r="AJ42" s="272" t="str">
        <f>IF(ISERROR(発注情報!AT176)=TRUE,"",IF(OR(発注情報!AT176="",発注情報!AT176=0),"",発注情報!AT176))</f>
        <v/>
      </c>
      <c r="AK42" s="145" t="str">
        <f>IF(ISERROR(発注情報!AU176)=TRUE,"",IF(OR(発注情報!AU176="",発注情報!AU176=0),"",発注情報!AU176))</f>
        <v/>
      </c>
    </row>
    <row r="43" spans="1:58" ht="18.75" customHeight="1" x14ac:dyDescent="0.15">
      <c r="A43" s="137" t="str">
        <f>IF(発注情報!$B36&lt;&gt;"",発注情報!A36,"")</f>
        <v/>
      </c>
      <c r="B43" s="143" t="str">
        <f>IF(ISERROR(発注情報!L177)=TRUE,"",IF(OR(発注情報!L177="",発注情報!L177=0),"",発注情報!L177))</f>
        <v/>
      </c>
      <c r="C43" s="139" t="str">
        <f>IF(ISERROR(発注情報!M177)=TRUE,"",IF(OR(発注情報!M177="",発注情報!M177=0),"",発注情報!M177))</f>
        <v/>
      </c>
      <c r="D43" s="139" t="str">
        <f>IF(C43="","",C43*発注情報!$D$2)</f>
        <v/>
      </c>
      <c r="E43" s="241" t="str">
        <f>IF(ISERROR(発注情報!O177)=TRUE,"",IF(OR(発注情報!O177="",発注情報!O177=0),"",発注情報!O177))</f>
        <v/>
      </c>
      <c r="F43" s="241" t="str">
        <f>IF(ISERROR(発注情報!P177)=TRUE,"",IF(OR(発注情報!P177="",発注情報!P177=0),"",発注情報!P177))</f>
        <v/>
      </c>
      <c r="G43" s="241" t="str">
        <f>IF(ISERROR(発注情報!Q177)=TRUE,"",IF(OR(発注情報!Q177="",発注情報!Q177=0),"",発注情報!Q177))</f>
        <v/>
      </c>
      <c r="H43" s="271" t="str">
        <f>IF(ISERROR(発注情報!R177)=TRUE,"",IF(OR(発注情報!R177="",発注情報!R177=0),"",発注情報!R177))</f>
        <v/>
      </c>
      <c r="I43" s="272" t="str">
        <f>IF(ISERROR(発注情報!S177)=TRUE,"",IF(OR(発注情報!S177="",発注情報!S177=0),"",発注情報!S177))</f>
        <v/>
      </c>
      <c r="J43" s="145" t="str">
        <f>IF(ISERROR(発注情報!T177)=TRUE,"",IF(OR(発注情報!T177="",発注情報!T177=0),"",発注情報!T177))</f>
        <v/>
      </c>
      <c r="K43" s="149" t="str">
        <f>IF(ISERROR(発注情報!U177)=TRUE,"",IF(OR(発注情報!U177="",発注情報!U177=0),"",発注情報!U177))</f>
        <v/>
      </c>
      <c r="L43" s="149" t="str">
        <f>IF(ISERROR(発注情報!V177)=TRUE,"",IF(OR(発注情報!V177="",発注情報!V177=0),"",発注情報!V177))</f>
        <v/>
      </c>
      <c r="M43" s="149" t="str">
        <f>IF(ISERROR(発注情報!W177)=TRUE,"",IF(OR(発注情報!W177="",発注情報!W177=0),"",発注情報!W177))</f>
        <v/>
      </c>
      <c r="N43" s="149" t="str">
        <f>IF(ISERROR(発注情報!X177)=TRUE,"",IF(OR(発注情報!X177="",発注情報!X177=0),"",発注情報!X177))</f>
        <v/>
      </c>
      <c r="O43" s="149" t="str">
        <f>IF(ISERROR(発注情報!Y177)=TRUE,"",IF(OR(発注情報!Y177="",発注情報!Y177=0),"",発注情報!Y177))</f>
        <v/>
      </c>
      <c r="P43" s="149" t="str">
        <f>IF(ISERROR(発注情報!Z177)=TRUE,"",IF(OR(発注情報!Z177="",発注情報!Z177=0),"",発注情報!Z177))</f>
        <v/>
      </c>
      <c r="Q43" s="149" t="str">
        <f>IF(ISERROR(発注情報!AA177)=TRUE,"",IF(OR(発注情報!AA177="",発注情報!AA177=0),"",発注情報!AA177))</f>
        <v/>
      </c>
      <c r="R43" s="149" t="str">
        <f>IF(ISERROR(発注情報!AB177)=TRUE,"",IF(OR(発注情報!AB177="",発注情報!AB177=0),"",発注情報!AB177))</f>
        <v/>
      </c>
      <c r="S43" s="149" t="str">
        <f>IF(ISERROR(発注情報!AC177)=TRUE,"",IF(OR(発注情報!AC177="",発注情報!AC177=0),"",発注情報!AC177))</f>
        <v/>
      </c>
      <c r="T43" s="149" t="str">
        <f>IF(ISERROR(発注情報!AD177)=TRUE,"",IF(OR(発注情報!AD177="",発注情報!AD177=0),"",発注情報!AD177))</f>
        <v/>
      </c>
      <c r="U43" s="149" t="str">
        <f>IF(ISERROR(発注情報!AE177)=TRUE,"",IF(OR(発注情報!AE177="",発注情報!AE177=0),"",発注情報!AE177))</f>
        <v/>
      </c>
      <c r="V43" s="149" t="str">
        <f>IF(ISERROR(発注情報!AF177)=TRUE,"",IF(OR(発注情報!AF177="",発注情報!AF177=0),"",発注情報!AF177))</f>
        <v/>
      </c>
      <c r="W43" s="149" t="str">
        <f>IF(ISERROR(発注情報!AG177)=TRUE,"",IF(OR(発注情報!AG177="",発注情報!AG177=0),"",発注情報!AG177))</f>
        <v/>
      </c>
      <c r="X43" s="149" t="str">
        <f>IF(ISERROR(発注情報!AH177)=TRUE,"",IF(OR(発注情報!AH177="",発注情報!AH177=0),"",発注情報!AH177))</f>
        <v/>
      </c>
      <c r="Y43" s="149" t="str">
        <f>IF(ISERROR(発注情報!AI177)=TRUE,"",IF(OR(発注情報!AI177="",発注情報!AI177=0),"",発注情報!AI177))</f>
        <v/>
      </c>
      <c r="Z43" s="149" t="str">
        <f>IF(ISERROR(発注情報!AJ177)=TRUE,"",IF(OR(発注情報!AJ177="",発注情報!AJ177=0),"",発注情報!AJ177))</f>
        <v/>
      </c>
      <c r="AA43" s="149" t="str">
        <f>IF(ISERROR(発注情報!AK177)=TRUE,"",IF(OR(発注情報!AK177="",発注情報!AK177=0),"",発注情報!AK177))</f>
        <v/>
      </c>
      <c r="AB43" s="149" t="str">
        <f>IF(ISERROR(発注情報!AL177)=TRUE,"",IF(OR(発注情報!AL177="",発注情報!AL177=0),"",発注情報!AL177))</f>
        <v/>
      </c>
      <c r="AC43" s="149" t="str">
        <f>IF(ISERROR(発注情報!AM177)=TRUE,"",IF(OR(発注情報!AM177="",発注情報!AM177=0),"",発注情報!AM177))</f>
        <v/>
      </c>
      <c r="AD43" s="149" t="str">
        <f>IF(ISERROR(発注情報!AN177)=TRUE,"",IF(OR(発注情報!AN177="",発注情報!AN177=0),"",発注情報!AN177))</f>
        <v/>
      </c>
      <c r="AE43" s="149" t="str">
        <f>IF(ISERROR(発注情報!AO177)=TRUE,"",IF(OR(発注情報!AO177="",発注情報!AO177=0),"",発注情報!AO177))</f>
        <v/>
      </c>
      <c r="AF43" s="149" t="str">
        <f>IF(ISERROR(発注情報!AP177)=TRUE,"",IF(OR(発注情報!AP177="",発注情報!AP177=0),"",発注情報!AP177))</f>
        <v/>
      </c>
      <c r="AG43" s="149" t="str">
        <f>IF(ISERROR(発注情報!AQ177)=TRUE,"",IF(OR(発注情報!AQ177="",発注情報!AQ177=0),"",発注情報!AQ177))</f>
        <v/>
      </c>
      <c r="AH43" s="149" t="str">
        <f>IF(ISERROR(発注情報!AR177)=TRUE,"",IF(OR(発注情報!AR177="",発注情報!AR177=0),"",発注情報!AR177))</f>
        <v/>
      </c>
      <c r="AI43" s="271" t="str">
        <f>IF(ISERROR(発注情報!AS177)=TRUE,"",IF(OR(発注情報!AS177="",発注情報!AS177=0),"",発注情報!AS177))</f>
        <v/>
      </c>
      <c r="AJ43" s="272" t="str">
        <f>IF(ISERROR(発注情報!AT177)=TRUE,"",IF(OR(発注情報!AT177="",発注情報!AT177=0),"",発注情報!AT177))</f>
        <v/>
      </c>
      <c r="AK43" s="145" t="str">
        <f>IF(ISERROR(発注情報!AU177)=TRUE,"",IF(OR(発注情報!AU177="",発注情報!AU177=0),"",発注情報!AU177))</f>
        <v/>
      </c>
    </row>
    <row r="44" spans="1:58" ht="18.75" customHeight="1" x14ac:dyDescent="0.15">
      <c r="A44" s="137" t="str">
        <f>IF(発注情報!$B37&lt;&gt;"",発注情報!A37,"")</f>
        <v/>
      </c>
      <c r="B44" s="143" t="str">
        <f>IF(ISERROR(発注情報!L178)=TRUE,"",IF(OR(発注情報!L178="",発注情報!L178=0),"",発注情報!L178))</f>
        <v/>
      </c>
      <c r="C44" s="139" t="str">
        <f>IF(ISERROR(発注情報!M178)=TRUE,"",IF(OR(発注情報!M178="",発注情報!M178=0),"",発注情報!M178))</f>
        <v/>
      </c>
      <c r="D44" s="139" t="str">
        <f>IF(C44="","",C44*発注情報!$D$2)</f>
        <v/>
      </c>
      <c r="E44" s="241" t="str">
        <f>IF(ISERROR(発注情報!O178)=TRUE,"",IF(OR(発注情報!O178="",発注情報!O178=0),"",発注情報!O178))</f>
        <v/>
      </c>
      <c r="F44" s="241" t="str">
        <f>IF(ISERROR(発注情報!P178)=TRUE,"",IF(OR(発注情報!P178="",発注情報!P178=0),"",発注情報!P178))</f>
        <v/>
      </c>
      <c r="G44" s="241" t="str">
        <f>IF(ISERROR(発注情報!Q178)=TRUE,"",IF(OR(発注情報!Q178="",発注情報!Q178=0),"",発注情報!Q178))</f>
        <v/>
      </c>
      <c r="H44" s="271" t="str">
        <f>IF(ISERROR(発注情報!R178)=TRUE,"",IF(OR(発注情報!R178="",発注情報!R178=0),"",発注情報!R178))</f>
        <v/>
      </c>
      <c r="I44" s="272" t="str">
        <f>IF(ISERROR(発注情報!S178)=TRUE,"",IF(OR(発注情報!S178="",発注情報!S178=0),"",発注情報!S178))</f>
        <v/>
      </c>
      <c r="J44" s="145" t="str">
        <f>IF(ISERROR(発注情報!T178)=TRUE,"",IF(OR(発注情報!T178="",発注情報!T178=0),"",発注情報!T178))</f>
        <v/>
      </c>
      <c r="K44" s="149" t="str">
        <f>IF(ISERROR(発注情報!U178)=TRUE,"",IF(OR(発注情報!U178="",発注情報!U178=0),"",発注情報!U178))</f>
        <v/>
      </c>
      <c r="L44" s="149" t="str">
        <f>IF(ISERROR(発注情報!V178)=TRUE,"",IF(OR(発注情報!V178="",発注情報!V178=0),"",発注情報!V178))</f>
        <v/>
      </c>
      <c r="M44" s="149" t="str">
        <f>IF(ISERROR(発注情報!W178)=TRUE,"",IF(OR(発注情報!W178="",発注情報!W178=0),"",発注情報!W178))</f>
        <v/>
      </c>
      <c r="N44" s="149" t="str">
        <f>IF(ISERROR(発注情報!X178)=TRUE,"",IF(OR(発注情報!X178="",発注情報!X178=0),"",発注情報!X178))</f>
        <v/>
      </c>
      <c r="O44" s="149" t="str">
        <f>IF(ISERROR(発注情報!Y178)=TRUE,"",IF(OR(発注情報!Y178="",発注情報!Y178=0),"",発注情報!Y178))</f>
        <v/>
      </c>
      <c r="P44" s="149" t="str">
        <f>IF(ISERROR(発注情報!Z178)=TRUE,"",IF(OR(発注情報!Z178="",発注情報!Z178=0),"",発注情報!Z178))</f>
        <v/>
      </c>
      <c r="Q44" s="149" t="str">
        <f>IF(ISERROR(発注情報!AA178)=TRUE,"",IF(OR(発注情報!AA178="",発注情報!AA178=0),"",発注情報!AA178))</f>
        <v/>
      </c>
      <c r="R44" s="149" t="str">
        <f>IF(ISERROR(発注情報!AB178)=TRUE,"",IF(OR(発注情報!AB178="",発注情報!AB178=0),"",発注情報!AB178))</f>
        <v/>
      </c>
      <c r="S44" s="149" t="str">
        <f>IF(ISERROR(発注情報!AC178)=TRUE,"",IF(OR(発注情報!AC178="",発注情報!AC178=0),"",発注情報!AC178))</f>
        <v/>
      </c>
      <c r="T44" s="149" t="str">
        <f>IF(ISERROR(発注情報!AD178)=TRUE,"",IF(OR(発注情報!AD178="",発注情報!AD178=0),"",発注情報!AD178))</f>
        <v/>
      </c>
      <c r="U44" s="149" t="str">
        <f>IF(ISERROR(発注情報!AE178)=TRUE,"",IF(OR(発注情報!AE178="",発注情報!AE178=0),"",発注情報!AE178))</f>
        <v/>
      </c>
      <c r="V44" s="149" t="str">
        <f>IF(ISERROR(発注情報!AF178)=TRUE,"",IF(OR(発注情報!AF178="",発注情報!AF178=0),"",発注情報!AF178))</f>
        <v/>
      </c>
      <c r="W44" s="149" t="str">
        <f>IF(ISERROR(発注情報!AG178)=TRUE,"",IF(OR(発注情報!AG178="",発注情報!AG178=0),"",発注情報!AG178))</f>
        <v/>
      </c>
      <c r="X44" s="149" t="str">
        <f>IF(ISERROR(発注情報!AH178)=TRUE,"",IF(OR(発注情報!AH178="",発注情報!AH178=0),"",発注情報!AH178))</f>
        <v/>
      </c>
      <c r="Y44" s="149" t="str">
        <f>IF(ISERROR(発注情報!AI178)=TRUE,"",IF(OR(発注情報!AI178="",発注情報!AI178=0),"",発注情報!AI178))</f>
        <v/>
      </c>
      <c r="Z44" s="149" t="str">
        <f>IF(ISERROR(発注情報!AJ178)=TRUE,"",IF(OR(発注情報!AJ178="",発注情報!AJ178=0),"",発注情報!AJ178))</f>
        <v/>
      </c>
      <c r="AA44" s="149" t="str">
        <f>IF(ISERROR(発注情報!AK178)=TRUE,"",IF(OR(発注情報!AK178="",発注情報!AK178=0),"",発注情報!AK178))</f>
        <v/>
      </c>
      <c r="AB44" s="149" t="str">
        <f>IF(ISERROR(発注情報!AL178)=TRUE,"",IF(OR(発注情報!AL178="",発注情報!AL178=0),"",発注情報!AL178))</f>
        <v/>
      </c>
      <c r="AC44" s="149" t="str">
        <f>IF(ISERROR(発注情報!AM178)=TRUE,"",IF(OR(発注情報!AM178="",発注情報!AM178=0),"",発注情報!AM178))</f>
        <v/>
      </c>
      <c r="AD44" s="149" t="str">
        <f>IF(ISERROR(発注情報!AN178)=TRUE,"",IF(OR(発注情報!AN178="",発注情報!AN178=0),"",発注情報!AN178))</f>
        <v/>
      </c>
      <c r="AE44" s="149" t="str">
        <f>IF(ISERROR(発注情報!AO178)=TRUE,"",IF(OR(発注情報!AO178="",発注情報!AO178=0),"",発注情報!AO178))</f>
        <v/>
      </c>
      <c r="AF44" s="149" t="str">
        <f>IF(ISERROR(発注情報!AP178)=TRUE,"",IF(OR(発注情報!AP178="",発注情報!AP178=0),"",発注情報!AP178))</f>
        <v/>
      </c>
      <c r="AG44" s="149" t="str">
        <f>IF(ISERROR(発注情報!AQ178)=TRUE,"",IF(OR(発注情報!AQ178="",発注情報!AQ178=0),"",発注情報!AQ178))</f>
        <v/>
      </c>
      <c r="AH44" s="149" t="str">
        <f>IF(ISERROR(発注情報!AR178)=TRUE,"",IF(OR(発注情報!AR178="",発注情報!AR178=0),"",発注情報!AR178))</f>
        <v/>
      </c>
      <c r="AI44" s="271" t="str">
        <f>IF(ISERROR(発注情報!AS178)=TRUE,"",IF(OR(発注情報!AS178="",発注情報!AS178=0),"",発注情報!AS178))</f>
        <v/>
      </c>
      <c r="AJ44" s="272" t="str">
        <f>IF(ISERROR(発注情報!AT178)=TRUE,"",IF(OR(発注情報!AT178="",発注情報!AT178=0),"",発注情報!AT178))</f>
        <v/>
      </c>
      <c r="AK44" s="145" t="str">
        <f>IF(ISERROR(発注情報!AU178)=TRUE,"",IF(OR(発注情報!AU178="",発注情報!AU178=0),"",発注情報!AU178))</f>
        <v/>
      </c>
    </row>
    <row r="45" spans="1:58" ht="18.75" customHeight="1" x14ac:dyDescent="0.15">
      <c r="A45" s="137" t="str">
        <f>IF(発注情報!$B38&lt;&gt;"",発注情報!A38,"")</f>
        <v/>
      </c>
      <c r="B45" s="143" t="str">
        <f>IF(ISERROR(発注情報!L179)=TRUE,"",IF(OR(発注情報!L179="",発注情報!L179=0),"",発注情報!L179))</f>
        <v/>
      </c>
      <c r="C45" s="139" t="str">
        <f>IF(ISERROR(発注情報!M179)=TRUE,"",IF(OR(発注情報!M179="",発注情報!M179=0),"",発注情報!M179))</f>
        <v/>
      </c>
      <c r="D45" s="139" t="str">
        <f>IF(C45="","",C45*発注情報!$D$2)</f>
        <v/>
      </c>
      <c r="E45" s="241" t="str">
        <f>IF(ISERROR(発注情報!O179)=TRUE,"",IF(OR(発注情報!O179="",発注情報!O179=0),"",発注情報!O179))</f>
        <v/>
      </c>
      <c r="F45" s="241" t="str">
        <f>IF(ISERROR(発注情報!P179)=TRUE,"",IF(OR(発注情報!P179="",発注情報!P179=0),"",発注情報!P179))</f>
        <v/>
      </c>
      <c r="G45" s="241" t="str">
        <f>IF(ISERROR(発注情報!Q179)=TRUE,"",IF(OR(発注情報!Q179="",発注情報!Q179=0),"",発注情報!Q179))</f>
        <v/>
      </c>
      <c r="H45" s="271" t="str">
        <f>IF(ISERROR(発注情報!R179)=TRUE,"",IF(OR(発注情報!R179="",発注情報!R179=0),"",発注情報!R179))</f>
        <v/>
      </c>
      <c r="I45" s="272" t="str">
        <f>IF(ISERROR(発注情報!S179)=TRUE,"",IF(OR(発注情報!S179="",発注情報!S179=0),"",発注情報!S179))</f>
        <v/>
      </c>
      <c r="J45" s="145" t="str">
        <f>IF(ISERROR(発注情報!T179)=TRUE,"",IF(OR(発注情報!T179="",発注情報!T179=0),"",発注情報!T179))</f>
        <v/>
      </c>
      <c r="K45" s="149" t="str">
        <f>IF(ISERROR(発注情報!U179)=TRUE,"",IF(OR(発注情報!U179="",発注情報!U179=0),"",発注情報!U179))</f>
        <v/>
      </c>
      <c r="L45" s="149" t="str">
        <f>IF(ISERROR(発注情報!V179)=TRUE,"",IF(OR(発注情報!V179="",発注情報!V179=0),"",発注情報!V179))</f>
        <v/>
      </c>
      <c r="M45" s="149" t="str">
        <f>IF(ISERROR(発注情報!W179)=TRUE,"",IF(OR(発注情報!W179="",発注情報!W179=0),"",発注情報!W179))</f>
        <v/>
      </c>
      <c r="N45" s="149" t="str">
        <f>IF(ISERROR(発注情報!X179)=TRUE,"",IF(OR(発注情報!X179="",発注情報!X179=0),"",発注情報!X179))</f>
        <v/>
      </c>
      <c r="O45" s="149" t="str">
        <f>IF(ISERROR(発注情報!Y179)=TRUE,"",IF(OR(発注情報!Y179="",発注情報!Y179=0),"",発注情報!Y179))</f>
        <v/>
      </c>
      <c r="P45" s="149" t="str">
        <f>IF(ISERROR(発注情報!Z179)=TRUE,"",IF(OR(発注情報!Z179="",発注情報!Z179=0),"",発注情報!Z179))</f>
        <v/>
      </c>
      <c r="Q45" s="149" t="str">
        <f>IF(ISERROR(発注情報!AA179)=TRUE,"",IF(OR(発注情報!AA179="",発注情報!AA179=0),"",発注情報!AA179))</f>
        <v/>
      </c>
      <c r="R45" s="149" t="str">
        <f>IF(ISERROR(発注情報!AB179)=TRUE,"",IF(OR(発注情報!AB179="",発注情報!AB179=0),"",発注情報!AB179))</f>
        <v/>
      </c>
      <c r="S45" s="149" t="str">
        <f>IF(ISERROR(発注情報!AC179)=TRUE,"",IF(OR(発注情報!AC179="",発注情報!AC179=0),"",発注情報!AC179))</f>
        <v/>
      </c>
      <c r="T45" s="149" t="str">
        <f>IF(ISERROR(発注情報!AD179)=TRUE,"",IF(OR(発注情報!AD179="",発注情報!AD179=0),"",発注情報!AD179))</f>
        <v/>
      </c>
      <c r="U45" s="149" t="str">
        <f>IF(ISERROR(発注情報!AE179)=TRUE,"",IF(OR(発注情報!AE179="",発注情報!AE179=0),"",発注情報!AE179))</f>
        <v/>
      </c>
      <c r="V45" s="149" t="str">
        <f>IF(ISERROR(発注情報!AF179)=TRUE,"",IF(OR(発注情報!AF179="",発注情報!AF179=0),"",発注情報!AF179))</f>
        <v/>
      </c>
      <c r="W45" s="149" t="str">
        <f>IF(ISERROR(発注情報!AG179)=TRUE,"",IF(OR(発注情報!AG179="",発注情報!AG179=0),"",発注情報!AG179))</f>
        <v/>
      </c>
      <c r="X45" s="149" t="str">
        <f>IF(ISERROR(発注情報!AH179)=TRUE,"",IF(OR(発注情報!AH179="",発注情報!AH179=0),"",発注情報!AH179))</f>
        <v/>
      </c>
      <c r="Y45" s="149" t="str">
        <f>IF(ISERROR(発注情報!AI179)=TRUE,"",IF(OR(発注情報!AI179="",発注情報!AI179=0),"",発注情報!AI179))</f>
        <v/>
      </c>
      <c r="Z45" s="149" t="str">
        <f>IF(ISERROR(発注情報!AJ179)=TRUE,"",IF(OR(発注情報!AJ179="",発注情報!AJ179=0),"",発注情報!AJ179))</f>
        <v/>
      </c>
      <c r="AA45" s="149" t="str">
        <f>IF(ISERROR(発注情報!AK179)=TRUE,"",IF(OR(発注情報!AK179="",発注情報!AK179=0),"",発注情報!AK179))</f>
        <v/>
      </c>
      <c r="AB45" s="149" t="str">
        <f>IF(ISERROR(発注情報!AL179)=TRUE,"",IF(OR(発注情報!AL179="",発注情報!AL179=0),"",発注情報!AL179))</f>
        <v/>
      </c>
      <c r="AC45" s="149" t="str">
        <f>IF(ISERROR(発注情報!AM179)=TRUE,"",IF(OR(発注情報!AM179="",発注情報!AM179=0),"",発注情報!AM179))</f>
        <v/>
      </c>
      <c r="AD45" s="149" t="str">
        <f>IF(ISERROR(発注情報!AN179)=TRUE,"",IF(OR(発注情報!AN179="",発注情報!AN179=0),"",発注情報!AN179))</f>
        <v/>
      </c>
      <c r="AE45" s="149" t="str">
        <f>IF(ISERROR(発注情報!AO179)=TRUE,"",IF(OR(発注情報!AO179="",発注情報!AO179=0),"",発注情報!AO179))</f>
        <v/>
      </c>
      <c r="AF45" s="149" t="str">
        <f>IF(ISERROR(発注情報!AP179)=TRUE,"",IF(OR(発注情報!AP179="",発注情報!AP179=0),"",発注情報!AP179))</f>
        <v/>
      </c>
      <c r="AG45" s="149" t="str">
        <f>IF(ISERROR(発注情報!AQ179)=TRUE,"",IF(OR(発注情報!AQ179="",発注情報!AQ179=0),"",発注情報!AQ179))</f>
        <v/>
      </c>
      <c r="AH45" s="149" t="str">
        <f>IF(ISERROR(発注情報!AR179)=TRUE,"",IF(OR(発注情報!AR179="",発注情報!AR179=0),"",発注情報!AR179))</f>
        <v/>
      </c>
      <c r="AI45" s="271" t="str">
        <f>IF(ISERROR(発注情報!AS179)=TRUE,"",IF(OR(発注情報!AS179="",発注情報!AS179=0),"",発注情報!AS179))</f>
        <v/>
      </c>
      <c r="AJ45" s="272" t="str">
        <f>IF(ISERROR(発注情報!AT179)=TRUE,"",IF(OR(発注情報!AT179="",発注情報!AT179=0),"",発注情報!AT179))</f>
        <v/>
      </c>
      <c r="AK45" s="145" t="str">
        <f>IF(ISERROR(発注情報!AU179)=TRUE,"",IF(OR(発注情報!AU179="",発注情報!AU179=0),"",発注情報!AU179))</f>
        <v/>
      </c>
    </row>
    <row r="46" spans="1:58" ht="18.75" customHeight="1" x14ac:dyDescent="0.15">
      <c r="A46" s="137" t="str">
        <f>IF(発注情報!$B39&lt;&gt;"",発注情報!A39,"")</f>
        <v/>
      </c>
      <c r="B46" s="143" t="str">
        <f>IF(ISERROR(発注情報!L180)=TRUE,"",IF(OR(発注情報!L180="",発注情報!L180=0),"",発注情報!L180))</f>
        <v/>
      </c>
      <c r="C46" s="139" t="str">
        <f>IF(ISERROR(発注情報!M180)=TRUE,"",IF(OR(発注情報!M180="",発注情報!M180=0),"",発注情報!M180))</f>
        <v/>
      </c>
      <c r="D46" s="139" t="str">
        <f>IF(C46="","",C46*発注情報!$D$2)</f>
        <v/>
      </c>
      <c r="E46" s="241" t="str">
        <f>IF(ISERROR(発注情報!O180)=TRUE,"",IF(OR(発注情報!O180="",発注情報!O180=0),"",発注情報!O180))</f>
        <v/>
      </c>
      <c r="F46" s="241" t="str">
        <f>IF(ISERROR(発注情報!P180)=TRUE,"",IF(OR(発注情報!P180="",発注情報!P180=0),"",発注情報!P180))</f>
        <v/>
      </c>
      <c r="G46" s="241" t="str">
        <f>IF(ISERROR(発注情報!Q180)=TRUE,"",IF(OR(発注情報!Q180="",発注情報!Q180=0),"",発注情報!Q180))</f>
        <v/>
      </c>
      <c r="H46" s="271" t="str">
        <f>IF(ISERROR(発注情報!R180)=TRUE,"",IF(OR(発注情報!R180="",発注情報!R180=0),"",発注情報!R180))</f>
        <v/>
      </c>
      <c r="I46" s="272" t="str">
        <f>IF(ISERROR(発注情報!S180)=TRUE,"",IF(OR(発注情報!S180="",発注情報!S180=0),"",発注情報!S180))</f>
        <v/>
      </c>
      <c r="J46" s="145" t="str">
        <f>IF(ISERROR(発注情報!T180)=TRUE,"",IF(OR(発注情報!T180="",発注情報!T180=0),"",発注情報!T180))</f>
        <v/>
      </c>
      <c r="K46" s="149" t="str">
        <f>IF(ISERROR(発注情報!U180)=TRUE,"",IF(OR(発注情報!U180="",発注情報!U180=0),"",発注情報!U180))</f>
        <v/>
      </c>
      <c r="L46" s="149" t="str">
        <f>IF(ISERROR(発注情報!V180)=TRUE,"",IF(OR(発注情報!V180="",発注情報!V180=0),"",発注情報!V180))</f>
        <v/>
      </c>
      <c r="M46" s="149" t="str">
        <f>IF(ISERROR(発注情報!W180)=TRUE,"",IF(OR(発注情報!W180="",発注情報!W180=0),"",発注情報!W180))</f>
        <v/>
      </c>
      <c r="N46" s="149" t="str">
        <f>IF(ISERROR(発注情報!X180)=TRUE,"",IF(OR(発注情報!X180="",発注情報!X180=0),"",発注情報!X180))</f>
        <v/>
      </c>
      <c r="O46" s="149" t="str">
        <f>IF(ISERROR(発注情報!Y180)=TRUE,"",IF(OR(発注情報!Y180="",発注情報!Y180=0),"",発注情報!Y180))</f>
        <v/>
      </c>
      <c r="P46" s="149" t="str">
        <f>IF(ISERROR(発注情報!Z180)=TRUE,"",IF(OR(発注情報!Z180="",発注情報!Z180=0),"",発注情報!Z180))</f>
        <v/>
      </c>
      <c r="Q46" s="149" t="str">
        <f>IF(ISERROR(発注情報!AA180)=TRUE,"",IF(OR(発注情報!AA180="",発注情報!AA180=0),"",発注情報!AA180))</f>
        <v/>
      </c>
      <c r="R46" s="149" t="str">
        <f>IF(ISERROR(発注情報!AB180)=TRUE,"",IF(OR(発注情報!AB180="",発注情報!AB180=0),"",発注情報!AB180))</f>
        <v/>
      </c>
      <c r="S46" s="149" t="str">
        <f>IF(ISERROR(発注情報!AC180)=TRUE,"",IF(OR(発注情報!AC180="",発注情報!AC180=0),"",発注情報!AC180))</f>
        <v/>
      </c>
      <c r="T46" s="149" t="str">
        <f>IF(ISERROR(発注情報!AD180)=TRUE,"",IF(OR(発注情報!AD180="",発注情報!AD180=0),"",発注情報!AD180))</f>
        <v/>
      </c>
      <c r="U46" s="149" t="str">
        <f>IF(ISERROR(発注情報!AE180)=TRUE,"",IF(OR(発注情報!AE180="",発注情報!AE180=0),"",発注情報!AE180))</f>
        <v/>
      </c>
      <c r="V46" s="149" t="str">
        <f>IF(ISERROR(発注情報!AF180)=TRUE,"",IF(OR(発注情報!AF180="",発注情報!AF180=0),"",発注情報!AF180))</f>
        <v/>
      </c>
      <c r="W46" s="149" t="str">
        <f>IF(ISERROR(発注情報!AG180)=TRUE,"",IF(OR(発注情報!AG180="",発注情報!AG180=0),"",発注情報!AG180))</f>
        <v/>
      </c>
      <c r="X46" s="149" t="str">
        <f>IF(ISERROR(発注情報!AH180)=TRUE,"",IF(OR(発注情報!AH180="",発注情報!AH180=0),"",発注情報!AH180))</f>
        <v/>
      </c>
      <c r="Y46" s="149" t="str">
        <f>IF(ISERROR(発注情報!AI180)=TRUE,"",IF(OR(発注情報!AI180="",発注情報!AI180=0),"",発注情報!AI180))</f>
        <v/>
      </c>
      <c r="Z46" s="149" t="str">
        <f>IF(ISERROR(発注情報!AJ180)=TRUE,"",IF(OR(発注情報!AJ180="",発注情報!AJ180=0),"",発注情報!AJ180))</f>
        <v/>
      </c>
      <c r="AA46" s="149" t="str">
        <f>IF(ISERROR(発注情報!AK180)=TRUE,"",IF(OR(発注情報!AK180="",発注情報!AK180=0),"",発注情報!AK180))</f>
        <v/>
      </c>
      <c r="AB46" s="149" t="str">
        <f>IF(ISERROR(発注情報!AL180)=TRUE,"",IF(OR(発注情報!AL180="",発注情報!AL180=0),"",発注情報!AL180))</f>
        <v/>
      </c>
      <c r="AC46" s="149" t="str">
        <f>IF(ISERROR(発注情報!AM180)=TRUE,"",IF(OR(発注情報!AM180="",発注情報!AM180=0),"",発注情報!AM180))</f>
        <v/>
      </c>
      <c r="AD46" s="149" t="str">
        <f>IF(ISERROR(発注情報!AN180)=TRUE,"",IF(OR(発注情報!AN180="",発注情報!AN180=0),"",発注情報!AN180))</f>
        <v/>
      </c>
      <c r="AE46" s="149" t="str">
        <f>IF(ISERROR(発注情報!AO180)=TRUE,"",IF(OR(発注情報!AO180="",発注情報!AO180=0),"",発注情報!AO180))</f>
        <v/>
      </c>
      <c r="AF46" s="149" t="str">
        <f>IF(ISERROR(発注情報!AP180)=TRUE,"",IF(OR(発注情報!AP180="",発注情報!AP180=0),"",発注情報!AP180))</f>
        <v/>
      </c>
      <c r="AG46" s="149" t="str">
        <f>IF(ISERROR(発注情報!AQ180)=TRUE,"",IF(OR(発注情報!AQ180="",発注情報!AQ180=0),"",発注情報!AQ180))</f>
        <v/>
      </c>
      <c r="AH46" s="149" t="str">
        <f>IF(ISERROR(発注情報!AR180)=TRUE,"",IF(OR(発注情報!AR180="",発注情報!AR180=0),"",発注情報!AR180))</f>
        <v/>
      </c>
      <c r="AI46" s="271" t="str">
        <f>IF(ISERROR(発注情報!AS180)=TRUE,"",IF(OR(発注情報!AS180="",発注情報!AS180=0),"",発注情報!AS180))</f>
        <v/>
      </c>
      <c r="AJ46" s="272" t="str">
        <f>IF(ISERROR(発注情報!AT180)=TRUE,"",IF(OR(発注情報!AT180="",発注情報!AT180=0),"",発注情報!AT180))</f>
        <v/>
      </c>
      <c r="AK46" s="145" t="str">
        <f>IF(ISERROR(発注情報!AU180)=TRUE,"",IF(OR(発注情報!AU180="",発注情報!AU180=0),"",発注情報!AU180))</f>
        <v/>
      </c>
    </row>
    <row r="47" spans="1:58" ht="18.75" customHeight="1" x14ac:dyDescent="0.15">
      <c r="A47" s="137" t="str">
        <f>IF(発注情報!$B40&lt;&gt;"",発注情報!A40,"")</f>
        <v/>
      </c>
      <c r="B47" s="143" t="str">
        <f>IF(ISERROR(発注情報!L181)=TRUE,"",IF(OR(発注情報!L181="",発注情報!L181=0),"",発注情報!L181))</f>
        <v/>
      </c>
      <c r="C47" s="139" t="str">
        <f>IF(ISERROR(発注情報!M181)=TRUE,"",IF(OR(発注情報!M181="",発注情報!M181=0),"",発注情報!M181))</f>
        <v/>
      </c>
      <c r="D47" s="139" t="str">
        <f>IF(C47="","",C47*発注情報!$D$2)</f>
        <v/>
      </c>
      <c r="E47" s="241" t="str">
        <f>IF(ISERROR(発注情報!O181)=TRUE,"",IF(OR(発注情報!O181="",発注情報!O181=0),"",発注情報!O181))</f>
        <v/>
      </c>
      <c r="F47" s="241" t="str">
        <f>IF(ISERROR(発注情報!P181)=TRUE,"",IF(OR(発注情報!P181="",発注情報!P181=0),"",発注情報!P181))</f>
        <v/>
      </c>
      <c r="G47" s="241" t="str">
        <f>IF(ISERROR(発注情報!Q181)=TRUE,"",IF(OR(発注情報!Q181="",発注情報!Q181=0),"",発注情報!Q181))</f>
        <v/>
      </c>
      <c r="H47" s="271" t="str">
        <f>IF(ISERROR(発注情報!R181)=TRUE,"",IF(OR(発注情報!R181="",発注情報!R181=0),"",発注情報!R181))</f>
        <v/>
      </c>
      <c r="I47" s="272" t="str">
        <f>IF(ISERROR(発注情報!S181)=TRUE,"",IF(OR(発注情報!S181="",発注情報!S181=0),"",発注情報!S181))</f>
        <v/>
      </c>
      <c r="J47" s="145" t="str">
        <f>IF(ISERROR(発注情報!T181)=TRUE,"",IF(OR(発注情報!T181="",発注情報!T181=0),"",発注情報!T181))</f>
        <v/>
      </c>
      <c r="K47" s="149" t="str">
        <f>IF(ISERROR(発注情報!U181)=TRUE,"",IF(OR(発注情報!U181="",発注情報!U181=0),"",発注情報!U181))</f>
        <v/>
      </c>
      <c r="L47" s="149" t="str">
        <f>IF(ISERROR(発注情報!V181)=TRUE,"",IF(OR(発注情報!V181="",発注情報!V181=0),"",発注情報!V181))</f>
        <v/>
      </c>
      <c r="M47" s="149" t="str">
        <f>IF(ISERROR(発注情報!W181)=TRUE,"",IF(OR(発注情報!W181="",発注情報!W181=0),"",発注情報!W181))</f>
        <v/>
      </c>
      <c r="N47" s="149" t="str">
        <f>IF(ISERROR(発注情報!X181)=TRUE,"",IF(OR(発注情報!X181="",発注情報!X181=0),"",発注情報!X181))</f>
        <v/>
      </c>
      <c r="O47" s="149" t="str">
        <f>IF(ISERROR(発注情報!Y181)=TRUE,"",IF(OR(発注情報!Y181="",発注情報!Y181=0),"",発注情報!Y181))</f>
        <v/>
      </c>
      <c r="P47" s="149" t="str">
        <f>IF(ISERROR(発注情報!Z181)=TRUE,"",IF(OR(発注情報!Z181="",発注情報!Z181=0),"",発注情報!Z181))</f>
        <v/>
      </c>
      <c r="Q47" s="149" t="str">
        <f>IF(ISERROR(発注情報!AA181)=TRUE,"",IF(OR(発注情報!AA181="",発注情報!AA181=0),"",発注情報!AA181))</f>
        <v/>
      </c>
      <c r="R47" s="149" t="str">
        <f>IF(ISERROR(発注情報!AB181)=TRUE,"",IF(OR(発注情報!AB181="",発注情報!AB181=0),"",発注情報!AB181))</f>
        <v/>
      </c>
      <c r="S47" s="149" t="str">
        <f>IF(ISERROR(発注情報!AC181)=TRUE,"",IF(OR(発注情報!AC181="",発注情報!AC181=0),"",発注情報!AC181))</f>
        <v/>
      </c>
      <c r="T47" s="149" t="str">
        <f>IF(ISERROR(発注情報!AD181)=TRUE,"",IF(OR(発注情報!AD181="",発注情報!AD181=0),"",発注情報!AD181))</f>
        <v/>
      </c>
      <c r="U47" s="149" t="str">
        <f>IF(ISERROR(発注情報!AE181)=TRUE,"",IF(OR(発注情報!AE181="",発注情報!AE181=0),"",発注情報!AE181))</f>
        <v/>
      </c>
      <c r="V47" s="149" t="str">
        <f>IF(ISERROR(発注情報!AF181)=TRUE,"",IF(OR(発注情報!AF181="",発注情報!AF181=0),"",発注情報!AF181))</f>
        <v/>
      </c>
      <c r="W47" s="149" t="str">
        <f>IF(ISERROR(発注情報!AG181)=TRUE,"",IF(OR(発注情報!AG181="",発注情報!AG181=0),"",発注情報!AG181))</f>
        <v/>
      </c>
      <c r="X47" s="149" t="str">
        <f>IF(ISERROR(発注情報!AH181)=TRUE,"",IF(OR(発注情報!AH181="",発注情報!AH181=0),"",発注情報!AH181))</f>
        <v/>
      </c>
      <c r="Y47" s="149" t="str">
        <f>IF(ISERROR(発注情報!AI181)=TRUE,"",IF(OR(発注情報!AI181="",発注情報!AI181=0),"",発注情報!AI181))</f>
        <v/>
      </c>
      <c r="Z47" s="149" t="str">
        <f>IF(ISERROR(発注情報!AJ181)=TRUE,"",IF(OR(発注情報!AJ181="",発注情報!AJ181=0),"",発注情報!AJ181))</f>
        <v/>
      </c>
      <c r="AA47" s="149" t="str">
        <f>IF(ISERROR(発注情報!AK181)=TRUE,"",IF(OR(発注情報!AK181="",発注情報!AK181=0),"",発注情報!AK181))</f>
        <v/>
      </c>
      <c r="AB47" s="149" t="str">
        <f>IF(ISERROR(発注情報!AL181)=TRUE,"",IF(OR(発注情報!AL181="",発注情報!AL181=0),"",発注情報!AL181))</f>
        <v/>
      </c>
      <c r="AC47" s="149" t="str">
        <f>IF(ISERROR(発注情報!AM181)=TRUE,"",IF(OR(発注情報!AM181="",発注情報!AM181=0),"",発注情報!AM181))</f>
        <v/>
      </c>
      <c r="AD47" s="149" t="str">
        <f>IF(ISERROR(発注情報!AN181)=TRUE,"",IF(OR(発注情報!AN181="",発注情報!AN181=0),"",発注情報!AN181))</f>
        <v/>
      </c>
      <c r="AE47" s="149" t="str">
        <f>IF(ISERROR(発注情報!AO181)=TRUE,"",IF(OR(発注情報!AO181="",発注情報!AO181=0),"",発注情報!AO181))</f>
        <v/>
      </c>
      <c r="AF47" s="149" t="str">
        <f>IF(ISERROR(発注情報!AP181)=TRUE,"",IF(OR(発注情報!AP181="",発注情報!AP181=0),"",発注情報!AP181))</f>
        <v/>
      </c>
      <c r="AG47" s="149" t="str">
        <f>IF(ISERROR(発注情報!AQ181)=TRUE,"",IF(OR(発注情報!AQ181="",発注情報!AQ181=0),"",発注情報!AQ181))</f>
        <v/>
      </c>
      <c r="AH47" s="149" t="str">
        <f>IF(ISERROR(発注情報!AR181)=TRUE,"",IF(OR(発注情報!AR181="",発注情報!AR181=0),"",発注情報!AR181))</f>
        <v/>
      </c>
      <c r="AI47" s="271" t="str">
        <f>IF(ISERROR(発注情報!AS181)=TRUE,"",IF(OR(発注情報!AS181="",発注情報!AS181=0),"",発注情報!AS181))</f>
        <v/>
      </c>
      <c r="AJ47" s="272" t="str">
        <f>IF(ISERROR(発注情報!AT181)=TRUE,"",IF(OR(発注情報!AT181="",発注情報!AT181=0),"",発注情報!AT181))</f>
        <v/>
      </c>
      <c r="AK47" s="145" t="str">
        <f>IF(ISERROR(発注情報!AU181)=TRUE,"",IF(OR(発注情報!AU181="",発注情報!AU181=0),"",発注情報!AU181))</f>
        <v/>
      </c>
    </row>
    <row r="48" spans="1:58" ht="18.75" customHeight="1" x14ac:dyDescent="0.15">
      <c r="B48" s="184"/>
      <c r="D48" s="87"/>
      <c r="H48" s="185"/>
      <c r="I48" s="186"/>
      <c r="J48" s="186"/>
      <c r="K48" s="28" t="str">
        <f>IF(OR(COUNTIF(K36:AH47,"A'")&gt;0,COUNTIF(K36:AH47,"B'")&gt;0,COUNTIF(K36:AH47,"A'B'")&gt;0),"A'＝上配管形バルブAポート、B'＝上配管形バルブBポート","")</f>
        <v/>
      </c>
      <c r="L48" s="187"/>
      <c r="M48" s="187"/>
      <c r="N48" s="187"/>
      <c r="O48" s="187"/>
      <c r="P48" s="187"/>
      <c r="Q48" s="187"/>
      <c r="R48" s="187"/>
      <c r="S48" s="187"/>
      <c r="T48" s="187"/>
      <c r="U48" s="187"/>
      <c r="V48" s="187"/>
      <c r="W48" s="187"/>
      <c r="X48" s="187"/>
      <c r="Y48" s="187"/>
      <c r="Z48" s="187"/>
      <c r="AA48" s="187"/>
      <c r="AB48" s="187"/>
      <c r="AC48" s="187"/>
      <c r="AD48" s="187"/>
      <c r="AE48" s="187"/>
      <c r="AF48" s="187"/>
      <c r="AG48" s="187"/>
      <c r="AH48" s="187"/>
      <c r="AI48" s="185"/>
      <c r="AJ48" s="186"/>
    </row>
    <row r="49" spans="2:36"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row>
    <row r="50" spans="2:36"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row>
    <row r="51" spans="2:36"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11"/>
    </row>
    <row r="52" spans="2:36"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c r="AJ52" s="11"/>
    </row>
    <row r="53" spans="2:36"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row>
    <row r="54" spans="2:36"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c r="AJ54" s="11"/>
    </row>
    <row r="55" spans="2:36" ht="15.75" customHeight="1" x14ac:dyDescent="0.15">
      <c r="H55" s="236"/>
      <c r="I55" s="236"/>
      <c r="J55" s="236"/>
      <c r="K55" s="236"/>
      <c r="L55" s="236"/>
      <c r="M55" s="236"/>
      <c r="N55" s="236"/>
      <c r="O55" s="236"/>
      <c r="P55" s="236"/>
      <c r="Q55" s="236"/>
      <c r="R55" s="236"/>
      <c r="S55" s="236"/>
      <c r="T55" s="236"/>
      <c r="U55" s="236"/>
      <c r="V55" s="236"/>
      <c r="W55" s="236"/>
      <c r="X55" s="236"/>
      <c r="Y55" s="236"/>
      <c r="Z55" s="236"/>
      <c r="AA55" s="236"/>
      <c r="AB55" s="236"/>
      <c r="AC55" s="236"/>
      <c r="AD55" s="236"/>
      <c r="AE55" s="236"/>
      <c r="AF55" s="236"/>
      <c r="AG55" s="236"/>
      <c r="AH55" s="236"/>
      <c r="AI55" s="236"/>
    </row>
    <row r="56" spans="2:36" ht="15.75" customHeight="1" x14ac:dyDescent="0.15">
      <c r="H56" s="236"/>
      <c r="I56" s="236"/>
      <c r="J56" s="236"/>
      <c r="K56" s="236"/>
      <c r="L56" s="236"/>
      <c r="M56" s="236"/>
      <c r="N56" s="236"/>
      <c r="O56" s="236"/>
      <c r="P56" s="236"/>
      <c r="Q56" s="236"/>
      <c r="R56" s="236"/>
      <c r="S56" s="236"/>
      <c r="T56" s="236"/>
      <c r="U56" s="236"/>
      <c r="V56" s="236"/>
      <c r="W56" s="236"/>
      <c r="X56" s="236"/>
      <c r="Y56" s="236"/>
      <c r="Z56" s="236"/>
      <c r="AA56" s="236"/>
      <c r="AB56" s="236"/>
      <c r="AC56" s="236"/>
      <c r="AD56" s="236"/>
      <c r="AE56" s="236"/>
      <c r="AF56" s="236"/>
      <c r="AG56" s="236"/>
      <c r="AH56" s="236"/>
      <c r="AI56" s="236"/>
    </row>
    <row r="57" spans="2:36" ht="15.75" customHeight="1" x14ac:dyDescent="0.15">
      <c r="H57" s="236"/>
      <c r="I57" s="236"/>
      <c r="J57" s="236"/>
      <c r="K57" s="236"/>
      <c r="L57" s="236"/>
      <c r="M57" s="236"/>
      <c r="N57" s="236"/>
      <c r="O57" s="236"/>
      <c r="P57" s="236"/>
      <c r="Q57" s="236"/>
      <c r="R57" s="236"/>
      <c r="S57" s="236"/>
      <c r="T57" s="236"/>
      <c r="U57" s="236"/>
      <c r="V57" s="236"/>
      <c r="W57" s="236"/>
      <c r="X57" s="236"/>
      <c r="Y57" s="236"/>
      <c r="Z57" s="236"/>
      <c r="AA57" s="236"/>
      <c r="AB57" s="236"/>
      <c r="AC57" s="236"/>
      <c r="AD57" s="236"/>
      <c r="AE57" s="236"/>
      <c r="AF57" s="236"/>
      <c r="AG57" s="236"/>
      <c r="AH57" s="236"/>
      <c r="AI57" s="236"/>
    </row>
    <row r="58" spans="2:36" ht="15.75" customHeight="1" x14ac:dyDescent="0.15">
      <c r="H58" s="236"/>
      <c r="I58" s="236"/>
      <c r="J58" s="236"/>
      <c r="K58" s="236"/>
      <c r="L58" s="236"/>
      <c r="M58" s="236"/>
      <c r="N58" s="236"/>
      <c r="O58" s="236"/>
      <c r="P58" s="236"/>
      <c r="Q58" s="236"/>
      <c r="R58" s="236"/>
      <c r="S58" s="236"/>
      <c r="T58" s="236"/>
      <c r="U58" s="236"/>
      <c r="V58" s="236"/>
      <c r="W58" s="236"/>
      <c r="X58" s="236"/>
      <c r="Y58" s="236"/>
      <c r="Z58" s="236"/>
      <c r="AA58" s="236"/>
      <c r="AB58" s="236"/>
      <c r="AC58" s="236"/>
      <c r="AD58" s="236"/>
      <c r="AE58" s="236"/>
      <c r="AF58" s="236"/>
      <c r="AG58" s="236"/>
      <c r="AH58" s="236"/>
      <c r="AI58" s="236"/>
    </row>
    <row r="59" spans="2:36" ht="15.75" customHeight="1" x14ac:dyDescent="0.15">
      <c r="H59" s="236"/>
      <c r="I59" s="236"/>
      <c r="J59" s="236"/>
      <c r="K59" s="236"/>
      <c r="L59" s="236"/>
      <c r="M59" s="236"/>
      <c r="N59" s="236"/>
      <c r="O59" s="236"/>
      <c r="P59" s="236"/>
      <c r="Q59" s="236"/>
      <c r="R59" s="236"/>
      <c r="S59" s="236"/>
      <c r="T59" s="236"/>
      <c r="U59" s="236"/>
      <c r="V59" s="236"/>
      <c r="W59" s="236"/>
      <c r="X59" s="236"/>
      <c r="Y59" s="236"/>
      <c r="Z59" s="236"/>
      <c r="AA59" s="236"/>
      <c r="AB59" s="236"/>
      <c r="AC59" s="236"/>
      <c r="AD59" s="236"/>
      <c r="AE59" s="236"/>
      <c r="AF59" s="236"/>
      <c r="AG59" s="236"/>
      <c r="AH59" s="236"/>
      <c r="AI59" s="236"/>
    </row>
    <row r="60" spans="2:36" ht="15.75" customHeight="1" x14ac:dyDescent="0.15">
      <c r="H60" s="236"/>
      <c r="I60" s="236"/>
      <c r="J60" s="236"/>
      <c r="K60" s="236"/>
      <c r="L60" s="236"/>
      <c r="M60" s="236"/>
      <c r="N60" s="236"/>
      <c r="O60" s="236"/>
      <c r="P60" s="236"/>
      <c r="Q60" s="236"/>
      <c r="R60" s="236"/>
      <c r="S60" s="236"/>
      <c r="T60" s="236"/>
      <c r="U60" s="236"/>
      <c r="V60" s="236"/>
      <c r="W60" s="236"/>
      <c r="X60" s="236"/>
      <c r="Y60" s="236"/>
      <c r="Z60" s="236"/>
      <c r="AA60" s="236"/>
      <c r="AB60" s="236"/>
      <c r="AC60" s="236"/>
      <c r="AD60" s="236"/>
      <c r="AE60" s="236"/>
      <c r="AF60" s="236"/>
      <c r="AG60" s="236"/>
      <c r="AH60" s="236"/>
      <c r="AI60" s="236"/>
    </row>
    <row r="61" spans="2:36" ht="15.75" customHeight="1" x14ac:dyDescent="0.15">
      <c r="H61" s="236"/>
      <c r="I61" s="236"/>
      <c r="J61" s="236"/>
      <c r="K61" s="236"/>
      <c r="L61" s="236"/>
      <c r="M61" s="236"/>
      <c r="N61" s="236"/>
      <c r="O61" s="236"/>
      <c r="P61" s="236"/>
      <c r="Q61" s="236"/>
      <c r="R61" s="236"/>
      <c r="S61" s="236"/>
      <c r="T61" s="236"/>
      <c r="U61" s="236"/>
      <c r="V61" s="236"/>
      <c r="W61" s="236"/>
      <c r="X61" s="236"/>
      <c r="Y61" s="236"/>
      <c r="Z61" s="236"/>
      <c r="AA61" s="236"/>
      <c r="AB61" s="236"/>
      <c r="AC61" s="236"/>
      <c r="AD61" s="236"/>
      <c r="AE61" s="236"/>
      <c r="AF61" s="236"/>
      <c r="AG61" s="236"/>
      <c r="AH61" s="236"/>
      <c r="AI61" s="236"/>
    </row>
    <row r="62" spans="2:36" ht="15.75" customHeight="1" x14ac:dyDescent="0.15">
      <c r="H62" s="236"/>
      <c r="I62" s="236"/>
      <c r="J62" s="236"/>
      <c r="K62" s="236"/>
      <c r="L62" s="236"/>
      <c r="M62" s="236"/>
      <c r="N62" s="236"/>
      <c r="O62" s="236"/>
      <c r="P62" s="236"/>
      <c r="Q62" s="236"/>
      <c r="R62" s="236"/>
      <c r="S62" s="236"/>
      <c r="T62" s="236"/>
      <c r="U62" s="236"/>
      <c r="V62" s="236"/>
      <c r="W62" s="236"/>
      <c r="X62" s="236"/>
      <c r="Y62" s="236"/>
      <c r="Z62" s="236"/>
      <c r="AA62" s="236"/>
      <c r="AB62" s="236"/>
      <c r="AC62" s="236"/>
      <c r="AD62" s="236"/>
      <c r="AE62" s="236"/>
      <c r="AF62" s="236"/>
      <c r="AG62" s="236"/>
      <c r="AH62" s="236"/>
      <c r="AI62" s="236"/>
    </row>
    <row r="63" spans="2:36" ht="17.25" customHeight="1" x14ac:dyDescent="0.15">
      <c r="AI63" s="805" t="str">
        <f>IF(B33="","",$AG$33)</f>
        <v/>
      </c>
      <c r="AJ63" s="805"/>
    </row>
  </sheetData>
  <sheetProtection password="CC67" sheet="1" objects="1" formatCells="0" selectLockedCells="1"/>
  <mergeCells count="28">
    <mergeCell ref="I3:K3"/>
    <mergeCell ref="U2:U3"/>
    <mergeCell ref="R2:T3"/>
    <mergeCell ref="O2:P2"/>
    <mergeCell ref="H35:J35"/>
    <mergeCell ref="H32:J32"/>
    <mergeCell ref="AI63:AJ63"/>
    <mergeCell ref="AI5:AK5"/>
    <mergeCell ref="H30:J30"/>
    <mergeCell ref="H31:J31"/>
    <mergeCell ref="AI32:AK32"/>
    <mergeCell ref="AI30:AK30"/>
    <mergeCell ref="AJ1:AK1"/>
    <mergeCell ref="C1:D1"/>
    <mergeCell ref="AI33:AJ33"/>
    <mergeCell ref="D4:H4"/>
    <mergeCell ref="H1:L1"/>
    <mergeCell ref="N1:P1"/>
    <mergeCell ref="Q1:R1"/>
    <mergeCell ref="S1:U1"/>
    <mergeCell ref="Q2:Q3"/>
    <mergeCell ref="H5:J5"/>
    <mergeCell ref="I4:AK4"/>
    <mergeCell ref="V2:AK3"/>
    <mergeCell ref="D2:H3"/>
    <mergeCell ref="L3:P3"/>
    <mergeCell ref="L2:M2"/>
    <mergeCell ref="I2:K2"/>
  </mergeCells>
  <phoneticPr fontId="2"/>
  <conditionalFormatting sqref="B5">
    <cfRule type="cellIs" dxfId="1" priority="2" stopIfTrue="1" operator="equal">
      <formula>$AM$5</formula>
    </cfRule>
  </conditionalFormatting>
  <conditionalFormatting sqref="AI6 H6:J29 K6:K32 AJ7:AK29 L7:AI32 H30:H32 AJ31:AK31 AI35:AK47 H36:AH48 AI48:AJ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2025-03-05T01:28:59Z</cp:lastPrinted>
  <dcterms:created xsi:type="dcterms:W3CDTF">2009-11-25T00:43:57Z</dcterms:created>
  <dcterms:modified xsi:type="dcterms:W3CDTF">2025-03-05T01:29:00Z</dcterms:modified>
</cp:coreProperties>
</file>